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ward4\d0199219\"/>
    </mc:Choice>
  </mc:AlternateContent>
  <xr:revisionPtr revIDLastSave="0" documentId="13_ncr:1_{AE8E1BD7-2BD0-4674-80F1-1944E962D3EB}" xr6:coauthVersionLast="47" xr6:coauthVersionMax="47" xr10:uidLastSave="{00000000-0000-0000-0000-000000000000}"/>
  <bookViews>
    <workbookView xWindow="28384" yWindow="-119" windowWidth="28741" windowHeight="15677" activeTab="1" xr2:uid="{00000000-000D-0000-FFFF-FFFF00000000}"/>
  </bookViews>
  <sheets>
    <sheet name="BUT-127-1198" sheetId="25" r:id="rId1"/>
    <sheet name="BUT-127-0728" sheetId="2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4" l="1"/>
  <c r="C33" i="24"/>
  <c r="C26" i="24"/>
  <c r="C81" i="24" l="1"/>
  <c r="C79" i="24"/>
  <c r="C51" i="24"/>
  <c r="C52" i="24" s="1"/>
  <c r="C46" i="24"/>
  <c r="C53" i="24" l="1"/>
  <c r="C47" i="24"/>
  <c r="C61" i="25" l="1"/>
  <c r="C59" i="25"/>
  <c r="C34" i="24"/>
  <c r="C16" i="24"/>
  <c r="C17" i="24" s="1"/>
  <c r="C40" i="24" s="1"/>
  <c r="O77" i="24"/>
  <c r="O78" i="24"/>
  <c r="C70" i="25" l="1"/>
  <c r="C68" i="25"/>
  <c r="C71" i="25" s="1"/>
  <c r="C82" i="24" l="1"/>
  <c r="C67" i="24"/>
  <c r="C59" i="24"/>
  <c r="C10" i="24"/>
  <c r="C53" i="25"/>
  <c r="C46" i="25"/>
  <c r="C33" i="25"/>
  <c r="C16" i="25"/>
  <c r="C10" i="25"/>
  <c r="C26" i="25"/>
  <c r="C18" i="24" l="1"/>
  <c r="C11" i="24"/>
  <c r="C39" i="24" s="1"/>
  <c r="C41" i="24" s="1"/>
  <c r="C27" i="24"/>
  <c r="C35" i="25"/>
  <c r="C36" i="25" s="1"/>
  <c r="C19" i="24"/>
  <c r="C36" i="24"/>
  <c r="C18" i="25"/>
  <c r="C19" i="25" s="1"/>
  <c r="C38" i="25" s="1"/>
</calcChain>
</file>

<file path=xl/sharedStrings.xml><?xml version="1.0" encoding="utf-8"?>
<sst xmlns="http://schemas.openxmlformats.org/spreadsheetml/2006/main" count="181" uniqueCount="59">
  <si>
    <t>FT</t>
  </si>
  <si>
    <t>CU YD</t>
  </si>
  <si>
    <t>CU FT</t>
  </si>
  <si>
    <t>SQ YD</t>
  </si>
  <si>
    <t xml:space="preserve">TOTAL = </t>
  </si>
  <si>
    <t>SQ FT</t>
  </si>
  <si>
    <t>TOTAL =</t>
  </si>
  <si>
    <t xml:space="preserve">TOTAL AREA = </t>
  </si>
  <si>
    <t>EACH</t>
  </si>
  <si>
    <t xml:space="preserve">AREA = </t>
  </si>
  <si>
    <t>AREA =</t>
  </si>
  <si>
    <t>VOLUME =</t>
  </si>
  <si>
    <t>SF</t>
  </si>
  <si>
    <t>CF</t>
  </si>
  <si>
    <t>CY</t>
  </si>
  <si>
    <t xml:space="preserve">DECK LENGTH = </t>
  </si>
  <si>
    <t>DECK WIDTH =</t>
  </si>
  <si>
    <t>BRIDGE DECK</t>
  </si>
  <si>
    <t xml:space="preserve">VOLUME = </t>
  </si>
  <si>
    <t>TOTAL VOLUME =</t>
  </si>
  <si>
    <t>848 - FULL DEPTH REPAIR</t>
  </si>
  <si>
    <t>LUMP</t>
  </si>
  <si>
    <t>THICKNESS</t>
  </si>
  <si>
    <t xml:space="preserve">FT </t>
  </si>
  <si>
    <t>848 - HANDCHIPPING</t>
  </si>
  <si>
    <t>SY</t>
  </si>
  <si>
    <t>ITEM 518 - STEEL DRIP STRIP</t>
  </si>
  <si>
    <t>FT (FACE TO FACE OF DBR-3-11 RAILING)</t>
  </si>
  <si>
    <t>APPROCH SLABS</t>
  </si>
  <si>
    <t># OF APPR. SLABS =</t>
  </si>
  <si>
    <t xml:space="preserve">APPR. LENGTH = </t>
  </si>
  <si>
    <t>ITEM 848 - MICRO-SILICA CONCRETE OVERLAY (VARIABLE THICKNESS), MATERIAL ONLY</t>
  </si>
  <si>
    <t>APPROACH SLABS</t>
  </si>
  <si>
    <t>APPR. WIDTH =</t>
  </si>
  <si>
    <t xml:space="preserve">VOUME = </t>
  </si>
  <si>
    <t xml:space="preserve">LENGTH = </t>
  </si>
  <si>
    <t># OF JOINTS = 2</t>
  </si>
  <si>
    <t xml:space="preserve">ITEM 517 - BRDGE RAIL RETROFIT PER STD. DWG. DBR-3-11 </t>
  </si>
  <si>
    <t># OF BRIDGE RAILS</t>
  </si>
  <si>
    <t>BRIDGE RAIL LENGTH =</t>
  </si>
  <si>
    <t>ITEM 516 - COMPRESSION SEAL EXPANSION JOINT (GLAND ONLY)</t>
  </si>
  <si>
    <t>FORWARD ABUTMENT</t>
  </si>
  <si>
    <t>PIER 1</t>
  </si>
  <si>
    <t>PIER 2</t>
  </si>
  <si>
    <t>FT (FACE TO FACE OF SIDEWALK CURB)</t>
  </si>
  <si>
    <t>ITEM 844 - CONCRETE PATCHING WITH GALVANIZING ANODE PROTECTION</t>
  </si>
  <si>
    <t>ITEM 519 - PATCHING CONCRETE STRUCTURES</t>
  </si>
  <si>
    <t>SUPERSTRUCTURE =</t>
  </si>
  <si>
    <t>THICKNESS =</t>
  </si>
  <si>
    <t>848 -MICRO-SILICA CONCRETE OVERLAY USING HYDRODEMOLITION (T=1.50"), APP</t>
  </si>
  <si>
    <t>848 - SURFACE PREPARATION USING HYDRODEMOLITION, APP</t>
  </si>
  <si>
    <t xml:space="preserve">ADD'L @ POSTS = </t>
  </si>
  <si>
    <t>ITEM SPECIAL - STRUCTURES, MISC.: CONSULTANT FOR CONCRETE QUALITY CONTROL INCLUDING TESTING AND INSPECTION</t>
  </si>
  <si>
    <t># OF RAILS =</t>
  </si>
  <si>
    <t>APPROACH SLABS (BRIDGE RAIL ANCHORED TO SIDES OF APPR. SLABS)</t>
  </si>
  <si>
    <t>ITEM 516 - JOINT SEALER PER 705.04 (BETWEEN SUPERSTRUCTURE &amp; APPROACH SLABS)</t>
  </si>
  <si>
    <t>APPROACH SLABS =</t>
  </si>
  <si>
    <t>ITEM 516 - JOINT SEAL PER 705.04 (BETWEEN ABUTMENT BACKWALL &amp; APPROACH SLABS)</t>
  </si>
  <si>
    <t>FULL DEPTH REPAIR AREAS SUBTRACTED FROM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</si>
</sst>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2" borderId="0" xfId="0" applyFill="1"/>
    <xf numFmtId="0" fontId="0" fillId="0" borderId="0" xfId="0" applyBorder="1"/>
    <xf numFmtId="0" fontId="0" fillId="0" borderId="0" xfId="0" applyFill="1" applyBorder="1"/>
    <xf numFmtId="2" fontId="0" fillId="2" borderId="0" xfId="0" applyNumberFormat="1" applyFill="1"/>
    <xf numFmtId="0" fontId="0" fillId="2" borderId="0" xfId="0" applyFill="1" applyBorder="1"/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3" borderId="0" xfId="0" applyFill="1"/>
    <xf numFmtId="0" fontId="0" fillId="3" borderId="1" xfId="0" applyFill="1" applyBorder="1"/>
    <xf numFmtId="0" fontId="0" fillId="0" borderId="0" xfId="0" applyFill="1"/>
    <xf numFmtId="1" fontId="0" fillId="0" borderId="0" xfId="0" applyNumberFormat="1" applyFill="1" applyBorder="1"/>
    <xf numFmtId="0" fontId="4" fillId="0" borderId="0" xfId="0" applyFont="1"/>
    <xf numFmtId="0" fontId="0" fillId="0" borderId="1" xfId="0" applyFill="1" applyBorder="1"/>
    <xf numFmtId="0" fontId="5" fillId="0" borderId="0" xfId="0" applyFont="1"/>
    <xf numFmtId="0" fontId="0" fillId="0" borderId="0" xfId="0" applyAlignment="1">
      <alignment horizontal="right"/>
    </xf>
    <xf numFmtId="2" fontId="0" fillId="0" borderId="0" xfId="0" applyNumberFormat="1" applyFill="1"/>
    <xf numFmtId="167" fontId="0" fillId="0" borderId="0" xfId="0" applyNumberFormat="1"/>
    <xf numFmtId="0" fontId="1" fillId="0" borderId="1" xfId="0" applyFont="1" applyBorder="1"/>
    <xf numFmtId="0" fontId="0" fillId="0" borderId="0" xfId="0" applyFont="1" applyBorder="1"/>
    <xf numFmtId="0" fontId="1" fillId="3" borderId="1" xfId="0" applyFont="1" applyFill="1" applyBorder="1"/>
    <xf numFmtId="0" fontId="0" fillId="0" borderId="0" xfId="0" applyFont="1" applyFill="1" applyBorder="1"/>
    <xf numFmtId="167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3B05-243C-4947-8BE2-EB162FBAE7BA}">
  <dimension ref="A3:M75"/>
  <sheetViews>
    <sheetView topLeftCell="A13" workbookViewId="0">
      <selection activeCell="C15" sqref="C15"/>
    </sheetView>
  </sheetViews>
  <sheetFormatPr defaultRowHeight="14.85" x14ac:dyDescent="0.25"/>
  <cols>
    <col min="2" max="2" width="14.140625" customWidth="1"/>
  </cols>
  <sheetData>
    <row r="3" spans="1:5" ht="15.05" x14ac:dyDescent="0.25">
      <c r="A3" s="17" t="s">
        <v>49</v>
      </c>
      <c r="B3" s="15"/>
      <c r="C3" s="15"/>
      <c r="D3" s="15"/>
      <c r="E3" s="15"/>
    </row>
    <row r="4" spans="1:5" ht="15.05" x14ac:dyDescent="0.25">
      <c r="A4" s="17" t="s">
        <v>50</v>
      </c>
      <c r="B4" s="15"/>
      <c r="C4" s="15"/>
      <c r="D4" s="15"/>
      <c r="E4" s="15"/>
    </row>
    <row r="5" spans="1:5" ht="15.05" x14ac:dyDescent="0.25">
      <c r="A5" s="17"/>
      <c r="B5" s="15"/>
      <c r="C5" s="15"/>
      <c r="D5" s="15"/>
      <c r="E5" s="15"/>
    </row>
    <row r="7" spans="1:5" ht="15.05" x14ac:dyDescent="0.25">
      <c r="A7" s="8" t="s">
        <v>17</v>
      </c>
    </row>
    <row r="8" spans="1:5" ht="15.05" x14ac:dyDescent="0.25">
      <c r="A8" s="8" t="s">
        <v>15</v>
      </c>
      <c r="C8">
        <v>60</v>
      </c>
      <c r="D8" t="s">
        <v>0</v>
      </c>
      <c r="E8">
        <v>188.7</v>
      </c>
    </row>
    <row r="9" spans="1:5" ht="15.05" x14ac:dyDescent="0.25">
      <c r="A9" s="8" t="s">
        <v>16</v>
      </c>
      <c r="C9" s="18">
        <v>34</v>
      </c>
      <c r="D9" t="s">
        <v>27</v>
      </c>
    </row>
    <row r="10" spans="1:5" ht="15.05" x14ac:dyDescent="0.25">
      <c r="A10" s="8" t="s">
        <v>10</v>
      </c>
      <c r="C10" s="18">
        <f>C8*C9</f>
        <v>2040</v>
      </c>
      <c r="D10" t="s">
        <v>5</v>
      </c>
    </row>
    <row r="11" spans="1:5" ht="15.05" x14ac:dyDescent="0.25">
      <c r="A11" s="8"/>
      <c r="C11" s="18"/>
    </row>
    <row r="12" spans="1:5" ht="15.05" x14ac:dyDescent="0.25">
      <c r="A12" s="8" t="s">
        <v>28</v>
      </c>
    </row>
    <row r="13" spans="1:5" ht="15.05" x14ac:dyDescent="0.25">
      <c r="A13" s="8" t="s">
        <v>29</v>
      </c>
      <c r="C13">
        <v>2</v>
      </c>
      <c r="D13" t="s">
        <v>8</v>
      </c>
    </row>
    <row r="14" spans="1:5" ht="15.05" x14ac:dyDescent="0.25">
      <c r="A14" s="8" t="s">
        <v>30</v>
      </c>
      <c r="C14">
        <v>25</v>
      </c>
      <c r="D14" t="s">
        <v>0</v>
      </c>
    </row>
    <row r="15" spans="1:5" ht="15.05" x14ac:dyDescent="0.25">
      <c r="A15" s="8" t="s">
        <v>33</v>
      </c>
      <c r="C15" s="18">
        <v>34</v>
      </c>
      <c r="D15" t="s">
        <v>27</v>
      </c>
    </row>
    <row r="16" spans="1:5" ht="15.05" x14ac:dyDescent="0.25">
      <c r="A16" s="8" t="s">
        <v>9</v>
      </c>
      <c r="C16" s="18">
        <f>C13*C14*C15</f>
        <v>1700</v>
      </c>
      <c r="D16" t="s">
        <v>5</v>
      </c>
    </row>
    <row r="17" spans="1:4" ht="15.05" x14ac:dyDescent="0.25">
      <c r="A17" s="8"/>
    </row>
    <row r="18" spans="1:4" ht="15.05" x14ac:dyDescent="0.25">
      <c r="A18" s="8" t="s">
        <v>7</v>
      </c>
      <c r="C18">
        <f>C10+C16</f>
        <v>3740</v>
      </c>
      <c r="D18" t="s">
        <v>5</v>
      </c>
    </row>
    <row r="19" spans="1:4" ht="15.05" x14ac:dyDescent="0.25">
      <c r="C19" s="6">
        <f>C18/9</f>
        <v>415.55555555555554</v>
      </c>
      <c r="D19" s="3" t="s">
        <v>3</v>
      </c>
    </row>
    <row r="21" spans="1:4" ht="15.05" x14ac:dyDescent="0.25">
      <c r="A21" s="9" t="s">
        <v>31</v>
      </c>
    </row>
    <row r="22" spans="1:4" ht="15.05" x14ac:dyDescent="0.25">
      <c r="A22" s="8" t="s">
        <v>17</v>
      </c>
    </row>
    <row r="23" spans="1:4" ht="15.05" x14ac:dyDescent="0.25">
      <c r="A23" s="8" t="s">
        <v>15</v>
      </c>
      <c r="C23">
        <v>60</v>
      </c>
      <c r="D23" t="s">
        <v>0</v>
      </c>
    </row>
    <row r="24" spans="1:4" ht="15.05" x14ac:dyDescent="0.25">
      <c r="A24" s="8" t="s">
        <v>16</v>
      </c>
      <c r="C24" s="18">
        <v>34</v>
      </c>
      <c r="D24" t="s">
        <v>27</v>
      </c>
    </row>
    <row r="25" spans="1:4" ht="15.05" x14ac:dyDescent="0.25">
      <c r="A25" s="8" t="s">
        <v>22</v>
      </c>
      <c r="C25">
        <v>8.3299999999999999E-2</v>
      </c>
      <c r="D25" t="s">
        <v>23</v>
      </c>
    </row>
    <row r="26" spans="1:4" ht="15.05" x14ac:dyDescent="0.25">
      <c r="A26" s="8" t="s">
        <v>18</v>
      </c>
      <c r="C26">
        <f>C23*C24*C25</f>
        <v>169.93199999999999</v>
      </c>
      <c r="D26" t="s">
        <v>2</v>
      </c>
    </row>
    <row r="27" spans="1:4" ht="15.05" x14ac:dyDescent="0.25">
      <c r="C27" s="19"/>
      <c r="D27" s="13"/>
    </row>
    <row r="28" spans="1:4" ht="15.05" x14ac:dyDescent="0.25">
      <c r="A28" t="s">
        <v>32</v>
      </c>
      <c r="C28" s="19"/>
      <c r="D28" s="13"/>
    </row>
    <row r="29" spans="1:4" ht="15.05" x14ac:dyDescent="0.25">
      <c r="A29" s="8" t="s">
        <v>29</v>
      </c>
      <c r="C29">
        <v>2</v>
      </c>
      <c r="D29" t="s">
        <v>8</v>
      </c>
    </row>
    <row r="30" spans="1:4" ht="15.05" x14ac:dyDescent="0.25">
      <c r="A30" s="8" t="s">
        <v>30</v>
      </c>
      <c r="C30">
        <v>25</v>
      </c>
      <c r="D30" t="s">
        <v>0</v>
      </c>
    </row>
    <row r="31" spans="1:4" ht="15.05" x14ac:dyDescent="0.25">
      <c r="A31" s="8" t="s">
        <v>33</v>
      </c>
      <c r="C31" s="18">
        <v>34</v>
      </c>
      <c r="D31" t="s">
        <v>27</v>
      </c>
    </row>
    <row r="32" spans="1:4" ht="15.05" x14ac:dyDescent="0.25">
      <c r="A32" s="8" t="s">
        <v>22</v>
      </c>
      <c r="C32">
        <v>8.3299999999999999E-2</v>
      </c>
      <c r="D32" t="s">
        <v>23</v>
      </c>
    </row>
    <row r="33" spans="1:9" ht="15.05" x14ac:dyDescent="0.25">
      <c r="A33" s="8" t="s">
        <v>34</v>
      </c>
      <c r="C33">
        <f>C29*C30*C31*C32</f>
        <v>141.60999999999999</v>
      </c>
      <c r="D33" t="s">
        <v>2</v>
      </c>
    </row>
    <row r="34" spans="1:9" ht="15.05" x14ac:dyDescent="0.25">
      <c r="A34" s="8"/>
    </row>
    <row r="35" spans="1:9" ht="15.05" x14ac:dyDescent="0.25">
      <c r="A35" s="8" t="s">
        <v>19</v>
      </c>
      <c r="C35" s="6">
        <f>C26+C33</f>
        <v>311.54199999999997</v>
      </c>
      <c r="D35" s="3" t="s">
        <v>2</v>
      </c>
    </row>
    <row r="36" spans="1:9" ht="15.05" x14ac:dyDescent="0.25">
      <c r="A36" s="8"/>
      <c r="C36" s="6">
        <f>C35/27</f>
        <v>11.538592592592591</v>
      </c>
      <c r="D36" s="3" t="s">
        <v>1</v>
      </c>
    </row>
    <row r="38" spans="1:9" ht="15.05" x14ac:dyDescent="0.25">
      <c r="A38" s="9" t="s">
        <v>24</v>
      </c>
      <c r="C38" s="6">
        <f>0.01*C19</f>
        <v>4.1555555555555559</v>
      </c>
      <c r="D38" s="3" t="s">
        <v>25</v>
      </c>
    </row>
    <row r="42" spans="1:9" ht="15.05" x14ac:dyDescent="0.25">
      <c r="A42" s="21" t="s">
        <v>55</v>
      </c>
      <c r="B42" s="2"/>
      <c r="C42" s="2"/>
      <c r="D42" s="2"/>
      <c r="E42" s="2"/>
      <c r="F42" s="2"/>
      <c r="G42" s="2"/>
      <c r="H42" s="2"/>
      <c r="I42" s="2"/>
    </row>
    <row r="44" spans="1:9" ht="15.05" x14ac:dyDescent="0.25">
      <c r="A44" t="s">
        <v>35</v>
      </c>
      <c r="C44">
        <v>34</v>
      </c>
      <c r="D44" t="s">
        <v>0</v>
      </c>
    </row>
    <row r="45" spans="1:9" ht="15.05" x14ac:dyDescent="0.25">
      <c r="A45" t="s">
        <v>36</v>
      </c>
      <c r="C45" s="2">
        <v>2</v>
      </c>
      <c r="D45" s="2" t="s">
        <v>8</v>
      </c>
    </row>
    <row r="46" spans="1:9" ht="15.05" x14ac:dyDescent="0.25">
      <c r="A46" t="s">
        <v>4</v>
      </c>
      <c r="C46" s="3">
        <f>C44*C45</f>
        <v>68</v>
      </c>
      <c r="D46" s="3" t="s">
        <v>0</v>
      </c>
    </row>
    <row r="49" spans="1:6" ht="15.05" x14ac:dyDescent="0.25">
      <c r="A49" s="21" t="s">
        <v>37</v>
      </c>
      <c r="B49" s="2"/>
      <c r="C49" s="2"/>
      <c r="D49" s="2"/>
      <c r="E49" s="2"/>
      <c r="F49" s="2"/>
    </row>
    <row r="51" spans="1:6" x14ac:dyDescent="0.25">
      <c r="A51" t="s">
        <v>39</v>
      </c>
      <c r="C51">
        <v>65</v>
      </c>
      <c r="D51" t="s">
        <v>0</v>
      </c>
    </row>
    <row r="52" spans="1:6" x14ac:dyDescent="0.25">
      <c r="A52" t="s">
        <v>38</v>
      </c>
      <c r="C52" s="2">
        <v>2</v>
      </c>
      <c r="D52" s="2" t="s">
        <v>8</v>
      </c>
    </row>
    <row r="53" spans="1:6" x14ac:dyDescent="0.25">
      <c r="C53" s="13">
        <f>C51*C52</f>
        <v>130</v>
      </c>
      <c r="D53" s="13" t="s">
        <v>0</v>
      </c>
    </row>
    <row r="55" spans="1:6" x14ac:dyDescent="0.25">
      <c r="A55" t="s">
        <v>54</v>
      </c>
      <c r="C55" s="19"/>
      <c r="D55" s="13"/>
    </row>
    <row r="56" spans="1:6" x14ac:dyDescent="0.25">
      <c r="A56" s="8" t="s">
        <v>29</v>
      </c>
      <c r="C56">
        <v>2</v>
      </c>
      <c r="D56" t="s">
        <v>8</v>
      </c>
    </row>
    <row r="57" spans="1:6" x14ac:dyDescent="0.25">
      <c r="A57" s="8" t="s">
        <v>30</v>
      </c>
      <c r="C57">
        <v>25</v>
      </c>
      <c r="D57" t="s">
        <v>0</v>
      </c>
    </row>
    <row r="58" spans="1:6" x14ac:dyDescent="0.25">
      <c r="A58" s="8" t="s">
        <v>53</v>
      </c>
      <c r="C58" s="2">
        <v>2</v>
      </c>
      <c r="D58" s="2" t="s">
        <v>8</v>
      </c>
    </row>
    <row r="59" spans="1:6" x14ac:dyDescent="0.25">
      <c r="A59" s="8"/>
      <c r="C59">
        <f>C56*C57*C58</f>
        <v>100</v>
      </c>
      <c r="D59" s="5" t="s">
        <v>0</v>
      </c>
    </row>
    <row r="61" spans="1:6" x14ac:dyDescent="0.25">
      <c r="A61" t="s">
        <v>4</v>
      </c>
      <c r="C61" s="3">
        <f>C53+C59</f>
        <v>230</v>
      </c>
      <c r="D61" s="3" t="s">
        <v>0</v>
      </c>
    </row>
    <row r="63" spans="1:6" ht="16.350000000000001" customHeight="1" x14ac:dyDescent="0.25"/>
    <row r="64" spans="1:6" x14ac:dyDescent="0.25">
      <c r="A64" s="21" t="s">
        <v>26</v>
      </c>
      <c r="B64" s="2"/>
      <c r="C64" s="2"/>
    </row>
    <row r="66" spans="1:13" x14ac:dyDescent="0.25">
      <c r="A66" t="s">
        <v>39</v>
      </c>
      <c r="C66">
        <v>65</v>
      </c>
      <c r="D66" t="s">
        <v>0</v>
      </c>
    </row>
    <row r="67" spans="1:13" x14ac:dyDescent="0.25">
      <c r="A67" t="s">
        <v>38</v>
      </c>
      <c r="C67" s="2">
        <v>2</v>
      </c>
      <c r="D67" s="2" t="s">
        <v>8</v>
      </c>
    </row>
    <row r="68" spans="1:13" x14ac:dyDescent="0.25">
      <c r="C68" s="13">
        <f>C66*C67</f>
        <v>130</v>
      </c>
      <c r="D68" s="13" t="s">
        <v>0</v>
      </c>
    </row>
    <row r="70" spans="1:13" x14ac:dyDescent="0.25">
      <c r="A70" t="s">
        <v>51</v>
      </c>
      <c r="C70" s="2">
        <f>(18*2)*1.5</f>
        <v>54</v>
      </c>
      <c r="D70" s="2" t="s">
        <v>0</v>
      </c>
    </row>
    <row r="71" spans="1:13" x14ac:dyDescent="0.25">
      <c r="C71" s="3">
        <f>C68+C70</f>
        <v>184</v>
      </c>
      <c r="D71" s="7" t="s">
        <v>0</v>
      </c>
    </row>
    <row r="75" spans="1:13" x14ac:dyDescent="0.25">
      <c r="A75" s="23" t="s">
        <v>52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1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032F-A92A-4987-A944-39678F58BFEF}">
  <dimension ref="A3:O85"/>
  <sheetViews>
    <sheetView tabSelected="1" topLeftCell="A19" workbookViewId="0">
      <selection activeCell="I47" sqref="I47"/>
    </sheetView>
  </sheetViews>
  <sheetFormatPr defaultRowHeight="14.85" x14ac:dyDescent="0.25"/>
  <cols>
    <col min="2" max="2" width="13.42578125" customWidth="1"/>
  </cols>
  <sheetData>
    <row r="3" spans="1:5" x14ac:dyDescent="0.25">
      <c r="A3" s="17" t="s">
        <v>49</v>
      </c>
      <c r="B3" s="15"/>
      <c r="C3" s="15"/>
      <c r="D3" s="15"/>
      <c r="E3" s="15"/>
    </row>
    <row r="4" spans="1:5" x14ac:dyDescent="0.25">
      <c r="A4" s="17" t="s">
        <v>50</v>
      </c>
      <c r="B4" s="15"/>
      <c r="C4" s="15"/>
      <c r="D4" s="15"/>
      <c r="E4" s="15"/>
    </row>
    <row r="5" spans="1:5" x14ac:dyDescent="0.25">
      <c r="A5" s="17"/>
      <c r="B5" s="15"/>
      <c r="C5" s="15"/>
      <c r="D5" s="15"/>
      <c r="E5" s="15"/>
    </row>
    <row r="7" spans="1:5" x14ac:dyDescent="0.25">
      <c r="A7" s="8" t="s">
        <v>17</v>
      </c>
    </row>
    <row r="8" spans="1:5" x14ac:dyDescent="0.25">
      <c r="A8" s="8" t="s">
        <v>15</v>
      </c>
      <c r="C8">
        <v>193</v>
      </c>
      <c r="D8" t="s">
        <v>0</v>
      </c>
    </row>
    <row r="9" spans="1:5" x14ac:dyDescent="0.25">
      <c r="A9" s="8" t="s">
        <v>16</v>
      </c>
      <c r="C9" s="18">
        <v>42</v>
      </c>
      <c r="D9" t="s">
        <v>44</v>
      </c>
    </row>
    <row r="10" spans="1:5" x14ac:dyDescent="0.25">
      <c r="A10" s="8" t="s">
        <v>10</v>
      </c>
      <c r="C10" s="18">
        <f>C8*C9</f>
        <v>8106</v>
      </c>
      <c r="D10" t="s">
        <v>5</v>
      </c>
    </row>
    <row r="11" spans="1:5" x14ac:dyDescent="0.25">
      <c r="A11" s="8"/>
      <c r="C11" s="25">
        <f>C10/9</f>
        <v>900.66666666666663</v>
      </c>
      <c r="D11" t="s">
        <v>25</v>
      </c>
    </row>
    <row r="12" spans="1:5" x14ac:dyDescent="0.25">
      <c r="A12" s="8" t="s">
        <v>32</v>
      </c>
    </row>
    <row r="13" spans="1:5" x14ac:dyDescent="0.25">
      <c r="A13" s="8" t="s">
        <v>29</v>
      </c>
      <c r="C13">
        <v>2</v>
      </c>
      <c r="D13" t="s">
        <v>8</v>
      </c>
    </row>
    <row r="14" spans="1:5" x14ac:dyDescent="0.25">
      <c r="A14" s="8" t="s">
        <v>30</v>
      </c>
      <c r="C14">
        <v>25</v>
      </c>
      <c r="D14" t="s">
        <v>0</v>
      </c>
    </row>
    <row r="15" spans="1:5" x14ac:dyDescent="0.25">
      <c r="A15" s="8" t="s">
        <v>33</v>
      </c>
      <c r="C15" s="18">
        <v>42</v>
      </c>
      <c r="D15" t="s">
        <v>44</v>
      </c>
    </row>
    <row r="16" spans="1:5" x14ac:dyDescent="0.25">
      <c r="A16" s="8" t="s">
        <v>9</v>
      </c>
      <c r="C16" s="18">
        <f>C13*C14*C15</f>
        <v>2100</v>
      </c>
      <c r="D16" t="s">
        <v>5</v>
      </c>
    </row>
    <row r="17" spans="1:5" x14ac:dyDescent="0.25">
      <c r="A17" s="8"/>
      <c r="C17" s="20">
        <f>C16/9</f>
        <v>233.33333333333334</v>
      </c>
      <c r="D17" t="s">
        <v>25</v>
      </c>
    </row>
    <row r="18" spans="1:5" x14ac:dyDescent="0.25">
      <c r="A18" s="8" t="s">
        <v>7</v>
      </c>
      <c r="C18">
        <f>C10+C16</f>
        <v>10206</v>
      </c>
      <c r="D18" t="s">
        <v>5</v>
      </c>
    </row>
    <row r="19" spans="1:5" x14ac:dyDescent="0.25">
      <c r="C19" s="6">
        <f>C18/9</f>
        <v>1134</v>
      </c>
      <c r="D19" s="3" t="s">
        <v>3</v>
      </c>
    </row>
    <row r="21" spans="1:5" x14ac:dyDescent="0.25">
      <c r="A21" s="9" t="s">
        <v>31</v>
      </c>
    </row>
    <row r="22" spans="1:5" x14ac:dyDescent="0.25">
      <c r="A22" s="8" t="s">
        <v>17</v>
      </c>
    </row>
    <row r="23" spans="1:5" x14ac:dyDescent="0.25">
      <c r="A23" s="8" t="s">
        <v>15</v>
      </c>
      <c r="C23">
        <v>193</v>
      </c>
      <c r="D23" t="s">
        <v>0</v>
      </c>
    </row>
    <row r="24" spans="1:5" x14ac:dyDescent="0.25">
      <c r="A24" s="8" t="s">
        <v>16</v>
      </c>
      <c r="C24" s="18">
        <v>42</v>
      </c>
      <c r="D24" t="s">
        <v>44</v>
      </c>
    </row>
    <row r="25" spans="1:5" x14ac:dyDescent="0.25">
      <c r="A25" s="8" t="s">
        <v>22</v>
      </c>
      <c r="C25">
        <v>8.3299999999999999E-2</v>
      </c>
      <c r="D25" t="s">
        <v>23</v>
      </c>
    </row>
    <row r="26" spans="1:5" x14ac:dyDescent="0.25">
      <c r="A26" s="8" t="s">
        <v>18</v>
      </c>
      <c r="C26">
        <f>C23*C24*C25-(C44*0.0833)</f>
        <v>618.91899999999998</v>
      </c>
      <c r="D26" t="s">
        <v>2</v>
      </c>
      <c r="E26" s="10" t="s">
        <v>58</v>
      </c>
    </row>
    <row r="27" spans="1:5" x14ac:dyDescent="0.25">
      <c r="C27" s="19">
        <f>C26/27</f>
        <v>22.922925925925924</v>
      </c>
      <c r="D27" s="13" t="s">
        <v>14</v>
      </c>
    </row>
    <row r="28" spans="1:5" x14ac:dyDescent="0.25">
      <c r="A28" t="s">
        <v>32</v>
      </c>
      <c r="C28" s="19"/>
      <c r="D28" s="13"/>
    </row>
    <row r="29" spans="1:5" x14ac:dyDescent="0.25">
      <c r="A29" s="8" t="s">
        <v>29</v>
      </c>
      <c r="C29">
        <v>2</v>
      </c>
      <c r="D29" t="s">
        <v>8</v>
      </c>
    </row>
    <row r="30" spans="1:5" x14ac:dyDescent="0.25">
      <c r="A30" s="8" t="s">
        <v>30</v>
      </c>
      <c r="C30">
        <v>25</v>
      </c>
      <c r="D30" t="s">
        <v>0</v>
      </c>
    </row>
    <row r="31" spans="1:5" x14ac:dyDescent="0.25">
      <c r="A31" s="8" t="s">
        <v>33</v>
      </c>
      <c r="C31" s="18">
        <v>42</v>
      </c>
      <c r="D31" t="s">
        <v>44</v>
      </c>
    </row>
    <row r="32" spans="1:5" x14ac:dyDescent="0.25">
      <c r="A32" s="8" t="s">
        <v>22</v>
      </c>
      <c r="C32">
        <v>8.3299999999999999E-2</v>
      </c>
      <c r="D32" t="s">
        <v>23</v>
      </c>
    </row>
    <row r="33" spans="1:5" x14ac:dyDescent="0.25">
      <c r="A33" s="8" t="s">
        <v>34</v>
      </c>
      <c r="C33">
        <f>C29*C30*C31*C32-(C49*0.0833)</f>
        <v>164.934</v>
      </c>
      <c r="D33" t="s">
        <v>2</v>
      </c>
      <c r="E33" s="10" t="s">
        <v>58</v>
      </c>
    </row>
    <row r="34" spans="1:5" x14ac:dyDescent="0.25">
      <c r="A34" s="8"/>
      <c r="C34" s="1">
        <f>C33/27</f>
        <v>6.1086666666666662</v>
      </c>
      <c r="D34" t="s">
        <v>14</v>
      </c>
    </row>
    <row r="35" spans="1:5" x14ac:dyDescent="0.25">
      <c r="A35" s="8" t="s">
        <v>19</v>
      </c>
      <c r="C35" s="6">
        <f>C26+C33</f>
        <v>783.85299999999995</v>
      </c>
      <c r="D35" s="3" t="s">
        <v>2</v>
      </c>
    </row>
    <row r="36" spans="1:5" x14ac:dyDescent="0.25">
      <c r="A36" s="8"/>
      <c r="C36" s="6">
        <f>C35/27</f>
        <v>29.031592592592592</v>
      </c>
      <c r="D36" s="3" t="s">
        <v>1</v>
      </c>
    </row>
    <row r="38" spans="1:5" x14ac:dyDescent="0.25">
      <c r="A38" s="9" t="s">
        <v>24</v>
      </c>
      <c r="C38" s="19"/>
      <c r="D38" s="13"/>
    </row>
    <row r="39" spans="1:5" x14ac:dyDescent="0.25">
      <c r="A39" s="8" t="s">
        <v>17</v>
      </c>
      <c r="C39" s="19">
        <f>0.02*C11</f>
        <v>18.013333333333332</v>
      </c>
      <c r="D39" s="13" t="s">
        <v>25</v>
      </c>
    </row>
    <row r="40" spans="1:5" x14ac:dyDescent="0.25">
      <c r="A40" s="8" t="s">
        <v>32</v>
      </c>
      <c r="C40" s="19">
        <f>0.02*C17</f>
        <v>4.666666666666667</v>
      </c>
      <c r="D40" s="13" t="s">
        <v>25</v>
      </c>
    </row>
    <row r="41" spans="1:5" x14ac:dyDescent="0.25">
      <c r="A41" s="8"/>
      <c r="C41" s="6">
        <f>SUM(C39:C40)</f>
        <v>22.68</v>
      </c>
      <c r="D41" s="3" t="s">
        <v>25</v>
      </c>
    </row>
    <row r="43" spans="1:5" x14ac:dyDescent="0.25">
      <c r="A43" s="21" t="s">
        <v>20</v>
      </c>
      <c r="B43" s="2"/>
    </row>
    <row r="44" spans="1:5" x14ac:dyDescent="0.25">
      <c r="A44" s="22" t="s">
        <v>47</v>
      </c>
      <c r="B44" s="4"/>
      <c r="C44">
        <v>676</v>
      </c>
      <c r="D44" t="s">
        <v>12</v>
      </c>
    </row>
    <row r="45" spans="1:5" x14ac:dyDescent="0.25">
      <c r="A45" s="22" t="s">
        <v>48</v>
      </c>
      <c r="B45" s="4"/>
      <c r="C45" s="16">
        <v>0.375</v>
      </c>
      <c r="D45" s="16" t="s">
        <v>0</v>
      </c>
    </row>
    <row r="46" spans="1:5" x14ac:dyDescent="0.25">
      <c r="A46" s="24" t="s">
        <v>11</v>
      </c>
      <c r="B46" s="4"/>
      <c r="C46" s="5">
        <f>C44*C45</f>
        <v>253.5</v>
      </c>
      <c r="D46" s="5" t="s">
        <v>13</v>
      </c>
    </row>
    <row r="47" spans="1:5" x14ac:dyDescent="0.25">
      <c r="A47" s="22"/>
      <c r="B47" s="4"/>
      <c r="C47" s="14">
        <f>C46/27</f>
        <v>9.3888888888888893</v>
      </c>
      <c r="D47" s="5" t="s">
        <v>14</v>
      </c>
    </row>
    <row r="48" spans="1:5" x14ac:dyDescent="0.25">
      <c r="A48" s="22"/>
      <c r="B48" s="4"/>
      <c r="C48" s="14"/>
      <c r="D48" s="5"/>
    </row>
    <row r="49" spans="1:10" x14ac:dyDescent="0.25">
      <c r="A49" s="22" t="s">
        <v>56</v>
      </c>
      <c r="B49" s="4"/>
      <c r="C49">
        <v>120</v>
      </c>
      <c r="D49" t="s">
        <v>12</v>
      </c>
    </row>
    <row r="50" spans="1:10" x14ac:dyDescent="0.25">
      <c r="A50" s="24" t="s">
        <v>11</v>
      </c>
      <c r="B50" s="4"/>
      <c r="C50" s="16">
        <v>0.375</v>
      </c>
      <c r="D50" s="16" t="s">
        <v>0</v>
      </c>
    </row>
    <row r="51" spans="1:10" x14ac:dyDescent="0.25">
      <c r="A51" s="22"/>
      <c r="B51" s="4"/>
      <c r="C51" s="5">
        <f>C49*C50</f>
        <v>45</v>
      </c>
      <c r="D51" s="5" t="s">
        <v>13</v>
      </c>
    </row>
    <row r="52" spans="1:10" x14ac:dyDescent="0.25">
      <c r="A52" s="22"/>
      <c r="B52" s="4"/>
      <c r="C52" s="14">
        <f>C51/27</f>
        <v>1.6666666666666667</v>
      </c>
      <c r="D52" s="5" t="s">
        <v>14</v>
      </c>
    </row>
    <row r="53" spans="1:10" x14ac:dyDescent="0.25">
      <c r="A53" s="24" t="s">
        <v>6</v>
      </c>
      <c r="B53" s="4"/>
      <c r="C53" s="6">
        <f>ROUNDUP(((C46+C51)/27),0)</f>
        <v>12</v>
      </c>
      <c r="D53" s="3" t="s">
        <v>14</v>
      </c>
    </row>
    <row r="55" spans="1:10" x14ac:dyDescent="0.25">
      <c r="A55" s="21" t="s">
        <v>57</v>
      </c>
      <c r="B55" s="2"/>
      <c r="C55" s="2"/>
      <c r="D55" s="2"/>
      <c r="E55" s="2"/>
      <c r="F55" s="2"/>
      <c r="G55" s="2"/>
      <c r="H55" s="2"/>
      <c r="I55" s="2"/>
      <c r="J55" s="2"/>
    </row>
    <row r="57" spans="1:10" x14ac:dyDescent="0.25">
      <c r="A57" t="s">
        <v>35</v>
      </c>
      <c r="C57">
        <v>42</v>
      </c>
      <c r="D57" t="s">
        <v>0</v>
      </c>
    </row>
    <row r="58" spans="1:10" x14ac:dyDescent="0.25">
      <c r="A58" t="s">
        <v>36</v>
      </c>
      <c r="C58" s="2">
        <v>2</v>
      </c>
      <c r="D58" s="2" t="s">
        <v>8</v>
      </c>
    </row>
    <row r="59" spans="1:10" x14ac:dyDescent="0.25">
      <c r="A59" t="s">
        <v>4</v>
      </c>
      <c r="C59" s="3">
        <f>C57*C58</f>
        <v>84</v>
      </c>
      <c r="D59" s="3" t="s">
        <v>0</v>
      </c>
    </row>
    <row r="63" spans="1:10" x14ac:dyDescent="0.25">
      <c r="A63" s="21" t="s">
        <v>40</v>
      </c>
      <c r="B63" s="2"/>
      <c r="C63" s="2"/>
      <c r="D63" s="2"/>
      <c r="E63" s="2"/>
      <c r="F63" s="2"/>
    </row>
    <row r="65" spans="1:15" x14ac:dyDescent="0.25">
      <c r="A65" t="s">
        <v>35</v>
      </c>
      <c r="C65">
        <v>54</v>
      </c>
      <c r="D65" t="s">
        <v>0</v>
      </c>
    </row>
    <row r="66" spans="1:15" x14ac:dyDescent="0.25">
      <c r="A66" t="s">
        <v>36</v>
      </c>
      <c r="C66" s="2">
        <v>2</v>
      </c>
      <c r="D66" s="2" t="s">
        <v>8</v>
      </c>
    </row>
    <row r="67" spans="1:15" x14ac:dyDescent="0.25">
      <c r="A67" t="s">
        <v>4</v>
      </c>
      <c r="C67" s="3">
        <f>C65*C66</f>
        <v>108</v>
      </c>
      <c r="D67" s="3" t="s">
        <v>0</v>
      </c>
    </row>
    <row r="70" spans="1:15" x14ac:dyDescent="0.25">
      <c r="A70" s="21" t="s">
        <v>46</v>
      </c>
      <c r="B70" s="2"/>
      <c r="C70" s="2"/>
      <c r="D70" s="2"/>
    </row>
    <row r="72" spans="1:15" x14ac:dyDescent="0.25">
      <c r="A72" t="s">
        <v>47</v>
      </c>
      <c r="C72" s="3">
        <v>47</v>
      </c>
      <c r="D72" s="3" t="s">
        <v>12</v>
      </c>
    </row>
    <row r="75" spans="1:15" x14ac:dyDescent="0.25">
      <c r="A75" s="21" t="s">
        <v>45</v>
      </c>
      <c r="B75" s="2"/>
      <c r="C75" s="2"/>
      <c r="D75" s="2"/>
      <c r="E75" s="2"/>
      <c r="F75" s="2"/>
      <c r="G75" s="2"/>
    </row>
    <row r="77" spans="1:15" x14ac:dyDescent="0.25">
      <c r="A77" t="s">
        <v>41</v>
      </c>
      <c r="C77">
        <v>8</v>
      </c>
      <c r="D77" t="s">
        <v>12</v>
      </c>
      <c r="O77">
        <f>0.25*5280*24*0.08333/27</f>
        <v>97.773866666666677</v>
      </c>
    </row>
    <row r="78" spans="1:15" x14ac:dyDescent="0.25">
      <c r="O78">
        <f>0.25*5280*24/9*0.09</f>
        <v>316.8</v>
      </c>
    </row>
    <row r="79" spans="1:15" x14ac:dyDescent="0.25">
      <c r="A79" t="s">
        <v>42</v>
      </c>
      <c r="C79">
        <f>284+278</f>
        <v>562</v>
      </c>
      <c r="D79" t="s">
        <v>12</v>
      </c>
    </row>
    <row r="81" spans="1:13" x14ac:dyDescent="0.25">
      <c r="A81" t="s">
        <v>43</v>
      </c>
      <c r="C81" s="2">
        <f>73+100</f>
        <v>173</v>
      </c>
      <c r="D81" s="2" t="s">
        <v>12</v>
      </c>
    </row>
    <row r="82" spans="1:13" x14ac:dyDescent="0.25">
      <c r="C82" s="3">
        <f>SUM(C77:C81)</f>
        <v>743</v>
      </c>
      <c r="D82" s="3" t="s">
        <v>12</v>
      </c>
    </row>
    <row r="85" spans="1:13" x14ac:dyDescent="0.25">
      <c r="A85" s="21" t="s">
        <v>52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BUT-127-1198</vt:lpstr>
      <vt:lpstr>BUT-127-0728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Addendum 3</dc:creator>
  <cp:lastModifiedBy>Christopher Howard</cp:lastModifiedBy>
  <dcterms:created xsi:type="dcterms:W3CDTF">2013-11-08T15:35:00Z</dcterms:created>
  <dcterms:modified xsi:type="dcterms:W3CDTF">2022-10-06T17:38:26Z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