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0" windowHeight="118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<sst xmlns="http://schemas.openxmlformats.org/spreadsheetml/2006/main" count="92" uniqueCount="72">
  <si>
    <t>FAA Airway/Highway Clearance Analysis</t>
  </si>
  <si>
    <t>Distance to nearest end of runway to project</t>
  </si>
  <si>
    <t>Runway Length</t>
  </si>
  <si>
    <t>Is Horizontal Distance &lt;20,000 feet?</t>
  </si>
  <si>
    <t>Is Runway Length &gt;3,200 feet</t>
  </si>
  <si>
    <t>100:1 Height</t>
  </si>
  <si>
    <t>100:1 Elevation</t>
  </si>
  <si>
    <t>50:1 Height</t>
  </si>
  <si>
    <t>50:1 Elevation</t>
  </si>
  <si>
    <t>Is Horizontal Distance &lt;10,000 feet?</t>
  </si>
  <si>
    <t>Is Horizontal Distance &lt;5,000 feet?</t>
  </si>
  <si>
    <t>Is this a Heliport?</t>
  </si>
  <si>
    <t>25:1 Height</t>
  </si>
  <si>
    <t>25:1 Elevation</t>
  </si>
  <si>
    <t>Official Airport/Heliport Elevation</t>
  </si>
  <si>
    <t>NO</t>
  </si>
  <si>
    <t>Is construction 200' above ground?</t>
  </si>
  <si>
    <t>Is FAA Notification Required?</t>
  </si>
  <si>
    <t>Height of Temporary Structure</t>
  </si>
  <si>
    <t>Traverse Way Adjustment</t>
  </si>
  <si>
    <t>Does traversing vehicles penetrate airway?</t>
  </si>
  <si>
    <t>FAA Notification Required?</t>
  </si>
  <si>
    <t>Calculated By LAS</t>
  </si>
  <si>
    <t>Available elevation above traversing vehicles</t>
  </si>
  <si>
    <t>small bridge</t>
  </si>
  <si>
    <t>large bridge</t>
  </si>
  <si>
    <t>culverts</t>
  </si>
  <si>
    <t>bridge painting</t>
  </si>
  <si>
    <t>bridge + 10</t>
  </si>
  <si>
    <t>deck overlay</t>
  </si>
  <si>
    <t>resurfacing</t>
  </si>
  <si>
    <t>lighting</t>
  </si>
  <si>
    <t>pole height</t>
  </si>
  <si>
    <t>signals</t>
  </si>
  <si>
    <t>pavement repair</t>
  </si>
  <si>
    <t>pavement marking</t>
  </si>
  <si>
    <t>bikeways</t>
  </si>
  <si>
    <t>guardrail</t>
  </si>
  <si>
    <t>noise walls</t>
  </si>
  <si>
    <t>barrier construction</t>
  </si>
  <si>
    <t>rest areas</t>
  </si>
  <si>
    <t>house demolition</t>
  </si>
  <si>
    <t>earthwork</t>
  </si>
  <si>
    <t>slope repair</t>
  </si>
  <si>
    <t>pile driving</t>
  </si>
  <si>
    <t>mowing/landscaping</t>
  </si>
  <si>
    <t>trash collection</t>
  </si>
  <si>
    <t>L &amp; D Fig 1404-3</t>
  </si>
  <si>
    <t>Does permanent feature penetrate airway?</t>
  </si>
  <si>
    <t>Does temporary conditions penetrate airway?</t>
  </si>
  <si>
    <t xml:space="preserve">Object:  </t>
  </si>
  <si>
    <t>Pole/Structure Adjustment</t>
  </si>
  <si>
    <t>Elevation of Pavement</t>
  </si>
  <si>
    <t>Highest Elevation of Permanent Feature</t>
  </si>
  <si>
    <t>Highest Elevation of Temporary Feature</t>
  </si>
  <si>
    <t>Latitude</t>
  </si>
  <si>
    <t>Longitude</t>
  </si>
  <si>
    <t>CLI-US 22-1000</t>
  </si>
  <si>
    <t>r</t>
  </si>
  <si>
    <t>West End of Project</t>
  </si>
  <si>
    <t>Oak St Signal Poles</t>
  </si>
  <si>
    <t>Davids Rd Signal Poles</t>
  </si>
  <si>
    <t>Nearest Paving point</t>
  </si>
  <si>
    <t>East End of Project</t>
  </si>
  <si>
    <t>Station:</t>
  </si>
  <si>
    <t>Hollister Field Airport (2B6)</t>
  </si>
  <si>
    <t>from AirNav.com</t>
  </si>
  <si>
    <t>18+83</t>
  </si>
  <si>
    <t>36+86</t>
  </si>
  <si>
    <t>96+78</t>
  </si>
  <si>
    <t>100+57</t>
  </si>
  <si>
    <t>172+55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</si>
</sst>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#,###\'"/>
    <numFmt numFmtId="166" formatCode="##,###.0\'"/>
    <numFmt numFmtId="167" formatCode="0.0"/>
    <numFmt numFmtId="168" formatCode="##\'"/>
    <numFmt numFmtId="169" formatCode="##&quot;&quot;"/>
    <numFmt numFmtId="170" formatCode="##.####&quot;&quot;"/>
    <numFmt numFmtId="171" formatCode="0.0000"/>
    <numFmt numFmtId="172" formatCode="0.00000"/>
    <numFmt numFmtId="173" formatCode="0.000"/>
    <numFmt numFmtId="174" formatCode="##.#####&quot;&quot;"/>
    <numFmt numFmtId="175" formatCode="##.######&quot;&quot;"/>
    <numFmt numFmtId="176" formatCode="##.#######&quot;&quot;"/>
    <numFmt numFmtId="177" formatCode="##.########&quot;&quot;"/>
    <numFmt numFmtId="178" formatCode="##.#########&quot;&quot;"/>
    <numFmt numFmtId="179" formatCode="##.##########&quot;&quot;"/>
    <numFmt numFmtId="180" formatCode="[hh]\°mm\'ss\&quot;"/>
  </numFmts>
  <fonts count="45">
    <font>
      <sz val="11"/>
      <name val="Times New Roman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6" fontId="0" fillId="0" borderId="11" xfId="0" applyNumberFormat="1" applyBorder="1" applyAlignment="1" quotePrefix="1">
      <alignment/>
    </xf>
    <xf numFmtId="0" fontId="0" fillId="0" borderId="11" xfId="0" applyBorder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4" xfId="0" applyBorder="1" applyAlignment="1" quotePrefix="1">
      <alignment horizontal="center"/>
    </xf>
    <xf numFmtId="180" fontId="0" fillId="0" borderId="0" xfId="0" applyNumberForma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9" fillId="0" borderId="1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76200</xdr:rowOff>
    </xdr:from>
    <xdr:to>
      <xdr:col>5</xdr:col>
      <xdr:colOff>866775</xdr:colOff>
      <xdr:row>4</xdr:row>
      <xdr:rowOff>76200</xdr:rowOff>
    </xdr:to>
    <xdr:pic>
      <xdr:nvPicPr>
        <xdr:cNvPr id="1" name="Picture 16" descr="ljb for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620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="85" zoomScaleNormal="85" zoomScaleSheetLayoutView="85" zoomScalePageLayoutView="0" workbookViewId="0" topLeftCell="A1">
      <selection activeCell="E3" sqref="E3"/>
    </sheetView>
  </sheetViews>
  <sheetFormatPr defaultColWidth="9.140625" defaultRowHeight="15"/>
  <cols>
    <col min="1" max="1" width="38.421875" style="0" bestFit="1" customWidth="1"/>
    <col min="2" max="2" width="12.8515625" style="0" bestFit="1" customWidth="1"/>
    <col min="3" max="3" width="14.28125" style="0" bestFit="1" customWidth="1"/>
    <col min="4" max="4" width="12.8515625" style="0" bestFit="1" customWidth="1"/>
    <col min="5" max="5" width="16.7109375" style="0" bestFit="1" customWidth="1"/>
    <col min="6" max="6" width="15.00390625" style="0" bestFit="1" customWidth="1"/>
    <col min="7" max="7" width="13.28125" style="32" customWidth="1"/>
    <col min="8" max="8" width="5.421875" style="0" customWidth="1"/>
    <col min="9" max="9" width="18.140625" style="0" bestFit="1" customWidth="1"/>
    <col min="10" max="10" width="10.421875" style="17" bestFit="1" customWidth="1"/>
  </cols>
  <sheetData>
    <row r="1" ht="20.25">
      <c r="A1" s="3" t="s">
        <v>57</v>
      </c>
    </row>
    <row r="2" ht="15.75">
      <c r="A2" s="5" t="s">
        <v>0</v>
      </c>
    </row>
    <row r="3" spans="1:2" ht="15">
      <c r="A3" s="4">
        <f ca="1">NOW()</f>
        <v>43585.38059363426</v>
      </c>
      <c r="B3" s="4"/>
    </row>
    <row r="4" spans="1:2" ht="15">
      <c r="A4" s="4" t="s">
        <v>22</v>
      </c>
      <c r="B4" s="6"/>
    </row>
    <row r="5" spans="1:2" ht="15">
      <c r="A5" s="4"/>
      <c r="B5" s="6"/>
    </row>
    <row r="6" spans="1:7" ht="30">
      <c r="A6" s="41" t="s">
        <v>50</v>
      </c>
      <c r="B6" s="57" t="s">
        <v>59</v>
      </c>
      <c r="C6" s="57" t="s">
        <v>60</v>
      </c>
      <c r="D6" s="57" t="s">
        <v>61</v>
      </c>
      <c r="E6" s="57" t="s">
        <v>62</v>
      </c>
      <c r="F6" s="57" t="s">
        <v>63</v>
      </c>
      <c r="G6" s="33"/>
    </row>
    <row r="7" spans="1:7" ht="15">
      <c r="A7" s="58" t="s">
        <v>64</v>
      </c>
      <c r="B7" s="60" t="s">
        <v>67</v>
      </c>
      <c r="C7" s="60" t="s">
        <v>68</v>
      </c>
      <c r="D7" s="60" t="s">
        <v>69</v>
      </c>
      <c r="E7" s="60" t="s">
        <v>70</v>
      </c>
      <c r="F7" s="60" t="s">
        <v>71</v>
      </c>
      <c r="G7" s="33"/>
    </row>
    <row r="8" spans="1:9" ht="15">
      <c r="A8" s="1"/>
      <c r="I8" t="s">
        <v>47</v>
      </c>
    </row>
    <row r="9" spans="1:6" ht="15" hidden="1">
      <c r="A9" s="1" t="s">
        <v>58</v>
      </c>
      <c r="B9" s="21">
        <v>39.59691</v>
      </c>
      <c r="C9" s="21">
        <v>39.60678</v>
      </c>
      <c r="D9" s="21">
        <v>39.59111</v>
      </c>
      <c r="E9" s="21">
        <v>39.59715</v>
      </c>
      <c r="F9" s="21">
        <v>39.60176</v>
      </c>
    </row>
    <row r="10" spans="1:6" ht="15">
      <c r="A10" s="1" t="s">
        <v>55</v>
      </c>
      <c r="B10" s="21">
        <v>39.446153</v>
      </c>
      <c r="C10" s="21">
        <v>39.447305</v>
      </c>
      <c r="D10" s="21">
        <v>39.451778</v>
      </c>
      <c r="E10" s="21">
        <v>39.45212</v>
      </c>
      <c r="F10" s="21">
        <v>39.457796</v>
      </c>
    </row>
    <row r="11" spans="1:6" ht="15" hidden="1">
      <c r="A11" s="1" t="s">
        <v>56</v>
      </c>
      <c r="B11" s="21"/>
      <c r="C11" s="21"/>
      <c r="D11" s="21"/>
      <c r="E11" s="21"/>
      <c r="F11" s="21"/>
    </row>
    <row r="12" spans="1:6" ht="15">
      <c r="A12" s="1" t="s">
        <v>56</v>
      </c>
      <c r="B12" s="44">
        <v>-83.818215</v>
      </c>
      <c r="C12" s="44">
        <v>-83.812017</v>
      </c>
      <c r="D12" s="44">
        <v>-83.791601</v>
      </c>
      <c r="E12" s="44">
        <v>-83.790339</v>
      </c>
      <c r="F12" s="44">
        <v>-83.765934</v>
      </c>
    </row>
    <row r="13" spans="1:10" ht="15">
      <c r="A13" s="7" t="s">
        <v>52</v>
      </c>
      <c r="B13" s="46">
        <v>1035.25</v>
      </c>
      <c r="C13" s="47">
        <v>1055.16</v>
      </c>
      <c r="D13" s="47">
        <v>1072.91</v>
      </c>
      <c r="E13" s="46">
        <v>1072.11</v>
      </c>
      <c r="F13" s="46">
        <v>1060.1</v>
      </c>
      <c r="G13" s="29"/>
      <c r="H13" s="16"/>
      <c r="I13" t="s">
        <v>24</v>
      </c>
      <c r="J13" s="17">
        <v>60</v>
      </c>
    </row>
    <row r="14" spans="1:8" ht="15">
      <c r="A14" s="8" t="s">
        <v>51</v>
      </c>
      <c r="B14" s="49"/>
      <c r="C14" s="49">
        <v>30</v>
      </c>
      <c r="D14" s="49">
        <v>30</v>
      </c>
      <c r="E14" s="49"/>
      <c r="F14" s="49"/>
      <c r="G14" s="29"/>
      <c r="H14" s="16"/>
    </row>
    <row r="15" spans="1:8" ht="15">
      <c r="A15" s="8" t="s">
        <v>53</v>
      </c>
      <c r="B15" s="46">
        <f>B14+B13</f>
        <v>1035.25</v>
      </c>
      <c r="C15" s="46">
        <f>C14+C13</f>
        <v>1085.16</v>
      </c>
      <c r="D15" s="46">
        <f>D14+D13</f>
        <v>1102.91</v>
      </c>
      <c r="E15" s="46">
        <f>E14+E13</f>
        <v>1072.11</v>
      </c>
      <c r="F15" s="46">
        <f>F14+F13</f>
        <v>1060.1</v>
      </c>
      <c r="G15" s="29"/>
      <c r="H15" s="16"/>
    </row>
    <row r="16" spans="1:10" ht="15">
      <c r="A16" s="8" t="s">
        <v>19</v>
      </c>
      <c r="B16" s="49">
        <v>15</v>
      </c>
      <c r="C16" s="49">
        <v>15</v>
      </c>
      <c r="D16" s="49">
        <v>15</v>
      </c>
      <c r="E16" s="49">
        <v>15</v>
      </c>
      <c r="F16" s="49">
        <v>15</v>
      </c>
      <c r="G16" s="34"/>
      <c r="H16" s="18"/>
      <c r="I16" t="s">
        <v>25</v>
      </c>
      <c r="J16" s="17">
        <v>100</v>
      </c>
    </row>
    <row r="17" spans="1:10" ht="15">
      <c r="A17" s="8" t="s">
        <v>18</v>
      </c>
      <c r="B17" s="49">
        <v>25</v>
      </c>
      <c r="C17" s="49">
        <v>50</v>
      </c>
      <c r="D17" s="49">
        <v>50</v>
      </c>
      <c r="E17" s="49">
        <v>25</v>
      </c>
      <c r="F17" s="49">
        <v>25</v>
      </c>
      <c r="G17" s="34"/>
      <c r="H17" s="18"/>
      <c r="I17" t="s">
        <v>26</v>
      </c>
      <c r="J17" s="17">
        <v>50</v>
      </c>
    </row>
    <row r="18" spans="1:8" ht="15">
      <c r="A18" s="8" t="s">
        <v>54</v>
      </c>
      <c r="B18" s="46">
        <f>B17+B13</f>
        <v>1060.25</v>
      </c>
      <c r="C18" s="46">
        <f>C17+C13</f>
        <v>1105.16</v>
      </c>
      <c r="D18" s="46">
        <f>D17+D13</f>
        <v>1122.91</v>
      </c>
      <c r="E18" s="46">
        <f>E17+E13</f>
        <v>1097.11</v>
      </c>
      <c r="F18" s="46">
        <f>F17+F13</f>
        <v>1085.1</v>
      </c>
      <c r="G18" s="34"/>
      <c r="H18" s="18"/>
    </row>
    <row r="19" spans="1:10" ht="15">
      <c r="A19" s="9" t="s">
        <v>1</v>
      </c>
      <c r="B19" s="49"/>
      <c r="C19" s="49"/>
      <c r="D19" s="49"/>
      <c r="E19" s="49"/>
      <c r="F19" s="49">
        <v>17800</v>
      </c>
      <c r="G19" s="34"/>
      <c r="H19" s="18"/>
      <c r="I19" t="s">
        <v>27</v>
      </c>
      <c r="J19" s="17" t="s">
        <v>28</v>
      </c>
    </row>
    <row r="20" spans="1:10" ht="15">
      <c r="A20" s="10" t="s">
        <v>3</v>
      </c>
      <c r="B20" s="21"/>
      <c r="C20" s="21"/>
      <c r="D20" s="21"/>
      <c r="E20" s="21"/>
      <c r="F20" s="21" t="str">
        <f>IF(F19&lt;20000,"YES","NO")</f>
        <v>YES</v>
      </c>
      <c r="G20" s="33"/>
      <c r="H20" s="13"/>
      <c r="I20" t="s">
        <v>29</v>
      </c>
      <c r="J20" s="17">
        <v>25</v>
      </c>
    </row>
    <row r="21" spans="9:10" ht="15">
      <c r="I21" t="s">
        <v>30</v>
      </c>
      <c r="J21" s="17">
        <v>25</v>
      </c>
    </row>
    <row r="22" spans="1:10" ht="15">
      <c r="A22" s="50" t="s">
        <v>65</v>
      </c>
      <c r="B22" s="12"/>
      <c r="C22" s="19"/>
      <c r="D22" s="19"/>
      <c r="E22" s="19"/>
      <c r="F22" s="45"/>
      <c r="G22" s="35"/>
      <c r="H22" s="19"/>
      <c r="I22" t="s">
        <v>31</v>
      </c>
      <c r="J22" s="17" t="s">
        <v>32</v>
      </c>
    </row>
    <row r="23" spans="1:10" ht="15">
      <c r="A23" s="9" t="s">
        <v>2</v>
      </c>
      <c r="B23" s="51">
        <v>3203</v>
      </c>
      <c r="C23" s="52" t="s">
        <v>66</v>
      </c>
      <c r="D23" s="18"/>
      <c r="E23" s="18"/>
      <c r="F23" s="18"/>
      <c r="G23" s="34"/>
      <c r="H23" s="18"/>
      <c r="I23" t="s">
        <v>33</v>
      </c>
      <c r="J23" s="17">
        <v>50</v>
      </c>
    </row>
    <row r="24" spans="1:10" ht="15">
      <c r="A24" s="10" t="s">
        <v>14</v>
      </c>
      <c r="B24" s="53">
        <v>1090</v>
      </c>
      <c r="C24" s="52" t="s">
        <v>66</v>
      </c>
      <c r="D24" s="20"/>
      <c r="E24" s="20"/>
      <c r="F24" s="20"/>
      <c r="G24" s="36"/>
      <c r="H24" s="20"/>
      <c r="I24" t="s">
        <v>34</v>
      </c>
      <c r="J24" s="17">
        <v>25</v>
      </c>
    </row>
    <row r="25" spans="9:10" ht="15">
      <c r="I25" t="s">
        <v>35</v>
      </c>
      <c r="J25" s="17">
        <v>12</v>
      </c>
    </row>
    <row r="26" spans="1:10" ht="15.75" thickBot="1">
      <c r="A26" s="23" t="s">
        <v>16</v>
      </c>
      <c r="B26" s="54" t="s">
        <v>15</v>
      </c>
      <c r="C26" s="54" t="s">
        <v>15</v>
      </c>
      <c r="D26" s="54" t="s">
        <v>15</v>
      </c>
      <c r="E26" s="54" t="s">
        <v>15</v>
      </c>
      <c r="F26" s="54" t="s">
        <v>15</v>
      </c>
      <c r="G26" s="29"/>
      <c r="I26" t="s">
        <v>36</v>
      </c>
      <c r="J26" s="17">
        <v>25</v>
      </c>
    </row>
    <row r="27" spans="1:8" ht="15.75" thickBot="1">
      <c r="A27" s="25" t="s">
        <v>21</v>
      </c>
      <c r="B27" s="26" t="str">
        <f>B26</f>
        <v>NO</v>
      </c>
      <c r="C27" s="26" t="str">
        <f>C26</f>
        <v>NO</v>
      </c>
      <c r="D27" s="26" t="str">
        <f>D26</f>
        <v>NO</v>
      </c>
      <c r="E27" s="26" t="str">
        <f>E26</f>
        <v>NO</v>
      </c>
      <c r="F27" s="26" t="str">
        <f>F26</f>
        <v>NO</v>
      </c>
      <c r="G27" s="31"/>
      <c r="H27" s="17"/>
    </row>
    <row r="28" spans="9:10" ht="15">
      <c r="I28" t="s">
        <v>37</v>
      </c>
      <c r="J28" s="17">
        <v>25</v>
      </c>
    </row>
    <row r="29" spans="1:10" ht="15">
      <c r="A29" s="11" t="s">
        <v>3</v>
      </c>
      <c r="B29" s="21"/>
      <c r="C29" s="21"/>
      <c r="D29" s="21"/>
      <c r="E29" s="21"/>
      <c r="F29" s="21" t="str">
        <f>IF(F19&lt;20000,"YES","NO")</f>
        <v>YES</v>
      </c>
      <c r="G29" s="33"/>
      <c r="I29" t="s">
        <v>38</v>
      </c>
      <c r="J29" s="17">
        <v>25</v>
      </c>
    </row>
    <row r="30" spans="1:10" ht="15">
      <c r="A30" s="9" t="s">
        <v>4</v>
      </c>
      <c r="B30" s="21"/>
      <c r="C30" s="21"/>
      <c r="D30" s="21"/>
      <c r="E30" s="21"/>
      <c r="F30" s="21" t="str">
        <f>IF($B$23&gt;3200,"YES","NO")</f>
        <v>YES</v>
      </c>
      <c r="G30" s="33"/>
      <c r="I30" t="s">
        <v>39</v>
      </c>
      <c r="J30" s="17">
        <v>50</v>
      </c>
    </row>
    <row r="31" spans="1:10" ht="15">
      <c r="A31" s="14" t="s">
        <v>5</v>
      </c>
      <c r="B31" s="27"/>
      <c r="C31" s="27"/>
      <c r="D31" s="27"/>
      <c r="E31" s="27"/>
      <c r="F31" s="27">
        <f>F19/100</f>
        <v>178</v>
      </c>
      <c r="G31" s="37"/>
      <c r="I31" t="s">
        <v>40</v>
      </c>
      <c r="J31" s="17">
        <v>50</v>
      </c>
    </row>
    <row r="32" spans="1:10" ht="15">
      <c r="A32" s="15" t="s">
        <v>6</v>
      </c>
      <c r="B32" s="22"/>
      <c r="C32" s="22"/>
      <c r="D32" s="22"/>
      <c r="E32" s="22"/>
      <c r="F32" s="22">
        <f>F31+$B$24</f>
        <v>1268</v>
      </c>
      <c r="G32" s="38"/>
      <c r="I32" t="s">
        <v>41</v>
      </c>
      <c r="J32" s="17">
        <v>25</v>
      </c>
    </row>
    <row r="33" spans="1:10" ht="15">
      <c r="A33" s="9" t="s">
        <v>48</v>
      </c>
      <c r="B33" s="22"/>
      <c r="C33" s="22"/>
      <c r="D33" s="22"/>
      <c r="E33" s="22"/>
      <c r="F33" s="22" t="str">
        <f>IF((F13+F14)&gt;F32,"YES","NO")</f>
        <v>NO</v>
      </c>
      <c r="G33" s="38"/>
      <c r="I33" t="s">
        <v>42</v>
      </c>
      <c r="J33" s="17">
        <v>25</v>
      </c>
    </row>
    <row r="34" spans="1:10" ht="15">
      <c r="A34" s="9" t="s">
        <v>20</v>
      </c>
      <c r="B34" s="22"/>
      <c r="C34" s="22"/>
      <c r="D34" s="22"/>
      <c r="E34" s="22"/>
      <c r="F34" s="22" t="str">
        <f>IF((F13+F16)&gt;F32,"YES","NO")</f>
        <v>NO</v>
      </c>
      <c r="G34" s="38"/>
      <c r="I34" t="s">
        <v>43</v>
      </c>
      <c r="J34" s="17">
        <v>25</v>
      </c>
    </row>
    <row r="35" spans="1:7" ht="15">
      <c r="A35" s="9" t="s">
        <v>49</v>
      </c>
      <c r="B35" s="22"/>
      <c r="C35" s="22"/>
      <c r="D35" s="22"/>
      <c r="E35" s="22"/>
      <c r="F35" s="22" t="str">
        <f>IF((F13+F17)&gt;F32,"YES","NO")</f>
        <v>NO</v>
      </c>
      <c r="G35" s="38"/>
    </row>
    <row r="36" spans="1:10" ht="15.75" thickBot="1">
      <c r="A36" s="9" t="s">
        <v>23</v>
      </c>
      <c r="B36" s="28"/>
      <c r="C36" s="28"/>
      <c r="D36" s="28"/>
      <c r="E36" s="28"/>
      <c r="F36" s="28">
        <f>F32-(F13+F16)</f>
        <v>192.9000000000001</v>
      </c>
      <c r="G36" s="37"/>
      <c r="I36" t="s">
        <v>44</v>
      </c>
      <c r="J36" s="17">
        <v>50</v>
      </c>
    </row>
    <row r="37" spans="1:10" ht="15.75" thickBot="1">
      <c r="A37" s="25" t="s">
        <v>21</v>
      </c>
      <c r="B37" s="26"/>
      <c r="C37" s="26"/>
      <c r="D37" s="26"/>
      <c r="E37" s="26"/>
      <c r="F37" s="26" t="str">
        <f>IF(F29="YES",IF(F30="YES",IF(OR(F33="YES",F34="YES"),"YES","NO"),"NO"),"NO")</f>
        <v>NO</v>
      </c>
      <c r="G37" s="31"/>
      <c r="I37" t="s">
        <v>45</v>
      </c>
      <c r="J37" s="17">
        <v>10</v>
      </c>
    </row>
    <row r="38" spans="1:10" ht="15">
      <c r="A38" s="2"/>
      <c r="I38" t="s">
        <v>46</v>
      </c>
      <c r="J38" s="17">
        <v>25</v>
      </c>
    </row>
    <row r="39" spans="1:7" ht="15">
      <c r="A39" s="11" t="s">
        <v>9</v>
      </c>
      <c r="B39" s="21"/>
      <c r="C39" s="21"/>
      <c r="D39" s="21"/>
      <c r="E39" s="21"/>
      <c r="F39" s="21" t="str">
        <f>IF(F19&lt;10000,"YES","NO")</f>
        <v>NO</v>
      </c>
      <c r="G39" s="33"/>
    </row>
    <row r="40" spans="1:7" ht="15">
      <c r="A40" s="9" t="s">
        <v>4</v>
      </c>
      <c r="B40" s="21"/>
      <c r="C40" s="21"/>
      <c r="D40" s="21"/>
      <c r="E40" s="21"/>
      <c r="F40" s="21" t="str">
        <f>IF($B$23&gt;3200,"YES","NO")</f>
        <v>YES</v>
      </c>
      <c r="G40" s="33"/>
    </row>
    <row r="41" spans="1:7" ht="15">
      <c r="A41" s="15" t="s">
        <v>7</v>
      </c>
      <c r="B41" s="27"/>
      <c r="C41" s="27"/>
      <c r="D41" s="27"/>
      <c r="E41" s="27"/>
      <c r="F41" s="27">
        <f>F19/50</f>
        <v>356</v>
      </c>
      <c r="G41" s="37"/>
    </row>
    <row r="42" spans="1:7" ht="15">
      <c r="A42" s="15" t="s">
        <v>8</v>
      </c>
      <c r="B42" s="22"/>
      <c r="C42" s="22"/>
      <c r="D42" s="22"/>
      <c r="E42" s="22"/>
      <c r="F42" s="22">
        <f>F41+$B$24</f>
        <v>1446</v>
      </c>
      <c r="G42" s="38"/>
    </row>
    <row r="43" spans="1:7" ht="15">
      <c r="A43" s="9" t="s">
        <v>48</v>
      </c>
      <c r="B43" s="22"/>
      <c r="C43" s="22"/>
      <c r="D43" s="22"/>
      <c r="E43" s="22"/>
      <c r="F43" s="22" t="str">
        <f>IF((F13+F14)&gt;F42,"YES","NO")</f>
        <v>NO</v>
      </c>
      <c r="G43" s="38"/>
    </row>
    <row r="44" spans="1:7" ht="15">
      <c r="A44" s="9" t="s">
        <v>20</v>
      </c>
      <c r="B44" s="22"/>
      <c r="C44" s="22"/>
      <c r="D44" s="22"/>
      <c r="E44" s="22"/>
      <c r="F44" s="22" t="str">
        <f>IF((F13+F16)&gt;F42,"YES","NO")</f>
        <v>NO</v>
      </c>
      <c r="G44" s="38"/>
    </row>
    <row r="45" spans="1:7" ht="15">
      <c r="A45" s="9" t="s">
        <v>49</v>
      </c>
      <c r="B45" s="40"/>
      <c r="C45" s="40"/>
      <c r="D45" s="40"/>
      <c r="E45" s="40"/>
      <c r="F45" s="40" t="str">
        <f>IF((F13+F17)&gt;F42,"YES","NO")</f>
        <v>NO</v>
      </c>
      <c r="G45" s="38"/>
    </row>
    <row r="46" spans="1:7" ht="15.75" thickBot="1">
      <c r="A46" s="9" t="s">
        <v>23</v>
      </c>
      <c r="B46" s="28"/>
      <c r="C46" s="28"/>
      <c r="D46" s="28"/>
      <c r="E46" s="28"/>
      <c r="F46" s="28">
        <f>F42-(F13+F16)</f>
        <v>370.9000000000001</v>
      </c>
      <c r="G46" s="37"/>
    </row>
    <row r="47" spans="1:8" ht="15.75" thickBot="1">
      <c r="A47" s="25" t="s">
        <v>21</v>
      </c>
      <c r="B47" s="30"/>
      <c r="C47" s="30"/>
      <c r="D47" s="30"/>
      <c r="E47" s="30"/>
      <c r="F47" s="30" t="str">
        <f>IF(F39="YES",IF(F40="YES",IF(OR(F43="YES",F44="YES",F45="YES"),"YES","NO"),"NO"),"NO")</f>
        <v>NO</v>
      </c>
      <c r="G47" s="31"/>
      <c r="H47" s="17"/>
    </row>
    <row r="49" spans="1:7" ht="15">
      <c r="A49" s="11" t="s">
        <v>10</v>
      </c>
      <c r="B49" s="21"/>
      <c r="C49" s="21"/>
      <c r="D49" s="21"/>
      <c r="E49" s="21"/>
      <c r="F49" s="21"/>
      <c r="G49" s="33"/>
    </row>
    <row r="50" spans="1:7" ht="15">
      <c r="A50" s="9" t="s">
        <v>11</v>
      </c>
      <c r="B50" s="48"/>
      <c r="C50" s="48"/>
      <c r="D50" s="48"/>
      <c r="E50" s="48"/>
      <c r="F50" s="48"/>
      <c r="G50" s="29"/>
    </row>
    <row r="51" spans="1:7" ht="15">
      <c r="A51" s="15" t="s">
        <v>12</v>
      </c>
      <c r="B51" s="27"/>
      <c r="C51" s="27"/>
      <c r="D51" s="27"/>
      <c r="E51" s="27"/>
      <c r="F51" s="27"/>
      <c r="G51" s="37"/>
    </row>
    <row r="52" spans="1:7" ht="15">
      <c r="A52" s="9" t="s">
        <v>13</v>
      </c>
      <c r="B52" s="22"/>
      <c r="C52" s="22"/>
      <c r="D52" s="22"/>
      <c r="E52" s="22"/>
      <c r="F52" s="22"/>
      <c r="G52" s="38"/>
    </row>
    <row r="53" spans="1:7" ht="15">
      <c r="A53" s="9" t="s">
        <v>48</v>
      </c>
      <c r="B53" s="22"/>
      <c r="C53" s="22"/>
      <c r="D53" s="22"/>
      <c r="E53" s="22"/>
      <c r="F53" s="22"/>
      <c r="G53" s="38"/>
    </row>
    <row r="54" spans="1:7" ht="15">
      <c r="A54" s="9" t="s">
        <v>20</v>
      </c>
      <c r="B54" s="22"/>
      <c r="C54" s="22"/>
      <c r="D54" s="22"/>
      <c r="E54" s="22"/>
      <c r="F54" s="22"/>
      <c r="G54" s="38"/>
    </row>
    <row r="55" spans="1:7" ht="15">
      <c r="A55" s="9" t="s">
        <v>49</v>
      </c>
      <c r="B55" s="22"/>
      <c r="C55" s="22"/>
      <c r="D55" s="22"/>
      <c r="E55" s="22"/>
      <c r="F55" s="22"/>
      <c r="G55" s="38"/>
    </row>
    <row r="56" spans="1:7" ht="15.75" thickBot="1">
      <c r="A56" s="9" t="s">
        <v>23</v>
      </c>
      <c r="B56" s="28"/>
      <c r="C56" s="28"/>
      <c r="D56" s="28"/>
      <c r="E56" s="28"/>
      <c r="F56" s="28"/>
      <c r="G56" s="37"/>
    </row>
    <row r="57" spans="1:8" ht="15.75" thickBot="1">
      <c r="A57" s="25" t="s">
        <v>21</v>
      </c>
      <c r="B57" s="55"/>
      <c r="C57" s="55"/>
      <c r="D57" s="55"/>
      <c r="E57" s="55"/>
      <c r="F57" s="55"/>
      <c r="G57" s="39"/>
      <c r="H57" s="17"/>
    </row>
    <row r="58" spans="2:6" ht="15.75" thickBot="1">
      <c r="B58" s="56"/>
      <c r="C58" s="56"/>
      <c r="D58" s="56"/>
      <c r="E58" s="56"/>
      <c r="F58" s="56"/>
    </row>
    <row r="59" spans="1:6" ht="15.75" thickBot="1">
      <c r="A59" s="24" t="s">
        <v>17</v>
      </c>
      <c r="B59" s="59" t="s">
        <v>15</v>
      </c>
      <c r="C59" s="56"/>
      <c r="D59" s="56"/>
      <c r="E59" s="56"/>
      <c r="F59" s="56"/>
    </row>
  </sheetData>
  <sheetProtection/>
  <conditionalFormatting sqref="B59 B33:F35 B37:F37 B43:F45 B53:F55 B47:F47">
    <cfRule type="cellIs" priority="1" dxfId="0" operator="equal" stopIfTrue="1">
      <formula>"YES"</formula>
    </cfRule>
  </conditionalFormatting>
  <conditionalFormatting sqref="B57:F57">
    <cfRule type="cellIs" priority="2" dxfId="1" operator="equal" stopIfTrue="1">
      <formula>"YES"</formula>
    </cfRule>
  </conditionalFormatting>
  <printOptions/>
  <pageMargins left="0.75" right="0.5" top="0.5" bottom="0.5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9.421875" style="0" bestFit="1" customWidth="1"/>
  </cols>
  <sheetData>
    <row r="1" spans="1:5" ht="15">
      <c r="A1">
        <v>1478936.76</v>
      </c>
      <c r="B1">
        <v>586334.3</v>
      </c>
      <c r="C1">
        <v>950.47</v>
      </c>
      <c r="D1">
        <v>-84.23746</v>
      </c>
      <c r="E1">
        <v>39.59691</v>
      </c>
    </row>
    <row r="2" spans="1:5" ht="15">
      <c r="A2">
        <v>1479853.83</v>
      </c>
      <c r="B2">
        <v>589912.58</v>
      </c>
      <c r="C2">
        <v>997</v>
      </c>
      <c r="D2">
        <v>-84.23445</v>
      </c>
      <c r="E2">
        <v>39.60678</v>
      </c>
    </row>
    <row r="3" spans="1:5" ht="15">
      <c r="A3">
        <v>1478199.35</v>
      </c>
      <c r="B3">
        <v>584235.96</v>
      </c>
      <c r="C3">
        <v>904.23</v>
      </c>
      <c r="D3">
        <v>-84.23993</v>
      </c>
      <c r="E3">
        <v>39.59111</v>
      </c>
    </row>
    <row r="4" spans="1:5" ht="15">
      <c r="A4">
        <v>1479334.98</v>
      </c>
      <c r="B4">
        <v>586411.35</v>
      </c>
      <c r="C4">
        <v>937.31</v>
      </c>
      <c r="D4">
        <v>-84.23606</v>
      </c>
      <c r="E4">
        <v>39.59715</v>
      </c>
    </row>
    <row r="5" spans="1:5" ht="15">
      <c r="A5">
        <v>1479517.15</v>
      </c>
      <c r="B5">
        <v>588089.08</v>
      </c>
      <c r="C5">
        <v>961.85</v>
      </c>
      <c r="D5">
        <v>-84.23552</v>
      </c>
      <c r="E5">
        <v>39.60176</v>
      </c>
    </row>
    <row r="6" spans="1:5" ht="15">
      <c r="A6">
        <v>1482693.66</v>
      </c>
      <c r="B6">
        <v>586248.11</v>
      </c>
      <c r="C6">
        <v>982.62</v>
      </c>
      <c r="D6">
        <v>-84.22413</v>
      </c>
      <c r="E6">
        <v>39.59687</v>
      </c>
    </row>
    <row r="7" spans="1:5" ht="15">
      <c r="A7">
        <v>1483667.04</v>
      </c>
      <c r="B7">
        <v>586301.13</v>
      </c>
      <c r="C7">
        <v>964.31</v>
      </c>
      <c r="D7">
        <v>-84.22067</v>
      </c>
      <c r="E7">
        <v>39.59707</v>
      </c>
    </row>
    <row r="8" spans="1:5" ht="15">
      <c r="A8">
        <v>1481292.33</v>
      </c>
      <c r="B8">
        <v>585841.39</v>
      </c>
      <c r="C8">
        <v>944.13</v>
      </c>
      <c r="D8">
        <v>-84.22907</v>
      </c>
      <c r="E8">
        <v>39.59568</v>
      </c>
    </row>
    <row r="9" spans="1:5" ht="15">
      <c r="A9">
        <v>1481457.91</v>
      </c>
      <c r="B9">
        <v>586220.86</v>
      </c>
      <c r="C9">
        <v>949.25</v>
      </c>
      <c r="D9">
        <v>-84.22851</v>
      </c>
      <c r="E9">
        <v>39.59673</v>
      </c>
    </row>
    <row r="10" spans="1:5" ht="15">
      <c r="A10">
        <v>1481856.55</v>
      </c>
      <c r="B10">
        <v>586203.59</v>
      </c>
      <c r="C10">
        <v>957.49</v>
      </c>
      <c r="D10">
        <v>-84.22709</v>
      </c>
      <c r="E10">
        <v>39.59671</v>
      </c>
    </row>
    <row r="11" spans="1:5" ht="15">
      <c r="A11">
        <v>1482038.22</v>
      </c>
      <c r="B11">
        <v>586176.2</v>
      </c>
      <c r="C11">
        <v>963.7</v>
      </c>
      <c r="D11">
        <v>-84.22645</v>
      </c>
      <c r="E11">
        <v>39.59664</v>
      </c>
    </row>
    <row r="13" spans="1:11" ht="15">
      <c r="A13">
        <v>1478936.76</v>
      </c>
      <c r="B13">
        <v>1479853.83</v>
      </c>
      <c r="C13">
        <v>1478199.35</v>
      </c>
      <c r="D13">
        <v>1479334.98</v>
      </c>
      <c r="E13">
        <v>1479517.15</v>
      </c>
      <c r="F13">
        <v>1482693.66</v>
      </c>
      <c r="G13">
        <v>1483667.04</v>
      </c>
      <c r="H13">
        <v>1481292.33</v>
      </c>
      <c r="I13">
        <v>1481457.91</v>
      </c>
      <c r="J13">
        <v>1481856.55</v>
      </c>
      <c r="K13">
        <v>1482038.22</v>
      </c>
    </row>
    <row r="14" spans="1:11" ht="15">
      <c r="A14">
        <v>586334.3</v>
      </c>
      <c r="B14">
        <v>589912.58</v>
      </c>
      <c r="C14">
        <v>584235.96</v>
      </c>
      <c r="D14">
        <v>586411.35</v>
      </c>
      <c r="E14">
        <v>588089.08</v>
      </c>
      <c r="F14">
        <v>586248.11</v>
      </c>
      <c r="G14">
        <v>586301.13</v>
      </c>
      <c r="H14">
        <v>585841.39</v>
      </c>
      <c r="I14">
        <v>586220.86</v>
      </c>
      <c r="J14">
        <v>586203.59</v>
      </c>
      <c r="K14">
        <v>586176.2</v>
      </c>
    </row>
    <row r="15" spans="1:11" ht="15">
      <c r="A15">
        <v>950.47</v>
      </c>
      <c r="B15">
        <v>997</v>
      </c>
      <c r="C15">
        <v>904.23</v>
      </c>
      <c r="D15">
        <v>937.31</v>
      </c>
      <c r="E15">
        <v>961.85</v>
      </c>
      <c r="F15">
        <v>982.62</v>
      </c>
      <c r="G15">
        <v>964.31</v>
      </c>
      <c r="H15">
        <v>944.13</v>
      </c>
      <c r="I15">
        <v>949.25</v>
      </c>
      <c r="J15">
        <v>957.49</v>
      </c>
      <c r="K15">
        <v>963.7</v>
      </c>
    </row>
    <row r="16" spans="1:11" ht="15">
      <c r="A16">
        <v>-84.23746</v>
      </c>
      <c r="B16">
        <v>-84.23445</v>
      </c>
      <c r="C16">
        <v>-84.23993</v>
      </c>
      <c r="D16">
        <v>-84.23606</v>
      </c>
      <c r="E16">
        <v>-84.23552</v>
      </c>
      <c r="F16">
        <v>-84.22413</v>
      </c>
      <c r="G16">
        <v>-84.22067</v>
      </c>
      <c r="H16">
        <v>-84.22907</v>
      </c>
      <c r="I16">
        <v>-84.22851</v>
      </c>
      <c r="J16">
        <v>-84.22709</v>
      </c>
      <c r="K16">
        <v>-84.22645</v>
      </c>
    </row>
    <row r="17" spans="1:11" ht="15">
      <c r="A17" s="17">
        <f>TRUNC(A16)</f>
        <v>-84</v>
      </c>
      <c r="B17" s="17">
        <f aca="true" t="shared" si="0" ref="B17:K17">TRUNC(B16)</f>
        <v>-84</v>
      </c>
      <c r="C17" s="17">
        <f t="shared" si="0"/>
        <v>-84</v>
      </c>
      <c r="D17" s="17">
        <f t="shared" si="0"/>
        <v>-84</v>
      </c>
      <c r="E17" s="17">
        <f t="shared" si="0"/>
        <v>-84</v>
      </c>
      <c r="F17" s="17">
        <f t="shared" si="0"/>
        <v>-84</v>
      </c>
      <c r="G17" s="17">
        <f t="shared" si="0"/>
        <v>-84</v>
      </c>
      <c r="H17" s="17">
        <f t="shared" si="0"/>
        <v>-84</v>
      </c>
      <c r="I17" s="17">
        <f t="shared" si="0"/>
        <v>-84</v>
      </c>
      <c r="J17" s="17">
        <f t="shared" si="0"/>
        <v>-84</v>
      </c>
      <c r="K17" s="17">
        <f t="shared" si="0"/>
        <v>-84</v>
      </c>
    </row>
    <row r="18" spans="1:11" ht="15">
      <c r="A18" s="42">
        <f>TRUNC((A16-(TRUNC(A16)))*60)</f>
        <v>-14</v>
      </c>
      <c r="B18" s="42">
        <f aca="true" t="shared" si="1" ref="B18:K18">TRUNC((B16-(TRUNC(B16)))*60)</f>
        <v>-14</v>
      </c>
      <c r="C18" s="42">
        <f t="shared" si="1"/>
        <v>-14</v>
      </c>
      <c r="D18" s="42">
        <f t="shared" si="1"/>
        <v>-14</v>
      </c>
      <c r="E18" s="42">
        <f t="shared" si="1"/>
        <v>-14</v>
      </c>
      <c r="F18" s="42">
        <f t="shared" si="1"/>
        <v>-13</v>
      </c>
      <c r="G18" s="42">
        <f t="shared" si="1"/>
        <v>-13</v>
      </c>
      <c r="H18" s="42">
        <f t="shared" si="1"/>
        <v>-13</v>
      </c>
      <c r="I18" s="42">
        <f t="shared" si="1"/>
        <v>-13</v>
      </c>
      <c r="J18" s="42">
        <f t="shared" si="1"/>
        <v>-13</v>
      </c>
      <c r="K18" s="42">
        <f t="shared" si="1"/>
        <v>-13</v>
      </c>
    </row>
    <row r="19" spans="1:11" ht="15">
      <c r="A19" s="43">
        <f aca="true" t="shared" si="2" ref="A19:K19">(((A16-(TRUNC(A16)))*60)-A18)*60</f>
        <v>-14.85599999999522</v>
      </c>
      <c r="B19" s="43">
        <f t="shared" si="2"/>
        <v>-4.0199999999833835</v>
      </c>
      <c r="C19" s="43">
        <f t="shared" si="2"/>
        <v>-23.748000000003913</v>
      </c>
      <c r="D19" s="43">
        <f t="shared" si="2"/>
        <v>-9.815999999981386</v>
      </c>
      <c r="E19" s="43">
        <f t="shared" si="2"/>
        <v>-7.871999999978243</v>
      </c>
      <c r="F19" s="43">
        <f t="shared" si="2"/>
        <v>-26.86800000000858</v>
      </c>
      <c r="G19" s="43">
        <f t="shared" si="2"/>
        <v>-14.411999999994123</v>
      </c>
      <c r="H19" s="43">
        <f t="shared" si="2"/>
        <v>-44.651999999974805</v>
      </c>
      <c r="I19" s="43">
        <f t="shared" si="2"/>
        <v>-42.63599999999997</v>
      </c>
      <c r="J19" s="43">
        <f t="shared" si="2"/>
        <v>-37.52400000001444</v>
      </c>
      <c r="K19" s="43">
        <f t="shared" si="2"/>
        <v>-35.219999999999345</v>
      </c>
    </row>
    <row r="21" spans="1:11" ht="15">
      <c r="A21">
        <v>39.59691</v>
      </c>
      <c r="B21">
        <v>39.60678</v>
      </c>
      <c r="C21">
        <v>39.59111</v>
      </c>
      <c r="D21">
        <v>39.59715</v>
      </c>
      <c r="E21">
        <v>39.60176</v>
      </c>
      <c r="F21">
        <v>39.59687</v>
      </c>
      <c r="G21">
        <v>39.59707</v>
      </c>
      <c r="H21">
        <v>39.59568</v>
      </c>
      <c r="I21">
        <v>39.59673</v>
      </c>
      <c r="J21">
        <v>39.59671</v>
      </c>
      <c r="K21">
        <v>39.59664</v>
      </c>
    </row>
    <row r="22" spans="1:11" ht="15">
      <c r="A22" s="17">
        <f>TRUNC(A21)</f>
        <v>39</v>
      </c>
      <c r="B22" s="17">
        <f aca="true" t="shared" si="3" ref="B22:K22">TRUNC(B21)</f>
        <v>39</v>
      </c>
      <c r="C22" s="17">
        <f t="shared" si="3"/>
        <v>39</v>
      </c>
      <c r="D22" s="17">
        <f t="shared" si="3"/>
        <v>39</v>
      </c>
      <c r="E22" s="17">
        <f t="shared" si="3"/>
        <v>39</v>
      </c>
      <c r="F22" s="17">
        <f t="shared" si="3"/>
        <v>39</v>
      </c>
      <c r="G22" s="17">
        <f t="shared" si="3"/>
        <v>39</v>
      </c>
      <c r="H22" s="17">
        <f t="shared" si="3"/>
        <v>39</v>
      </c>
      <c r="I22" s="17">
        <f t="shared" si="3"/>
        <v>39</v>
      </c>
      <c r="J22" s="17">
        <f t="shared" si="3"/>
        <v>39</v>
      </c>
      <c r="K22" s="17">
        <f t="shared" si="3"/>
        <v>39</v>
      </c>
    </row>
    <row r="23" spans="1:11" ht="15">
      <c r="A23" s="42">
        <f>TRUNC((A21-(TRUNC(A21)))*60)</f>
        <v>35</v>
      </c>
      <c r="B23" s="42">
        <f aca="true" t="shared" si="4" ref="B23:K23">TRUNC((B21-(TRUNC(B21)))*60)</f>
        <v>36</v>
      </c>
      <c r="C23" s="42">
        <f t="shared" si="4"/>
        <v>35</v>
      </c>
      <c r="D23" s="42">
        <f t="shared" si="4"/>
        <v>35</v>
      </c>
      <c r="E23" s="42">
        <f t="shared" si="4"/>
        <v>36</v>
      </c>
      <c r="F23" s="42">
        <f t="shared" si="4"/>
        <v>35</v>
      </c>
      <c r="G23" s="42">
        <f t="shared" si="4"/>
        <v>35</v>
      </c>
      <c r="H23" s="42">
        <f t="shared" si="4"/>
        <v>35</v>
      </c>
      <c r="I23" s="42">
        <f t="shared" si="4"/>
        <v>35</v>
      </c>
      <c r="J23" s="42">
        <f t="shared" si="4"/>
        <v>35</v>
      </c>
      <c r="K23" s="42">
        <f t="shared" si="4"/>
        <v>35</v>
      </c>
    </row>
    <row r="24" spans="1:11" ht="15">
      <c r="A24" s="43">
        <f aca="true" t="shared" si="5" ref="A24:K24">(((A21-(TRUNC(A21)))*60)-A23)*60</f>
        <v>48.87600000000418</v>
      </c>
      <c r="B24" s="43">
        <f t="shared" si="5"/>
        <v>24.408000000001948</v>
      </c>
      <c r="C24" s="43">
        <f t="shared" si="5"/>
        <v>27.996000000001686</v>
      </c>
      <c r="D24" s="43">
        <f t="shared" si="5"/>
        <v>49.73999999999705</v>
      </c>
      <c r="E24" s="43">
        <f t="shared" si="5"/>
        <v>6.335999999995465</v>
      </c>
      <c r="F24" s="43">
        <f t="shared" si="5"/>
        <v>48.732000000009634</v>
      </c>
      <c r="G24" s="43">
        <f t="shared" si="5"/>
        <v>49.452000000007956</v>
      </c>
      <c r="H24" s="43">
        <f t="shared" si="5"/>
        <v>44.44800000000555</v>
      </c>
      <c r="I24" s="43">
        <f t="shared" si="5"/>
        <v>48.228000000003135</v>
      </c>
      <c r="J24" s="43">
        <f t="shared" si="5"/>
        <v>48.15600000000586</v>
      </c>
      <c r="K24" s="43">
        <f t="shared" si="5"/>
        <v>47.90400000000261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A. Sack, P.E.</dc:creator>
  <cp:keywords/>
  <dc:description/>
  <cp:lastModifiedBy>Larry Sack</cp:lastModifiedBy>
  <cp:lastPrinted>2019-04-30T13:08:06Z</cp:lastPrinted>
  <dcterms:created xsi:type="dcterms:W3CDTF">2002-09-19T12:40:33Z</dcterms:created>
  <dcterms:modified xsi:type="dcterms:W3CDTF">2019-04-30T13:08:45Z</dcterms:modified>
  <cp:category/>
  <cp:version/>
  <cp:contentType/>
  <cp:contentStatus/>
</cp:coreProperties>
</file>