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\60\08406-00\117666\Task-11-C_PID118153-COL-644-8.00\118153\400-Engineering\Roadway\EngData\"/>
    </mc:Choice>
  </mc:AlternateContent>
  <xr:revisionPtr revIDLastSave="0" documentId="13_ncr:1_{665940B2-90D8-4EC2-89CE-C97930C903B7}" xr6:coauthVersionLast="47" xr6:coauthVersionMax="47" xr10:uidLastSave="{00000000-0000-0000-0000-000000000000}"/>
  <bookViews>
    <workbookView xWindow="28680" yWindow="-120" windowWidth="29040" windowHeight="15840" tabRatio="661" activeTab="2" xr2:uid="{00000000-000D-0000-FFFF-FFFF00000000}"/>
  </bookViews>
  <sheets>
    <sheet name="QUANTITY TABLE" sheetId="11" r:id="rId1"/>
    <sheet name="EW SUBSUM" sheetId="7" r:id="rId2"/>
    <sheet name="SEED CALCS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A17" i="12" l="1"/>
  <c r="A5" i="12"/>
  <c r="A13" i="12"/>
  <c r="E13" i="12" s="1"/>
  <c r="A9" i="12"/>
  <c r="E9" i="12" s="1"/>
  <c r="H11" i="11" s="1"/>
  <c r="A38" i="12"/>
  <c r="E38" i="12" s="1"/>
  <c r="A34" i="12"/>
  <c r="E34" i="12" s="1"/>
  <c r="K11" i="11" s="1"/>
  <c r="E17" i="12"/>
  <c r="A20" i="12" s="1"/>
  <c r="E5" i="12"/>
  <c r="G11" i="11" s="1"/>
  <c r="E20" i="12" l="1"/>
  <c r="A21" i="12" s="1"/>
  <c r="E21" i="12" s="1"/>
  <c r="A47" i="12"/>
  <c r="E47" i="12" s="1"/>
  <c r="I11" i="11"/>
  <c r="A41" i="12"/>
  <c r="E41" i="12" s="1"/>
  <c r="E43" i="12" s="1"/>
  <c r="L11" i="11" s="1"/>
  <c r="A24" i="12"/>
  <c r="E24" i="12" s="1"/>
  <c r="A27" i="12" s="1"/>
  <c r="E27" i="12" s="1"/>
  <c r="A28" i="12" s="1"/>
  <c r="E28" i="12" s="1"/>
  <c r="F13" i="7"/>
  <c r="E8" i="11" s="1"/>
  <c r="E15" i="11" s="1"/>
  <c r="E13" i="7"/>
  <c r="D8" i="11" s="1"/>
  <c r="D15" i="11" s="1"/>
  <c r="E30" i="12" l="1"/>
  <c r="J11" i="11" s="1"/>
  <c r="M9" i="11"/>
  <c r="M15" i="11" s="1"/>
  <c r="H15" i="11" l="1"/>
  <c r="I15" i="11"/>
  <c r="F15" i="11"/>
  <c r="G15" i="11" l="1"/>
  <c r="L15" i="11" l="1"/>
  <c r="J15" i="11"/>
  <c r="K15" i="11"/>
</calcChain>
</file>

<file path=xl/sharedStrings.xml><?xml version="1.0" encoding="utf-8"?>
<sst xmlns="http://schemas.openxmlformats.org/spreadsheetml/2006/main" count="100" uniqueCount="66">
  <si>
    <t>EA</t>
  </si>
  <si>
    <t>CY</t>
  </si>
  <si>
    <t>SY</t>
  </si>
  <si>
    <t>ROAD</t>
  </si>
  <si>
    <t>203</t>
  </si>
  <si>
    <t>EXCAVATION</t>
  </si>
  <si>
    <t>EMBANKMENT</t>
  </si>
  <si>
    <t>659</t>
  </si>
  <si>
    <t>SOIL ANALYSIS TEST</t>
  </si>
  <si>
    <t>TOPSOIL</t>
  </si>
  <si>
    <t>REPAIR SEEDING AND MULCHING</t>
  </si>
  <si>
    <t>INTERSEEDING</t>
  </si>
  <si>
    <t>COMMERCIAL FERTILIZER</t>
  </si>
  <si>
    <t>TON</t>
  </si>
  <si>
    <t>LIME</t>
  </si>
  <si>
    <t>ACRES</t>
  </si>
  <si>
    <t>WATER</t>
  </si>
  <si>
    <t>M. GAL</t>
  </si>
  <si>
    <t>SF</t>
  </si>
  <si>
    <t>DESCRIPTION</t>
  </si>
  <si>
    <t>TOTAL EARTHWORK</t>
  </si>
  <si>
    <t>TOTAL SEEDING AND MULCHING</t>
  </si>
  <si>
    <t>TOTALS FROM SEEDING CALCULATIONS</t>
  </si>
  <si>
    <t>x</t>
  </si>
  <si>
    <t>ITEM 659 - TOPSOIL (CY)</t>
  </si>
  <si>
    <t>111 CY / 1000 SY =</t>
  </si>
  <si>
    <t>/</t>
  </si>
  <si>
    <t>ITEM 659 - REPAIR SEEDING AND MULCHING (SY)</t>
  </si>
  <si>
    <t>REPAIR SEEDING AND MULCHING = 5% OF PERMANENT SEEDED AREA (SY)</t>
  </si>
  <si>
    <t xml:space="preserve">0.05 = </t>
  </si>
  <si>
    <t>INTERSEEDING = 5% OF PERMANENT SEEDED AREA (SY)</t>
  </si>
  <si>
    <t>ITEM 659 - COMMERCIAL FERTILIZER (TON)</t>
  </si>
  <si>
    <t xml:space="preserve">9 SF / 1 SY = </t>
  </si>
  <si>
    <t>PERMANENT SEEDED AREA (SY) x 9 SF / 1 SY =  PERM. SEEDED AREA (SF)</t>
  </si>
  <si>
    <t xml:space="preserve">30 LB / 1000 SF = </t>
  </si>
  <si>
    <t>LBS</t>
  </si>
  <si>
    <t>2000 LB PER TON =</t>
  </si>
  <si>
    <t>INTERSEEDING AREA (SY) x 9 SF / 1 SY =  INTERSEEDING AREA (SF)</t>
  </si>
  <si>
    <t>TOTAL COMMERCIAL FERTILIZER =</t>
  </si>
  <si>
    <t xml:space="preserve">20 LB / 1000 SF = </t>
  </si>
  <si>
    <t>ITEM 659 - LIME (ACRE)</t>
  </si>
  <si>
    <t>1 ACRE / 4840 SY =</t>
  </si>
  <si>
    <t>ACRE</t>
  </si>
  <si>
    <t>ITEM 659 - WATER (M. GAL)</t>
  </si>
  <si>
    <t>0.0027 =</t>
  </si>
  <si>
    <t>TOTAL WATER =</t>
  </si>
  <si>
    <t>WATER = INTERSEEDED AREA (SY) x 0.0027 m. GAL/1 SY</t>
  </si>
  <si>
    <t>WATER = PERMANENT SEEDED AREA (SY) x 0.0027 m. GAL/1 SY</t>
  </si>
  <si>
    <t>LIME = PERMANENT SEEDED AREA (SY) x 1 ACRE / 4840 SY</t>
  </si>
  <si>
    <t>TOTALS CARRIED TO SUBSUMMARY SHEETS</t>
  </si>
  <si>
    <t>EARTHWORK, SEEDING AND MULCHING SUB SUMMARY</t>
  </si>
  <si>
    <t>TOTALS CARRIED TO QUANTITY TABLE</t>
  </si>
  <si>
    <t>TOPSOIL = PERMANENT SEEDED AREA (SY) x 111 CY TOPSOIL/1000 SY PERM. SEEDED AREA</t>
  </si>
  <si>
    <t>ITEM 659 - INTER-SEEDING (SY)</t>
  </si>
  <si>
    <t>PERM. SEED AREA x 30 LB FERTILIZER / 1000 SF PERMANENT SEEDED AREA</t>
  </si>
  <si>
    <t>NTERSEEDING SEED AREA x 20 LB FERTILIZER / 1000 SF INTERSEEDING AREA</t>
  </si>
  <si>
    <t>0.0027 x 2 =</t>
  </si>
  <si>
    <t>ITEM 659 - MOWING (M. SQ. FT.)</t>
  </si>
  <si>
    <t>PERM. SEED AREA x 0.25/1000</t>
  </si>
  <si>
    <t xml:space="preserve">x </t>
  </si>
  <si>
    <t>0.25 =</t>
  </si>
  <si>
    <t xml:space="preserve">M. SQ. FT. </t>
  </si>
  <si>
    <t>TOTAL - SEEDING AND MULCHING CALCULATIONS - PROJECT</t>
  </si>
  <si>
    <t>SEEDING AND MULCHING, CLASS 3C</t>
  </si>
  <si>
    <t>SR 644</t>
  </si>
  <si>
    <t>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</si>
</sst>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3" borderId="0" xfId="0" applyNumberFormat="1" applyFill="1"/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textRotation="90" wrapText="1"/>
    </xf>
    <xf numFmtId="49" fontId="2" fillId="0" borderId="4" xfId="0" applyNumberFormat="1" applyFont="1" applyBorder="1" applyAlignment="1">
      <alignment horizontal="center" textRotation="90" wrapText="1"/>
    </xf>
    <xf numFmtId="49" fontId="0" fillId="0" borderId="6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textRotation="90" wrapText="1"/>
    </xf>
    <xf numFmtId="2" fontId="2" fillId="0" borderId="4" xfId="0" applyNumberFormat="1" applyFont="1" applyBorder="1" applyAlignment="1">
      <alignment horizontal="center" textRotation="90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textRotation="90" wrapText="1"/>
    </xf>
    <xf numFmtId="49" fontId="0" fillId="0" borderId="10" xfId="0" applyNumberFormat="1" applyBorder="1" applyAlignment="1">
      <alignment horizontal="center" textRotation="90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zoomScaleNormal="100" workbookViewId="0">
      <selection activeCell="I20" sqref="I20"/>
    </sheetView>
  </sheetViews>
  <sheetFormatPr defaultColWidth="9.140625" defaultRowHeight="12.75" x14ac:dyDescent="0.25"/>
  <cols>
    <col min="1" max="1" width="21.5703125" style="2" customWidth="1"/>
    <col min="2" max="2" width="23.140625" style="2" customWidth="1"/>
    <col min="3" max="3" width="1.28515625" style="2" customWidth="1"/>
    <col min="4" max="9" width="9.28515625" style="2" customWidth="1"/>
    <col min="10" max="11" width="9.28515625" style="12" customWidth="1"/>
    <col min="12" max="13" width="9.28515625" style="2" customWidth="1"/>
    <col min="14" max="16" width="10.140625" style="1" customWidth="1"/>
    <col min="17" max="19" width="9.7109375" style="1" customWidth="1"/>
    <col min="20" max="16384" width="9.140625" style="1"/>
  </cols>
  <sheetData>
    <row r="1" spans="1:13" s="3" customFormat="1" ht="15.75" customHeight="1" x14ac:dyDescent="0.25">
      <c r="A1" s="57" t="s">
        <v>19</v>
      </c>
      <c r="B1" s="58"/>
      <c r="C1" s="54"/>
      <c r="D1" s="30">
        <v>203</v>
      </c>
      <c r="E1" s="15">
        <v>204</v>
      </c>
      <c r="F1" s="15">
        <v>659</v>
      </c>
      <c r="G1" s="15">
        <v>659</v>
      </c>
      <c r="H1" s="15">
        <v>659</v>
      </c>
      <c r="I1" s="15">
        <v>659</v>
      </c>
      <c r="J1" s="16">
        <v>659</v>
      </c>
      <c r="K1" s="16">
        <v>659</v>
      </c>
      <c r="L1" s="15">
        <v>659</v>
      </c>
      <c r="M1" s="27">
        <v>659</v>
      </c>
    </row>
    <row r="2" spans="1:13" s="3" customFormat="1" ht="12.75" customHeight="1" x14ac:dyDescent="0.25">
      <c r="A2" s="59"/>
      <c r="B2" s="60"/>
      <c r="C2" s="55"/>
      <c r="D2" s="48" t="s">
        <v>5</v>
      </c>
      <c r="E2" s="49" t="s">
        <v>6</v>
      </c>
      <c r="F2" s="49" t="s">
        <v>8</v>
      </c>
      <c r="G2" s="49" t="s">
        <v>9</v>
      </c>
      <c r="H2" s="49" t="s">
        <v>10</v>
      </c>
      <c r="I2" s="49" t="s">
        <v>11</v>
      </c>
      <c r="J2" s="64" t="s">
        <v>12</v>
      </c>
      <c r="K2" s="64" t="s">
        <v>14</v>
      </c>
      <c r="L2" s="49" t="s">
        <v>16</v>
      </c>
      <c r="M2" s="63" t="s">
        <v>63</v>
      </c>
    </row>
    <row r="3" spans="1:13" s="3" customFormat="1" ht="15" customHeight="1" x14ac:dyDescent="0.25">
      <c r="A3" s="59"/>
      <c r="B3" s="60"/>
      <c r="C3" s="55"/>
      <c r="D3" s="48"/>
      <c r="E3" s="49"/>
      <c r="F3" s="49"/>
      <c r="G3" s="49"/>
      <c r="H3" s="49"/>
      <c r="I3" s="49"/>
      <c r="J3" s="64"/>
      <c r="K3" s="64"/>
      <c r="L3" s="49"/>
      <c r="M3" s="63"/>
    </row>
    <row r="4" spans="1:13" s="3" customFormat="1" ht="24.75" customHeight="1" x14ac:dyDescent="0.25">
      <c r="A4" s="59"/>
      <c r="B4" s="60"/>
      <c r="C4" s="55"/>
      <c r="D4" s="48"/>
      <c r="E4" s="49"/>
      <c r="F4" s="49"/>
      <c r="G4" s="49"/>
      <c r="H4" s="49"/>
      <c r="I4" s="49"/>
      <c r="J4" s="64"/>
      <c r="K4" s="64"/>
      <c r="L4" s="49"/>
      <c r="M4" s="63"/>
    </row>
    <row r="5" spans="1:13" s="3" customFormat="1" ht="15" customHeight="1" x14ac:dyDescent="0.25">
      <c r="A5" s="59"/>
      <c r="B5" s="60"/>
      <c r="C5" s="55"/>
      <c r="D5" s="48"/>
      <c r="E5" s="49"/>
      <c r="F5" s="49"/>
      <c r="G5" s="49"/>
      <c r="H5" s="49"/>
      <c r="I5" s="49"/>
      <c r="J5" s="64"/>
      <c r="K5" s="64"/>
      <c r="L5" s="49"/>
      <c r="M5" s="63"/>
    </row>
    <row r="6" spans="1:13" s="3" customFormat="1" ht="15" customHeight="1" x14ac:dyDescent="0.25">
      <c r="A6" s="59"/>
      <c r="B6" s="60"/>
      <c r="C6" s="55"/>
      <c r="D6" s="48"/>
      <c r="E6" s="49"/>
      <c r="F6" s="49"/>
      <c r="G6" s="49"/>
      <c r="H6" s="49"/>
      <c r="I6" s="49"/>
      <c r="J6" s="64"/>
      <c r="K6" s="64"/>
      <c r="L6" s="49"/>
      <c r="M6" s="63"/>
    </row>
    <row r="7" spans="1:13" ht="15" x14ac:dyDescent="0.25">
      <c r="A7" s="59"/>
      <c r="B7" s="60"/>
      <c r="C7" s="55"/>
      <c r="D7" s="31" t="s">
        <v>1</v>
      </c>
      <c r="E7" s="14" t="s">
        <v>1</v>
      </c>
      <c r="F7" s="14" t="s">
        <v>0</v>
      </c>
      <c r="G7" s="14" t="s">
        <v>1</v>
      </c>
      <c r="H7" s="14" t="s">
        <v>2</v>
      </c>
      <c r="I7" s="14" t="s">
        <v>2</v>
      </c>
      <c r="J7" s="11" t="s">
        <v>13</v>
      </c>
      <c r="K7" s="11" t="s">
        <v>15</v>
      </c>
      <c r="L7" s="14" t="s">
        <v>17</v>
      </c>
      <c r="M7" s="28" t="s">
        <v>2</v>
      </c>
    </row>
    <row r="8" spans="1:13" ht="15" customHeight="1" x14ac:dyDescent="0.25">
      <c r="A8" s="50" t="s">
        <v>20</v>
      </c>
      <c r="B8" s="51"/>
      <c r="C8" s="55"/>
      <c r="D8" s="32">
        <f>'EW SUBSUM'!E13</f>
        <v>845</v>
      </c>
      <c r="E8" s="5">
        <f>'EW SUBSUM'!F13</f>
        <v>2141</v>
      </c>
      <c r="F8" s="5"/>
      <c r="G8" s="5"/>
      <c r="H8" s="5"/>
      <c r="I8" s="5"/>
      <c r="J8" s="10"/>
      <c r="K8" s="10"/>
      <c r="L8" s="5"/>
      <c r="M8" s="24"/>
    </row>
    <row r="9" spans="1:13" ht="15" customHeight="1" x14ac:dyDescent="0.25">
      <c r="A9" s="50" t="s">
        <v>21</v>
      </c>
      <c r="B9" s="51"/>
      <c r="C9" s="55"/>
      <c r="D9" s="32"/>
      <c r="E9" s="6"/>
      <c r="F9" s="5"/>
      <c r="G9" s="5"/>
      <c r="H9" s="5"/>
      <c r="I9" s="5"/>
      <c r="J9" s="10"/>
      <c r="K9" s="10"/>
      <c r="L9" s="5"/>
      <c r="M9" s="24">
        <f>'EW SUBSUM'!G13</f>
        <v>807</v>
      </c>
    </row>
    <row r="10" spans="1:13" ht="15" customHeight="1" x14ac:dyDescent="0.25">
      <c r="A10" s="50"/>
      <c r="B10" s="51"/>
      <c r="C10" s="55"/>
      <c r="D10" s="33"/>
      <c r="E10" s="6"/>
      <c r="F10" s="5"/>
      <c r="G10" s="5"/>
      <c r="H10" s="5"/>
      <c r="I10" s="5"/>
      <c r="J10" s="10"/>
      <c r="K10" s="10"/>
      <c r="L10" s="5"/>
      <c r="M10" s="23"/>
    </row>
    <row r="11" spans="1:13" ht="15" customHeight="1" x14ac:dyDescent="0.25">
      <c r="A11" s="50" t="s">
        <v>22</v>
      </c>
      <c r="B11" s="51"/>
      <c r="C11" s="55"/>
      <c r="D11" s="33"/>
      <c r="E11" s="6"/>
      <c r="F11" s="5">
        <v>1</v>
      </c>
      <c r="G11" s="5">
        <f>'SEED CALCS'!E5</f>
        <v>90</v>
      </c>
      <c r="H11" s="5">
        <f>'SEED CALCS'!E9</f>
        <v>40</v>
      </c>
      <c r="I11" s="5">
        <f>'SEED CALCS'!E13</f>
        <v>40</v>
      </c>
      <c r="J11" s="10">
        <f>'SEED CALCS'!E30</f>
        <v>0.11</v>
      </c>
      <c r="K11" s="10">
        <f>'SEED CALCS'!E34</f>
        <v>0.17</v>
      </c>
      <c r="L11" s="5">
        <f>'SEED CALCS'!E43</f>
        <v>4</v>
      </c>
      <c r="M11" s="23"/>
    </row>
    <row r="12" spans="1:13" ht="15" customHeight="1" x14ac:dyDescent="0.25">
      <c r="A12" s="50"/>
      <c r="B12" s="51"/>
      <c r="C12" s="55"/>
      <c r="D12" s="33"/>
      <c r="E12" s="6"/>
      <c r="F12" s="5"/>
      <c r="G12" s="5"/>
      <c r="H12" s="5"/>
      <c r="I12" s="5"/>
      <c r="J12" s="10"/>
      <c r="K12" s="10"/>
      <c r="L12" s="5"/>
      <c r="M12" s="23"/>
    </row>
    <row r="13" spans="1:13" ht="15" customHeight="1" x14ac:dyDescent="0.25">
      <c r="A13" s="50"/>
      <c r="B13" s="51"/>
      <c r="C13" s="55"/>
      <c r="D13" s="32"/>
      <c r="E13" s="5"/>
      <c r="F13" s="5"/>
      <c r="G13" s="5"/>
      <c r="H13" s="5"/>
      <c r="I13" s="5"/>
      <c r="J13" s="10"/>
      <c r="K13" s="10"/>
      <c r="L13" s="5"/>
      <c r="M13" s="24"/>
    </row>
    <row r="14" spans="1:13" ht="15" customHeight="1" thickBot="1" x14ac:dyDescent="0.3">
      <c r="A14" s="61"/>
      <c r="B14" s="62"/>
      <c r="C14" s="55"/>
      <c r="D14" s="34"/>
      <c r="E14" s="13"/>
      <c r="F14" s="13"/>
      <c r="G14" s="13"/>
      <c r="H14" s="13"/>
      <c r="I14" s="13"/>
      <c r="J14" s="17"/>
      <c r="K14" s="17"/>
      <c r="L14" s="13"/>
      <c r="M14" s="29"/>
    </row>
    <row r="15" spans="1:13" ht="15" customHeight="1" thickBot="1" x14ac:dyDescent="0.3">
      <c r="A15" s="52" t="s">
        <v>49</v>
      </c>
      <c r="B15" s="53"/>
      <c r="C15" s="56"/>
      <c r="D15" s="35">
        <f t="shared" ref="D15:M15" si="0">SUM(D8:D14)</f>
        <v>845</v>
      </c>
      <c r="E15" s="7">
        <f t="shared" si="0"/>
        <v>2141</v>
      </c>
      <c r="F15" s="7">
        <f t="shared" si="0"/>
        <v>1</v>
      </c>
      <c r="G15" s="7">
        <f t="shared" si="0"/>
        <v>90</v>
      </c>
      <c r="H15" s="7">
        <f t="shared" si="0"/>
        <v>40</v>
      </c>
      <c r="I15" s="7">
        <f t="shared" si="0"/>
        <v>40</v>
      </c>
      <c r="J15" s="18">
        <f t="shared" si="0"/>
        <v>0.11</v>
      </c>
      <c r="K15" s="18">
        <f t="shared" si="0"/>
        <v>0.17</v>
      </c>
      <c r="L15" s="7">
        <f t="shared" si="0"/>
        <v>4</v>
      </c>
      <c r="M15" s="25">
        <f t="shared" si="0"/>
        <v>807</v>
      </c>
    </row>
  </sheetData>
  <mergeCells count="20">
    <mergeCell ref="M2:M6"/>
    <mergeCell ref="H2:H6"/>
    <mergeCell ref="I2:I6"/>
    <mergeCell ref="J2:J6"/>
    <mergeCell ref="K2:K6"/>
    <mergeCell ref="L2:L6"/>
    <mergeCell ref="A15:B15"/>
    <mergeCell ref="C1:C15"/>
    <mergeCell ref="A8:B8"/>
    <mergeCell ref="A9:B9"/>
    <mergeCell ref="A1:B7"/>
    <mergeCell ref="A11:B11"/>
    <mergeCell ref="A14:B14"/>
    <mergeCell ref="A12:B12"/>
    <mergeCell ref="A13:B13"/>
    <mergeCell ref="D2:D6"/>
    <mergeCell ref="E2:E6"/>
    <mergeCell ref="F2:F6"/>
    <mergeCell ref="G2:G6"/>
    <mergeCell ref="A10:B10"/>
  </mergeCells>
  <pageMargins left="0.7" right="0.7" top="0.75" bottom="0.75" header="0.3" footer="0.3"/>
  <pageSetup orientation="landscape" horizontalDpi="300" verticalDpi="300" r:id="rId1"/>
  <headerFooter>
    <oddHeader>&amp;CLIC - 62</oddHead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Normal="100" workbookViewId="0">
      <selection activeCell="E10" sqref="E10"/>
    </sheetView>
  </sheetViews>
  <sheetFormatPr defaultColWidth="9.140625" defaultRowHeight="12.75" x14ac:dyDescent="0.25"/>
  <cols>
    <col min="1" max="1" width="6.7109375" style="2" customWidth="1"/>
    <col min="2" max="2" width="14.140625" style="2" customWidth="1"/>
    <col min="3" max="4" width="13.5703125" style="2" customWidth="1"/>
    <col min="5" max="7" width="9.28515625" style="2" customWidth="1"/>
    <col min="8" max="10" width="10.140625" style="1" customWidth="1"/>
    <col min="11" max="13" width="9.7109375" style="1" customWidth="1"/>
    <col min="14" max="16384" width="9.140625" style="1"/>
  </cols>
  <sheetData>
    <row r="1" spans="1:7" ht="15" x14ac:dyDescent="0.25">
      <c r="A1" s="65" t="s">
        <v>50</v>
      </c>
      <c r="B1" s="66"/>
      <c r="C1" s="66"/>
      <c r="D1" s="66"/>
      <c r="E1" s="66"/>
      <c r="F1" s="66"/>
      <c r="G1" s="67"/>
    </row>
    <row r="2" spans="1:7" s="3" customFormat="1" ht="15.75" customHeight="1" x14ac:dyDescent="0.25">
      <c r="A2" s="74" t="s">
        <v>3</v>
      </c>
      <c r="B2" s="69"/>
      <c r="C2" s="69"/>
      <c r="D2" s="69"/>
      <c r="E2" s="20" t="s">
        <v>4</v>
      </c>
      <c r="F2" s="20" t="s">
        <v>65</v>
      </c>
      <c r="G2" s="21" t="s">
        <v>7</v>
      </c>
    </row>
    <row r="3" spans="1:7" s="3" customFormat="1" ht="12.75" customHeight="1" x14ac:dyDescent="0.25">
      <c r="A3" s="74"/>
      <c r="B3" s="69"/>
      <c r="C3" s="69"/>
      <c r="D3" s="69"/>
      <c r="E3" s="72" t="s">
        <v>5</v>
      </c>
      <c r="F3" s="72" t="s">
        <v>6</v>
      </c>
      <c r="G3" s="73" t="s">
        <v>63</v>
      </c>
    </row>
    <row r="4" spans="1:7" s="3" customFormat="1" x14ac:dyDescent="0.25">
      <c r="A4" s="74"/>
      <c r="B4" s="69"/>
      <c r="C4" s="69"/>
      <c r="D4" s="69"/>
      <c r="E4" s="72"/>
      <c r="F4" s="72"/>
      <c r="G4" s="73"/>
    </row>
    <row r="5" spans="1:7" s="3" customFormat="1" x14ac:dyDescent="0.25">
      <c r="A5" s="74"/>
      <c r="B5" s="69"/>
      <c r="C5" s="69"/>
      <c r="D5" s="69"/>
      <c r="E5" s="72"/>
      <c r="F5" s="72"/>
      <c r="G5" s="73"/>
    </row>
    <row r="6" spans="1:7" s="3" customFormat="1" x14ac:dyDescent="0.25">
      <c r="A6" s="74"/>
      <c r="B6" s="69"/>
      <c r="C6" s="69"/>
      <c r="D6" s="69"/>
      <c r="E6" s="72"/>
      <c r="F6" s="72"/>
      <c r="G6" s="73"/>
    </row>
    <row r="7" spans="1:7" s="3" customFormat="1" ht="55.5" customHeight="1" x14ac:dyDescent="0.25">
      <c r="A7" s="74"/>
      <c r="B7" s="69"/>
      <c r="C7" s="69"/>
      <c r="D7" s="69"/>
      <c r="E7" s="72"/>
      <c r="F7" s="72"/>
      <c r="G7" s="73"/>
    </row>
    <row r="8" spans="1:7" ht="15" x14ac:dyDescent="0.25">
      <c r="A8" s="74"/>
      <c r="B8" s="69"/>
      <c r="C8" s="69"/>
      <c r="D8" s="69"/>
      <c r="E8" s="19" t="s">
        <v>1</v>
      </c>
      <c r="F8" s="19" t="s">
        <v>1</v>
      </c>
      <c r="G8" s="22" t="s">
        <v>2</v>
      </c>
    </row>
    <row r="9" spans="1:7" ht="15" customHeight="1" x14ac:dyDescent="0.25">
      <c r="A9" s="50" t="s">
        <v>64</v>
      </c>
      <c r="B9" s="68"/>
      <c r="C9" s="68"/>
      <c r="D9" s="68"/>
      <c r="E9" s="5">
        <v>845</v>
      </c>
      <c r="F9" s="5">
        <v>2141</v>
      </c>
      <c r="G9" s="24">
        <v>807</v>
      </c>
    </row>
    <row r="10" spans="1:7" ht="15" customHeight="1" x14ac:dyDescent="0.25">
      <c r="A10" s="78"/>
      <c r="B10" s="79"/>
      <c r="C10" s="46"/>
      <c r="D10" s="45"/>
      <c r="E10" s="5"/>
      <c r="F10" s="5"/>
      <c r="G10" s="24"/>
    </row>
    <row r="11" spans="1:7" ht="15" customHeight="1" x14ac:dyDescent="0.25">
      <c r="A11" s="47"/>
      <c r="B11" s="45"/>
      <c r="C11" s="46"/>
      <c r="D11" s="45"/>
      <c r="E11" s="5"/>
      <c r="F11" s="5"/>
      <c r="G11" s="26"/>
    </row>
    <row r="12" spans="1:7" ht="15" customHeight="1" thickBot="1" x14ac:dyDescent="0.3">
      <c r="A12" s="77"/>
      <c r="B12" s="76"/>
      <c r="C12" s="75"/>
      <c r="D12" s="76"/>
      <c r="E12" s="5"/>
      <c r="F12" s="5"/>
      <c r="G12" s="24"/>
    </row>
    <row r="13" spans="1:7" ht="15" customHeight="1" thickBot="1" x14ac:dyDescent="0.3">
      <c r="A13" s="52" t="s">
        <v>51</v>
      </c>
      <c r="B13" s="70"/>
      <c r="C13" s="70"/>
      <c r="D13" s="71"/>
      <c r="E13" s="7">
        <f>SUM(E9:E12)</f>
        <v>845</v>
      </c>
      <c r="F13" s="7">
        <f>SUM(F9:F12)</f>
        <v>2141</v>
      </c>
      <c r="G13" s="25">
        <f>SUM(G9:G12)</f>
        <v>807</v>
      </c>
    </row>
  </sheetData>
  <mergeCells count="12">
    <mergeCell ref="A1:G1"/>
    <mergeCell ref="C9:D9"/>
    <mergeCell ref="C2:D8"/>
    <mergeCell ref="A13:D13"/>
    <mergeCell ref="F3:F7"/>
    <mergeCell ref="G3:G7"/>
    <mergeCell ref="E3:E7"/>
    <mergeCell ref="A2:B8"/>
    <mergeCell ref="A9:B9"/>
    <mergeCell ref="C12:D12"/>
    <mergeCell ref="A12:B12"/>
    <mergeCell ref="A10:B10"/>
  </mergeCells>
  <pageMargins left="0.7" right="0.7" top="0.75" bottom="0.75" header="0.3" footer="0.3"/>
  <pageSetup scale="60" orientation="landscape" horizontalDpi="300" verticalDpi="300" r:id="rId1"/>
  <ignoredErrors>
    <ignoredError sqref="E2 G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showGridLines="0" tabSelected="1" workbookViewId="0">
      <selection activeCell="H52" sqref="H52"/>
    </sheetView>
  </sheetViews>
  <sheetFormatPr defaultRowHeight="15" x14ac:dyDescent="0.25"/>
  <cols>
    <col min="2" max="2" width="2" bestFit="1" customWidth="1"/>
    <col min="9" max="9" width="11.85546875" customWidth="1"/>
    <col min="10" max="10" width="6.28515625" customWidth="1"/>
  </cols>
  <sheetData>
    <row r="1" spans="1:9" x14ac:dyDescent="0.25">
      <c r="A1" s="4" t="s">
        <v>62</v>
      </c>
    </row>
    <row r="2" spans="1:9" x14ac:dyDescent="0.25">
      <c r="A2" s="36"/>
      <c r="B2" s="37"/>
      <c r="C2" s="38"/>
      <c r="D2" s="37"/>
    </row>
    <row r="3" spans="1:9" ht="15" customHeight="1" x14ac:dyDescent="0.25">
      <c r="A3" s="4" t="s">
        <v>24</v>
      </c>
    </row>
    <row r="4" spans="1:9" x14ac:dyDescent="0.25">
      <c r="A4" t="s">
        <v>52</v>
      </c>
    </row>
    <row r="5" spans="1:9" x14ac:dyDescent="0.25">
      <c r="A5" s="8">
        <f>'EW SUBSUM'!G13</f>
        <v>807</v>
      </c>
      <c r="B5" t="s">
        <v>23</v>
      </c>
      <c r="C5" t="s">
        <v>25</v>
      </c>
      <c r="E5" s="39">
        <f>ROUND(A5*(111/1000),0)</f>
        <v>90</v>
      </c>
      <c r="F5" s="40" t="s">
        <v>1</v>
      </c>
    </row>
    <row r="7" spans="1:9" x14ac:dyDescent="0.25">
      <c r="A7" s="4" t="s">
        <v>27</v>
      </c>
    </row>
    <row r="8" spans="1:9" x14ac:dyDescent="0.25">
      <c r="A8" t="s">
        <v>28</v>
      </c>
    </row>
    <row r="9" spans="1:9" x14ac:dyDescent="0.25">
      <c r="A9" s="8">
        <f>'EW SUBSUM'!G13</f>
        <v>807</v>
      </c>
      <c r="B9" t="s">
        <v>23</v>
      </c>
      <c r="C9" t="s">
        <v>29</v>
      </c>
      <c r="E9" s="40">
        <f>ROUND(A9*0.05,0)</f>
        <v>40</v>
      </c>
      <c r="F9" s="40" t="s">
        <v>2</v>
      </c>
    </row>
    <row r="11" spans="1:9" x14ac:dyDescent="0.25">
      <c r="A11" s="4" t="s">
        <v>53</v>
      </c>
    </row>
    <row r="12" spans="1:9" x14ac:dyDescent="0.25">
      <c r="A12" t="s">
        <v>30</v>
      </c>
    </row>
    <row r="13" spans="1:9" x14ac:dyDescent="0.25">
      <c r="A13" s="8">
        <f>'EW SUBSUM'!G13</f>
        <v>807</v>
      </c>
      <c r="B13" t="s">
        <v>23</v>
      </c>
      <c r="C13" t="s">
        <v>29</v>
      </c>
      <c r="E13" s="40">
        <f>ROUND(A13*0.05,0)</f>
        <v>40</v>
      </c>
      <c r="F13" s="40" t="s">
        <v>2</v>
      </c>
    </row>
    <row r="15" spans="1:9" x14ac:dyDescent="0.25">
      <c r="A15" s="4" t="s">
        <v>31</v>
      </c>
    </row>
    <row r="16" spans="1:9" x14ac:dyDescent="0.25">
      <c r="A16" t="s">
        <v>33</v>
      </c>
      <c r="I16" s="41"/>
    </row>
    <row r="17" spans="1:9" x14ac:dyDescent="0.25">
      <c r="A17" s="8">
        <f>'EW SUBSUM'!G13</f>
        <v>807</v>
      </c>
      <c r="B17" t="s">
        <v>23</v>
      </c>
      <c r="C17" t="s">
        <v>32</v>
      </c>
      <c r="E17" s="42">
        <f>A17*9</f>
        <v>7263</v>
      </c>
      <c r="F17" s="42" t="s">
        <v>18</v>
      </c>
    </row>
    <row r="19" spans="1:9" x14ac:dyDescent="0.25">
      <c r="A19" t="s">
        <v>54</v>
      </c>
    </row>
    <row r="20" spans="1:9" x14ac:dyDescent="0.25">
      <c r="A20">
        <f>E17</f>
        <v>7263</v>
      </c>
      <c r="B20" t="s">
        <v>23</v>
      </c>
      <c r="C20" t="s">
        <v>34</v>
      </c>
      <c r="E20">
        <f>ROUND(A20*(30/1000),0)</f>
        <v>218</v>
      </c>
      <c r="F20" t="s">
        <v>35</v>
      </c>
    </row>
    <row r="21" spans="1:9" x14ac:dyDescent="0.25">
      <c r="A21">
        <f>E20</f>
        <v>218</v>
      </c>
      <c r="B21" t="s">
        <v>26</v>
      </c>
      <c r="C21" t="s">
        <v>36</v>
      </c>
      <c r="E21" s="42">
        <f>ROUND(A21/2000,2)</f>
        <v>0.11</v>
      </c>
      <c r="F21" t="s">
        <v>13</v>
      </c>
    </row>
    <row r="23" spans="1:9" x14ac:dyDescent="0.25">
      <c r="A23" t="s">
        <v>37</v>
      </c>
      <c r="I23" s="41"/>
    </row>
    <row r="24" spans="1:9" x14ac:dyDescent="0.25">
      <c r="A24" s="8">
        <f>E13</f>
        <v>40</v>
      </c>
      <c r="B24" t="s">
        <v>23</v>
      </c>
      <c r="C24" t="s">
        <v>32</v>
      </c>
      <c r="E24" s="42">
        <f>A24*9</f>
        <v>360</v>
      </c>
      <c r="F24" t="s">
        <v>18</v>
      </c>
    </row>
    <row r="26" spans="1:9" x14ac:dyDescent="0.25">
      <c r="A26" t="s">
        <v>55</v>
      </c>
    </row>
    <row r="27" spans="1:9" x14ac:dyDescent="0.25">
      <c r="A27">
        <f>E24</f>
        <v>360</v>
      </c>
      <c r="B27" t="s">
        <v>23</v>
      </c>
      <c r="C27" t="s">
        <v>39</v>
      </c>
      <c r="E27">
        <f>ROUND(A27*(20/1000),0)</f>
        <v>7</v>
      </c>
      <c r="F27" t="s">
        <v>35</v>
      </c>
    </row>
    <row r="28" spans="1:9" x14ac:dyDescent="0.25">
      <c r="A28">
        <f>E27</f>
        <v>7</v>
      </c>
      <c r="B28" t="s">
        <v>26</v>
      </c>
      <c r="C28" t="s">
        <v>36</v>
      </c>
      <c r="E28">
        <f>ROUND(A28/2000,2)</f>
        <v>0</v>
      </c>
      <c r="F28" t="s">
        <v>13</v>
      </c>
    </row>
    <row r="30" spans="1:9" x14ac:dyDescent="0.25">
      <c r="A30" t="s">
        <v>38</v>
      </c>
      <c r="E30" s="40">
        <f>E21+E28</f>
        <v>0.11</v>
      </c>
      <c r="F30" s="40" t="s">
        <v>13</v>
      </c>
    </row>
    <row r="32" spans="1:9" x14ac:dyDescent="0.25">
      <c r="A32" s="4" t="s">
        <v>40</v>
      </c>
    </row>
    <row r="33" spans="1:6" x14ac:dyDescent="0.25">
      <c r="A33" t="s">
        <v>48</v>
      </c>
    </row>
    <row r="34" spans="1:6" x14ac:dyDescent="0.25">
      <c r="A34" s="8">
        <f>'EW SUBSUM'!G13</f>
        <v>807</v>
      </c>
      <c r="B34" t="s">
        <v>23</v>
      </c>
      <c r="C34" t="s">
        <v>41</v>
      </c>
      <c r="E34" s="40">
        <f>ROUND((A34)*(1/4840),2)</f>
        <v>0.17</v>
      </c>
      <c r="F34" s="40" t="s">
        <v>42</v>
      </c>
    </row>
    <row r="36" spans="1:6" x14ac:dyDescent="0.25">
      <c r="A36" s="4" t="s">
        <v>43</v>
      </c>
    </row>
    <row r="37" spans="1:6" x14ac:dyDescent="0.25">
      <c r="A37" t="s">
        <v>47</v>
      </c>
    </row>
    <row r="38" spans="1:6" x14ac:dyDescent="0.25">
      <c r="A38" s="8">
        <f>'EW SUBSUM'!G13</f>
        <v>807</v>
      </c>
      <c r="B38" t="s">
        <v>23</v>
      </c>
      <c r="C38" t="s">
        <v>56</v>
      </c>
      <c r="E38">
        <f>ROUND(2*A38*0.0027,0)</f>
        <v>4</v>
      </c>
      <c r="F38" t="s">
        <v>17</v>
      </c>
    </row>
    <row r="40" spans="1:6" x14ac:dyDescent="0.25">
      <c r="A40" t="s">
        <v>46</v>
      </c>
    </row>
    <row r="41" spans="1:6" x14ac:dyDescent="0.25">
      <c r="A41" s="8">
        <f>E13</f>
        <v>40</v>
      </c>
      <c r="B41" t="s">
        <v>23</v>
      </c>
      <c r="C41" t="s">
        <v>44</v>
      </c>
      <c r="E41">
        <f>ROUND(A41*0.0027,0)</f>
        <v>0</v>
      </c>
      <c r="F41" t="s">
        <v>17</v>
      </c>
    </row>
    <row r="43" spans="1:6" x14ac:dyDescent="0.25">
      <c r="D43" s="9" t="s">
        <v>45</v>
      </c>
      <c r="E43" s="40">
        <f>E38+E41</f>
        <v>4</v>
      </c>
      <c r="F43" s="40" t="s">
        <v>17</v>
      </c>
    </row>
    <row r="45" spans="1:6" hidden="1" x14ac:dyDescent="0.25">
      <c r="A45" s="4" t="s">
        <v>57</v>
      </c>
    </row>
    <row r="46" spans="1:6" hidden="1" x14ac:dyDescent="0.25">
      <c r="A46" t="s">
        <v>58</v>
      </c>
    </row>
    <row r="47" spans="1:6" hidden="1" x14ac:dyDescent="0.25">
      <c r="A47">
        <f>E17</f>
        <v>7263</v>
      </c>
      <c r="B47" t="s">
        <v>59</v>
      </c>
      <c r="C47" s="43" t="s">
        <v>60</v>
      </c>
      <c r="E47" s="44">
        <f>(A47*0.25)/1000</f>
        <v>1.81575</v>
      </c>
      <c r="F47" s="40" t="s">
        <v>61</v>
      </c>
    </row>
    <row r="49" spans="4:4" x14ac:dyDescent="0.25">
      <c r="D49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QUANTITY TABLE</vt:lpstr>
      <vt:lpstr>EW SUBSUM</vt:lpstr>
      <vt:lpstr>SEED CALCS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jpatton</dc:creator>
  <cp:lastModifiedBy>Patton, John</cp:lastModifiedBy>
  <cp:lastPrinted>2018-08-29T12:46:36Z</cp:lastPrinted>
  <dcterms:created xsi:type="dcterms:W3CDTF">2010-03-31T14:09:20Z</dcterms:created>
  <dcterms:modified xsi:type="dcterms:W3CDTF">2025-01-02T20:06:29Z</dcterms:modified>
</cp:coreProperties>
</file>