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DOT\CUY-480-21.30\400-Engineering\MOT\EngData\Scripts\"/>
    </mc:Choice>
  </mc:AlternateContent>
  <xr:revisionPtr revIDLastSave="0" documentId="13_ncr:1_{899EE4A6-AF27-4305-98C6-0EC80C506E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9" i="1" l="1"/>
  <c r="M45" i="1"/>
  <c r="M44" i="1"/>
  <c r="M49" i="1"/>
  <c r="Q84" i="1"/>
  <c r="Y10" i="1"/>
  <c r="Y11" i="1"/>
  <c r="Y23" i="1"/>
  <c r="Y84" i="1"/>
  <c r="Y89" i="1"/>
  <c r="Y90" i="1"/>
  <c r="Y102" i="1"/>
  <c r="Y163" i="1"/>
  <c r="Y168" i="1"/>
  <c r="Y169" i="1"/>
  <c r="Y181" i="1"/>
  <c r="Y242" i="1"/>
  <c r="Y247" i="1"/>
  <c r="Y248" i="1"/>
  <c r="Y260" i="1"/>
  <c r="Y321" i="1"/>
  <c r="M127" i="1"/>
  <c r="M109" i="1"/>
  <c r="O76" i="1"/>
  <c r="O68" i="1"/>
  <c r="M39" i="1"/>
  <c r="K105" i="1"/>
  <c r="K103" i="1"/>
  <c r="M131" i="1"/>
  <c r="N130" i="1"/>
  <c r="M129" i="1"/>
  <c r="N128" i="1"/>
  <c r="M126" i="1"/>
  <c r="M125" i="1"/>
  <c r="M124" i="1"/>
  <c r="M123" i="1"/>
  <c r="M120" i="1"/>
  <c r="M119" i="1"/>
  <c r="N122" i="1"/>
  <c r="N121" i="1"/>
  <c r="N118" i="1"/>
  <c r="N117" i="1"/>
  <c r="M113" i="1"/>
  <c r="N112" i="1"/>
  <c r="M111" i="1"/>
  <c r="N110" i="1"/>
  <c r="M35" i="1"/>
  <c r="P10" i="1"/>
  <c r="M114" i="1"/>
  <c r="L163" i="1"/>
  <c r="K107" i="1"/>
  <c r="K106" i="1"/>
  <c r="K104" i="1"/>
  <c r="O102" i="1"/>
  <c r="K102" i="1"/>
  <c r="K163" i="1" s="1"/>
  <c r="K90" i="1"/>
  <c r="K89" i="1"/>
  <c r="M37" i="1"/>
  <c r="S89" i="1"/>
  <c r="S90" i="1"/>
  <c r="S102" i="1"/>
  <c r="S10" i="1"/>
  <c r="S11" i="1"/>
  <c r="S23" i="1"/>
  <c r="O67" i="1"/>
  <c r="O65" i="1"/>
  <c r="O72" i="1"/>
  <c r="O70" i="1"/>
  <c r="N53" i="1"/>
  <c r="N52" i="1"/>
  <c r="O79" i="1"/>
  <c r="O78" i="1"/>
  <c r="O77" i="1"/>
  <c r="O75" i="1"/>
  <c r="O74" i="1"/>
  <c r="O71" i="1"/>
  <c r="O69" i="1"/>
  <c r="O66" i="1"/>
  <c r="O64" i="1"/>
  <c r="O84" i="1" s="1"/>
  <c r="N62" i="1"/>
  <c r="N61" i="1"/>
  <c r="N60" i="1"/>
  <c r="N58" i="1"/>
  <c r="N57" i="1"/>
  <c r="N56" i="1"/>
  <c r="N55" i="1"/>
  <c r="N54" i="1"/>
  <c r="M50" i="1"/>
  <c r="M48" i="1"/>
  <c r="M47" i="1"/>
  <c r="M46" i="1"/>
  <c r="M43" i="1"/>
  <c r="M42" i="1"/>
  <c r="M41" i="1"/>
  <c r="M40" i="1"/>
  <c r="M33" i="1"/>
  <c r="M32" i="1"/>
  <c r="M31" i="1"/>
  <c r="M30" i="1"/>
  <c r="R23" i="1"/>
  <c r="R84" i="1" s="1"/>
  <c r="R11" i="1"/>
  <c r="Z11" i="1"/>
  <c r="N84" i="1" l="1"/>
  <c r="L27" i="1"/>
  <c r="L26" i="1"/>
  <c r="L28" i="1"/>
  <c r="M163" i="1"/>
  <c r="M321" i="1"/>
  <c r="M260" i="1"/>
  <c r="M248" i="1"/>
  <c r="M247" i="1"/>
  <c r="M242" i="1"/>
  <c r="M181" i="1"/>
  <c r="M169" i="1"/>
  <c r="M168" i="1"/>
  <c r="M23" i="1"/>
  <c r="M11" i="1"/>
  <c r="M10" i="1"/>
  <c r="M84" i="1" l="1"/>
  <c r="AE248" i="1"/>
  <c r="AD248" i="1"/>
  <c r="AC248" i="1"/>
  <c r="AB248" i="1"/>
  <c r="AA248" i="1"/>
  <c r="X248" i="1"/>
  <c r="W248" i="1"/>
  <c r="V248" i="1"/>
  <c r="U248" i="1"/>
  <c r="T248" i="1"/>
  <c r="R248" i="1"/>
  <c r="Q248" i="1"/>
  <c r="P248" i="1"/>
  <c r="O248" i="1"/>
  <c r="N248" i="1"/>
  <c r="L248" i="1"/>
  <c r="K248" i="1"/>
  <c r="AE169" i="1"/>
  <c r="AD169" i="1"/>
  <c r="AC169" i="1"/>
  <c r="AB169" i="1"/>
  <c r="AA169" i="1"/>
  <c r="X169" i="1"/>
  <c r="W169" i="1"/>
  <c r="V169" i="1"/>
  <c r="U169" i="1"/>
  <c r="T169" i="1"/>
  <c r="R169" i="1"/>
  <c r="Q169" i="1"/>
  <c r="P169" i="1"/>
  <c r="O169" i="1"/>
  <c r="N169" i="1"/>
  <c r="L169" i="1"/>
  <c r="K169" i="1"/>
  <c r="AE90" i="1"/>
  <c r="AD90" i="1"/>
  <c r="AC90" i="1"/>
  <c r="AB90" i="1"/>
  <c r="AA90" i="1"/>
  <c r="X90" i="1"/>
  <c r="W90" i="1"/>
  <c r="V90" i="1"/>
  <c r="U90" i="1"/>
  <c r="T90" i="1"/>
  <c r="R90" i="1"/>
  <c r="Q90" i="1"/>
  <c r="P90" i="1"/>
  <c r="O90" i="1"/>
  <c r="N90" i="1"/>
  <c r="AE11" i="1"/>
  <c r="AD11" i="1"/>
  <c r="AC11" i="1"/>
  <c r="AB11" i="1"/>
  <c r="AA11" i="1"/>
  <c r="X11" i="1"/>
  <c r="W11" i="1"/>
  <c r="V11" i="1"/>
  <c r="U11" i="1"/>
  <c r="T11" i="1"/>
  <c r="P11" i="1"/>
  <c r="O11" i="1"/>
  <c r="N11" i="1"/>
  <c r="L11" i="1"/>
  <c r="AE321" i="1" l="1"/>
  <c r="AD321" i="1"/>
  <c r="AC321" i="1"/>
  <c r="AB321" i="1"/>
  <c r="AA321" i="1"/>
  <c r="X321" i="1"/>
  <c r="W321" i="1"/>
  <c r="V321" i="1"/>
  <c r="U321" i="1"/>
  <c r="T321" i="1"/>
  <c r="R321" i="1"/>
  <c r="Q321" i="1"/>
  <c r="P321" i="1"/>
  <c r="O321" i="1"/>
  <c r="N321" i="1"/>
  <c r="L321" i="1"/>
  <c r="K321" i="1"/>
  <c r="AE242" i="1"/>
  <c r="AD242" i="1"/>
  <c r="AC242" i="1"/>
  <c r="AB242" i="1"/>
  <c r="AA242" i="1"/>
  <c r="X242" i="1"/>
  <c r="W242" i="1"/>
  <c r="V242" i="1"/>
  <c r="U242" i="1"/>
  <c r="T242" i="1"/>
  <c r="R242" i="1"/>
  <c r="Q242" i="1"/>
  <c r="P242" i="1"/>
  <c r="O242" i="1"/>
  <c r="N242" i="1"/>
  <c r="L242" i="1"/>
  <c r="K242" i="1"/>
  <c r="AE163" i="1"/>
  <c r="AD163" i="1"/>
  <c r="AC163" i="1"/>
  <c r="AB163" i="1"/>
  <c r="AA163" i="1"/>
  <c r="X163" i="1"/>
  <c r="W163" i="1"/>
  <c r="V163" i="1"/>
  <c r="U163" i="1"/>
  <c r="T163" i="1"/>
  <c r="R163" i="1"/>
  <c r="Q163" i="1"/>
  <c r="O163" i="1"/>
  <c r="AE84" i="1"/>
  <c r="AD84" i="1"/>
  <c r="AC84" i="1"/>
  <c r="AB84" i="1"/>
  <c r="AA84" i="1"/>
  <c r="X84" i="1"/>
  <c r="AE260" i="1" l="1"/>
  <c r="AD260" i="1"/>
  <c r="AC260" i="1"/>
  <c r="AB260" i="1"/>
  <c r="AA260" i="1"/>
  <c r="X260" i="1"/>
  <c r="W260" i="1"/>
  <c r="V260" i="1"/>
  <c r="U260" i="1"/>
  <c r="T260" i="1"/>
  <c r="R260" i="1"/>
  <c r="Q260" i="1"/>
  <c r="P260" i="1"/>
  <c r="O260" i="1"/>
  <c r="N260" i="1"/>
  <c r="L260" i="1"/>
  <c r="K260" i="1"/>
  <c r="AE247" i="1"/>
  <c r="AD247" i="1"/>
  <c r="AC247" i="1"/>
  <c r="AB247" i="1"/>
  <c r="AA247" i="1"/>
  <c r="X247" i="1"/>
  <c r="W247" i="1"/>
  <c r="V247" i="1"/>
  <c r="U247" i="1"/>
  <c r="T247" i="1"/>
  <c r="R247" i="1"/>
  <c r="Q247" i="1"/>
  <c r="P247" i="1"/>
  <c r="O247" i="1"/>
  <c r="N247" i="1"/>
  <c r="L247" i="1"/>
  <c r="K247" i="1"/>
  <c r="AE181" i="1"/>
  <c r="AD181" i="1"/>
  <c r="AC181" i="1"/>
  <c r="AB181" i="1"/>
  <c r="AA181" i="1"/>
  <c r="X181" i="1"/>
  <c r="W181" i="1"/>
  <c r="V181" i="1"/>
  <c r="U181" i="1"/>
  <c r="T181" i="1"/>
  <c r="R181" i="1"/>
  <c r="Q181" i="1"/>
  <c r="P181" i="1"/>
  <c r="O181" i="1"/>
  <c r="N181" i="1"/>
  <c r="L181" i="1"/>
  <c r="K181" i="1"/>
  <c r="AE168" i="1"/>
  <c r="AD168" i="1"/>
  <c r="AC168" i="1"/>
  <c r="AB168" i="1"/>
  <c r="AA168" i="1"/>
  <c r="X168" i="1"/>
  <c r="W168" i="1"/>
  <c r="V168" i="1"/>
  <c r="U168" i="1"/>
  <c r="T168" i="1"/>
  <c r="R168" i="1"/>
  <c r="Q168" i="1"/>
  <c r="P168" i="1"/>
  <c r="O168" i="1"/>
  <c r="N168" i="1"/>
  <c r="L168" i="1"/>
  <c r="K168" i="1"/>
  <c r="AE102" i="1"/>
  <c r="AD102" i="1"/>
  <c r="AC102" i="1"/>
  <c r="AB102" i="1"/>
  <c r="AA102" i="1"/>
  <c r="X102" i="1"/>
  <c r="W102" i="1"/>
  <c r="V102" i="1"/>
  <c r="U102" i="1"/>
  <c r="T102" i="1"/>
  <c r="R102" i="1"/>
  <c r="Q102" i="1"/>
  <c r="P102" i="1"/>
  <c r="P163" i="1" s="1"/>
  <c r="N102" i="1"/>
  <c r="N163" i="1" s="1"/>
  <c r="AE89" i="1"/>
  <c r="AD89" i="1"/>
  <c r="AC89" i="1"/>
  <c r="AB89" i="1"/>
  <c r="AA89" i="1"/>
  <c r="X89" i="1"/>
  <c r="W89" i="1"/>
  <c r="V89" i="1"/>
  <c r="U89" i="1"/>
  <c r="T89" i="1"/>
  <c r="R89" i="1"/>
  <c r="Q89" i="1"/>
  <c r="P89" i="1"/>
  <c r="O89" i="1"/>
  <c r="N89" i="1"/>
  <c r="K84" i="1" l="1"/>
  <c r="L23" i="1"/>
  <c r="L84" i="1" s="1"/>
  <c r="N23" i="1"/>
  <c r="O23" i="1"/>
  <c r="P23" i="1"/>
  <c r="P84" i="1" s="1"/>
  <c r="T23" i="1"/>
  <c r="T84" i="1" s="1"/>
  <c r="U23" i="1"/>
  <c r="U84" i="1" s="1"/>
  <c r="V23" i="1"/>
  <c r="V84" i="1" s="1"/>
  <c r="W23" i="1"/>
  <c r="W84" i="1" s="1"/>
  <c r="X23" i="1"/>
  <c r="AA23" i="1"/>
  <c r="AB23" i="1"/>
  <c r="AC23" i="1"/>
  <c r="AD23" i="1"/>
  <c r="AE23" i="1"/>
  <c r="L10" i="1"/>
  <c r="N10" i="1"/>
  <c r="O10" i="1"/>
  <c r="R10" i="1"/>
  <c r="T10" i="1"/>
  <c r="U10" i="1"/>
  <c r="V10" i="1"/>
  <c r="W10" i="1"/>
  <c r="X10" i="1"/>
  <c r="AA10" i="1"/>
  <c r="AB10" i="1"/>
  <c r="AC10" i="1"/>
  <c r="AD10" i="1"/>
  <c r="AE10" i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<sst xmlns="http://schemas.openxmlformats.org/spreadsheetml/2006/main" count="184" uniqueCount="124">
  <si>
    <t>REF       NO.</t>
  </si>
  <si>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</si>
  <si>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</si>
  <si>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</si>
  <si>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</si>
  <si>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</si>
  <si>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</si>
  <si>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</si>
  <si>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</si>
  <si>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</si>
  <si>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</si>
  <si>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</si>
  <si>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</si>
  <si>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</si>
  <si>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</si>
  <si>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</si>
  <si>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</si>
  <si>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</si>
  <si>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</si>
  <si>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</si>
  <si>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</si>
  <si>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614E22100</t>
  </si>
  <si>
    <t>ELW-1</t>
  </si>
  <si>
    <t>ELW-2</t>
  </si>
  <si>
    <t>ELW-3</t>
  </si>
  <si>
    <t>ELW-4</t>
  </si>
  <si>
    <t>ELY-1</t>
  </si>
  <si>
    <t>ELY-2</t>
  </si>
  <si>
    <t>ELY-3</t>
  </si>
  <si>
    <t>ELY-4</t>
  </si>
  <si>
    <t>614E20100</t>
  </si>
  <si>
    <t>LL-1</t>
  </si>
  <si>
    <t>LL-2</t>
  </si>
  <si>
    <t>LL-3</t>
  </si>
  <si>
    <t>LL-4</t>
  </si>
  <si>
    <t>PCB-1</t>
  </si>
  <si>
    <t>PCB-2</t>
  </si>
  <si>
    <t>PCB-3</t>
  </si>
  <si>
    <t>PCB-4</t>
  </si>
  <si>
    <t>622E41100</t>
  </si>
  <si>
    <t>LL-5</t>
  </si>
  <si>
    <t>LL-6</t>
  </si>
  <si>
    <t>614E12800</t>
  </si>
  <si>
    <t>614E12380</t>
  </si>
  <si>
    <t>WORK ZONE IMPACT ATTENUATOR, 24" WIDE HAZARDS, (UNIDIRECTIONAL)</t>
  </si>
  <si>
    <t>EACH</t>
  </si>
  <si>
    <t>PORTABLE BARRIER, UNANCHORED</t>
  </si>
  <si>
    <t>FT</t>
  </si>
  <si>
    <t>13-15</t>
  </si>
  <si>
    <t>16-18</t>
  </si>
  <si>
    <t>13-14</t>
  </si>
  <si>
    <t>PCB-5</t>
  </si>
  <si>
    <t>PCB-6</t>
  </si>
  <si>
    <t>PCB-7</t>
  </si>
  <si>
    <t>PCB-8</t>
  </si>
  <si>
    <t>PCB-9</t>
  </si>
  <si>
    <t>14-15</t>
  </si>
  <si>
    <t>PCB-10</t>
  </si>
  <si>
    <t>PCB-11</t>
  </si>
  <si>
    <t>16-17</t>
  </si>
  <si>
    <t>18a</t>
  </si>
  <si>
    <t>18a-18c</t>
  </si>
  <si>
    <t>ELW-5</t>
  </si>
  <si>
    <t>ELW-6</t>
  </si>
  <si>
    <t>ELW-7</t>
  </si>
  <si>
    <t>ELW-8</t>
  </si>
  <si>
    <t>614E23200</t>
  </si>
  <si>
    <t>CH-1</t>
  </si>
  <si>
    <t>CH-2</t>
  </si>
  <si>
    <t>ELW-9</t>
  </si>
  <si>
    <t>LL-7</t>
  </si>
  <si>
    <t>LL-8</t>
  </si>
  <si>
    <t>LL-9</t>
  </si>
  <si>
    <t>18b</t>
  </si>
  <si>
    <t>12a</t>
  </si>
  <si>
    <t>18a-18b</t>
  </si>
  <si>
    <t>ELY-5</t>
  </si>
  <si>
    <t>LL-10</t>
  </si>
  <si>
    <t>CH-3</t>
  </si>
  <si>
    <t>CH-4</t>
  </si>
  <si>
    <t>CH-5</t>
  </si>
  <si>
    <t>CH-6</t>
  </si>
  <si>
    <t>CH-7</t>
  </si>
  <si>
    <t>CH-8</t>
  </si>
  <si>
    <t>CH-9</t>
  </si>
  <si>
    <t>CH-10</t>
  </si>
  <si>
    <t>CH-11</t>
  </si>
  <si>
    <t>CH-12</t>
  </si>
  <si>
    <t>CH-13</t>
  </si>
  <si>
    <t>`</t>
  </si>
  <si>
    <t>CH-14</t>
  </si>
  <si>
    <t>CH-15</t>
  </si>
  <si>
    <t>CH-16</t>
  </si>
  <si>
    <t>CH-17</t>
  </si>
  <si>
    <t>CH-18</t>
  </si>
  <si>
    <t>LL-11</t>
  </si>
  <si>
    <t>18b-18c</t>
  </si>
  <si>
    <t>614E24200</t>
  </si>
  <si>
    <t>DL-1</t>
  </si>
  <si>
    <t>DL-2</t>
  </si>
  <si>
    <t>DL-3</t>
  </si>
  <si>
    <t>DL-4</t>
  </si>
  <si>
    <t>DL-5</t>
  </si>
  <si>
    <t>622E41030</t>
  </si>
  <si>
    <t>13-18c</t>
  </si>
  <si>
    <t>1162+53</t>
  </si>
  <si>
    <t>622E41050</t>
  </si>
  <si>
    <t>1195+00</t>
  </si>
  <si>
    <t>ELY-6</t>
  </si>
  <si>
    <t>PCB-12</t>
  </si>
  <si>
    <t>PCB-13</t>
  </si>
  <si>
    <t>PCB-14</t>
  </si>
  <si>
    <t>PCB-15</t>
  </si>
  <si>
    <t>PCB-16</t>
  </si>
  <si>
    <t>PCB-17</t>
  </si>
  <si>
    <t>CH-7A</t>
  </si>
  <si>
    <t>CH-6A</t>
  </si>
  <si>
    <t>CH-5A</t>
  </si>
  <si>
    <t>PCB-18</t>
  </si>
  <si>
    <t>PCB-19</t>
  </si>
  <si>
    <t>PCB-20</t>
  </si>
  <si>
    <t>PCB-21</t>
  </si>
  <si>
    <t>PCB-22</t>
  </si>
  <si>
    <t>PCB-23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</si>
</sst>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7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0" fontId="4" fillId="0" borderId="1" xfId="0" quotePrefix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2" fontId="4" fillId="0" borderId="4" xfId="0" applyNumberFormat="1" applyFont="1" applyFill="1" applyBorder="1" applyAlignment="1" applyProtection="1">
      <alignment horizontal="center" vertical="center"/>
    </xf>
    <xf numFmtId="16" fontId="4" fillId="0" borderId="15" xfId="0" quotePrefix="1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165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164" fontId="4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164" fontId="4" fillId="0" borderId="13" xfId="0" applyNumberFormat="1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30" xfId="0" applyFont="1" applyFill="1" applyBorder="1" applyAlignment="1" applyProtection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center" vertical="center" textRotation="90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1"/>
  <sheetViews>
    <sheetView showGridLines="0" tabSelected="1" zoomScale="85" zoomScaleNormal="85" workbookViewId="0">
      <selection activeCell="P42" sqref="P42"/>
    </sheetView>
  </sheetViews>
  <sheetFormatPr defaultColWidth="9.140625"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31" width="9.7109375" style="6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8</v>
      </c>
      <c r="H1" s="35" t="s">
        <v>17</v>
      </c>
      <c r="I1" s="2" t="s">
        <v>16</v>
      </c>
      <c r="J1" s="1"/>
      <c r="K1" s="1"/>
      <c r="L1" s="26"/>
      <c r="M1" s="1"/>
      <c r="N1" s="1"/>
      <c r="O1" s="26"/>
      <c r="P1" s="26"/>
      <c r="Q1" s="26"/>
      <c r="R1" s="26"/>
      <c r="S1" s="26"/>
      <c r="T1" s="26"/>
      <c r="U1" s="26"/>
      <c r="V1" s="21"/>
      <c r="W1" s="21"/>
      <c r="X1" s="1"/>
      <c r="Y1" s="1"/>
      <c r="Z1" s="1"/>
      <c r="AA1" s="21"/>
      <c r="AB1" s="21"/>
      <c r="AC1" s="28"/>
      <c r="AD1" s="28"/>
      <c r="AE1" s="28"/>
    </row>
    <row r="2" spans="1:38" ht="12.75" customHeight="1" x14ac:dyDescent="0.2">
      <c r="D2" s="2"/>
      <c r="E2" s="2"/>
      <c r="F2" s="3"/>
      <c r="G2" s="3" t="s">
        <v>6</v>
      </c>
      <c r="H2" s="35" t="s">
        <v>18</v>
      </c>
      <c r="I2" s="2" t="s">
        <v>7</v>
      </c>
      <c r="J2" s="1"/>
      <c r="K2" s="1"/>
      <c r="L2" s="26"/>
      <c r="M2" s="1"/>
      <c r="N2" s="1"/>
      <c r="O2" s="26"/>
      <c r="P2" s="26"/>
      <c r="Q2" s="26"/>
      <c r="R2" s="26"/>
      <c r="S2" s="26"/>
      <c r="T2" s="26"/>
      <c r="U2" s="26"/>
      <c r="V2" s="21"/>
      <c r="W2" s="21"/>
      <c r="X2" s="1"/>
      <c r="Y2" s="1"/>
      <c r="Z2" s="1"/>
      <c r="AA2" s="21"/>
      <c r="AB2" s="21"/>
      <c r="AC2" s="28"/>
      <c r="AD2" s="28"/>
      <c r="AE2" s="28"/>
    </row>
    <row r="3" spans="1:38" ht="12.75" customHeight="1" x14ac:dyDescent="0.2">
      <c r="D3" s="2"/>
      <c r="E3" s="3"/>
      <c r="F3" s="3"/>
      <c r="G3" s="3"/>
      <c r="H3" s="35" t="s">
        <v>19</v>
      </c>
      <c r="I3" s="2" t="s">
        <v>14</v>
      </c>
      <c r="J3" s="1"/>
      <c r="K3" s="1"/>
      <c r="L3" s="2"/>
      <c r="M3" s="1"/>
      <c r="N3" s="1"/>
      <c r="O3" s="2"/>
      <c r="P3" s="2"/>
      <c r="Q3" s="2"/>
      <c r="R3" s="2"/>
      <c r="S3" s="2"/>
      <c r="T3" s="2"/>
      <c r="U3" s="2"/>
      <c r="V3" s="21"/>
      <c r="W3" s="21"/>
      <c r="X3" s="1"/>
      <c r="Y3" s="1"/>
      <c r="Z3" s="1"/>
      <c r="AA3" s="21"/>
      <c r="AB3" s="21"/>
      <c r="AC3" s="28"/>
      <c r="AD3" s="28"/>
      <c r="AE3" s="28"/>
    </row>
    <row r="4" spans="1:38" ht="12.75" customHeight="1" x14ac:dyDescent="0.2">
      <c r="D4" s="2"/>
      <c r="E4" s="3"/>
      <c r="F4" s="4"/>
      <c r="G4" s="4"/>
      <c r="H4" s="35" t="s">
        <v>20</v>
      </c>
      <c r="I4" s="2" t="s">
        <v>15</v>
      </c>
      <c r="J4" s="1"/>
      <c r="K4" s="1"/>
      <c r="L4" s="2"/>
      <c r="M4" s="1"/>
      <c r="N4" s="1"/>
      <c r="O4" s="2"/>
      <c r="P4" s="2"/>
      <c r="Q4" s="2"/>
      <c r="R4" s="2"/>
      <c r="S4" s="2"/>
      <c r="T4" s="2"/>
      <c r="U4" s="2"/>
      <c r="V4" s="21"/>
      <c r="W4" s="21"/>
      <c r="X4" s="1"/>
      <c r="Y4" s="1"/>
      <c r="Z4" s="1"/>
      <c r="AA4" s="21"/>
      <c r="AB4" s="21"/>
      <c r="AC4" s="28"/>
      <c r="AD4" s="28"/>
      <c r="AE4" s="28"/>
    </row>
    <row r="5" spans="1:38" ht="12.75" customHeight="1" x14ac:dyDescent="0.2">
      <c r="D5" s="2"/>
      <c r="E5" s="3"/>
      <c r="F5" s="4"/>
      <c r="G5" s="4"/>
      <c r="H5" s="35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7"/>
      <c r="W5" s="27"/>
      <c r="X5" s="1"/>
      <c r="Y5" s="1"/>
      <c r="Z5" s="1"/>
      <c r="AA5" s="27"/>
      <c r="AB5" s="27"/>
      <c r="AC5" s="28"/>
      <c r="AD5" s="28"/>
      <c r="AE5" s="28"/>
    </row>
    <row r="6" spans="1:38" ht="12.75" customHeight="1" thickBot="1" x14ac:dyDescent="0.25"/>
    <row r="7" spans="1:38" ht="12.75" customHeight="1" thickBot="1" x14ac:dyDescent="0.25">
      <c r="B7" s="30" t="s">
        <v>11</v>
      </c>
      <c r="D7" s="56">
        <f>AG7</f>
        <v>11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G7" s="23">
        <v>11</v>
      </c>
      <c r="AH7" s="24" t="s">
        <v>5</v>
      </c>
      <c r="AI7" s="25"/>
      <c r="AJ7" s="25"/>
      <c r="AK7" s="25"/>
      <c r="AL7" s="25"/>
    </row>
    <row r="8" spans="1:38" ht="12.75" customHeight="1" thickBot="1" x14ac:dyDescent="0.25">
      <c r="B8" s="34">
        <v>12</v>
      </c>
      <c r="D8" s="57" t="s">
        <v>9</v>
      </c>
      <c r="E8" s="57"/>
      <c r="F8" s="57"/>
      <c r="G8" s="57"/>
      <c r="H8" s="57"/>
      <c r="I8" s="57"/>
      <c r="J8" s="57"/>
      <c r="K8" s="29" t="s">
        <v>43</v>
      </c>
      <c r="L8" s="29" t="s">
        <v>42</v>
      </c>
      <c r="M8" s="29" t="s">
        <v>66</v>
      </c>
      <c r="N8" s="29" t="s">
        <v>30</v>
      </c>
      <c r="O8" s="29" t="s">
        <v>21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8" ht="12.75" customHeight="1" thickBot="1" x14ac:dyDescent="0.25">
      <c r="D9" s="58" t="s">
        <v>10</v>
      </c>
      <c r="E9" s="58"/>
      <c r="F9" s="58"/>
      <c r="G9" s="58"/>
      <c r="H9" s="58"/>
      <c r="I9" s="58"/>
      <c r="J9" s="5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8" ht="12.75" customHeight="1" x14ac:dyDescent="0.2">
      <c r="B10" s="84" t="s">
        <v>12</v>
      </c>
      <c r="D10" s="59" t="s">
        <v>0</v>
      </c>
      <c r="E10" s="59" t="s">
        <v>1</v>
      </c>
      <c r="F10" s="62" t="s">
        <v>2</v>
      </c>
      <c r="G10" s="63"/>
      <c r="H10" s="63"/>
      <c r="I10" s="63"/>
      <c r="J10" s="64"/>
      <c r="K10" s="7">
        <v>614</v>
      </c>
      <c r="L10" s="7" t="str">
        <f>IF(OR(TRIM(L8)=0,TRIM(L8)=""),"",IF(IFERROR(TRIM(INDEX(QryItemNamed,MATCH(TRIM(L8),ITEM,0),2)),"")="Y","SPECIAL",LEFT(IFERROR(TRIM(INDEX(ITEM,MATCH(TRIM(L8),ITEM,0))),""),3)))</f>
        <v>614</v>
      </c>
      <c r="M10" s="7" t="str">
        <f>IF(OR(TRIM(M8)=0,TRIM(M8)=""),"",IF(IFERROR(TRIM(INDEX(QryItemNamed,MATCH(TRIM(M8),ITEM,0),2)),"")="Y","SPECIAL",LEFT(IFERROR(TRIM(INDEX(ITEM,MATCH(TRIM(M8),ITEM,0))),""),3)))</f>
        <v>614</v>
      </c>
      <c r="N10" s="7" t="str">
        <f>IF(OR(TRIM(N8)=0,TRIM(N8)=""),"",IF(IFERROR(TRIM(INDEX(QryItemNamed,MATCH(TRIM(N8),ITEM,0),2)),"")="Y","SPECIAL",LEFT(IFERROR(TRIM(INDEX(ITEM,MATCH(TRIM(N8),ITEM,0))),""),3)))</f>
        <v>614</v>
      </c>
      <c r="O10" s="7" t="str">
        <f>IF(OR(TRIM(O8)=0,TRIM(O8)=""),"",IF(IFERROR(TRIM(INDEX(QryItemNamed,MATCH(TRIM(O8),ITEM,0),2)),"")="Y","SPECIAL",LEFT(IFERROR(TRIM(INDEX(ITEM,MATCH(TRIM(O8),ITEM,0))),""),3)))</f>
        <v>614</v>
      </c>
      <c r="P10" s="7" t="str">
        <f>IF(OR(TRIM(P8)=0,TRIM(P8)=""),"",IF(IFERROR(TRIM(INDEX(QryItemNamed,MATCH(TRIM(P8),ITEM,0),2)),"")="Y","SPECIAL",LEFT(IFERROR(TRIM(INDEX(ITEM,MATCH(TRIM(P8),ITEM,0))),""),3)))</f>
        <v/>
      </c>
      <c r="Q10" s="7"/>
      <c r="R10" s="7" t="str">
        <f t="shared" ref="R10:AE10" si="0">IF(OR(TRIM(R8)=0,TRIM(R8)=""),"",IF(IFERROR(TRIM(INDEX(QryItemNamed,MATCH(TRIM(R8),ITEM,0),2)),"")="Y","SPECIAL",LEFT(IFERROR(TRIM(INDEX(ITEM,MATCH(TRIM(R8),ITEM,0))),""),3)))</f>
        <v/>
      </c>
      <c r="S10" s="7" t="str">
        <f t="shared" ref="S10" si="1">IF(OR(TRIM(S8)=0,TRIM(S8)=""),"",IF(IFERROR(TRIM(INDEX(QryItemNamed,MATCH(TRIM(S8),ITEM,0),2)),"")="Y","SPECIAL",LEFT(IFERROR(TRIM(INDEX(ITEM,MATCH(TRIM(S8),ITEM,0))),""),3)))</f>
        <v/>
      </c>
      <c r="T10" s="7" t="str">
        <f t="shared" si="0"/>
        <v/>
      </c>
      <c r="U10" s="7" t="str">
        <f t="shared" si="0"/>
        <v/>
      </c>
      <c r="V10" s="7" t="str">
        <f t="shared" si="0"/>
        <v/>
      </c>
      <c r="W10" s="7" t="str">
        <f t="shared" si="0"/>
        <v/>
      </c>
      <c r="X10" s="7" t="str">
        <f t="shared" si="0"/>
        <v/>
      </c>
      <c r="Y10" s="7" t="str">
        <f t="shared" si="0"/>
        <v/>
      </c>
      <c r="Z10" s="7"/>
      <c r="AA10" s="7" t="str">
        <f t="shared" si="0"/>
        <v/>
      </c>
      <c r="AB10" s="7" t="str">
        <f t="shared" si="0"/>
        <v/>
      </c>
      <c r="AC10" s="7" t="str">
        <f t="shared" si="0"/>
        <v/>
      </c>
      <c r="AD10" s="7" t="str">
        <f t="shared" si="0"/>
        <v/>
      </c>
      <c r="AE10" s="7" t="str">
        <f t="shared" si="0"/>
        <v/>
      </c>
    </row>
    <row r="11" spans="1:38" ht="12.75" customHeight="1" x14ac:dyDescent="0.2">
      <c r="B11" s="85"/>
      <c r="D11" s="60"/>
      <c r="E11" s="60"/>
      <c r="F11" s="65"/>
      <c r="G11" s="66"/>
      <c r="H11" s="66"/>
      <c r="I11" s="66"/>
      <c r="J11" s="67"/>
      <c r="K11" s="79" t="s">
        <v>44</v>
      </c>
      <c r="L11" s="79" t="str">
        <f>IF(OR(TRIM(L8)=0,TRIM(L8)=""),IF(L9="","",L9),IF(IFERROR(TRIM(INDEX(QryItemNamed,MATCH(TRIM(L8),ITEM,0),2)),"")="Y",TRIM(RIGHT(IFERROR(TRIM(INDEX(QryItemNamed,MATCH(TRIM(L8),ITEM,0),4)),"123456789012"),LEN(IFERROR(TRIM(INDEX(QryItemNamed,MATCH(TRIM(L8),ITEM,0),4)),"123456789012"))-9))&amp;L9,IFERROR(TRIM(INDEX(QryItemNamed,MATCH(TRIM(L8),ITEM,0),4))&amp;L9,"ITEM CODE DOES NOT EXIST IN ITEM MASTER")))</f>
        <v>WORK ZONE RAISED PAVEMENT MARKER</v>
      </c>
      <c r="M11" s="79" t="str">
        <f>IF(OR(TRIM(M8)=0,TRIM(M8)=""),IF(M9="","",M9),IF(IFERROR(TRIM(INDEX(QryItemNamed,MATCH(TRIM(M8),ITEM,0),2)),"")="Y",TRIM(RIGHT(IFERROR(TRIM(INDEX(QryItemNamed,MATCH(TRIM(M8),ITEM,0),4)),"123456789012"),LEN(IFERROR(TRIM(INDEX(QryItemNamed,MATCH(TRIM(M8),ITEM,0),4)),"123456789012"))-9))&amp;M9,IFERROR(TRIM(INDEX(QryItemNamed,MATCH(TRIM(M8),ITEM,0),4))&amp;M9,"ITEM CODE DOES NOT EXIST IN ITEM MASTER")))</f>
        <v>WORK ZONE CHANNELIZING LINE, CLASS I, 642 PAINT</v>
      </c>
      <c r="N11" s="79" t="str">
        <f>IF(OR(TRIM(N8)=0,TRIM(N8)=""),IF(N9="","",N9),IF(IFERROR(TRIM(INDEX(QryItemNamed,MATCH(TRIM(N8),ITEM,0),2)),"")="Y",TRIM(RIGHT(IFERROR(TRIM(INDEX(QryItemNamed,MATCH(TRIM(N8),ITEM,0),4)),"123456789012"),LEN(IFERROR(TRIM(INDEX(QryItemNamed,MATCH(TRIM(N8),ITEM,0),4)),"123456789012"))-9))&amp;N9,IFERROR(TRIM(INDEX(QryItemNamed,MATCH(TRIM(N8),ITEM,0),4))&amp;N9,"ITEM CODE DOES NOT EXIST IN ITEM MASTER")))</f>
        <v>WORK ZONE LANE LINE, CLASS I, 642 PAINT</v>
      </c>
      <c r="O11" s="79" t="str">
        <f>IF(OR(TRIM(O8)=0,TRIM(O8)=""),IF(O9="","",O9),IF(IFERROR(TRIM(INDEX(QryItemNamed,MATCH(TRIM(O8),ITEM,0),2)),"")="Y",TRIM(RIGHT(IFERROR(TRIM(INDEX(QryItemNamed,MATCH(TRIM(O8),ITEM,0),4)),"123456789012"),LEN(IFERROR(TRIM(INDEX(QryItemNamed,MATCH(TRIM(O8),ITEM,0),4)),"123456789012"))-9))&amp;O9,IFERROR(TRIM(INDEX(QryItemNamed,MATCH(TRIM(O8),ITEM,0),4))&amp;O9,"ITEM CODE DOES NOT EXIST IN ITEM MASTER")))</f>
        <v>WORK ZONE EDGE LINE, CLASS I, 642 PAINT</v>
      </c>
      <c r="P11" s="79" t="str">
        <f>IF(OR(TRIM(P8)=0,TRIM(P8)=""),IF(P9="","",P9),IF(IFERROR(TRIM(INDEX(QryItemNamed,MATCH(TRIM(P8),ITEM,0),2)),"")="Y",TRIM(RIGHT(IFERROR(TRIM(INDEX(QryItemNamed,MATCH(TRIM(P8),ITEM,0),4)),"123456789012"),LEN(IFERROR(TRIM(INDEX(QryItemNamed,MATCH(TRIM(P8),ITEM,0),4)),"123456789012"))-9))&amp;P9,IFERROR(TRIM(INDEX(QryItemNamed,MATCH(TRIM(P8),ITEM,0),4))&amp;P9,"ITEM CODE DOES NOT EXIST IN ITEM MASTER")))</f>
        <v/>
      </c>
      <c r="Q11" s="79"/>
      <c r="R11" s="71" t="str">
        <f t="shared" ref="R11:S11" si="2">IF(OR(TRIM(R8)=0,TRIM(R8)=""),IF(R9="","",R9),IF(IFERROR(TRIM(INDEX(QryItemNamed,MATCH(TRIM(R8),ITEM,0),2)),"")="Y",TRIM(RIGHT(IFERROR(TRIM(INDEX(QryItemNamed,MATCH(TRIM(R8),ITEM,0),4)),"123456789012"),LEN(IFERROR(TRIM(INDEX(QryItemNamed,MATCH(TRIM(R8),ITEM,0),4)),"123456789012"))-9))&amp;R9,IFERROR(TRIM(INDEX(QryItemNamed,MATCH(TRIM(R8),ITEM,0),4))&amp;R9,"ITEM CODE DOES NOT EXIST IN ITEM MASTER")))</f>
        <v/>
      </c>
      <c r="S11" s="71" t="str">
        <f t="shared" si="2"/>
        <v/>
      </c>
      <c r="T11" s="71" t="str">
        <f t="shared" ref="T11:AE11" si="3">IF(OR(TRIM(T8)=0,TRIM(T8)=""),IF(T9="","",T9),IF(IFERROR(TRIM(INDEX(QryItemNamed,MATCH(TRIM(T8),ITEM,0),2)),"")="Y",TRIM(RIGHT(IFERROR(TRIM(INDEX(QryItemNamed,MATCH(TRIM(T8),ITEM,0),4)),"123456789012"),LEN(IFERROR(TRIM(INDEX(QryItemNamed,MATCH(TRIM(T8),ITEM,0),4)),"123456789012"))-9))&amp;T9,IFERROR(TRIM(INDEX(QryItemNamed,MATCH(TRIM(T8),ITEM,0),4))&amp;T9,"ITEM CODE DOES NOT EXIST IN ITEM MASTER")))</f>
        <v/>
      </c>
      <c r="U11" s="71" t="str">
        <f t="shared" si="3"/>
        <v/>
      </c>
      <c r="V11" s="71" t="str">
        <f t="shared" si="3"/>
        <v/>
      </c>
      <c r="W11" s="71" t="str">
        <f t="shared" si="3"/>
        <v/>
      </c>
      <c r="X11" s="71" t="str">
        <f t="shared" si="3"/>
        <v/>
      </c>
      <c r="Y11" s="79" t="str">
        <f t="shared" si="3"/>
        <v/>
      </c>
      <c r="Z11" s="71" t="str">
        <f t="shared" ref="Z11" si="4">IF(OR(TRIM(Z8)=0,TRIM(Z8)=""),IF(Z9="","",Z9),IF(IFERROR(TRIM(INDEX(QryItemNamed,MATCH(TRIM(Z8),ITEM,0),2)),"")="Y",TRIM(RIGHT(IFERROR(TRIM(INDEX(QryItemNamed,MATCH(TRIM(Z8),ITEM,0),4)),"123456789012"),LEN(IFERROR(TRIM(INDEX(QryItemNamed,MATCH(TRIM(Z8),ITEM,0),4)),"123456789012"))-9))&amp;Z9,IFERROR(TRIM(INDEX(QryItemNamed,MATCH(TRIM(Z8),ITEM,0),4))&amp;Z9,"ITEM CODE DOES NOT EXIST IN ITEM MASTER")))</f>
        <v/>
      </c>
      <c r="AA11" s="71" t="str">
        <f t="shared" si="3"/>
        <v/>
      </c>
      <c r="AB11" s="71" t="str">
        <f t="shared" si="3"/>
        <v/>
      </c>
      <c r="AC11" s="71" t="str">
        <f t="shared" si="3"/>
        <v/>
      </c>
      <c r="AD11" s="71" t="str">
        <f t="shared" si="3"/>
        <v/>
      </c>
      <c r="AE11" s="71" t="str">
        <f t="shared" si="3"/>
        <v/>
      </c>
    </row>
    <row r="12" spans="1:38" ht="12.75" customHeight="1" x14ac:dyDescent="0.2">
      <c r="B12" s="85"/>
      <c r="D12" s="60"/>
      <c r="E12" s="60"/>
      <c r="F12" s="65"/>
      <c r="G12" s="66"/>
      <c r="H12" s="66"/>
      <c r="I12" s="66"/>
      <c r="J12" s="67"/>
      <c r="K12" s="82"/>
      <c r="L12" s="80"/>
      <c r="M12" s="80"/>
      <c r="N12" s="80"/>
      <c r="O12" s="80"/>
      <c r="P12" s="80"/>
      <c r="Q12" s="80"/>
      <c r="R12" s="71"/>
      <c r="S12" s="71"/>
      <c r="T12" s="71"/>
      <c r="U12" s="71"/>
      <c r="V12" s="71"/>
      <c r="W12" s="71"/>
      <c r="X12" s="71"/>
      <c r="Y12" s="80"/>
      <c r="Z12" s="71"/>
      <c r="AA12" s="71"/>
      <c r="AB12" s="71"/>
      <c r="AC12" s="71"/>
      <c r="AD12" s="71"/>
      <c r="AE12" s="71"/>
    </row>
    <row r="13" spans="1:38" ht="12.75" customHeight="1" x14ac:dyDescent="0.2">
      <c r="B13" s="85"/>
      <c r="D13" s="60"/>
      <c r="E13" s="60"/>
      <c r="F13" s="65"/>
      <c r="G13" s="66"/>
      <c r="H13" s="66"/>
      <c r="I13" s="66"/>
      <c r="J13" s="67"/>
      <c r="K13" s="82"/>
      <c r="L13" s="80"/>
      <c r="M13" s="80"/>
      <c r="N13" s="80"/>
      <c r="O13" s="80"/>
      <c r="P13" s="80"/>
      <c r="Q13" s="80"/>
      <c r="R13" s="71"/>
      <c r="S13" s="71"/>
      <c r="T13" s="71"/>
      <c r="U13" s="71"/>
      <c r="V13" s="71"/>
      <c r="W13" s="71"/>
      <c r="X13" s="71"/>
      <c r="Y13" s="80"/>
      <c r="Z13" s="71"/>
      <c r="AA13" s="71"/>
      <c r="AB13" s="71"/>
      <c r="AC13" s="71"/>
      <c r="AD13" s="71"/>
      <c r="AE13" s="71"/>
    </row>
    <row r="14" spans="1:38" ht="12.75" customHeight="1" x14ac:dyDescent="0.2">
      <c r="B14" s="85"/>
      <c r="D14" s="60"/>
      <c r="E14" s="60"/>
      <c r="F14" s="65"/>
      <c r="G14" s="66"/>
      <c r="H14" s="66"/>
      <c r="I14" s="66"/>
      <c r="J14" s="67"/>
      <c r="K14" s="82"/>
      <c r="L14" s="80"/>
      <c r="M14" s="80"/>
      <c r="N14" s="80"/>
      <c r="O14" s="80"/>
      <c r="P14" s="80"/>
      <c r="Q14" s="80"/>
      <c r="R14" s="71"/>
      <c r="S14" s="71"/>
      <c r="T14" s="71"/>
      <c r="U14" s="71"/>
      <c r="V14" s="71"/>
      <c r="W14" s="71"/>
      <c r="X14" s="71"/>
      <c r="Y14" s="80"/>
      <c r="Z14" s="71"/>
      <c r="AA14" s="71"/>
      <c r="AB14" s="71"/>
      <c r="AC14" s="71"/>
      <c r="AD14" s="71"/>
      <c r="AE14" s="71"/>
    </row>
    <row r="15" spans="1:38" ht="12.75" customHeight="1" x14ac:dyDescent="0.2">
      <c r="B15" s="85"/>
      <c r="D15" s="60"/>
      <c r="E15" s="60"/>
      <c r="F15" s="65"/>
      <c r="G15" s="66"/>
      <c r="H15" s="66"/>
      <c r="I15" s="66"/>
      <c r="J15" s="67"/>
      <c r="K15" s="82"/>
      <c r="L15" s="80"/>
      <c r="M15" s="80"/>
      <c r="N15" s="80"/>
      <c r="O15" s="80"/>
      <c r="P15" s="80"/>
      <c r="Q15" s="80"/>
      <c r="R15" s="71"/>
      <c r="S15" s="71"/>
      <c r="T15" s="71"/>
      <c r="U15" s="71"/>
      <c r="V15" s="71"/>
      <c r="W15" s="71"/>
      <c r="X15" s="71"/>
      <c r="Y15" s="80"/>
      <c r="Z15" s="71"/>
      <c r="AA15" s="71"/>
      <c r="AB15" s="71"/>
      <c r="AC15" s="71"/>
      <c r="AD15" s="71"/>
      <c r="AE15" s="71"/>
    </row>
    <row r="16" spans="1:38" ht="12.75" customHeight="1" x14ac:dyDescent="0.2">
      <c r="B16" s="85"/>
      <c r="D16" s="60"/>
      <c r="E16" s="60"/>
      <c r="F16" s="65"/>
      <c r="G16" s="66"/>
      <c r="H16" s="66"/>
      <c r="I16" s="66"/>
      <c r="J16" s="67"/>
      <c r="K16" s="82"/>
      <c r="L16" s="80"/>
      <c r="M16" s="80"/>
      <c r="N16" s="80"/>
      <c r="O16" s="80"/>
      <c r="P16" s="80"/>
      <c r="Q16" s="80"/>
      <c r="R16" s="71"/>
      <c r="S16" s="71"/>
      <c r="T16" s="71"/>
      <c r="U16" s="71"/>
      <c r="V16" s="71"/>
      <c r="W16" s="71"/>
      <c r="X16" s="71"/>
      <c r="Y16" s="80"/>
      <c r="Z16" s="71"/>
      <c r="AA16" s="71"/>
      <c r="AB16" s="71"/>
      <c r="AC16" s="71"/>
      <c r="AD16" s="71"/>
      <c r="AE16" s="71"/>
    </row>
    <row r="17" spans="2:31" ht="12.75" customHeight="1" x14ac:dyDescent="0.2">
      <c r="B17" s="85"/>
      <c r="D17" s="60"/>
      <c r="E17" s="60"/>
      <c r="F17" s="65"/>
      <c r="G17" s="66"/>
      <c r="H17" s="66"/>
      <c r="I17" s="66"/>
      <c r="J17" s="67"/>
      <c r="K17" s="82"/>
      <c r="L17" s="80"/>
      <c r="M17" s="80"/>
      <c r="N17" s="80"/>
      <c r="O17" s="80"/>
      <c r="P17" s="80"/>
      <c r="Q17" s="80"/>
      <c r="R17" s="71"/>
      <c r="S17" s="71"/>
      <c r="T17" s="71"/>
      <c r="U17" s="71"/>
      <c r="V17" s="71"/>
      <c r="W17" s="71"/>
      <c r="X17" s="71"/>
      <c r="Y17" s="80"/>
      <c r="Z17" s="71"/>
      <c r="AA17" s="71"/>
      <c r="AB17" s="71"/>
      <c r="AC17" s="71"/>
      <c r="AD17" s="71"/>
      <c r="AE17" s="71"/>
    </row>
    <row r="18" spans="2:31" ht="12.75" customHeight="1" x14ac:dyDescent="0.2">
      <c r="B18" s="85"/>
      <c r="D18" s="60"/>
      <c r="E18" s="60"/>
      <c r="F18" s="65"/>
      <c r="G18" s="66"/>
      <c r="H18" s="66"/>
      <c r="I18" s="66"/>
      <c r="J18" s="67"/>
      <c r="K18" s="82"/>
      <c r="L18" s="80"/>
      <c r="M18" s="80"/>
      <c r="N18" s="80"/>
      <c r="O18" s="80"/>
      <c r="P18" s="80"/>
      <c r="Q18" s="80"/>
      <c r="R18" s="71"/>
      <c r="S18" s="71"/>
      <c r="T18" s="71"/>
      <c r="U18" s="71"/>
      <c r="V18" s="71"/>
      <c r="W18" s="71"/>
      <c r="X18" s="71"/>
      <c r="Y18" s="80"/>
      <c r="Z18" s="71"/>
      <c r="AA18" s="71"/>
      <c r="AB18" s="71"/>
      <c r="AC18" s="71"/>
      <c r="AD18" s="71"/>
      <c r="AE18" s="71"/>
    </row>
    <row r="19" spans="2:31" ht="12.75" customHeight="1" x14ac:dyDescent="0.2">
      <c r="B19" s="85"/>
      <c r="D19" s="60"/>
      <c r="E19" s="60"/>
      <c r="F19" s="65"/>
      <c r="G19" s="66"/>
      <c r="H19" s="66"/>
      <c r="I19" s="66"/>
      <c r="J19" s="67"/>
      <c r="K19" s="82"/>
      <c r="L19" s="80"/>
      <c r="M19" s="80"/>
      <c r="N19" s="80"/>
      <c r="O19" s="80"/>
      <c r="P19" s="80"/>
      <c r="Q19" s="80"/>
      <c r="R19" s="71"/>
      <c r="S19" s="71"/>
      <c r="T19" s="71"/>
      <c r="U19" s="71"/>
      <c r="V19" s="71"/>
      <c r="W19" s="71"/>
      <c r="X19" s="71"/>
      <c r="Y19" s="80"/>
      <c r="Z19" s="71"/>
      <c r="AA19" s="71"/>
      <c r="AB19" s="71"/>
      <c r="AC19" s="71"/>
      <c r="AD19" s="71"/>
      <c r="AE19" s="71"/>
    </row>
    <row r="20" spans="2:31" ht="12.75" customHeight="1" x14ac:dyDescent="0.2">
      <c r="B20" s="85"/>
      <c r="D20" s="60"/>
      <c r="E20" s="60"/>
      <c r="F20" s="65"/>
      <c r="G20" s="66"/>
      <c r="H20" s="66"/>
      <c r="I20" s="66"/>
      <c r="J20" s="67"/>
      <c r="K20" s="82"/>
      <c r="L20" s="80"/>
      <c r="M20" s="80"/>
      <c r="N20" s="80"/>
      <c r="O20" s="80"/>
      <c r="P20" s="80"/>
      <c r="Q20" s="80"/>
      <c r="R20" s="71"/>
      <c r="S20" s="71"/>
      <c r="T20" s="71"/>
      <c r="U20" s="71"/>
      <c r="V20" s="71"/>
      <c r="W20" s="71"/>
      <c r="X20" s="71"/>
      <c r="Y20" s="80"/>
      <c r="Z20" s="71"/>
      <c r="AA20" s="71"/>
      <c r="AB20" s="71"/>
      <c r="AC20" s="71"/>
      <c r="AD20" s="71"/>
      <c r="AE20" s="71"/>
    </row>
    <row r="21" spans="2:31" ht="12.75" customHeight="1" x14ac:dyDescent="0.2">
      <c r="B21" s="85"/>
      <c r="D21" s="60"/>
      <c r="E21" s="60"/>
      <c r="F21" s="65"/>
      <c r="G21" s="66"/>
      <c r="H21" s="66"/>
      <c r="I21" s="66"/>
      <c r="J21" s="67"/>
      <c r="K21" s="82"/>
      <c r="L21" s="80"/>
      <c r="M21" s="80"/>
      <c r="N21" s="80"/>
      <c r="O21" s="80"/>
      <c r="P21" s="80"/>
      <c r="Q21" s="80"/>
      <c r="R21" s="71"/>
      <c r="S21" s="71"/>
      <c r="T21" s="71"/>
      <c r="U21" s="71"/>
      <c r="V21" s="71"/>
      <c r="W21" s="71"/>
      <c r="X21" s="71"/>
      <c r="Y21" s="80"/>
      <c r="Z21" s="71"/>
      <c r="AA21" s="71"/>
      <c r="AB21" s="71"/>
      <c r="AC21" s="71"/>
      <c r="AD21" s="71"/>
      <c r="AE21" s="71"/>
    </row>
    <row r="22" spans="2:31" ht="12.75" customHeight="1" x14ac:dyDescent="0.2">
      <c r="B22" s="85"/>
      <c r="D22" s="60"/>
      <c r="E22" s="60"/>
      <c r="F22" s="65"/>
      <c r="G22" s="66"/>
      <c r="H22" s="66"/>
      <c r="I22" s="66"/>
      <c r="J22" s="67"/>
      <c r="K22" s="83"/>
      <c r="L22" s="81"/>
      <c r="M22" s="81"/>
      <c r="N22" s="81"/>
      <c r="O22" s="81"/>
      <c r="P22" s="81"/>
      <c r="Q22" s="81"/>
      <c r="R22" s="71"/>
      <c r="S22" s="71"/>
      <c r="T22" s="71"/>
      <c r="U22" s="71"/>
      <c r="V22" s="71"/>
      <c r="W22" s="71"/>
      <c r="X22" s="71"/>
      <c r="Y22" s="81"/>
      <c r="Z22" s="71"/>
      <c r="AA22" s="71"/>
      <c r="AB22" s="71"/>
      <c r="AC22" s="71"/>
      <c r="AD22" s="71"/>
      <c r="AE22" s="71"/>
    </row>
    <row r="23" spans="2:31" ht="12.75" customHeight="1" thickBot="1" x14ac:dyDescent="0.25">
      <c r="B23" s="86"/>
      <c r="D23" s="61"/>
      <c r="E23" s="61"/>
      <c r="F23" s="68"/>
      <c r="G23" s="69"/>
      <c r="H23" s="69"/>
      <c r="I23" s="69"/>
      <c r="J23" s="70"/>
      <c r="K23" s="9" t="s">
        <v>45</v>
      </c>
      <c r="L23" s="9" t="str">
        <f>IF(OR(TRIM(L8)=0,TRIM(L8)=""),"",IF(IFERROR(TRIM(INDEX(QryItemNamed,MATCH(TRIM(L8),ITEM,0),3)),"")="LS","",IFERROR(TRIM(INDEX(QryItemNamed,MATCH(TRIM(L8),ITEM,0),3)),"")))</f>
        <v>EACH</v>
      </c>
      <c r="M23" s="9" t="str">
        <f>IF(OR(TRIM(M8)=0,TRIM(M8)=""),"",IF(IFERROR(TRIM(INDEX(QryItemNamed,MATCH(TRIM(M8),ITEM,0),3)),"")="LS","",IFERROR(TRIM(INDEX(QryItemNamed,MATCH(TRIM(M8),ITEM,0),3)),"")))</f>
        <v>FT</v>
      </c>
      <c r="N23" s="9" t="str">
        <f>IF(OR(TRIM(N8)=0,TRIM(N8)=""),"",IF(IFERROR(TRIM(INDEX(QryItemNamed,MATCH(TRIM(N8),ITEM,0),3)),"")="LS","",IFERROR(TRIM(INDEX(QryItemNamed,MATCH(TRIM(N8),ITEM,0),3)),"")))</f>
        <v>MILE</v>
      </c>
      <c r="O23" s="9" t="str">
        <f>IF(OR(TRIM(O8)=0,TRIM(O8)=""),"",IF(IFERROR(TRIM(INDEX(QryItemNamed,MATCH(TRIM(O8),ITEM,0),3)),"")="LS","",IFERROR(TRIM(INDEX(QryItemNamed,MATCH(TRIM(O8),ITEM,0),3)),"")))</f>
        <v>MILE</v>
      </c>
      <c r="P23" s="9" t="str">
        <f>IF(OR(TRIM(P8)=0,TRIM(P8)=""),"",IF(IFERROR(TRIM(INDEX(QryItemNamed,MATCH(TRIM(P8),ITEM,0),3)),"")="LS","",IFERROR(TRIM(INDEX(QryItemNamed,MATCH(TRIM(P8),ITEM,0),3)),"")))</f>
        <v/>
      </c>
      <c r="Q23" s="9"/>
      <c r="R23" s="9" t="str">
        <f t="shared" ref="R23:AE23" si="5">IF(OR(TRIM(R8)=0,TRIM(R8)=""),"",IF(IFERROR(TRIM(INDEX(QryItemNamed,MATCH(TRIM(R8),ITEM,0),3)),"")="LS","",IFERROR(TRIM(INDEX(QryItemNamed,MATCH(TRIM(R8),ITEM,0),3)),"")))</f>
        <v/>
      </c>
      <c r="S23" s="9" t="str">
        <f t="shared" ref="S23" si="6">IF(OR(TRIM(S8)=0,TRIM(S8)=""),"",IF(IFERROR(TRIM(INDEX(QryItemNamed,MATCH(TRIM(S8),ITEM,0),3)),"")="LS","",IFERROR(TRIM(INDEX(QryItemNamed,MATCH(TRIM(S8),ITEM,0),3)),"")))</f>
        <v/>
      </c>
      <c r="T23" s="9" t="str">
        <f t="shared" si="5"/>
        <v/>
      </c>
      <c r="U23" s="9" t="str">
        <f t="shared" si="5"/>
        <v/>
      </c>
      <c r="V23" s="9" t="str">
        <f t="shared" si="5"/>
        <v/>
      </c>
      <c r="W23" s="9" t="str">
        <f t="shared" si="5"/>
        <v/>
      </c>
      <c r="X23" s="9" t="str">
        <f t="shared" si="5"/>
        <v/>
      </c>
      <c r="Y23" s="9" t="str">
        <f t="shared" si="5"/>
        <v/>
      </c>
      <c r="Z23" s="9"/>
      <c r="AA23" s="9" t="str">
        <f t="shared" si="5"/>
        <v/>
      </c>
      <c r="AB23" s="9" t="str">
        <f t="shared" si="5"/>
        <v/>
      </c>
      <c r="AC23" s="9" t="str">
        <f t="shared" si="5"/>
        <v/>
      </c>
      <c r="AD23" s="9" t="str">
        <f t="shared" si="5"/>
        <v/>
      </c>
      <c r="AE23" s="9" t="str">
        <f t="shared" si="5"/>
        <v/>
      </c>
    </row>
    <row r="24" spans="2:31" ht="12.75" customHeight="1" x14ac:dyDescent="0.2">
      <c r="B24" s="31">
        <v>1</v>
      </c>
      <c r="D24" s="10"/>
      <c r="E24" s="41" t="s">
        <v>104</v>
      </c>
      <c r="F24" s="16">
        <v>114409</v>
      </c>
      <c r="G24" s="17"/>
      <c r="H24" s="18" t="s">
        <v>3</v>
      </c>
      <c r="I24" s="16">
        <v>118805</v>
      </c>
      <c r="J24" s="14"/>
      <c r="K24" s="12">
        <v>7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2:31" ht="12.75" customHeight="1" x14ac:dyDescent="0.2">
      <c r="B25" s="31">
        <v>1</v>
      </c>
      <c r="D25" s="15"/>
      <c r="E25" s="15"/>
      <c r="F25" s="16"/>
      <c r="G25" s="17"/>
      <c r="H25" s="18"/>
      <c r="I25" s="16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2:31" ht="12.75" customHeight="1" x14ac:dyDescent="0.2">
      <c r="B26" s="31">
        <v>1</v>
      </c>
      <c r="D26" s="15"/>
      <c r="E26" s="36" t="s">
        <v>48</v>
      </c>
      <c r="F26" s="16">
        <v>114409</v>
      </c>
      <c r="G26" s="17"/>
      <c r="H26" s="18"/>
      <c r="I26" s="16">
        <v>118805</v>
      </c>
      <c r="J26" s="19"/>
      <c r="K26" s="17"/>
      <c r="L26" s="42">
        <f>+SUM(M30:M33)/20+SUM(N52:N55)*5280/120</f>
        <v>207.93333333333334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2:31" ht="12.75" customHeight="1" x14ac:dyDescent="0.2">
      <c r="B27" s="31">
        <v>1</v>
      </c>
      <c r="D27" s="15"/>
      <c r="E27" s="36" t="s">
        <v>49</v>
      </c>
      <c r="F27" s="16">
        <v>114409</v>
      </c>
      <c r="G27" s="17"/>
      <c r="H27" s="18"/>
      <c r="I27" s="16">
        <v>118805</v>
      </c>
      <c r="J27" s="19"/>
      <c r="K27" s="17"/>
      <c r="L27" s="42">
        <f>+SUM(M34:M45)/20+SUM(N56:N59)*5280/120</f>
        <v>443.52500000000003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2:31" ht="12.75" customHeight="1" x14ac:dyDescent="0.2">
      <c r="B28" s="31">
        <v>1</v>
      </c>
      <c r="D28" s="15"/>
      <c r="E28" s="36" t="s">
        <v>61</v>
      </c>
      <c r="F28" s="16">
        <v>114409</v>
      </c>
      <c r="G28" s="17"/>
      <c r="H28" s="18"/>
      <c r="I28" s="16">
        <v>118805</v>
      </c>
      <c r="J28" s="19"/>
      <c r="K28" s="17"/>
      <c r="L28" s="42">
        <f>+SUM(M46:M50)/20+SUM(N60:N62)*5280/120</f>
        <v>331.35833333333335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2:31" ht="12.75" customHeight="1" x14ac:dyDescent="0.2">
      <c r="B29" s="31">
        <v>1</v>
      </c>
      <c r="D29" s="15"/>
      <c r="E29" s="36"/>
      <c r="F29" s="16"/>
      <c r="G29" s="17"/>
      <c r="H29" s="18"/>
      <c r="I29" s="16"/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2:31" ht="12.75" customHeight="1" x14ac:dyDescent="0.2">
      <c r="B30" s="31">
        <v>1</v>
      </c>
      <c r="D30" s="15" t="s">
        <v>67</v>
      </c>
      <c r="E30" s="15">
        <v>13</v>
      </c>
      <c r="F30" s="16">
        <v>114409</v>
      </c>
      <c r="G30" s="17"/>
      <c r="H30" s="18"/>
      <c r="I30" s="16">
        <v>115307</v>
      </c>
      <c r="J30" s="19"/>
      <c r="K30" s="18"/>
      <c r="L30" s="18"/>
      <c r="M30" s="18">
        <f>5307-4409</f>
        <v>898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2:31" ht="12.75" customHeight="1" x14ac:dyDescent="0.2">
      <c r="B31" s="31">
        <v>1</v>
      </c>
      <c r="D31" s="15" t="s">
        <v>68</v>
      </c>
      <c r="E31" s="15">
        <v>13</v>
      </c>
      <c r="F31" s="16">
        <v>114409</v>
      </c>
      <c r="G31" s="17"/>
      <c r="H31" s="18"/>
      <c r="I31" s="16">
        <v>115307</v>
      </c>
      <c r="J31" s="19"/>
      <c r="K31" s="18"/>
      <c r="L31" s="18"/>
      <c r="M31" s="18">
        <f>5307-4409</f>
        <v>898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2:31" ht="12.75" customHeight="1" x14ac:dyDescent="0.2">
      <c r="B32" s="31">
        <v>1</v>
      </c>
      <c r="D32" s="15" t="s">
        <v>78</v>
      </c>
      <c r="E32" s="36">
        <v>14</v>
      </c>
      <c r="F32" s="16">
        <v>116253</v>
      </c>
      <c r="G32" s="17"/>
      <c r="H32" s="18"/>
      <c r="I32" s="16">
        <v>116971</v>
      </c>
      <c r="J32" s="19"/>
      <c r="K32" s="18"/>
      <c r="L32" s="18"/>
      <c r="M32" s="18">
        <f>+(6971-6253)</f>
        <v>718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2:31" ht="12.75" customHeight="1" x14ac:dyDescent="0.2">
      <c r="B33" s="31">
        <v>1</v>
      </c>
      <c r="D33" s="15" t="s">
        <v>79</v>
      </c>
      <c r="E33" s="36">
        <v>14</v>
      </c>
      <c r="F33" s="16">
        <v>116253</v>
      </c>
      <c r="G33" s="17"/>
      <c r="H33" s="18"/>
      <c r="I33" s="16">
        <v>116971</v>
      </c>
      <c r="J33" s="19"/>
      <c r="K33" s="18"/>
      <c r="L33" s="18"/>
      <c r="M33" s="18">
        <f>+(6971-6253)</f>
        <v>718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2:31" ht="12.75" customHeight="1" x14ac:dyDescent="0.2">
      <c r="B34" s="31">
        <v>1</v>
      </c>
      <c r="D34" s="15" t="s">
        <v>117</v>
      </c>
      <c r="E34" s="15">
        <v>16</v>
      </c>
      <c r="F34" s="16">
        <v>114359</v>
      </c>
      <c r="G34" s="17"/>
      <c r="H34" s="18"/>
      <c r="I34" s="16">
        <v>114409</v>
      </c>
      <c r="J34" s="19"/>
      <c r="K34" s="18"/>
      <c r="L34" s="18"/>
      <c r="M34" s="18">
        <v>50</v>
      </c>
      <c r="N34" s="4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2:31" ht="12.75" customHeight="1" x14ac:dyDescent="0.2">
      <c r="B35" s="31">
        <v>1</v>
      </c>
      <c r="D35" s="15" t="s">
        <v>80</v>
      </c>
      <c r="E35" s="15">
        <v>16</v>
      </c>
      <c r="F35" s="16">
        <v>114709</v>
      </c>
      <c r="G35" s="17"/>
      <c r="H35" s="18"/>
      <c r="I35" s="16">
        <v>115303</v>
      </c>
      <c r="J35" s="19"/>
      <c r="K35" s="18"/>
      <c r="L35" s="18"/>
      <c r="M35" s="18">
        <f>5303-4709</f>
        <v>594</v>
      </c>
      <c r="N35" s="4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2:31" ht="12.75" customHeight="1" x14ac:dyDescent="0.2">
      <c r="B36" s="32">
        <v>1</v>
      </c>
      <c r="D36" s="15" t="s">
        <v>116</v>
      </c>
      <c r="E36" s="15">
        <v>16</v>
      </c>
      <c r="F36" s="16">
        <v>114359</v>
      </c>
      <c r="G36" s="17"/>
      <c r="H36" s="18"/>
      <c r="I36" s="16">
        <v>114409</v>
      </c>
      <c r="J36" s="19"/>
      <c r="K36" s="18"/>
      <c r="L36" s="18"/>
      <c r="M36" s="18">
        <v>50</v>
      </c>
      <c r="N36" s="4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2:31" ht="12.75" customHeight="1" x14ac:dyDescent="0.2">
      <c r="B37" s="32">
        <v>1</v>
      </c>
      <c r="D37" s="15" t="s">
        <v>81</v>
      </c>
      <c r="E37" s="15">
        <v>16</v>
      </c>
      <c r="F37" s="16">
        <v>114709</v>
      </c>
      <c r="G37" s="17"/>
      <c r="H37" s="18" t="s">
        <v>89</v>
      </c>
      <c r="I37" s="16">
        <v>114947</v>
      </c>
      <c r="J37" s="19"/>
      <c r="K37" s="18"/>
      <c r="L37" s="18"/>
      <c r="M37" s="18">
        <f>4947-4709</f>
        <v>238</v>
      </c>
      <c r="N37" s="4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2:31" ht="12.75" customHeight="1" x14ac:dyDescent="0.2">
      <c r="B38" s="32">
        <v>1</v>
      </c>
      <c r="D38" s="15" t="s">
        <v>115</v>
      </c>
      <c r="E38" s="15">
        <v>16</v>
      </c>
      <c r="F38" s="16">
        <v>114359</v>
      </c>
      <c r="G38" s="17"/>
      <c r="H38" s="18"/>
      <c r="I38" s="16">
        <v>114409</v>
      </c>
      <c r="J38" s="19"/>
      <c r="K38" s="18"/>
      <c r="L38" s="18"/>
      <c r="M38" s="18">
        <v>50</v>
      </c>
      <c r="N38" s="4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2:31" ht="12.75" customHeight="1" x14ac:dyDescent="0.2">
      <c r="B39" s="32">
        <v>1</v>
      </c>
      <c r="D39" s="15" t="s">
        <v>82</v>
      </c>
      <c r="E39" s="15">
        <v>16</v>
      </c>
      <c r="F39" s="16">
        <v>114709</v>
      </c>
      <c r="G39" s="17"/>
      <c r="H39" s="18"/>
      <c r="I39" s="16">
        <v>115303</v>
      </c>
      <c r="J39" s="19"/>
      <c r="K39" s="18"/>
      <c r="L39" s="18"/>
      <c r="M39" s="18">
        <f>5303-4709</f>
        <v>594</v>
      </c>
      <c r="N39" s="4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2:31" ht="12.75" customHeight="1" x14ac:dyDescent="0.2">
      <c r="B40" s="32">
        <v>1</v>
      </c>
      <c r="D40" s="15" t="s">
        <v>83</v>
      </c>
      <c r="E40" s="15">
        <v>16</v>
      </c>
      <c r="F40" s="16">
        <v>114947</v>
      </c>
      <c r="G40" s="17"/>
      <c r="H40" s="18"/>
      <c r="I40" s="16">
        <v>115303</v>
      </c>
      <c r="J40" s="19"/>
      <c r="K40" s="18"/>
      <c r="L40" s="18"/>
      <c r="M40" s="18">
        <f>5303-4947</f>
        <v>356</v>
      </c>
      <c r="N40" s="4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2:31" ht="12.75" customHeight="1" x14ac:dyDescent="0.2">
      <c r="B41" s="32">
        <v>1</v>
      </c>
      <c r="D41" s="15" t="s">
        <v>84</v>
      </c>
      <c r="E41" s="15">
        <v>17</v>
      </c>
      <c r="F41" s="16">
        <v>116353</v>
      </c>
      <c r="G41" s="17"/>
      <c r="H41" s="18"/>
      <c r="I41" s="16">
        <v>118133</v>
      </c>
      <c r="J41" s="19"/>
      <c r="K41" s="18"/>
      <c r="L41" s="18"/>
      <c r="M41" s="18">
        <f>8133-6353</f>
        <v>1780</v>
      </c>
      <c r="N41" s="4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2:31" ht="12.75" customHeight="1" x14ac:dyDescent="0.2">
      <c r="B42" s="32">
        <v>1</v>
      </c>
      <c r="D42" s="15" t="s">
        <v>85</v>
      </c>
      <c r="E42" s="15">
        <v>17</v>
      </c>
      <c r="F42" s="16">
        <v>116353</v>
      </c>
      <c r="G42" s="17"/>
      <c r="H42" s="18" t="s">
        <v>89</v>
      </c>
      <c r="I42" s="16">
        <v>118133</v>
      </c>
      <c r="J42" s="19"/>
      <c r="K42" s="18"/>
      <c r="L42" s="18"/>
      <c r="M42" s="18">
        <f>8133-6353</f>
        <v>1780</v>
      </c>
      <c r="N42" s="43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2:31" ht="12.75" customHeight="1" x14ac:dyDescent="0.2">
      <c r="B43" s="32">
        <v>1</v>
      </c>
      <c r="D43" s="15" t="s">
        <v>86</v>
      </c>
      <c r="E43" s="15">
        <v>17</v>
      </c>
      <c r="F43" s="16">
        <v>116353</v>
      </c>
      <c r="G43" s="17"/>
      <c r="H43" s="18"/>
      <c r="I43" s="16">
        <v>118133</v>
      </c>
      <c r="J43" s="19"/>
      <c r="K43" s="18"/>
      <c r="L43" s="18"/>
      <c r="M43" s="18">
        <f>8133-6353</f>
        <v>1780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2:31" ht="12.75" customHeight="1" x14ac:dyDescent="0.2">
      <c r="B44" s="32">
        <v>1</v>
      </c>
      <c r="D44" s="15" t="s">
        <v>87</v>
      </c>
      <c r="E44" s="15">
        <v>17</v>
      </c>
      <c r="F44" s="16">
        <v>117833</v>
      </c>
      <c r="G44" s="17"/>
      <c r="H44" s="18"/>
      <c r="I44" s="16">
        <v>118408</v>
      </c>
      <c r="J44" s="19"/>
      <c r="K44" s="18"/>
      <c r="L44" s="18"/>
      <c r="M44" s="18">
        <f>8408-7833</f>
        <v>575</v>
      </c>
      <c r="N44" s="43"/>
      <c r="O44" s="43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2:31" ht="12.75" customHeight="1" x14ac:dyDescent="0.2">
      <c r="B45" s="32">
        <v>1</v>
      </c>
      <c r="D45" s="15" t="s">
        <v>88</v>
      </c>
      <c r="E45" s="15">
        <v>17</v>
      </c>
      <c r="F45" s="16">
        <v>117833</v>
      </c>
      <c r="G45" s="17"/>
      <c r="H45" s="18"/>
      <c r="I45" s="16">
        <v>118408</v>
      </c>
      <c r="J45" s="19"/>
      <c r="K45" s="18"/>
      <c r="L45" s="18"/>
      <c r="M45" s="18">
        <f>8408-7833</f>
        <v>575</v>
      </c>
      <c r="N45" s="43"/>
      <c r="O45" s="43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2:31" ht="12.75" customHeight="1" x14ac:dyDescent="0.2">
      <c r="B46" s="32">
        <v>1</v>
      </c>
      <c r="D46" s="15" t="s">
        <v>90</v>
      </c>
      <c r="E46" s="36" t="s">
        <v>60</v>
      </c>
      <c r="F46" s="16">
        <v>114701</v>
      </c>
      <c r="G46" s="17"/>
      <c r="H46" s="18"/>
      <c r="I46" s="16">
        <v>115303</v>
      </c>
      <c r="J46" s="19"/>
      <c r="K46" s="18"/>
      <c r="L46" s="18"/>
      <c r="M46" s="18">
        <f>6303-4701</f>
        <v>1602</v>
      </c>
      <c r="N46" s="43"/>
      <c r="O46" s="4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2:31" ht="12.75" customHeight="1" x14ac:dyDescent="0.2">
      <c r="B47" s="32">
        <v>1</v>
      </c>
      <c r="D47" s="15" t="s">
        <v>91</v>
      </c>
      <c r="E47" s="36" t="s">
        <v>60</v>
      </c>
      <c r="F47" s="16">
        <v>114701</v>
      </c>
      <c r="G47" s="17"/>
      <c r="H47" s="18"/>
      <c r="I47" s="16">
        <v>115303</v>
      </c>
      <c r="J47" s="19"/>
      <c r="K47" s="18"/>
      <c r="L47" s="18"/>
      <c r="M47" s="18">
        <f>6303-4701</f>
        <v>1602</v>
      </c>
      <c r="N47" s="43"/>
      <c r="O47" s="43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2:31" ht="12.75" customHeight="1" x14ac:dyDescent="0.2">
      <c r="B48" s="32">
        <v>1</v>
      </c>
      <c r="D48" s="15" t="s">
        <v>92</v>
      </c>
      <c r="E48" s="15" t="s">
        <v>60</v>
      </c>
      <c r="F48" s="16">
        <v>114701</v>
      </c>
      <c r="G48" s="17"/>
      <c r="H48" s="18"/>
      <c r="I48" s="16">
        <v>115301</v>
      </c>
      <c r="J48" s="19"/>
      <c r="K48" s="18"/>
      <c r="L48" s="18"/>
      <c r="M48" s="18">
        <f>6303-4701</f>
        <v>1602</v>
      </c>
      <c r="N48" s="43"/>
      <c r="O48" s="4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2:31" ht="12.75" customHeight="1" x14ac:dyDescent="0.2">
      <c r="B49" s="32">
        <v>1</v>
      </c>
      <c r="D49" s="15" t="s">
        <v>93</v>
      </c>
      <c r="E49" s="36" t="s">
        <v>73</v>
      </c>
      <c r="F49" s="16">
        <v>116047</v>
      </c>
      <c r="G49" s="17"/>
      <c r="H49" s="18"/>
      <c r="I49" s="16">
        <v>116253</v>
      </c>
      <c r="J49" s="19"/>
      <c r="K49" s="18"/>
      <c r="L49" s="18"/>
      <c r="M49" s="18">
        <f>253-47+57</f>
        <v>263</v>
      </c>
      <c r="N49" s="43"/>
      <c r="O49" s="4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2:31" ht="12.75" customHeight="1" x14ac:dyDescent="0.2">
      <c r="B50" s="32">
        <v>1</v>
      </c>
      <c r="D50" s="15" t="s">
        <v>94</v>
      </c>
      <c r="E50" s="15" t="s">
        <v>73</v>
      </c>
      <c r="F50" s="16">
        <v>117747</v>
      </c>
      <c r="G50" s="17"/>
      <c r="H50" s="18"/>
      <c r="I50" s="16">
        <v>117903</v>
      </c>
      <c r="J50" s="19"/>
      <c r="K50" s="18"/>
      <c r="L50" s="18"/>
      <c r="M50" s="18">
        <f>903-747</f>
        <v>156</v>
      </c>
      <c r="N50" s="43"/>
      <c r="O50" s="43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2:31" ht="12.75" customHeight="1" x14ac:dyDescent="0.2">
      <c r="B51" s="32">
        <v>1</v>
      </c>
      <c r="D51" s="15"/>
      <c r="E51" s="36"/>
      <c r="F51" s="16"/>
      <c r="G51" s="17"/>
      <c r="H51" s="18"/>
      <c r="I51" s="16"/>
      <c r="J51" s="19"/>
      <c r="K51" s="18"/>
      <c r="L51" s="18"/>
      <c r="M51" s="18"/>
      <c r="N51" s="43"/>
      <c r="O51" s="43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2:31" ht="12.75" customHeight="1" x14ac:dyDescent="0.2">
      <c r="B52" s="32">
        <v>1</v>
      </c>
      <c r="D52" s="15" t="s">
        <v>31</v>
      </c>
      <c r="E52" s="36" t="s">
        <v>50</v>
      </c>
      <c r="F52" s="16">
        <v>115307</v>
      </c>
      <c r="G52" s="17"/>
      <c r="H52" s="18"/>
      <c r="I52" s="16">
        <v>116253</v>
      </c>
      <c r="J52" s="19"/>
      <c r="K52" s="18"/>
      <c r="L52" s="18"/>
      <c r="M52" s="18"/>
      <c r="N52" s="43">
        <f>(6253-5307)/5280</f>
        <v>0.17916666666666667</v>
      </c>
      <c r="O52" s="43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2:31" ht="12.75" customHeight="1" x14ac:dyDescent="0.2">
      <c r="B53" s="32">
        <v>1</v>
      </c>
      <c r="D53" s="15" t="s">
        <v>32</v>
      </c>
      <c r="E53" s="36" t="s">
        <v>50</v>
      </c>
      <c r="F53" s="16">
        <v>115307</v>
      </c>
      <c r="G53" s="17"/>
      <c r="H53" s="18"/>
      <c r="I53" s="16">
        <v>116253</v>
      </c>
      <c r="J53" s="19"/>
      <c r="K53" s="18"/>
      <c r="L53" s="18"/>
      <c r="M53" s="18"/>
      <c r="N53" s="43">
        <f>(6253-5307)/5280</f>
        <v>0.17916666666666667</v>
      </c>
      <c r="O53" s="43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2:31" ht="12.75" customHeight="1" x14ac:dyDescent="0.2">
      <c r="B54" s="32">
        <v>1</v>
      </c>
      <c r="D54" s="15" t="s">
        <v>33</v>
      </c>
      <c r="E54" s="36" t="s">
        <v>56</v>
      </c>
      <c r="F54" s="16">
        <v>116971</v>
      </c>
      <c r="G54" s="17"/>
      <c r="H54" s="18"/>
      <c r="I54" s="16">
        <v>118805</v>
      </c>
      <c r="J54" s="19"/>
      <c r="K54" s="18"/>
      <c r="L54" s="18"/>
      <c r="M54" s="18"/>
      <c r="N54" s="43">
        <f>(8805-6971)/5280</f>
        <v>0.34734848484848485</v>
      </c>
      <c r="O54" s="43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2:31" ht="12.75" customHeight="1" x14ac:dyDescent="0.2">
      <c r="B55" s="32">
        <v>1</v>
      </c>
      <c r="D55" s="15" t="s">
        <v>34</v>
      </c>
      <c r="E55" s="36" t="s">
        <v>56</v>
      </c>
      <c r="F55" s="16">
        <v>116971</v>
      </c>
      <c r="G55" s="17"/>
      <c r="H55" s="18"/>
      <c r="I55" s="16">
        <v>118805</v>
      </c>
      <c r="J55" s="19"/>
      <c r="K55" s="18"/>
      <c r="L55" s="18"/>
      <c r="M55" s="18"/>
      <c r="N55" s="43">
        <f>(8805-6971)/5280</f>
        <v>0.34734848484848485</v>
      </c>
      <c r="O55" s="43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2:31" ht="12.75" customHeight="1" x14ac:dyDescent="0.2">
      <c r="B56" s="32">
        <v>1</v>
      </c>
      <c r="D56" s="15" t="s">
        <v>40</v>
      </c>
      <c r="E56" s="36" t="s">
        <v>59</v>
      </c>
      <c r="F56" s="16">
        <v>115303</v>
      </c>
      <c r="G56" s="17"/>
      <c r="H56" s="18"/>
      <c r="I56" s="16">
        <v>116253</v>
      </c>
      <c r="J56" s="19"/>
      <c r="K56" s="18"/>
      <c r="L56" s="18"/>
      <c r="M56" s="18"/>
      <c r="N56" s="43">
        <f>(6253-5303)/5280</f>
        <v>0.17992424242424243</v>
      </c>
      <c r="O56" s="43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2:31" ht="12.75" customHeight="1" x14ac:dyDescent="0.2">
      <c r="B57" s="32">
        <v>1</v>
      </c>
      <c r="D57" s="15" t="s">
        <v>41</v>
      </c>
      <c r="E57" s="15">
        <v>17</v>
      </c>
      <c r="F57" s="16">
        <v>118133</v>
      </c>
      <c r="G57" s="17"/>
      <c r="H57" s="18"/>
      <c r="I57" s="16">
        <v>118805</v>
      </c>
      <c r="J57" s="19"/>
      <c r="K57" s="18"/>
      <c r="L57" s="18"/>
      <c r="M57" s="18"/>
      <c r="N57" s="43">
        <f>(8805-8133)/5280</f>
        <v>0.12727272727272726</v>
      </c>
      <c r="O57" s="43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2:31" ht="12.75" customHeight="1" x14ac:dyDescent="0.2">
      <c r="B58" s="32">
        <v>1</v>
      </c>
      <c r="D58" s="15" t="s">
        <v>70</v>
      </c>
      <c r="E58" s="15">
        <v>17</v>
      </c>
      <c r="F58" s="16">
        <v>118133</v>
      </c>
      <c r="G58" s="17"/>
      <c r="H58" s="18"/>
      <c r="I58" s="16">
        <v>118805</v>
      </c>
      <c r="J58" s="19"/>
      <c r="K58" s="18"/>
      <c r="L58" s="18"/>
      <c r="M58" s="18"/>
      <c r="N58" s="43">
        <f>(8805-8133)/5280</f>
        <v>0.12727272727272726</v>
      </c>
      <c r="O58" s="43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2:31" ht="12.75" customHeight="1" x14ac:dyDescent="0.2">
      <c r="B59" s="32">
        <v>1</v>
      </c>
      <c r="D59" s="15" t="s">
        <v>71</v>
      </c>
      <c r="E59" s="15">
        <v>17</v>
      </c>
      <c r="F59" s="16">
        <v>118408</v>
      </c>
      <c r="G59" s="17"/>
      <c r="H59" s="18"/>
      <c r="I59" s="16">
        <v>118805</v>
      </c>
      <c r="J59" s="19"/>
      <c r="K59" s="18"/>
      <c r="L59" s="18"/>
      <c r="M59" s="18"/>
      <c r="N59" s="43">
        <f>(8805-8408)/5280</f>
        <v>7.5189393939393945E-2</v>
      </c>
      <c r="O59" s="43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2:31" ht="12.75" customHeight="1" x14ac:dyDescent="0.2">
      <c r="B60" s="32">
        <v>1</v>
      </c>
      <c r="D60" s="15" t="s">
        <v>72</v>
      </c>
      <c r="E60" s="15" t="s">
        <v>96</v>
      </c>
      <c r="F60" s="16">
        <v>115303</v>
      </c>
      <c r="G60" s="17"/>
      <c r="H60" s="18"/>
      <c r="I60" s="16">
        <v>118805</v>
      </c>
      <c r="J60" s="19"/>
      <c r="K60" s="18"/>
      <c r="L60" s="18"/>
      <c r="M60" s="18"/>
      <c r="N60" s="43">
        <f>(8805-5303)/5280</f>
        <v>0.66325757575757571</v>
      </c>
      <c r="O60" s="43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2:31" ht="12.75" customHeight="1" x14ac:dyDescent="0.2">
      <c r="B61" s="32">
        <v>1</v>
      </c>
      <c r="D61" s="15" t="s">
        <v>77</v>
      </c>
      <c r="E61" s="15" t="s">
        <v>96</v>
      </c>
      <c r="F61" s="16">
        <v>115303</v>
      </c>
      <c r="G61" s="17"/>
      <c r="H61" s="18"/>
      <c r="I61" s="16">
        <v>118805</v>
      </c>
      <c r="J61" s="19"/>
      <c r="K61" s="18"/>
      <c r="L61" s="18"/>
      <c r="M61" s="18"/>
      <c r="N61" s="43">
        <f>(8805-5303)/5280</f>
        <v>0.66325757575757571</v>
      </c>
      <c r="O61" s="43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31" ht="12.75" customHeight="1" x14ac:dyDescent="0.2">
      <c r="B62" s="32">
        <v>1</v>
      </c>
      <c r="D62" s="15" t="s">
        <v>95</v>
      </c>
      <c r="E62" s="15" t="s">
        <v>96</v>
      </c>
      <c r="F62" s="16">
        <v>117396</v>
      </c>
      <c r="G62" s="17"/>
      <c r="H62" s="18"/>
      <c r="I62" s="16">
        <v>118805</v>
      </c>
      <c r="J62" s="19"/>
      <c r="K62" s="18"/>
      <c r="L62" s="18"/>
      <c r="M62" s="18"/>
      <c r="N62" s="43">
        <f>(8805-7396)/5280</f>
        <v>0.2668560606060606</v>
      </c>
      <c r="O62" s="43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2:31" ht="12.75" customHeight="1" x14ac:dyDescent="0.2">
      <c r="B63" s="32">
        <v>1</v>
      </c>
      <c r="D63" s="15"/>
      <c r="E63" s="15"/>
      <c r="F63" s="16"/>
      <c r="G63" s="17"/>
      <c r="H63" s="18"/>
      <c r="I63" s="16"/>
      <c r="J63" s="19"/>
      <c r="K63" s="18"/>
      <c r="L63" s="18"/>
      <c r="M63" s="18"/>
      <c r="N63" s="43"/>
      <c r="O63" s="43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2:31" ht="12.75" customHeight="1" x14ac:dyDescent="0.2">
      <c r="B64" s="32">
        <v>1</v>
      </c>
      <c r="D64" s="15" t="s">
        <v>22</v>
      </c>
      <c r="E64" s="15">
        <v>13</v>
      </c>
      <c r="F64" s="16">
        <v>114409</v>
      </c>
      <c r="G64" s="17"/>
      <c r="H64" s="18"/>
      <c r="I64" s="16">
        <v>117912</v>
      </c>
      <c r="J64" s="19"/>
      <c r="K64" s="18"/>
      <c r="L64" s="18"/>
      <c r="M64" s="18"/>
      <c r="N64" s="18"/>
      <c r="O64" s="43">
        <f>(7912-4409)/5280</f>
        <v>0.6634469696969697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2:31" ht="12.75" customHeight="1" x14ac:dyDescent="0.2">
      <c r="B65" s="32">
        <v>1</v>
      </c>
      <c r="D65" s="15" t="s">
        <v>23</v>
      </c>
      <c r="E65" s="15">
        <v>15</v>
      </c>
      <c r="F65" s="16">
        <v>118805</v>
      </c>
      <c r="G65" s="17"/>
      <c r="H65" s="18"/>
      <c r="I65" s="16">
        <v>119500</v>
      </c>
      <c r="J65" s="19"/>
      <c r="K65" s="18"/>
      <c r="L65" s="18"/>
      <c r="M65" s="18"/>
      <c r="N65" s="18"/>
      <c r="O65" s="43">
        <f>(19500-18805)/5280</f>
        <v>0.13162878787878787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31" ht="12.75" customHeight="1" x14ac:dyDescent="0.2">
      <c r="B66" s="32">
        <v>1</v>
      </c>
      <c r="D66" s="15" t="s">
        <v>24</v>
      </c>
      <c r="E66" s="36" t="s">
        <v>56</v>
      </c>
      <c r="F66" s="16">
        <v>7800</v>
      </c>
      <c r="G66" s="17"/>
      <c r="H66" s="18"/>
      <c r="I66" s="16">
        <v>118805</v>
      </c>
      <c r="J66" s="19"/>
      <c r="K66" s="18"/>
      <c r="L66" s="18"/>
      <c r="M66" s="18"/>
      <c r="N66" s="18"/>
      <c r="O66" s="43">
        <f>(1250-138-140)/5280</f>
        <v>0.18409090909090908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2:31" ht="12.75" customHeight="1" x14ac:dyDescent="0.2">
      <c r="B67" s="32">
        <v>1</v>
      </c>
      <c r="D67" s="15" t="s">
        <v>25</v>
      </c>
      <c r="E67" s="36">
        <v>16</v>
      </c>
      <c r="F67" s="16">
        <v>114930</v>
      </c>
      <c r="G67" s="17"/>
      <c r="H67" s="18"/>
      <c r="I67" s="16">
        <v>115794</v>
      </c>
      <c r="J67" s="19"/>
      <c r="K67" s="18"/>
      <c r="L67" s="18"/>
      <c r="M67" s="18"/>
      <c r="N67" s="18"/>
      <c r="O67" s="43">
        <f>(5794-4930)/5280</f>
        <v>0.16363636363636364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2:31" ht="12.75" customHeight="1" x14ac:dyDescent="0.2">
      <c r="B68" s="32">
        <v>1</v>
      </c>
      <c r="D68" s="15" t="s">
        <v>62</v>
      </c>
      <c r="E68" s="36" t="s">
        <v>59</v>
      </c>
      <c r="F68" s="16">
        <v>114797</v>
      </c>
      <c r="G68" s="17"/>
      <c r="H68" s="18"/>
      <c r="I68" s="16">
        <v>115303</v>
      </c>
      <c r="J68" s="19"/>
      <c r="K68" s="18"/>
      <c r="L68" s="18"/>
      <c r="M68" s="18"/>
      <c r="N68" s="18"/>
      <c r="O68" s="43">
        <f>(5303-4797)/5280</f>
        <v>9.583333333333334E-2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2:31" ht="12.75" customHeight="1" x14ac:dyDescent="0.2">
      <c r="B69" s="32">
        <v>1</v>
      </c>
      <c r="D69" s="15" t="s">
        <v>63</v>
      </c>
      <c r="E69" s="36" t="s">
        <v>59</v>
      </c>
      <c r="F69" s="16">
        <v>115303</v>
      </c>
      <c r="G69" s="17"/>
      <c r="H69" s="18"/>
      <c r="I69" s="16">
        <v>116253</v>
      </c>
      <c r="J69" s="19"/>
      <c r="K69" s="18"/>
      <c r="L69" s="18"/>
      <c r="M69" s="18"/>
      <c r="N69" s="18"/>
      <c r="O69" s="43">
        <f>(6253-5303)/5280</f>
        <v>0.17992424242424243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2:31" ht="12.75" customHeight="1" x14ac:dyDescent="0.2">
      <c r="B70" s="32">
        <v>1</v>
      </c>
      <c r="D70" s="15" t="s">
        <v>64</v>
      </c>
      <c r="E70" s="36">
        <v>17</v>
      </c>
      <c r="F70" s="16" t="s">
        <v>105</v>
      </c>
      <c r="G70" s="17"/>
      <c r="H70" s="18"/>
      <c r="I70" s="16">
        <v>117833</v>
      </c>
      <c r="J70" s="19"/>
      <c r="K70" s="18"/>
      <c r="L70" s="18"/>
      <c r="M70" s="18"/>
      <c r="N70" s="18"/>
      <c r="O70" s="43">
        <f>(7833-6253)/5280</f>
        <v>0.29924242424242425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2:31" ht="12.75" customHeight="1" x14ac:dyDescent="0.2">
      <c r="B71" s="32">
        <v>1</v>
      </c>
      <c r="D71" s="15" t="s">
        <v>65</v>
      </c>
      <c r="E71" s="36">
        <v>18</v>
      </c>
      <c r="F71" s="16">
        <v>118658</v>
      </c>
      <c r="G71" s="17"/>
      <c r="H71" s="18"/>
      <c r="I71" s="16">
        <v>118805</v>
      </c>
      <c r="J71" s="19"/>
      <c r="K71" s="18"/>
      <c r="L71" s="18"/>
      <c r="M71" s="18"/>
      <c r="N71" s="18"/>
      <c r="O71" s="43">
        <f>(805-658)/5280</f>
        <v>2.784090909090909E-2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2:31" ht="12.75" customHeight="1" x14ac:dyDescent="0.2">
      <c r="B72" s="32">
        <v>1</v>
      </c>
      <c r="D72" s="15" t="s">
        <v>69</v>
      </c>
      <c r="E72" s="15" t="s">
        <v>96</v>
      </c>
      <c r="F72" s="16" t="s">
        <v>105</v>
      </c>
      <c r="G72" s="17"/>
      <c r="H72" s="18"/>
      <c r="I72" s="16">
        <v>774700</v>
      </c>
      <c r="J72" s="19"/>
      <c r="K72" s="18"/>
      <c r="L72" s="18"/>
      <c r="M72" s="18"/>
      <c r="N72" s="18"/>
      <c r="O72" s="43">
        <f>(7747-6253)/5280</f>
        <v>0.28295454545454546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2:31" ht="12.75" customHeight="1" x14ac:dyDescent="0.2">
      <c r="B73" s="32">
        <v>1</v>
      </c>
      <c r="D73" s="15"/>
      <c r="E73" s="15"/>
      <c r="F73" s="16"/>
      <c r="G73" s="17"/>
      <c r="H73" s="18"/>
      <c r="I73" s="16"/>
      <c r="J73" s="1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2:31" ht="12.75" customHeight="1" x14ac:dyDescent="0.2">
      <c r="B74" s="32">
        <v>1</v>
      </c>
      <c r="D74" s="15" t="s">
        <v>26</v>
      </c>
      <c r="E74" s="15" t="s">
        <v>48</v>
      </c>
      <c r="F74" s="16">
        <v>114709</v>
      </c>
      <c r="G74" s="17"/>
      <c r="H74" s="18"/>
      <c r="I74" s="16">
        <v>118805</v>
      </c>
      <c r="J74" s="19"/>
      <c r="K74" s="18"/>
      <c r="L74" s="18"/>
      <c r="M74" s="18"/>
      <c r="N74" s="18"/>
      <c r="O74" s="43">
        <f>(8805-4709)/5280</f>
        <v>0.77575757575757576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2:31" ht="12.75" customHeight="1" x14ac:dyDescent="0.2">
      <c r="B75" s="32">
        <v>1</v>
      </c>
      <c r="D75" s="15" t="s">
        <v>27</v>
      </c>
      <c r="E75" s="15" t="s">
        <v>49</v>
      </c>
      <c r="F75" s="16">
        <v>114930</v>
      </c>
      <c r="G75" s="17"/>
      <c r="H75" s="18"/>
      <c r="I75" s="16">
        <v>118805</v>
      </c>
      <c r="J75" s="19"/>
      <c r="K75" s="18"/>
      <c r="L75" s="18"/>
      <c r="M75" s="18"/>
      <c r="N75" s="18"/>
      <c r="O75" s="43">
        <f>(8805-4930)/5280</f>
        <v>0.73390151515151514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2:31" ht="12.75" customHeight="1" x14ac:dyDescent="0.2">
      <c r="B76" s="32">
        <v>1</v>
      </c>
      <c r="D76" s="15" t="s">
        <v>28</v>
      </c>
      <c r="E76" s="15" t="s">
        <v>59</v>
      </c>
      <c r="F76" s="16">
        <v>115303</v>
      </c>
      <c r="G76" s="17"/>
      <c r="H76" s="18"/>
      <c r="I76" s="16">
        <v>116253</v>
      </c>
      <c r="J76" s="19"/>
      <c r="K76" s="18"/>
      <c r="L76" s="18"/>
      <c r="M76" s="18"/>
      <c r="N76" s="18"/>
      <c r="O76" s="43">
        <f>(6253-5503)/5280</f>
        <v>0.14204545454545456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2:31" ht="12.75" customHeight="1" x14ac:dyDescent="0.2">
      <c r="B77" s="32">
        <v>1</v>
      </c>
      <c r="D77" s="15" t="s">
        <v>29</v>
      </c>
      <c r="E77" s="15">
        <v>17</v>
      </c>
      <c r="F77" s="16">
        <v>7723</v>
      </c>
      <c r="G77" s="17"/>
      <c r="H77" s="18"/>
      <c r="I77" s="16">
        <v>7827</v>
      </c>
      <c r="J77" s="19"/>
      <c r="K77" s="18"/>
      <c r="L77" s="18"/>
      <c r="M77" s="18"/>
      <c r="N77" s="18"/>
      <c r="O77" s="43">
        <f>(827-723)/5280</f>
        <v>1.9696969696969695E-2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2:31" ht="12.75" customHeight="1" x14ac:dyDescent="0.2">
      <c r="B78" s="32">
        <v>1</v>
      </c>
      <c r="D78" s="15" t="s">
        <v>76</v>
      </c>
      <c r="E78" s="36" t="s">
        <v>75</v>
      </c>
      <c r="F78" s="16">
        <v>114701</v>
      </c>
      <c r="G78" s="17"/>
      <c r="H78" s="18"/>
      <c r="I78" s="16">
        <v>118805</v>
      </c>
      <c r="J78" s="19"/>
      <c r="K78" s="18"/>
      <c r="L78" s="18"/>
      <c r="M78" s="18"/>
      <c r="N78" s="18"/>
      <c r="O78" s="43">
        <f>(8805-3836)/5280</f>
        <v>0.9410984848484848</v>
      </c>
      <c r="P78" s="42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2:31" ht="12.75" customHeight="1" x14ac:dyDescent="0.2">
      <c r="B79" s="32">
        <v>1</v>
      </c>
      <c r="D79" s="15" t="s">
        <v>108</v>
      </c>
      <c r="E79" s="15" t="s">
        <v>73</v>
      </c>
      <c r="F79" s="16">
        <v>7766</v>
      </c>
      <c r="G79" s="17"/>
      <c r="H79" s="18"/>
      <c r="I79" s="16">
        <v>7830</v>
      </c>
      <c r="J79" s="19"/>
      <c r="K79" s="18"/>
      <c r="L79" s="18"/>
      <c r="M79" s="18"/>
      <c r="N79" s="18"/>
      <c r="O79" s="43">
        <f>+(830-766)/5280</f>
        <v>1.2121212121212121E-2</v>
      </c>
      <c r="P79" s="42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2:31" ht="12.75" customHeight="1" x14ac:dyDescent="0.2">
      <c r="B80" s="32">
        <v>1</v>
      </c>
      <c r="D80" s="15"/>
      <c r="E80" s="36"/>
      <c r="F80" s="16"/>
      <c r="G80" s="17"/>
      <c r="H80" s="18"/>
      <c r="I80" s="16"/>
      <c r="J80" s="19"/>
      <c r="K80" s="18"/>
      <c r="L80" s="18"/>
      <c r="M80" s="18"/>
      <c r="N80" s="18"/>
      <c r="O80" s="18"/>
      <c r="P80" s="42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2:31" ht="12.75" customHeight="1" x14ac:dyDescent="0.2">
      <c r="B81" s="32">
        <v>1</v>
      </c>
      <c r="D81" s="15"/>
      <c r="E81" s="36"/>
      <c r="F81" s="16"/>
      <c r="G81" s="17"/>
      <c r="H81" s="18"/>
      <c r="I81" s="16"/>
      <c r="J81" s="19"/>
      <c r="K81" s="18"/>
      <c r="L81" s="18"/>
      <c r="M81" s="18"/>
      <c r="N81" s="18"/>
      <c r="O81" s="18"/>
      <c r="P81" s="42"/>
      <c r="Q81" s="42"/>
      <c r="R81" s="45"/>
      <c r="S81" s="4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2:31" ht="12.75" customHeight="1" x14ac:dyDescent="0.2">
      <c r="B82" s="32">
        <v>1</v>
      </c>
      <c r="D82" s="15"/>
      <c r="E82" s="15"/>
      <c r="F82" s="16"/>
      <c r="G82" s="17"/>
      <c r="H82" s="18"/>
      <c r="I82" s="16"/>
      <c r="J82" s="19"/>
      <c r="K82" s="18"/>
      <c r="L82" s="18"/>
      <c r="M82" s="18"/>
      <c r="N82" s="18"/>
      <c r="O82" s="18"/>
      <c r="P82" s="42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2:31" ht="12.75" customHeight="1" thickBot="1" x14ac:dyDescent="0.25">
      <c r="B83" s="32"/>
      <c r="D83" s="15"/>
      <c r="E83" s="15"/>
      <c r="F83" s="16"/>
      <c r="G83" s="17"/>
      <c r="H83" s="18"/>
      <c r="I83" s="16"/>
      <c r="J83" s="19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2:31" ht="12.75" customHeight="1" x14ac:dyDescent="0.2">
      <c r="B84" s="5" t="s">
        <v>13</v>
      </c>
      <c r="D84" s="73" t="s">
        <v>4</v>
      </c>
      <c r="E84" s="74"/>
      <c r="F84" s="74"/>
      <c r="G84" s="74"/>
      <c r="H84" s="74"/>
      <c r="I84" s="74"/>
      <c r="J84" s="75"/>
      <c r="K84" s="20">
        <f>IF(K8="","",IF(K23="",IF(SUM(COUNTIF(K24:K83,"LS")+COUNTIF(K24:K83,"LUMP"))&gt;0,"LS",""),IF(SUM(K24:K83)&gt;0,ROUNDUP(SUM(K24:K83),0),"")))</f>
        <v>7</v>
      </c>
      <c r="L84" s="20">
        <f>IF(L8="","",IF(L23="",IF(SUM(COUNTIF(L24:L83,"LS")+COUNTIF(L24:L83,"LUMP"))&gt;0,"LS",""),IF(SUM(L24:L83)&gt;0,ROUNDUP(SUM(L24:L83),0),"")))</f>
        <v>983</v>
      </c>
      <c r="M84" s="20">
        <f>SUM(M24:M83)</f>
        <v>16879</v>
      </c>
      <c r="N84" s="40">
        <f>SUM(N24:N83)</f>
        <v>3.1560606060606053</v>
      </c>
      <c r="O84" s="40">
        <f>SUM(O24:O83)</f>
        <v>4.6532196969696971</v>
      </c>
      <c r="P84" s="20" t="str">
        <f>IF(P8="","",IF(P23="",IF(SUM(COUNTIF(P24:P83,"LS")+COUNTIF(P24:P83,"LUMP"))&gt;0,"LS",""),IF(SUM(P24:P83)&gt;0,ROUNDUP(SUM(P24:P83),0),"")))</f>
        <v/>
      </c>
      <c r="Q84" s="20" t="str">
        <f>IF(Q8="","",IF(Q23="",IF(SUM(COUNTIF(Q24:Q83,"LS")+COUNTIF(Q24:Q83,"LUMP"))&gt;0,"LS",""),IF(SUM(Q24:Q83)&gt;0,ROUNDUP(SUM(Q24:Q83),0),"")))</f>
        <v/>
      </c>
      <c r="R84" s="20" t="str">
        <f>IF(R8="","",IF(R23="",IF(SUM(COUNTIF(R24:R83,"LS")+COUNTIF(R24:R83,"LUMP"))&gt;0,"LS",""),IF(SUM(R24:R83)&gt;0,ROUNDUP(SUM(R24:R83),0),"")))</f>
        <v/>
      </c>
      <c r="S84" s="20"/>
      <c r="T84" s="20" t="str">
        <f t="shared" ref="T84:Y84" si="7">IF(T8="","",IF(T23="",IF(SUM(COUNTIF(T24:T83,"LS")+COUNTIF(T24:T83,"LUMP"))&gt;0,"LS",""),IF(SUM(T24:T83)&gt;0,ROUNDUP(SUM(T24:T83),0),"")))</f>
        <v/>
      </c>
      <c r="U84" s="20" t="str">
        <f t="shared" si="7"/>
        <v/>
      </c>
      <c r="V84" s="20" t="str">
        <f t="shared" si="7"/>
        <v/>
      </c>
      <c r="W84" s="20" t="str">
        <f t="shared" si="7"/>
        <v/>
      </c>
      <c r="X84" s="20" t="str">
        <f t="shared" si="7"/>
        <v/>
      </c>
      <c r="Y84" s="20" t="str">
        <f t="shared" si="7"/>
        <v/>
      </c>
      <c r="Z84" s="20"/>
      <c r="AA84" s="20" t="str">
        <f>IF(AA8="","",IF(AA23="",IF(SUM(COUNTIF(AA24:AA83,"LS")+COUNTIF(AA24:AA83,"LUMP"))&gt;0,"LS",""),IF(SUM(AA24:AA83)&gt;0,ROUNDUP(SUM(AA24:AA83),0),"")))</f>
        <v/>
      </c>
      <c r="AB84" s="20" t="str">
        <f>IF(AB8="","",IF(AB23="",IF(SUM(COUNTIF(AB24:AB83,"LS")+COUNTIF(AB24:AB83,"LUMP"))&gt;0,"LS",""),IF(SUM(AB24:AB83)&gt;0,ROUNDUP(SUM(AB24:AB83),0),"")))</f>
        <v/>
      </c>
      <c r="AC84" s="20" t="str">
        <f>IF(AC8="","",IF(AC23="",IF(SUM(COUNTIF(AC24:AC83,"LS")+COUNTIF(AC24:AC83,"LUMP"))&gt;0,"LS",""),IF(SUM(AC24:AC83)&gt;0,ROUNDUP(SUM(AC24:AC83),0),"")))</f>
        <v/>
      </c>
      <c r="AD84" s="20" t="str">
        <f>IF(AD8="","",IF(AD23="",IF(SUM(COUNTIF(AD24:AD83,"LS")+COUNTIF(AD24:AD83,"LUMP"))&gt;0,"LS",""),IF(SUM(AD24:AD83)&gt;0,ROUNDUP(SUM(AD24:AD83),0),"")))</f>
        <v/>
      </c>
      <c r="AE84" s="20" t="str">
        <f>IF(AE8="","",IF(AE23="",IF(SUM(COUNTIF(AE24:AE83,"LS")+COUNTIF(AE24:AE83,"LUMP"))&gt;0,"LS",""),IF(SUM(AE24:AE83)&gt;0,ROUNDUP(SUM(AE24:AE83),0),"")))</f>
        <v/>
      </c>
    </row>
    <row r="85" spans="2:31" ht="12.75" customHeight="1" thickBot="1" x14ac:dyDescent="0.25"/>
    <row r="86" spans="2:31" ht="12.75" customHeight="1" thickBot="1" x14ac:dyDescent="0.25">
      <c r="B86" s="30" t="s">
        <v>11</v>
      </c>
      <c r="D86" s="56">
        <f>D7+1</f>
        <v>12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</row>
    <row r="87" spans="2:31" ht="12.75" customHeight="1" thickBot="1" x14ac:dyDescent="0.25">
      <c r="B87" s="34" t="s">
        <v>74</v>
      </c>
      <c r="D87" s="57" t="s">
        <v>9</v>
      </c>
      <c r="E87" s="57"/>
      <c r="F87" s="57"/>
      <c r="G87" s="57"/>
      <c r="H87" s="57"/>
      <c r="I87" s="57"/>
      <c r="J87" s="57"/>
      <c r="K87" s="29" t="s">
        <v>97</v>
      </c>
      <c r="L87" s="29"/>
      <c r="M87" s="29" t="s">
        <v>39</v>
      </c>
      <c r="N87" s="29" t="s">
        <v>103</v>
      </c>
      <c r="O87" s="29" t="s">
        <v>106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2:31" ht="12.75" customHeight="1" thickBot="1" x14ac:dyDescent="0.25">
      <c r="D88" s="58" t="s">
        <v>10</v>
      </c>
      <c r="E88" s="58"/>
      <c r="F88" s="58"/>
      <c r="G88" s="58"/>
      <c r="H88" s="58"/>
      <c r="I88" s="58"/>
      <c r="J88" s="58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2:31" ht="12.75" customHeight="1" x14ac:dyDescent="0.2">
      <c r="B89" s="84" t="s">
        <v>12</v>
      </c>
      <c r="D89" s="59" t="s">
        <v>0</v>
      </c>
      <c r="E89" s="59" t="s">
        <v>1</v>
      </c>
      <c r="F89" s="62" t="s">
        <v>2</v>
      </c>
      <c r="G89" s="63"/>
      <c r="H89" s="63"/>
      <c r="I89" s="63"/>
      <c r="J89" s="64"/>
      <c r="K89" s="7" t="str">
        <f>IF(OR(TRIM(K87)=0,TRIM(K87)=""),"",IF(IFERROR(TRIM(INDEX(QryItemNamed,MATCH(TRIM(K87),ITEM,0),2)),"")="Y","SPECIAL",LEFT(IFERROR(TRIM(INDEX(ITEM,MATCH(TRIM(K87),ITEM,0))),""),3)))</f>
        <v>614</v>
      </c>
      <c r="L89" s="7"/>
      <c r="M89" s="7">
        <v>622</v>
      </c>
      <c r="N89" s="7" t="str">
        <f t="shared" ref="N89:AE89" si="8">IF(OR(TRIM(N87)=0,TRIM(N87)=""),"",IF(IFERROR(TRIM(INDEX(QryItemNamed,MATCH(TRIM(N87),ITEM,0),2)),"")="Y","SPECIAL",LEFT(IFERROR(TRIM(INDEX(ITEM,MATCH(TRIM(N87),ITEM,0))),""),3)))</f>
        <v>622</v>
      </c>
      <c r="O89" s="7" t="str">
        <f t="shared" si="8"/>
        <v>622</v>
      </c>
      <c r="P89" s="7" t="str">
        <f t="shared" si="8"/>
        <v/>
      </c>
      <c r="Q89" s="7" t="str">
        <f t="shared" si="8"/>
        <v/>
      </c>
      <c r="R89" s="7" t="str">
        <f t="shared" si="8"/>
        <v/>
      </c>
      <c r="S89" s="7" t="str">
        <f t="shared" ref="S89" si="9">IF(OR(TRIM(S87)=0,TRIM(S87)=""),"",IF(IFERROR(TRIM(INDEX(QryItemNamed,MATCH(TRIM(S87),ITEM,0),2)),"")="Y","SPECIAL",LEFT(IFERROR(TRIM(INDEX(ITEM,MATCH(TRIM(S87),ITEM,0))),""),3)))</f>
        <v/>
      </c>
      <c r="T89" s="7" t="str">
        <f t="shared" si="8"/>
        <v/>
      </c>
      <c r="U89" s="7" t="str">
        <f t="shared" si="8"/>
        <v/>
      </c>
      <c r="V89" s="7" t="str">
        <f t="shared" si="8"/>
        <v/>
      </c>
      <c r="W89" s="7" t="str">
        <f t="shared" si="8"/>
        <v/>
      </c>
      <c r="X89" s="7" t="str">
        <f t="shared" si="8"/>
        <v/>
      </c>
      <c r="Y89" s="7" t="str">
        <f t="shared" si="8"/>
        <v/>
      </c>
      <c r="Z89" s="7"/>
      <c r="AA89" s="7" t="str">
        <f t="shared" si="8"/>
        <v/>
      </c>
      <c r="AB89" s="7" t="str">
        <f t="shared" si="8"/>
        <v/>
      </c>
      <c r="AC89" s="7" t="str">
        <f t="shared" si="8"/>
        <v/>
      </c>
      <c r="AD89" s="7" t="str">
        <f t="shared" si="8"/>
        <v/>
      </c>
      <c r="AE89" s="7" t="str">
        <f t="shared" si="8"/>
        <v/>
      </c>
    </row>
    <row r="90" spans="2:31" ht="12.75" customHeight="1" x14ac:dyDescent="0.2">
      <c r="B90" s="85"/>
      <c r="D90" s="60"/>
      <c r="E90" s="60"/>
      <c r="F90" s="65"/>
      <c r="G90" s="66"/>
      <c r="H90" s="66"/>
      <c r="I90" s="66"/>
      <c r="J90" s="67"/>
      <c r="K90" s="76" t="str">
        <f t="shared" ref="K90" si="10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>WORK ZONE DOTTED LINE, CLASS I, 642 PAINT</v>
      </c>
      <c r="L90" s="71"/>
      <c r="M90" s="71" t="s">
        <v>46</v>
      </c>
      <c r="N90" s="72" t="str">
        <f t="shared" ref="N90:AE90" si="11">IF(OR(TRIM(N87)=0,TRIM(N87)=""),IF(N88="","",N88),IF(IFERROR(TRIM(INDEX(QryItemNamed,MATCH(TRIM(N87),ITEM,0),2)),"")="Y",TRIM(RIGHT(IFERROR(TRIM(INDEX(QryItemNamed,MATCH(TRIM(N87),ITEM,0),4)),"123456789012"),LEN(IFERROR(TRIM(INDEX(QryItemNamed,MATCH(TRIM(N87),ITEM,0),4)),"123456789012"))-9))&amp;N88,IFERROR(TRIM(INDEX(QryItemNamed,MATCH(TRIM(N87),ITEM,0),4))&amp;N88,"ITEM CODE DOES NOT EXIST IN ITEM MASTER")))</f>
        <v>PORTABLE BARRIER, 50", BRIDGE MOUNTED</v>
      </c>
      <c r="O90" s="72" t="str">
        <f t="shared" si="11"/>
        <v>PORTABLE BARRIER, "Y" CONNECTOR</v>
      </c>
      <c r="P90" s="72" t="str">
        <f t="shared" si="11"/>
        <v/>
      </c>
      <c r="Q90" s="72" t="str">
        <f t="shared" si="11"/>
        <v/>
      </c>
      <c r="R90" s="72" t="str">
        <f t="shared" si="11"/>
        <v/>
      </c>
      <c r="S90" s="72" t="str">
        <f t="shared" ref="S90" si="12">IF(OR(TRIM(S87)=0,TRIM(S87)=""),IF(S88="","",S88),IF(IFERROR(TRIM(INDEX(QryItemNamed,MATCH(TRIM(S87),ITEM,0),2)),"")="Y",TRIM(RIGHT(IFERROR(TRIM(INDEX(QryItemNamed,MATCH(TRIM(S87),ITEM,0),4)),"123456789012"),LEN(IFERROR(TRIM(INDEX(QryItemNamed,MATCH(TRIM(S87),ITEM,0),4)),"123456789012"))-9))&amp;S88,IFERROR(TRIM(INDEX(QryItemNamed,MATCH(TRIM(S87),ITEM,0),4))&amp;S88,"ITEM CODE DOES NOT EXIST IN ITEM MASTER")))</f>
        <v/>
      </c>
      <c r="T90" s="72" t="str">
        <f t="shared" si="11"/>
        <v/>
      </c>
      <c r="U90" s="72" t="str">
        <f t="shared" si="11"/>
        <v/>
      </c>
      <c r="V90" s="72" t="str">
        <f t="shared" si="11"/>
        <v/>
      </c>
      <c r="W90" s="72" t="str">
        <f t="shared" si="11"/>
        <v/>
      </c>
      <c r="X90" s="72" t="str">
        <f t="shared" si="11"/>
        <v/>
      </c>
      <c r="Y90" s="76" t="str">
        <f t="shared" si="11"/>
        <v/>
      </c>
      <c r="Z90" s="37"/>
      <c r="AA90" s="76" t="str">
        <f t="shared" si="11"/>
        <v/>
      </c>
      <c r="AB90" s="72" t="str">
        <f t="shared" si="11"/>
        <v/>
      </c>
      <c r="AC90" s="72" t="str">
        <f t="shared" si="11"/>
        <v/>
      </c>
      <c r="AD90" s="72" t="str">
        <f t="shared" si="11"/>
        <v/>
      </c>
      <c r="AE90" s="72" t="str">
        <f t="shared" si="11"/>
        <v/>
      </c>
    </row>
    <row r="91" spans="2:31" ht="12.75" customHeight="1" x14ac:dyDescent="0.2">
      <c r="B91" s="85"/>
      <c r="D91" s="60"/>
      <c r="E91" s="60"/>
      <c r="F91" s="65"/>
      <c r="G91" s="66"/>
      <c r="H91" s="66"/>
      <c r="I91" s="66"/>
      <c r="J91" s="67"/>
      <c r="K91" s="77"/>
      <c r="L91" s="71"/>
      <c r="M91" s="71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7"/>
      <c r="Z91" s="38"/>
      <c r="AA91" s="77"/>
      <c r="AB91" s="72"/>
      <c r="AC91" s="72"/>
      <c r="AD91" s="72"/>
      <c r="AE91" s="72"/>
    </row>
    <row r="92" spans="2:31" ht="12.75" customHeight="1" x14ac:dyDescent="0.2">
      <c r="B92" s="85"/>
      <c r="D92" s="60"/>
      <c r="E92" s="60"/>
      <c r="F92" s="65"/>
      <c r="G92" s="66"/>
      <c r="H92" s="66"/>
      <c r="I92" s="66"/>
      <c r="J92" s="67"/>
      <c r="K92" s="77"/>
      <c r="L92" s="71"/>
      <c r="M92" s="71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7"/>
      <c r="Z92" s="38"/>
      <c r="AA92" s="77"/>
      <c r="AB92" s="72"/>
      <c r="AC92" s="72"/>
      <c r="AD92" s="72"/>
      <c r="AE92" s="72"/>
    </row>
    <row r="93" spans="2:31" ht="12.75" customHeight="1" x14ac:dyDescent="0.2">
      <c r="B93" s="85"/>
      <c r="D93" s="60"/>
      <c r="E93" s="60"/>
      <c r="F93" s="65"/>
      <c r="G93" s="66"/>
      <c r="H93" s="66"/>
      <c r="I93" s="66"/>
      <c r="J93" s="67"/>
      <c r="K93" s="77"/>
      <c r="L93" s="71"/>
      <c r="M93" s="71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7"/>
      <c r="Z93" s="38"/>
      <c r="AA93" s="77"/>
      <c r="AB93" s="72"/>
      <c r="AC93" s="72"/>
      <c r="AD93" s="72"/>
      <c r="AE93" s="72"/>
    </row>
    <row r="94" spans="2:31" ht="12.75" customHeight="1" x14ac:dyDescent="0.2">
      <c r="B94" s="85"/>
      <c r="D94" s="60"/>
      <c r="E94" s="60"/>
      <c r="F94" s="65"/>
      <c r="G94" s="66"/>
      <c r="H94" s="66"/>
      <c r="I94" s="66"/>
      <c r="J94" s="67"/>
      <c r="K94" s="77"/>
      <c r="L94" s="71"/>
      <c r="M94" s="71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7"/>
      <c r="Z94" s="38"/>
      <c r="AA94" s="77"/>
      <c r="AB94" s="72"/>
      <c r="AC94" s="72"/>
      <c r="AD94" s="72"/>
      <c r="AE94" s="72"/>
    </row>
    <row r="95" spans="2:31" ht="12.75" customHeight="1" x14ac:dyDescent="0.2">
      <c r="B95" s="85"/>
      <c r="D95" s="60"/>
      <c r="E95" s="60"/>
      <c r="F95" s="65"/>
      <c r="G95" s="66"/>
      <c r="H95" s="66"/>
      <c r="I95" s="66"/>
      <c r="J95" s="67"/>
      <c r="K95" s="77"/>
      <c r="L95" s="71"/>
      <c r="M95" s="71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7"/>
      <c r="Z95" s="38"/>
      <c r="AA95" s="77"/>
      <c r="AB95" s="72"/>
      <c r="AC95" s="72"/>
      <c r="AD95" s="72"/>
      <c r="AE95" s="72"/>
    </row>
    <row r="96" spans="2:31" ht="12.75" customHeight="1" x14ac:dyDescent="0.2">
      <c r="B96" s="85"/>
      <c r="D96" s="60"/>
      <c r="E96" s="60"/>
      <c r="F96" s="65"/>
      <c r="G96" s="66"/>
      <c r="H96" s="66"/>
      <c r="I96" s="66"/>
      <c r="J96" s="67"/>
      <c r="K96" s="77"/>
      <c r="L96" s="71"/>
      <c r="M96" s="71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7"/>
      <c r="Z96" s="38"/>
      <c r="AA96" s="77"/>
      <c r="AB96" s="72"/>
      <c r="AC96" s="72"/>
      <c r="AD96" s="72"/>
      <c r="AE96" s="72"/>
    </row>
    <row r="97" spans="2:31" ht="12.75" customHeight="1" x14ac:dyDescent="0.2">
      <c r="B97" s="85"/>
      <c r="D97" s="60"/>
      <c r="E97" s="60"/>
      <c r="F97" s="65"/>
      <c r="G97" s="66"/>
      <c r="H97" s="66"/>
      <c r="I97" s="66"/>
      <c r="J97" s="67"/>
      <c r="K97" s="77"/>
      <c r="L97" s="71"/>
      <c r="M97" s="71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7"/>
      <c r="Z97" s="38"/>
      <c r="AA97" s="77"/>
      <c r="AB97" s="72"/>
      <c r="AC97" s="72"/>
      <c r="AD97" s="72"/>
      <c r="AE97" s="72"/>
    </row>
    <row r="98" spans="2:31" ht="12.75" customHeight="1" x14ac:dyDescent="0.2">
      <c r="B98" s="85"/>
      <c r="D98" s="60"/>
      <c r="E98" s="60"/>
      <c r="F98" s="65"/>
      <c r="G98" s="66"/>
      <c r="H98" s="66"/>
      <c r="I98" s="66"/>
      <c r="J98" s="67"/>
      <c r="K98" s="77"/>
      <c r="L98" s="71"/>
      <c r="M98" s="71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7"/>
      <c r="Z98" s="38"/>
      <c r="AA98" s="77"/>
      <c r="AB98" s="72"/>
      <c r="AC98" s="72"/>
      <c r="AD98" s="72"/>
      <c r="AE98" s="72"/>
    </row>
    <row r="99" spans="2:31" ht="12.75" customHeight="1" x14ac:dyDescent="0.2">
      <c r="B99" s="85"/>
      <c r="D99" s="60"/>
      <c r="E99" s="60"/>
      <c r="F99" s="65"/>
      <c r="G99" s="66"/>
      <c r="H99" s="66"/>
      <c r="I99" s="66"/>
      <c r="J99" s="67"/>
      <c r="K99" s="77"/>
      <c r="L99" s="71"/>
      <c r="M99" s="71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7"/>
      <c r="Z99" s="38"/>
      <c r="AA99" s="77"/>
      <c r="AB99" s="72"/>
      <c r="AC99" s="72"/>
      <c r="AD99" s="72"/>
      <c r="AE99" s="72"/>
    </row>
    <row r="100" spans="2:31" ht="12.75" customHeight="1" x14ac:dyDescent="0.2">
      <c r="B100" s="85"/>
      <c r="D100" s="60"/>
      <c r="E100" s="60"/>
      <c r="F100" s="65"/>
      <c r="G100" s="66"/>
      <c r="H100" s="66"/>
      <c r="I100" s="66"/>
      <c r="J100" s="67"/>
      <c r="K100" s="77"/>
      <c r="L100" s="71"/>
      <c r="M100" s="71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7"/>
      <c r="Z100" s="38"/>
      <c r="AA100" s="77"/>
      <c r="AB100" s="72"/>
      <c r="AC100" s="72"/>
      <c r="AD100" s="72"/>
      <c r="AE100" s="72"/>
    </row>
    <row r="101" spans="2:31" ht="12.75" customHeight="1" x14ac:dyDescent="0.2">
      <c r="B101" s="85"/>
      <c r="D101" s="60"/>
      <c r="E101" s="60"/>
      <c r="F101" s="65"/>
      <c r="G101" s="66"/>
      <c r="H101" s="66"/>
      <c r="I101" s="66"/>
      <c r="J101" s="67"/>
      <c r="K101" s="78"/>
      <c r="L101" s="71"/>
      <c r="M101" s="71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8"/>
      <c r="Z101" s="39"/>
      <c r="AA101" s="78"/>
      <c r="AB101" s="72"/>
      <c r="AC101" s="72"/>
      <c r="AD101" s="72"/>
      <c r="AE101" s="72"/>
    </row>
    <row r="102" spans="2:31" ht="12.75" customHeight="1" thickBot="1" x14ac:dyDescent="0.25">
      <c r="B102" s="86"/>
      <c r="D102" s="61"/>
      <c r="E102" s="61"/>
      <c r="F102" s="68"/>
      <c r="G102" s="69"/>
      <c r="H102" s="69"/>
      <c r="I102" s="69"/>
      <c r="J102" s="70"/>
      <c r="K102" s="8" t="str">
        <f t="shared" ref="K102" si="13">IF(OR(TRIM(K87)=0,TRIM(K87)=""),"",IF(IFERROR(TRIM(INDEX(QryItemNamed,MATCH(TRIM(K87),ITEM,0),3)),"")="LS","",IFERROR(TRIM(INDEX(QryItemNamed,MATCH(TRIM(K87),ITEM,0),3)),"")))</f>
        <v>FT</v>
      </c>
      <c r="L102" s="9"/>
      <c r="M102" s="9" t="s">
        <v>47</v>
      </c>
      <c r="N102" s="9" t="str">
        <f t="shared" ref="N102:AE102" si="14">IF(OR(TRIM(N87)=0,TRIM(N87)=""),"",IF(IFERROR(TRIM(INDEX(QryItemNamed,MATCH(TRIM(N87),ITEM,0),3)),"")="LS","",IFERROR(TRIM(INDEX(QryItemNamed,MATCH(TRIM(N87),ITEM,0),3)),"")))</f>
        <v>FT</v>
      </c>
      <c r="O102" s="9" t="str">
        <f>IF(OR(TRIM(O87)=0,TRIM(O87)=""),"",IF(IFERROR(TRIM(INDEX(QryItemNamed,MATCH(TRIM(O87),ITEM,0),3)),"")="LS","",IFERROR(TRIM(INDEX(QryItemNamed,MATCH(TRIM(O87),ITEM,0),3)),"")))</f>
        <v>EACH</v>
      </c>
      <c r="P102" s="9" t="str">
        <f t="shared" si="14"/>
        <v/>
      </c>
      <c r="Q102" s="9" t="str">
        <f t="shared" si="14"/>
        <v/>
      </c>
      <c r="R102" s="9" t="str">
        <f t="shared" si="14"/>
        <v/>
      </c>
      <c r="S102" s="9" t="str">
        <f t="shared" ref="S102" si="15">IF(OR(TRIM(S87)=0,TRIM(S87)=""),"",IF(IFERROR(TRIM(INDEX(QryItemNamed,MATCH(TRIM(S87),ITEM,0),3)),"")="LS","",IFERROR(TRIM(INDEX(QryItemNamed,MATCH(TRIM(S87),ITEM,0),3)),"")))</f>
        <v/>
      </c>
      <c r="T102" s="9" t="str">
        <f t="shared" si="14"/>
        <v/>
      </c>
      <c r="U102" s="9" t="str">
        <f t="shared" si="14"/>
        <v/>
      </c>
      <c r="V102" s="9" t="str">
        <f t="shared" si="14"/>
        <v/>
      </c>
      <c r="W102" s="9" t="str">
        <f t="shared" si="14"/>
        <v/>
      </c>
      <c r="X102" s="9" t="str">
        <f t="shared" si="14"/>
        <v/>
      </c>
      <c r="Y102" s="9" t="str">
        <f t="shared" si="14"/>
        <v/>
      </c>
      <c r="Z102" s="9"/>
      <c r="AA102" s="9" t="str">
        <f t="shared" si="14"/>
        <v/>
      </c>
      <c r="AB102" s="9" t="str">
        <f t="shared" si="14"/>
        <v/>
      </c>
      <c r="AC102" s="9" t="str">
        <f t="shared" si="14"/>
        <v/>
      </c>
      <c r="AD102" s="9" t="str">
        <f t="shared" si="14"/>
        <v/>
      </c>
      <c r="AE102" s="9" t="str">
        <f t="shared" si="14"/>
        <v/>
      </c>
    </row>
    <row r="103" spans="2:31" ht="12.75" customHeight="1" x14ac:dyDescent="0.2">
      <c r="B103" s="31">
        <v>1</v>
      </c>
      <c r="D103" s="15" t="s">
        <v>98</v>
      </c>
      <c r="E103" s="15">
        <v>14</v>
      </c>
      <c r="F103" s="16">
        <v>118300</v>
      </c>
      <c r="G103" s="17"/>
      <c r="H103" s="18" t="s">
        <v>3</v>
      </c>
      <c r="I103" s="16">
        <v>118805</v>
      </c>
      <c r="J103" s="19"/>
      <c r="K103" s="42">
        <f>+(805-300)</f>
        <v>505</v>
      </c>
      <c r="L103" s="17"/>
      <c r="M103" s="18"/>
      <c r="N103" s="18"/>
      <c r="O103" s="18"/>
      <c r="P103" s="18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2:31" ht="12.75" customHeight="1" x14ac:dyDescent="0.2">
      <c r="B104" s="32">
        <v>1</v>
      </c>
      <c r="D104" s="15" t="s">
        <v>99</v>
      </c>
      <c r="E104" s="36">
        <v>15</v>
      </c>
      <c r="F104" s="16" t="s">
        <v>107</v>
      </c>
      <c r="G104" s="17"/>
      <c r="H104" s="18"/>
      <c r="I104" s="16">
        <v>120117</v>
      </c>
      <c r="J104" s="19"/>
      <c r="K104" s="42">
        <f>+(20117-19500)</f>
        <v>617</v>
      </c>
      <c r="L104" s="17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2:31" ht="12.75" customHeight="1" x14ac:dyDescent="0.2">
      <c r="B105" s="32">
        <v>1</v>
      </c>
      <c r="D105" s="15" t="s">
        <v>100</v>
      </c>
      <c r="E105" s="36" t="s">
        <v>59</v>
      </c>
      <c r="F105" s="16">
        <v>115794</v>
      </c>
      <c r="G105" s="17"/>
      <c r="H105" s="18"/>
      <c r="I105" s="16">
        <v>116096</v>
      </c>
      <c r="J105" s="19"/>
      <c r="K105" s="42">
        <f>+(6096-5794)</f>
        <v>302</v>
      </c>
      <c r="L105" s="17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2:31" ht="12.75" customHeight="1" x14ac:dyDescent="0.2">
      <c r="B106" s="32">
        <v>1</v>
      </c>
      <c r="D106" s="15" t="s">
        <v>101</v>
      </c>
      <c r="E106" s="36" t="s">
        <v>75</v>
      </c>
      <c r="F106" s="16">
        <v>114989</v>
      </c>
      <c r="G106" s="17"/>
      <c r="H106" s="18"/>
      <c r="I106" s="16">
        <v>116050</v>
      </c>
      <c r="J106" s="19"/>
      <c r="K106" s="42">
        <f>+(6050-4989)</f>
        <v>1061</v>
      </c>
      <c r="L106" s="18"/>
      <c r="M106" s="17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2:31" ht="12.75" customHeight="1" x14ac:dyDescent="0.2">
      <c r="B107" s="32">
        <v>1</v>
      </c>
      <c r="D107" s="15" t="s">
        <v>102</v>
      </c>
      <c r="E107" s="15" t="s">
        <v>73</v>
      </c>
      <c r="F107" s="16">
        <v>116742</v>
      </c>
      <c r="G107" s="17"/>
      <c r="H107" s="18"/>
      <c r="I107" s="55">
        <v>117296</v>
      </c>
      <c r="J107" s="52"/>
      <c r="K107" s="42">
        <f>+(7296-6742)</f>
        <v>554</v>
      </c>
      <c r="L107" s="18"/>
      <c r="M107" s="17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2:31" ht="12.75" customHeight="1" x14ac:dyDescent="0.2">
      <c r="B108" s="32">
        <v>1</v>
      </c>
      <c r="D108" s="15"/>
      <c r="E108" s="15"/>
      <c r="F108" s="16"/>
      <c r="G108" s="47"/>
      <c r="H108" s="46"/>
      <c r="I108" s="16"/>
      <c r="J108" s="19"/>
      <c r="K108" s="51"/>
      <c r="L108" s="18"/>
      <c r="M108" s="17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2:31" ht="12.75" customHeight="1" x14ac:dyDescent="0.2">
      <c r="B109" s="32">
        <v>1</v>
      </c>
      <c r="D109" s="15" t="s">
        <v>35</v>
      </c>
      <c r="E109" s="15">
        <v>13</v>
      </c>
      <c r="F109" s="16">
        <v>114577</v>
      </c>
      <c r="G109" s="47"/>
      <c r="H109" s="46"/>
      <c r="I109" s="16">
        <v>115303</v>
      </c>
      <c r="J109" s="19"/>
      <c r="K109" s="51"/>
      <c r="L109" s="18"/>
      <c r="M109" s="17">
        <f>5303-4577</f>
        <v>726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2:31" ht="12.75" customHeight="1" x14ac:dyDescent="0.2">
      <c r="B110" s="32">
        <v>1</v>
      </c>
      <c r="D110" s="15" t="s">
        <v>36</v>
      </c>
      <c r="E110" s="15">
        <v>13</v>
      </c>
      <c r="F110" s="16">
        <v>115303</v>
      </c>
      <c r="G110" s="17"/>
      <c r="H110" s="54"/>
      <c r="I110" s="16">
        <v>115812</v>
      </c>
      <c r="J110" s="19"/>
      <c r="K110" s="51"/>
      <c r="L110" s="18"/>
      <c r="M110" s="47"/>
      <c r="N110" s="18">
        <f>812-303</f>
        <v>509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2:31" ht="12.75" customHeight="1" x14ac:dyDescent="0.2">
      <c r="B111" s="32">
        <v>1</v>
      </c>
      <c r="D111" s="15" t="s">
        <v>37</v>
      </c>
      <c r="E111" s="36" t="s">
        <v>50</v>
      </c>
      <c r="F111" s="16">
        <v>115812</v>
      </c>
      <c r="G111" s="17"/>
      <c r="H111" s="46"/>
      <c r="I111" s="50">
        <v>116070</v>
      </c>
      <c r="J111" s="19"/>
      <c r="K111" s="51"/>
      <c r="L111" s="18"/>
      <c r="M111" s="47">
        <f>6070-5812</f>
        <v>258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2:31" ht="12.75" customHeight="1" x14ac:dyDescent="0.2">
      <c r="B112" s="32">
        <v>1</v>
      </c>
      <c r="D112" s="15" t="s">
        <v>38</v>
      </c>
      <c r="E112" s="15">
        <v>14</v>
      </c>
      <c r="F112" s="16">
        <v>116070</v>
      </c>
      <c r="G112" s="17"/>
      <c r="H112" s="46"/>
      <c r="I112" s="50">
        <v>116253</v>
      </c>
      <c r="J112" s="19"/>
      <c r="K112" s="51"/>
      <c r="L112" s="7"/>
      <c r="M112" s="48"/>
      <c r="N112" s="7">
        <f>6253-6070</f>
        <v>183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2:31" ht="12.75" customHeight="1" x14ac:dyDescent="0.2">
      <c r="B113" s="32">
        <v>1</v>
      </c>
      <c r="D113" s="15" t="s">
        <v>51</v>
      </c>
      <c r="E113" s="15">
        <v>14</v>
      </c>
      <c r="F113" s="16">
        <v>116253</v>
      </c>
      <c r="G113" s="17"/>
      <c r="H113" s="46"/>
      <c r="I113" s="50">
        <v>117830</v>
      </c>
      <c r="J113" s="19"/>
      <c r="K113" s="51"/>
      <c r="L113" s="7"/>
      <c r="M113" s="48">
        <f>7830-6253</f>
        <v>1577</v>
      </c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2:31" ht="12.75" customHeight="1" x14ac:dyDescent="0.2">
      <c r="B114" s="32">
        <v>1</v>
      </c>
      <c r="D114" s="15" t="s">
        <v>52</v>
      </c>
      <c r="E114" s="36" t="s">
        <v>56</v>
      </c>
      <c r="F114" s="16">
        <v>7689</v>
      </c>
      <c r="G114" s="17"/>
      <c r="H114" s="46"/>
      <c r="I114" s="50">
        <v>118943</v>
      </c>
      <c r="J114" s="19"/>
      <c r="K114" s="51"/>
      <c r="L114" s="18"/>
      <c r="M114" s="47">
        <f>438+255+417+140</f>
        <v>1250</v>
      </c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2:31" ht="12.75" customHeight="1" x14ac:dyDescent="0.2">
      <c r="B115" s="32">
        <v>1</v>
      </c>
      <c r="D115" s="15" t="s">
        <v>53</v>
      </c>
      <c r="E115" s="15">
        <v>16</v>
      </c>
      <c r="F115" s="16">
        <v>115253</v>
      </c>
      <c r="G115" s="17"/>
      <c r="H115" s="46"/>
      <c r="I115" s="50">
        <v>115303</v>
      </c>
      <c r="J115" s="19"/>
      <c r="K115" s="51"/>
      <c r="L115" s="7"/>
      <c r="M115" s="48">
        <v>50</v>
      </c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2:31" ht="12.75" customHeight="1" x14ac:dyDescent="0.2">
      <c r="B116" s="32">
        <v>1</v>
      </c>
      <c r="D116" s="15" t="s">
        <v>54</v>
      </c>
      <c r="E116" s="15">
        <v>16</v>
      </c>
      <c r="F116" s="16">
        <v>115253</v>
      </c>
      <c r="G116" s="17"/>
      <c r="H116" s="46"/>
      <c r="I116" s="50">
        <v>115303</v>
      </c>
      <c r="J116" s="19"/>
      <c r="K116" s="51"/>
      <c r="L116" s="7"/>
      <c r="M116" s="48">
        <v>50</v>
      </c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2:31" ht="12.75" customHeight="1" x14ac:dyDescent="0.2">
      <c r="B117" s="32">
        <v>1</v>
      </c>
      <c r="D117" s="15" t="s">
        <v>55</v>
      </c>
      <c r="E117" s="15">
        <v>16</v>
      </c>
      <c r="F117" s="16">
        <v>115303</v>
      </c>
      <c r="G117" s="17"/>
      <c r="H117" s="46"/>
      <c r="I117" s="50">
        <v>115812</v>
      </c>
      <c r="J117" s="19"/>
      <c r="K117" s="51"/>
      <c r="L117" s="18"/>
      <c r="M117" s="47"/>
      <c r="N117" s="18">
        <f>812-303</f>
        <v>509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2:31" ht="12.75" customHeight="1" x14ac:dyDescent="0.2">
      <c r="B118" s="32">
        <v>1</v>
      </c>
      <c r="D118" s="15" t="s">
        <v>57</v>
      </c>
      <c r="E118" s="15">
        <v>16</v>
      </c>
      <c r="F118" s="16">
        <v>115303</v>
      </c>
      <c r="G118" s="17"/>
      <c r="H118" s="46"/>
      <c r="I118" s="50">
        <v>115812</v>
      </c>
      <c r="J118" s="19"/>
      <c r="K118" s="51"/>
      <c r="L118" s="18"/>
      <c r="M118" s="47"/>
      <c r="N118" s="18">
        <f>812-303</f>
        <v>509</v>
      </c>
      <c r="O118" s="18"/>
      <c r="P118" s="42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2:31" ht="12.75" customHeight="1" x14ac:dyDescent="0.2">
      <c r="B119" s="32">
        <v>1</v>
      </c>
      <c r="D119" s="15" t="s">
        <v>58</v>
      </c>
      <c r="E119" s="15" t="s">
        <v>59</v>
      </c>
      <c r="F119" s="16">
        <v>115812</v>
      </c>
      <c r="G119" s="17"/>
      <c r="H119" s="46"/>
      <c r="I119" s="50">
        <v>116070</v>
      </c>
      <c r="J119" s="19"/>
      <c r="K119" s="51"/>
      <c r="L119" s="18"/>
      <c r="M119" s="47">
        <f>6070-5812</f>
        <v>258</v>
      </c>
      <c r="N119" s="7"/>
      <c r="O119" s="18"/>
      <c r="P119" s="42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2:31" ht="12.75" customHeight="1" x14ac:dyDescent="0.2">
      <c r="B120" s="32">
        <v>1</v>
      </c>
      <c r="D120" s="15" t="s">
        <v>109</v>
      </c>
      <c r="E120" s="15" t="s">
        <v>59</v>
      </c>
      <c r="F120" s="16">
        <v>115812</v>
      </c>
      <c r="G120" s="17"/>
      <c r="H120" s="46"/>
      <c r="I120" s="50">
        <v>116070</v>
      </c>
      <c r="J120" s="19"/>
      <c r="K120" s="51"/>
      <c r="L120" s="18"/>
      <c r="M120" s="47">
        <f>6070-5812</f>
        <v>258</v>
      </c>
      <c r="N120" s="7"/>
      <c r="O120" s="18"/>
      <c r="P120" s="42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2:31" ht="12.75" customHeight="1" x14ac:dyDescent="0.2">
      <c r="B121" s="32">
        <v>1</v>
      </c>
      <c r="D121" s="15" t="s">
        <v>110</v>
      </c>
      <c r="E121" s="15">
        <v>17</v>
      </c>
      <c r="F121" s="16">
        <v>116070</v>
      </c>
      <c r="G121" s="17"/>
      <c r="H121" s="46"/>
      <c r="I121" s="50">
        <v>116253</v>
      </c>
      <c r="J121" s="19"/>
      <c r="K121" s="51"/>
      <c r="L121" s="18"/>
      <c r="M121" s="47"/>
      <c r="N121" s="7">
        <f>6253-6070</f>
        <v>183</v>
      </c>
      <c r="O121" s="18"/>
      <c r="P121" s="42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2:31" ht="12.75" customHeight="1" x14ac:dyDescent="0.2">
      <c r="B122" s="32">
        <v>1</v>
      </c>
      <c r="D122" s="15" t="s">
        <v>111</v>
      </c>
      <c r="E122" s="15">
        <v>17</v>
      </c>
      <c r="F122" s="16">
        <v>116070</v>
      </c>
      <c r="G122" s="17"/>
      <c r="H122" s="46"/>
      <c r="I122" s="50">
        <v>116253</v>
      </c>
      <c r="J122" s="19"/>
      <c r="K122" s="51"/>
      <c r="L122" s="42"/>
      <c r="M122" s="49"/>
      <c r="N122" s="7">
        <f>6253-6070</f>
        <v>183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2:31" ht="12.75" customHeight="1" x14ac:dyDescent="0.2">
      <c r="B123" s="32">
        <v>1</v>
      </c>
      <c r="D123" s="15" t="s">
        <v>112</v>
      </c>
      <c r="E123" s="15">
        <v>17</v>
      </c>
      <c r="F123" s="16">
        <v>116253</v>
      </c>
      <c r="G123" s="17"/>
      <c r="H123" s="46"/>
      <c r="I123" s="50">
        <v>116714</v>
      </c>
      <c r="J123" s="19"/>
      <c r="K123" s="51"/>
      <c r="L123" s="18"/>
      <c r="M123" s="47">
        <f>714-253-11</f>
        <v>450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2:31" ht="12.75" customHeight="1" x14ac:dyDescent="0.2">
      <c r="B124" s="32">
        <v>1</v>
      </c>
      <c r="D124" s="15" t="s">
        <v>113</v>
      </c>
      <c r="E124" s="15">
        <v>17</v>
      </c>
      <c r="F124" s="16">
        <v>116253</v>
      </c>
      <c r="G124" s="17"/>
      <c r="H124" s="46"/>
      <c r="I124" s="50">
        <v>116714</v>
      </c>
      <c r="J124" s="19"/>
      <c r="K124" s="51"/>
      <c r="L124" s="7"/>
      <c r="M124" s="47">
        <f>714-253-11</f>
        <v>450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2:31" ht="12.75" customHeight="1" x14ac:dyDescent="0.2">
      <c r="B125" s="32">
        <v>1</v>
      </c>
      <c r="D125" s="15" t="s">
        <v>114</v>
      </c>
      <c r="E125" s="36">
        <v>17</v>
      </c>
      <c r="F125" s="16">
        <v>2723</v>
      </c>
      <c r="G125" s="17"/>
      <c r="H125" s="46"/>
      <c r="I125" s="50">
        <v>118326</v>
      </c>
      <c r="J125" s="19"/>
      <c r="K125" s="51"/>
      <c r="L125" s="18"/>
      <c r="M125" s="47">
        <f>105+237-11</f>
        <v>331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2:31" ht="12.75" customHeight="1" x14ac:dyDescent="0.2">
      <c r="B126" s="32">
        <v>1</v>
      </c>
      <c r="D126" s="15" t="s">
        <v>118</v>
      </c>
      <c r="E126" s="15">
        <v>17</v>
      </c>
      <c r="F126" s="16">
        <v>117764</v>
      </c>
      <c r="G126" s="17"/>
      <c r="H126" s="18"/>
      <c r="I126" s="50">
        <v>118326</v>
      </c>
      <c r="J126" s="53"/>
      <c r="K126" s="18"/>
      <c r="L126" s="18"/>
      <c r="M126" s="17">
        <f>8326-7764-11</f>
        <v>551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2:31" ht="12.75" customHeight="1" x14ac:dyDescent="0.2">
      <c r="B127" s="32">
        <v>1</v>
      </c>
      <c r="D127" s="15" t="s">
        <v>119</v>
      </c>
      <c r="E127" s="41" t="s">
        <v>60</v>
      </c>
      <c r="F127" s="16">
        <v>115251</v>
      </c>
      <c r="G127" s="17"/>
      <c r="H127" s="18"/>
      <c r="I127" s="16">
        <v>115303</v>
      </c>
      <c r="J127" s="19"/>
      <c r="K127" s="18"/>
      <c r="L127" s="18"/>
      <c r="M127" s="17">
        <f>5303-5251</f>
        <v>52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2:31" ht="12.75" customHeight="1" x14ac:dyDescent="0.2">
      <c r="B128" s="32">
        <v>1</v>
      </c>
      <c r="D128" s="15" t="s">
        <v>120</v>
      </c>
      <c r="E128" s="15" t="s">
        <v>60</v>
      </c>
      <c r="F128" s="16">
        <v>115303</v>
      </c>
      <c r="G128" s="17"/>
      <c r="H128" s="18"/>
      <c r="I128" s="16">
        <v>115812</v>
      </c>
      <c r="J128" s="19"/>
      <c r="K128" s="18"/>
      <c r="L128" s="18"/>
      <c r="M128" s="17"/>
      <c r="N128" s="18">
        <f>812-303</f>
        <v>509</v>
      </c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2:31" ht="12.75" customHeight="1" x14ac:dyDescent="0.2">
      <c r="B129" s="32">
        <v>1</v>
      </c>
      <c r="D129" s="15" t="s">
        <v>121</v>
      </c>
      <c r="E129" s="36" t="s">
        <v>75</v>
      </c>
      <c r="F129" s="16">
        <v>115812</v>
      </c>
      <c r="G129" s="17"/>
      <c r="H129" s="18"/>
      <c r="I129" s="16">
        <v>116070</v>
      </c>
      <c r="J129" s="19"/>
      <c r="K129" s="18"/>
      <c r="L129" s="18"/>
      <c r="M129" s="47">
        <f>6070-5812</f>
        <v>258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2:31" ht="12.75" customHeight="1" x14ac:dyDescent="0.2">
      <c r="B130" s="32">
        <v>1</v>
      </c>
      <c r="D130" s="15" t="s">
        <v>122</v>
      </c>
      <c r="E130" s="15" t="s">
        <v>73</v>
      </c>
      <c r="F130" s="16">
        <v>116070</v>
      </c>
      <c r="G130" s="17"/>
      <c r="H130" s="18"/>
      <c r="I130" s="16">
        <v>116253</v>
      </c>
      <c r="J130" s="19"/>
      <c r="K130" s="18"/>
      <c r="L130" s="18"/>
      <c r="M130" s="17"/>
      <c r="N130" s="7">
        <f>6253-6070</f>
        <v>183</v>
      </c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2:31" ht="12.75" customHeight="1" x14ac:dyDescent="0.2">
      <c r="B131" s="32">
        <v>1</v>
      </c>
      <c r="D131" s="15" t="s">
        <v>123</v>
      </c>
      <c r="E131" s="15" t="s">
        <v>73</v>
      </c>
      <c r="F131" s="16">
        <v>116253</v>
      </c>
      <c r="G131" s="17"/>
      <c r="H131" s="18"/>
      <c r="I131" s="16">
        <v>116370</v>
      </c>
      <c r="J131" s="19"/>
      <c r="K131" s="18"/>
      <c r="L131" s="18"/>
      <c r="M131" s="17">
        <f>370-253</f>
        <v>117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2:31" ht="12.75" customHeight="1" x14ac:dyDescent="0.2">
      <c r="B132" s="32">
        <v>1</v>
      </c>
      <c r="D132" s="15"/>
      <c r="E132" s="41"/>
      <c r="F132" s="16"/>
      <c r="G132" s="17"/>
      <c r="H132" s="18"/>
      <c r="I132" s="16"/>
      <c r="J132" s="19"/>
      <c r="K132" s="18"/>
      <c r="L132" s="18"/>
      <c r="M132" s="17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2:31" ht="12.75" customHeight="1" x14ac:dyDescent="0.2">
      <c r="B133" s="32">
        <v>1</v>
      </c>
      <c r="D133" s="15"/>
      <c r="E133" s="41" t="s">
        <v>104</v>
      </c>
      <c r="F133" s="16">
        <v>114409</v>
      </c>
      <c r="G133" s="17"/>
      <c r="H133" s="18"/>
      <c r="I133" s="16">
        <v>118805</v>
      </c>
      <c r="J133" s="19"/>
      <c r="K133" s="18"/>
      <c r="L133" s="18"/>
      <c r="M133" s="17"/>
      <c r="N133" s="18"/>
      <c r="O133" s="18">
        <v>2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2:31" ht="12.75" customHeight="1" x14ac:dyDescent="0.2">
      <c r="B134" s="32">
        <v>1</v>
      </c>
      <c r="D134" s="15"/>
      <c r="E134" s="15"/>
      <c r="F134" s="16"/>
      <c r="G134" s="17"/>
      <c r="H134" s="18"/>
      <c r="I134" s="16"/>
      <c r="J134" s="19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2:31" ht="12.75" customHeight="1" x14ac:dyDescent="0.2">
      <c r="B135" s="32">
        <v>1</v>
      </c>
      <c r="D135" s="15"/>
      <c r="E135" s="15"/>
      <c r="F135" s="16"/>
      <c r="G135" s="17"/>
      <c r="H135" s="18"/>
      <c r="I135" s="16"/>
      <c r="J135" s="19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2:31" ht="12.75" customHeight="1" x14ac:dyDescent="0.2">
      <c r="B136" s="32">
        <v>1</v>
      </c>
      <c r="D136" s="15"/>
      <c r="E136" s="15"/>
      <c r="F136" s="16"/>
      <c r="G136" s="17"/>
      <c r="H136" s="18"/>
      <c r="I136" s="16"/>
      <c r="J136" s="19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2:31" ht="12.75" customHeight="1" x14ac:dyDescent="0.2">
      <c r="B137" s="32">
        <v>1</v>
      </c>
      <c r="D137" s="15"/>
      <c r="E137" s="15"/>
      <c r="F137" s="16"/>
      <c r="G137" s="17"/>
      <c r="H137" s="18"/>
      <c r="I137" s="16"/>
      <c r="J137" s="19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2:31" ht="12.75" customHeight="1" x14ac:dyDescent="0.2">
      <c r="B138" s="32">
        <v>1</v>
      </c>
      <c r="D138" s="15"/>
      <c r="E138" s="15"/>
      <c r="F138" s="16"/>
      <c r="G138" s="17"/>
      <c r="H138" s="18"/>
      <c r="I138" s="16"/>
      <c r="J138" s="19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2:31" ht="12.75" customHeight="1" x14ac:dyDescent="0.2">
      <c r="B139" s="32"/>
      <c r="D139" s="15"/>
      <c r="E139" s="15"/>
      <c r="F139" s="16"/>
      <c r="G139" s="17"/>
      <c r="H139" s="18"/>
      <c r="I139" s="16"/>
      <c r="J139" s="19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2:31" ht="12.75" customHeight="1" x14ac:dyDescent="0.2">
      <c r="B140" s="32"/>
      <c r="D140" s="15"/>
      <c r="E140" s="15"/>
      <c r="F140" s="16"/>
      <c r="G140" s="17"/>
      <c r="H140" s="18"/>
      <c r="I140" s="16"/>
      <c r="J140" s="19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2:31" ht="12.75" customHeight="1" x14ac:dyDescent="0.2">
      <c r="B141" s="32"/>
      <c r="D141" s="15"/>
      <c r="E141" s="15"/>
      <c r="F141" s="16"/>
      <c r="G141" s="17"/>
      <c r="H141" s="18"/>
      <c r="I141" s="16"/>
      <c r="J141" s="19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2:31" ht="12.75" customHeight="1" x14ac:dyDescent="0.2">
      <c r="B142" s="32"/>
      <c r="D142" s="15"/>
      <c r="E142" s="15"/>
      <c r="F142" s="16"/>
      <c r="G142" s="17"/>
      <c r="H142" s="18"/>
      <c r="I142" s="16"/>
      <c r="J142" s="19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2:31" ht="12.75" customHeight="1" x14ac:dyDescent="0.2">
      <c r="B143" s="32"/>
      <c r="D143" s="15"/>
      <c r="E143" s="15"/>
      <c r="F143" s="16"/>
      <c r="G143" s="17"/>
      <c r="H143" s="18"/>
      <c r="I143" s="16"/>
      <c r="J143" s="19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2:31" ht="12.75" customHeight="1" x14ac:dyDescent="0.2">
      <c r="B144" s="32"/>
      <c r="D144" s="15"/>
      <c r="E144" s="15"/>
      <c r="F144" s="16"/>
      <c r="G144" s="17"/>
      <c r="H144" s="18"/>
      <c r="I144" s="16"/>
      <c r="J144" s="19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2:31" ht="12.75" customHeight="1" x14ac:dyDescent="0.2">
      <c r="B145" s="32"/>
      <c r="D145" s="15"/>
      <c r="E145" s="15"/>
      <c r="F145" s="16"/>
      <c r="G145" s="17"/>
      <c r="H145" s="18"/>
      <c r="I145" s="16"/>
      <c r="J145" s="19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2:31" ht="12.75" customHeight="1" x14ac:dyDescent="0.2">
      <c r="B146" s="32"/>
      <c r="D146" s="15"/>
      <c r="E146" s="15"/>
      <c r="F146" s="16"/>
      <c r="G146" s="17"/>
      <c r="H146" s="18"/>
      <c r="I146" s="16"/>
      <c r="J146" s="19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2:31" ht="12.75" customHeight="1" x14ac:dyDescent="0.2">
      <c r="B147" s="32"/>
      <c r="D147" s="15"/>
      <c r="E147" s="15"/>
      <c r="F147" s="16"/>
      <c r="G147" s="17"/>
      <c r="H147" s="18"/>
      <c r="I147" s="16"/>
      <c r="J147" s="19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2:31" ht="12.75" customHeight="1" x14ac:dyDescent="0.2">
      <c r="B148" s="32"/>
      <c r="D148" s="15"/>
      <c r="E148" s="15"/>
      <c r="F148" s="16"/>
      <c r="G148" s="17"/>
      <c r="H148" s="18"/>
      <c r="I148" s="16"/>
      <c r="J148" s="19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2:31" ht="12.75" customHeight="1" x14ac:dyDescent="0.2">
      <c r="B149" s="32"/>
      <c r="D149" s="15"/>
      <c r="E149" s="15"/>
      <c r="F149" s="16"/>
      <c r="G149" s="17"/>
      <c r="H149" s="18"/>
      <c r="I149" s="16"/>
      <c r="J149" s="19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2:31" ht="12.75" customHeight="1" x14ac:dyDescent="0.2">
      <c r="B150" s="32"/>
      <c r="D150" s="15"/>
      <c r="E150" s="15"/>
      <c r="F150" s="16"/>
      <c r="G150" s="17"/>
      <c r="H150" s="18"/>
      <c r="I150" s="16"/>
      <c r="J150" s="19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2:31" ht="12.75" customHeight="1" x14ac:dyDescent="0.2">
      <c r="B151" s="32"/>
      <c r="D151" s="15"/>
      <c r="E151" s="15"/>
      <c r="F151" s="16"/>
      <c r="G151" s="17"/>
      <c r="H151" s="18"/>
      <c r="I151" s="16"/>
      <c r="J151" s="19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2:31" ht="12.75" customHeight="1" x14ac:dyDescent="0.2">
      <c r="B152" s="32"/>
      <c r="D152" s="15"/>
      <c r="E152" s="15"/>
      <c r="F152" s="16"/>
      <c r="G152" s="17"/>
      <c r="H152" s="18"/>
      <c r="I152" s="16"/>
      <c r="J152" s="19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2:31" ht="12.75" customHeight="1" x14ac:dyDescent="0.2">
      <c r="B153" s="32"/>
      <c r="D153" s="15"/>
      <c r="E153" s="15"/>
      <c r="F153" s="16"/>
      <c r="G153" s="17"/>
      <c r="H153" s="18"/>
      <c r="I153" s="16"/>
      <c r="J153" s="19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2:31" ht="12.75" customHeight="1" x14ac:dyDescent="0.2">
      <c r="B154" s="32"/>
      <c r="D154" s="15"/>
      <c r="E154" s="15"/>
      <c r="F154" s="16"/>
      <c r="G154" s="17"/>
      <c r="H154" s="18"/>
      <c r="I154" s="16"/>
      <c r="J154" s="19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2:31" ht="12.75" customHeight="1" x14ac:dyDescent="0.2">
      <c r="B155" s="32"/>
      <c r="D155" s="15"/>
      <c r="E155" s="15"/>
      <c r="F155" s="16"/>
      <c r="G155" s="17"/>
      <c r="H155" s="18"/>
      <c r="I155" s="16"/>
      <c r="J155" s="19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2:31" ht="12.75" customHeight="1" x14ac:dyDescent="0.2">
      <c r="B156" s="32"/>
      <c r="D156" s="15"/>
      <c r="E156" s="15"/>
      <c r="F156" s="16"/>
      <c r="G156" s="17"/>
      <c r="H156" s="18"/>
      <c r="I156" s="16"/>
      <c r="J156" s="19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2:31" ht="12.75" customHeight="1" x14ac:dyDescent="0.2">
      <c r="B157" s="32"/>
      <c r="D157" s="15"/>
      <c r="E157" s="15"/>
      <c r="F157" s="16"/>
      <c r="G157" s="17"/>
      <c r="H157" s="18"/>
      <c r="I157" s="16"/>
      <c r="J157" s="19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2:31" ht="12.75" customHeight="1" x14ac:dyDescent="0.2">
      <c r="B158" s="32"/>
      <c r="D158" s="15"/>
      <c r="E158" s="15"/>
      <c r="F158" s="16"/>
      <c r="G158" s="17"/>
      <c r="H158" s="18"/>
      <c r="I158" s="16"/>
      <c r="J158" s="19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2:31" ht="12.75" customHeight="1" x14ac:dyDescent="0.2">
      <c r="B159" s="32"/>
      <c r="D159" s="15"/>
      <c r="E159" s="15"/>
      <c r="F159" s="16"/>
      <c r="G159" s="17"/>
      <c r="H159" s="18"/>
      <c r="I159" s="16"/>
      <c r="J159" s="19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2:31" ht="12.75" customHeight="1" x14ac:dyDescent="0.2">
      <c r="B160" s="32"/>
      <c r="D160" s="15"/>
      <c r="E160" s="15"/>
      <c r="F160" s="16"/>
      <c r="G160" s="17"/>
      <c r="H160" s="18"/>
      <c r="I160" s="16"/>
      <c r="J160" s="19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2:31" ht="12.75" customHeight="1" x14ac:dyDescent="0.2">
      <c r="B161" s="32"/>
      <c r="D161" s="15"/>
      <c r="E161" s="15"/>
      <c r="F161" s="16"/>
      <c r="G161" s="17"/>
      <c r="H161" s="18"/>
      <c r="I161" s="16"/>
      <c r="J161" s="19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2:31" ht="12.75" customHeight="1" thickBot="1" x14ac:dyDescent="0.25">
      <c r="B162" s="33"/>
      <c r="D162" s="15"/>
      <c r="E162" s="15"/>
      <c r="F162" s="16"/>
      <c r="G162" s="17"/>
      <c r="H162" s="18"/>
      <c r="I162" s="16"/>
      <c r="J162" s="19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2:31" ht="12.75" customHeight="1" x14ac:dyDescent="0.2">
      <c r="B163" s="5" t="s">
        <v>13</v>
      </c>
      <c r="D163" s="73" t="s">
        <v>4</v>
      </c>
      <c r="E163" s="74"/>
      <c r="F163" s="74"/>
      <c r="G163" s="74"/>
      <c r="H163" s="74"/>
      <c r="I163" s="74"/>
      <c r="J163" s="75"/>
      <c r="K163" s="20">
        <f>IF(K87="","",IF(K102="",IF(SUM(COUNTIF(K103:K162,"LS")+COUNTIF(K103:K162,"LUMP"))&gt;0,"LS",""),IF(SUM(K103:K162)&gt;0,ROUNDUP(SUM(K103:K162),0),"")))</f>
        <v>3039</v>
      </c>
      <c r="L163" s="20" t="str">
        <f>IF(L87="","",IF(L102="",IF(SUM(COUNTIF(L103:L162,"LS")+COUNTIF(L109:L162,"LUMP"))&gt;0,"LS",""),IF(SUM(L109:L162)&gt;0,ROUNDUP(SUM(L109:L162),0),"")))</f>
        <v/>
      </c>
      <c r="M163" s="20">
        <f>IF(M87="","",IF(M102="",IF(SUM(COUNTIF(M103:M162,"LS")+COUNTIF(M109:M162,"LUMP"))&gt;0,"LS",""),IF(SUM(M109:M162)&gt;0,ROUNDUP(SUM(M109:M162),0),"")))</f>
        <v>6636</v>
      </c>
      <c r="N163" s="20">
        <f t="shared" ref="N163" si="16">IF(N87="","",IF(N102="",IF(SUM(COUNTIF(N103:N162,"LS")+COUNTIF(N103:N162,"LUMP"))&gt;0,"LS",""),IF(SUM(N103:N162)&gt;0,ROUNDUP(SUM(N103:N162),0),"")))</f>
        <v>2768</v>
      </c>
      <c r="O163" s="20">
        <f t="shared" ref="O163" si="17">IF(O87="","",IF(O102="",IF(SUM(COUNTIF(O103:O162,"LS")+COUNTIF(O103:O162,"LUMP"))&gt;0,"LS",""),IF(SUM(O103:O162)&gt;0,ROUNDUP(SUM(O103:O162),0),"")))</f>
        <v>2</v>
      </c>
      <c r="P163" s="20" t="str">
        <f t="shared" ref="P163" si="18">IF(P87="","",IF(P102="",IF(SUM(COUNTIF(P103:P162,"LS")+COUNTIF(P103:P162,"LUMP"))&gt;0,"LS",""),IF(SUM(P103:P162)&gt;0,ROUNDUP(SUM(P103:P162),0),"")))</f>
        <v/>
      </c>
      <c r="Q163" s="20" t="str">
        <f t="shared" ref="Q163" si="19">IF(Q87="","",IF(Q102="",IF(SUM(COUNTIF(Q103:Q162,"LS")+COUNTIF(Q103:Q162,"LUMP"))&gt;0,"LS",""),IF(SUM(Q103:Q162)&gt;0,ROUNDUP(SUM(Q103:Q162),0),"")))</f>
        <v/>
      </c>
      <c r="R163" s="20" t="str">
        <f t="shared" ref="R163" si="20">IF(R87="","",IF(R102="",IF(SUM(COUNTIF(R103:R162,"LS")+COUNTIF(R103:R162,"LUMP"))&gt;0,"LS",""),IF(SUM(R103:R162)&gt;0,ROUNDUP(SUM(R103:R162),0),"")))</f>
        <v/>
      </c>
      <c r="S163" s="20"/>
      <c r="T163" s="20" t="str">
        <f t="shared" ref="T163" si="21">IF(T87="","",IF(T102="",IF(SUM(COUNTIF(T103:T162,"LS")+COUNTIF(T103:T162,"LUMP"))&gt;0,"LS",""),IF(SUM(T103:T162)&gt;0,ROUNDUP(SUM(T103:T162),0),"")))</f>
        <v/>
      </c>
      <c r="U163" s="20" t="str">
        <f t="shared" ref="U163" si="22">IF(U87="","",IF(U102="",IF(SUM(COUNTIF(U103:U162,"LS")+COUNTIF(U103:U162,"LUMP"))&gt;0,"LS",""),IF(SUM(U103:U162)&gt;0,ROUNDUP(SUM(U103:U162),0),"")))</f>
        <v/>
      </c>
      <c r="V163" s="20" t="str">
        <f t="shared" ref="V163" si="23">IF(V87="","",IF(V102="",IF(SUM(COUNTIF(V103:V162,"LS")+COUNTIF(V103:V162,"LUMP"))&gt;0,"LS",""),IF(SUM(V103:V162)&gt;0,ROUNDUP(SUM(V103:V162),0),"")))</f>
        <v/>
      </c>
      <c r="W163" s="20" t="str">
        <f t="shared" ref="W163" si="24">IF(W87="","",IF(W102="",IF(SUM(COUNTIF(W103:W162,"LS")+COUNTIF(W103:W162,"LUMP"))&gt;0,"LS",""),IF(SUM(W103:W162)&gt;0,ROUNDUP(SUM(W103:W162),0),"")))</f>
        <v/>
      </c>
      <c r="X163" s="20" t="str">
        <f t="shared" ref="X163" si="25">IF(X87="","",IF(X102="",IF(SUM(COUNTIF(X103:X162,"LS")+COUNTIF(X103:X162,"LUMP"))&gt;0,"LS",""),IF(SUM(X103:X162)&gt;0,ROUNDUP(SUM(X103:X162),0),"")))</f>
        <v/>
      </c>
      <c r="Y163" s="20" t="str">
        <f t="shared" ref="Y163" si="26">IF(Y87="","",IF(Y102="",IF(SUM(COUNTIF(Y103:Y162,"LS")+COUNTIF(Y103:Y162,"LUMP"))&gt;0,"LS",""),IF(SUM(Y103:Y162)&gt;0,ROUNDUP(SUM(Y103:Y162),0),"")))</f>
        <v/>
      </c>
      <c r="Z163" s="20"/>
      <c r="AA163" s="20" t="str">
        <f t="shared" ref="AA163" si="27">IF(AA87="","",IF(AA102="",IF(SUM(COUNTIF(AA103:AA162,"LS")+COUNTIF(AA103:AA162,"LUMP"))&gt;0,"LS",""),IF(SUM(AA103:AA162)&gt;0,ROUNDUP(SUM(AA103:AA162),0),"")))</f>
        <v/>
      </c>
      <c r="AB163" s="20" t="str">
        <f t="shared" ref="AB163" si="28">IF(AB87="","",IF(AB102="",IF(SUM(COUNTIF(AB103:AB162,"LS")+COUNTIF(AB103:AB162,"LUMP"))&gt;0,"LS",""),IF(SUM(AB103:AB162)&gt;0,ROUNDUP(SUM(AB103:AB162),0),"")))</f>
        <v/>
      </c>
      <c r="AC163" s="20" t="str">
        <f t="shared" ref="AC163" si="29">IF(AC87="","",IF(AC102="",IF(SUM(COUNTIF(AC103:AC162,"LS")+COUNTIF(AC103:AC162,"LUMP"))&gt;0,"LS",""),IF(SUM(AC103:AC162)&gt;0,ROUNDUP(SUM(AC103:AC162),0),"")))</f>
        <v/>
      </c>
      <c r="AD163" s="20" t="str">
        <f t="shared" ref="AD163" si="30">IF(AD87="","",IF(AD102="",IF(SUM(COUNTIF(AD103:AD162,"LS")+COUNTIF(AD103:AD162,"LUMP"))&gt;0,"LS",""),IF(SUM(AD103:AD162)&gt;0,ROUNDUP(SUM(AD103:AD162),0),"")))</f>
        <v/>
      </c>
      <c r="AE163" s="20" t="str">
        <f t="shared" ref="AE163" si="31">IF(AE87="","",IF(AE102="",IF(SUM(COUNTIF(AE103:AE162,"LS")+COUNTIF(AE103:AE162,"LUMP"))&gt;0,"LS",""),IF(SUM(AE103:AE162)&gt;0,ROUNDUP(SUM(AE103:AE162),0),"")))</f>
        <v/>
      </c>
    </row>
    <row r="164" spans="2:31" ht="12.75" customHeight="1" thickBot="1" x14ac:dyDescent="0.25"/>
    <row r="165" spans="2:31" ht="12.75" customHeight="1" thickBot="1" x14ac:dyDescent="0.25">
      <c r="B165" s="30" t="s">
        <v>11</v>
      </c>
      <c r="D165" s="56">
        <f>D86+1</f>
        <v>13</v>
      </c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</row>
    <row r="166" spans="2:31" ht="12.75" customHeight="1" thickBot="1" x14ac:dyDescent="0.25">
      <c r="B166" s="34"/>
      <c r="D166" s="57" t="s">
        <v>9</v>
      </c>
      <c r="E166" s="57"/>
      <c r="F166" s="57"/>
      <c r="G166" s="57"/>
      <c r="H166" s="57"/>
      <c r="I166" s="57"/>
      <c r="J166" s="57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2:31" ht="12.75" customHeight="1" thickBot="1" x14ac:dyDescent="0.25">
      <c r="D167" s="58" t="s">
        <v>10</v>
      </c>
      <c r="E167" s="58"/>
      <c r="F167" s="58"/>
      <c r="G167" s="58"/>
      <c r="H167" s="58"/>
      <c r="I167" s="58"/>
      <c r="J167" s="58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2:31" ht="12.75" customHeight="1" x14ac:dyDescent="0.2">
      <c r="B168" s="84" t="s">
        <v>12</v>
      </c>
      <c r="D168" s="59" t="s">
        <v>0</v>
      </c>
      <c r="E168" s="59" t="s">
        <v>1</v>
      </c>
      <c r="F168" s="62" t="s">
        <v>2</v>
      </c>
      <c r="G168" s="63"/>
      <c r="H168" s="63"/>
      <c r="I168" s="63"/>
      <c r="J168" s="64"/>
      <c r="K168" s="7" t="str">
        <f t="shared" ref="K168:AE168" si="32">IF(OR(TRIM(K166)=0,TRIM(K166)=""),"",IF(IFERROR(TRIM(INDEX(QryItemNamed,MATCH(TRIM(K166),ITEM,0),2)),"")="Y","SPECIAL",LEFT(IFERROR(TRIM(INDEX(ITEM,MATCH(TRIM(K166),ITEM,0))),""),3)))</f>
        <v/>
      </c>
      <c r="L168" s="7" t="str">
        <f t="shared" si="32"/>
        <v/>
      </c>
      <c r="M168" s="7" t="str">
        <f t="shared" ref="M168" si="33">IF(OR(TRIM(M166)=0,TRIM(M166)=""),"",IF(IFERROR(TRIM(INDEX(QryItemNamed,MATCH(TRIM(M166),ITEM,0),2)),"")="Y","SPECIAL",LEFT(IFERROR(TRIM(INDEX(ITEM,MATCH(TRIM(M166),ITEM,0))),""),3)))</f>
        <v/>
      </c>
      <c r="N168" s="7" t="str">
        <f t="shared" si="32"/>
        <v/>
      </c>
      <c r="O168" s="7" t="str">
        <f t="shared" si="32"/>
        <v/>
      </c>
      <c r="P168" s="7" t="str">
        <f t="shared" si="32"/>
        <v/>
      </c>
      <c r="Q168" s="7" t="str">
        <f t="shared" si="32"/>
        <v/>
      </c>
      <c r="R168" s="7" t="str">
        <f t="shared" si="32"/>
        <v/>
      </c>
      <c r="S168" s="7"/>
      <c r="T168" s="7" t="str">
        <f t="shared" si="32"/>
        <v/>
      </c>
      <c r="U168" s="7" t="str">
        <f t="shared" si="32"/>
        <v/>
      </c>
      <c r="V168" s="7" t="str">
        <f t="shared" si="32"/>
        <v/>
      </c>
      <c r="W168" s="7" t="str">
        <f t="shared" si="32"/>
        <v/>
      </c>
      <c r="X168" s="7" t="str">
        <f t="shared" si="32"/>
        <v/>
      </c>
      <c r="Y168" s="7" t="str">
        <f t="shared" si="32"/>
        <v/>
      </c>
      <c r="Z168" s="7"/>
      <c r="AA168" s="7" t="str">
        <f t="shared" si="32"/>
        <v/>
      </c>
      <c r="AB168" s="7" t="str">
        <f t="shared" si="32"/>
        <v/>
      </c>
      <c r="AC168" s="7" t="str">
        <f t="shared" si="32"/>
        <v/>
      </c>
      <c r="AD168" s="7" t="str">
        <f t="shared" si="32"/>
        <v/>
      </c>
      <c r="AE168" s="7" t="str">
        <f t="shared" si="32"/>
        <v/>
      </c>
    </row>
    <row r="169" spans="2:31" ht="12.75" customHeight="1" x14ac:dyDescent="0.2">
      <c r="B169" s="85"/>
      <c r="D169" s="60"/>
      <c r="E169" s="60"/>
      <c r="F169" s="65"/>
      <c r="G169" s="66"/>
      <c r="H169" s="66"/>
      <c r="I169" s="66"/>
      <c r="J169" s="67"/>
      <c r="K169" s="71" t="str">
        <f t="shared" ref="K169:AE169" si="34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/>
      </c>
      <c r="L169" s="71" t="str">
        <f t="shared" si="34"/>
        <v/>
      </c>
      <c r="M169" s="76" t="str">
        <f t="shared" ref="M169" si="35">IF(OR(TRIM(M166)=0,TRIM(M166)=""),IF(M167="","",M167),IF(IFERROR(TRIM(INDEX(QryItemNamed,MATCH(TRIM(M166),ITEM,0),2)),"")="Y",TRIM(RIGHT(IFERROR(TRIM(INDEX(QryItemNamed,MATCH(TRIM(M166),ITEM,0),4)),"123456789012"),LEN(IFERROR(TRIM(INDEX(QryItemNamed,MATCH(TRIM(M166),ITEM,0),4)),"123456789012"))-9))&amp;M167,IFERROR(TRIM(INDEX(QryItemNamed,MATCH(TRIM(M166),ITEM,0),4))&amp;M167,"ITEM CODE DOES NOT EXIST IN ITEM MASTER")))</f>
        <v/>
      </c>
      <c r="N169" s="72" t="str">
        <f t="shared" si="34"/>
        <v/>
      </c>
      <c r="O169" s="72" t="str">
        <f t="shared" si="34"/>
        <v/>
      </c>
      <c r="P169" s="72" t="str">
        <f t="shared" si="34"/>
        <v/>
      </c>
      <c r="Q169" s="72" t="str">
        <f t="shared" si="34"/>
        <v/>
      </c>
      <c r="R169" s="72" t="str">
        <f t="shared" si="34"/>
        <v/>
      </c>
      <c r="S169" s="44"/>
      <c r="T169" s="72" t="str">
        <f t="shared" si="34"/>
        <v/>
      </c>
      <c r="U169" s="72" t="str">
        <f t="shared" si="34"/>
        <v/>
      </c>
      <c r="V169" s="72" t="str">
        <f t="shared" si="34"/>
        <v/>
      </c>
      <c r="W169" s="72" t="str">
        <f t="shared" si="34"/>
        <v/>
      </c>
      <c r="X169" s="72" t="str">
        <f t="shared" si="34"/>
        <v/>
      </c>
      <c r="Y169" s="76" t="str">
        <f t="shared" si="34"/>
        <v/>
      </c>
      <c r="Z169" s="37"/>
      <c r="AA169" s="76" t="str">
        <f t="shared" si="34"/>
        <v/>
      </c>
      <c r="AB169" s="72" t="str">
        <f t="shared" si="34"/>
        <v/>
      </c>
      <c r="AC169" s="72" t="str">
        <f t="shared" si="34"/>
        <v/>
      </c>
      <c r="AD169" s="72" t="str">
        <f t="shared" si="34"/>
        <v/>
      </c>
      <c r="AE169" s="72" t="str">
        <f t="shared" si="34"/>
        <v/>
      </c>
    </row>
    <row r="170" spans="2:31" ht="12.75" customHeight="1" x14ac:dyDescent="0.2">
      <c r="B170" s="85"/>
      <c r="D170" s="60"/>
      <c r="E170" s="60"/>
      <c r="F170" s="65"/>
      <c r="G170" s="66"/>
      <c r="H170" s="66"/>
      <c r="I170" s="66"/>
      <c r="J170" s="67"/>
      <c r="K170" s="71"/>
      <c r="L170" s="71"/>
      <c r="M170" s="77"/>
      <c r="N170" s="72"/>
      <c r="O170" s="72"/>
      <c r="P170" s="72"/>
      <c r="Q170" s="72"/>
      <c r="R170" s="72"/>
      <c r="S170" s="44"/>
      <c r="T170" s="72"/>
      <c r="U170" s="72"/>
      <c r="V170" s="72"/>
      <c r="W170" s="72"/>
      <c r="X170" s="72"/>
      <c r="Y170" s="77"/>
      <c r="Z170" s="38"/>
      <c r="AA170" s="77"/>
      <c r="AB170" s="72"/>
      <c r="AC170" s="72"/>
      <c r="AD170" s="72"/>
      <c r="AE170" s="72"/>
    </row>
    <row r="171" spans="2:31" ht="12.75" customHeight="1" x14ac:dyDescent="0.2">
      <c r="B171" s="85"/>
      <c r="D171" s="60"/>
      <c r="E171" s="60"/>
      <c r="F171" s="65"/>
      <c r="G171" s="66"/>
      <c r="H171" s="66"/>
      <c r="I171" s="66"/>
      <c r="J171" s="67"/>
      <c r="K171" s="71"/>
      <c r="L171" s="71"/>
      <c r="M171" s="77"/>
      <c r="N171" s="72"/>
      <c r="O171" s="72"/>
      <c r="P171" s="72"/>
      <c r="Q171" s="72"/>
      <c r="R171" s="72"/>
      <c r="S171" s="44"/>
      <c r="T171" s="72"/>
      <c r="U171" s="72"/>
      <c r="V171" s="72"/>
      <c r="W171" s="72"/>
      <c r="X171" s="72"/>
      <c r="Y171" s="77"/>
      <c r="Z171" s="38"/>
      <c r="AA171" s="77"/>
      <c r="AB171" s="72"/>
      <c r="AC171" s="72"/>
      <c r="AD171" s="72"/>
      <c r="AE171" s="72"/>
    </row>
    <row r="172" spans="2:31" ht="12.75" customHeight="1" x14ac:dyDescent="0.2">
      <c r="B172" s="85"/>
      <c r="D172" s="60"/>
      <c r="E172" s="60"/>
      <c r="F172" s="65"/>
      <c r="G172" s="66"/>
      <c r="H172" s="66"/>
      <c r="I172" s="66"/>
      <c r="J172" s="67"/>
      <c r="K172" s="71"/>
      <c r="L172" s="71"/>
      <c r="M172" s="77"/>
      <c r="N172" s="72"/>
      <c r="O172" s="72"/>
      <c r="P172" s="72"/>
      <c r="Q172" s="72"/>
      <c r="R172" s="72"/>
      <c r="S172" s="44"/>
      <c r="T172" s="72"/>
      <c r="U172" s="72"/>
      <c r="V172" s="72"/>
      <c r="W172" s="72"/>
      <c r="X172" s="72"/>
      <c r="Y172" s="77"/>
      <c r="Z172" s="38"/>
      <c r="AA172" s="77"/>
      <c r="AB172" s="72"/>
      <c r="AC172" s="72"/>
      <c r="AD172" s="72"/>
      <c r="AE172" s="72"/>
    </row>
    <row r="173" spans="2:31" ht="12.75" customHeight="1" x14ac:dyDescent="0.2">
      <c r="B173" s="85"/>
      <c r="D173" s="60"/>
      <c r="E173" s="60"/>
      <c r="F173" s="65"/>
      <c r="G173" s="66"/>
      <c r="H173" s="66"/>
      <c r="I173" s="66"/>
      <c r="J173" s="67"/>
      <c r="K173" s="71"/>
      <c r="L173" s="71"/>
      <c r="M173" s="77"/>
      <c r="N173" s="72"/>
      <c r="O173" s="72"/>
      <c r="P173" s="72"/>
      <c r="Q173" s="72"/>
      <c r="R173" s="72"/>
      <c r="S173" s="44"/>
      <c r="T173" s="72"/>
      <c r="U173" s="72"/>
      <c r="V173" s="72"/>
      <c r="W173" s="72"/>
      <c r="X173" s="72"/>
      <c r="Y173" s="77"/>
      <c r="Z173" s="38"/>
      <c r="AA173" s="77"/>
      <c r="AB173" s="72"/>
      <c r="AC173" s="72"/>
      <c r="AD173" s="72"/>
      <c r="AE173" s="72"/>
    </row>
    <row r="174" spans="2:31" ht="12.75" customHeight="1" x14ac:dyDescent="0.2">
      <c r="B174" s="85"/>
      <c r="D174" s="60"/>
      <c r="E174" s="60"/>
      <c r="F174" s="65"/>
      <c r="G174" s="66"/>
      <c r="H174" s="66"/>
      <c r="I174" s="66"/>
      <c r="J174" s="67"/>
      <c r="K174" s="71"/>
      <c r="L174" s="71"/>
      <c r="M174" s="77"/>
      <c r="N174" s="72"/>
      <c r="O174" s="72"/>
      <c r="P174" s="72"/>
      <c r="Q174" s="72"/>
      <c r="R174" s="72"/>
      <c r="S174" s="44"/>
      <c r="T174" s="72"/>
      <c r="U174" s="72"/>
      <c r="V174" s="72"/>
      <c r="W174" s="72"/>
      <c r="X174" s="72"/>
      <c r="Y174" s="77"/>
      <c r="Z174" s="38"/>
      <c r="AA174" s="77"/>
      <c r="AB174" s="72"/>
      <c r="AC174" s="72"/>
      <c r="AD174" s="72"/>
      <c r="AE174" s="72"/>
    </row>
    <row r="175" spans="2:31" ht="12.75" customHeight="1" x14ac:dyDescent="0.2">
      <c r="B175" s="85"/>
      <c r="D175" s="60"/>
      <c r="E175" s="60"/>
      <c r="F175" s="65"/>
      <c r="G175" s="66"/>
      <c r="H175" s="66"/>
      <c r="I175" s="66"/>
      <c r="J175" s="67"/>
      <c r="K175" s="71"/>
      <c r="L175" s="71"/>
      <c r="M175" s="77"/>
      <c r="N175" s="72"/>
      <c r="O175" s="72"/>
      <c r="P175" s="72"/>
      <c r="Q175" s="72"/>
      <c r="R175" s="72"/>
      <c r="S175" s="44"/>
      <c r="T175" s="72"/>
      <c r="U175" s="72"/>
      <c r="V175" s="72"/>
      <c r="W175" s="72"/>
      <c r="X175" s="72"/>
      <c r="Y175" s="77"/>
      <c r="Z175" s="38"/>
      <c r="AA175" s="77"/>
      <c r="AB175" s="72"/>
      <c r="AC175" s="72"/>
      <c r="AD175" s="72"/>
      <c r="AE175" s="72"/>
    </row>
    <row r="176" spans="2:31" ht="12.75" customHeight="1" x14ac:dyDescent="0.2">
      <c r="B176" s="85"/>
      <c r="D176" s="60"/>
      <c r="E176" s="60"/>
      <c r="F176" s="65"/>
      <c r="G176" s="66"/>
      <c r="H176" s="66"/>
      <c r="I176" s="66"/>
      <c r="J176" s="67"/>
      <c r="K176" s="71"/>
      <c r="L176" s="71"/>
      <c r="M176" s="77"/>
      <c r="N176" s="72"/>
      <c r="O176" s="72"/>
      <c r="P176" s="72"/>
      <c r="Q176" s="72"/>
      <c r="R176" s="72"/>
      <c r="S176" s="44"/>
      <c r="T176" s="72"/>
      <c r="U176" s="72"/>
      <c r="V176" s="72"/>
      <c r="W176" s="72"/>
      <c r="X176" s="72"/>
      <c r="Y176" s="77"/>
      <c r="Z176" s="38"/>
      <c r="AA176" s="77"/>
      <c r="AB176" s="72"/>
      <c r="AC176" s="72"/>
      <c r="AD176" s="72"/>
      <c r="AE176" s="72"/>
    </row>
    <row r="177" spans="2:31" ht="12.75" customHeight="1" x14ac:dyDescent="0.2">
      <c r="B177" s="85"/>
      <c r="D177" s="60"/>
      <c r="E177" s="60"/>
      <c r="F177" s="65"/>
      <c r="G177" s="66"/>
      <c r="H177" s="66"/>
      <c r="I177" s="66"/>
      <c r="J177" s="67"/>
      <c r="K177" s="71"/>
      <c r="L177" s="71"/>
      <c r="M177" s="77"/>
      <c r="N177" s="72"/>
      <c r="O177" s="72"/>
      <c r="P177" s="72"/>
      <c r="Q177" s="72"/>
      <c r="R177" s="72"/>
      <c r="S177" s="44"/>
      <c r="T177" s="72"/>
      <c r="U177" s="72"/>
      <c r="V177" s="72"/>
      <c r="W177" s="72"/>
      <c r="X177" s="72"/>
      <c r="Y177" s="77"/>
      <c r="Z177" s="38"/>
      <c r="AA177" s="77"/>
      <c r="AB177" s="72"/>
      <c r="AC177" s="72"/>
      <c r="AD177" s="72"/>
      <c r="AE177" s="72"/>
    </row>
    <row r="178" spans="2:31" ht="12.75" customHeight="1" x14ac:dyDescent="0.2">
      <c r="B178" s="85"/>
      <c r="D178" s="60"/>
      <c r="E178" s="60"/>
      <c r="F178" s="65"/>
      <c r="G178" s="66"/>
      <c r="H178" s="66"/>
      <c r="I178" s="66"/>
      <c r="J178" s="67"/>
      <c r="K178" s="71"/>
      <c r="L178" s="71"/>
      <c r="M178" s="77"/>
      <c r="N178" s="72"/>
      <c r="O178" s="72"/>
      <c r="P178" s="72"/>
      <c r="Q178" s="72"/>
      <c r="R178" s="72"/>
      <c r="S178" s="44"/>
      <c r="T178" s="72"/>
      <c r="U178" s="72"/>
      <c r="V178" s="72"/>
      <c r="W178" s="72"/>
      <c r="X178" s="72"/>
      <c r="Y178" s="77"/>
      <c r="Z178" s="38"/>
      <c r="AA178" s="77"/>
      <c r="AB178" s="72"/>
      <c r="AC178" s="72"/>
      <c r="AD178" s="72"/>
      <c r="AE178" s="72"/>
    </row>
    <row r="179" spans="2:31" ht="12.75" customHeight="1" x14ac:dyDescent="0.2">
      <c r="B179" s="85"/>
      <c r="D179" s="60"/>
      <c r="E179" s="60"/>
      <c r="F179" s="65"/>
      <c r="G179" s="66"/>
      <c r="H179" s="66"/>
      <c r="I179" s="66"/>
      <c r="J179" s="67"/>
      <c r="K179" s="71"/>
      <c r="L179" s="71"/>
      <c r="M179" s="77"/>
      <c r="N179" s="72"/>
      <c r="O179" s="72"/>
      <c r="P179" s="72"/>
      <c r="Q179" s="72"/>
      <c r="R179" s="72"/>
      <c r="S179" s="44"/>
      <c r="T179" s="72"/>
      <c r="U179" s="72"/>
      <c r="V179" s="72"/>
      <c r="W179" s="72"/>
      <c r="X179" s="72"/>
      <c r="Y179" s="77"/>
      <c r="Z179" s="38"/>
      <c r="AA179" s="77"/>
      <c r="AB179" s="72"/>
      <c r="AC179" s="72"/>
      <c r="AD179" s="72"/>
      <c r="AE179" s="72"/>
    </row>
    <row r="180" spans="2:31" ht="12.75" customHeight="1" x14ac:dyDescent="0.2">
      <c r="B180" s="85"/>
      <c r="D180" s="60"/>
      <c r="E180" s="60"/>
      <c r="F180" s="65"/>
      <c r="G180" s="66"/>
      <c r="H180" s="66"/>
      <c r="I180" s="66"/>
      <c r="J180" s="67"/>
      <c r="K180" s="71"/>
      <c r="L180" s="71"/>
      <c r="M180" s="78"/>
      <c r="N180" s="72"/>
      <c r="O180" s="72"/>
      <c r="P180" s="72"/>
      <c r="Q180" s="72"/>
      <c r="R180" s="72"/>
      <c r="S180" s="44"/>
      <c r="T180" s="72"/>
      <c r="U180" s="72"/>
      <c r="V180" s="72"/>
      <c r="W180" s="72"/>
      <c r="X180" s="72"/>
      <c r="Y180" s="78"/>
      <c r="Z180" s="39"/>
      <c r="AA180" s="78"/>
      <c r="AB180" s="72"/>
      <c r="AC180" s="72"/>
      <c r="AD180" s="72"/>
      <c r="AE180" s="72"/>
    </row>
    <row r="181" spans="2:31" ht="12.75" customHeight="1" thickBot="1" x14ac:dyDescent="0.25">
      <c r="B181" s="86"/>
      <c r="D181" s="61"/>
      <c r="E181" s="61"/>
      <c r="F181" s="68"/>
      <c r="G181" s="69"/>
      <c r="H181" s="69"/>
      <c r="I181" s="69"/>
      <c r="J181" s="70"/>
      <c r="K181" s="9" t="str">
        <f t="shared" ref="K181:AE181" si="36">IF(OR(TRIM(K166)=0,TRIM(K166)=""),"",IF(IFERROR(TRIM(INDEX(QryItemNamed,MATCH(TRIM(K166),ITEM,0),3)),"")="LS","",IFERROR(TRIM(INDEX(QryItemNamed,MATCH(TRIM(K166),ITEM,0),3)),"")))</f>
        <v/>
      </c>
      <c r="L181" s="9" t="str">
        <f t="shared" si="36"/>
        <v/>
      </c>
      <c r="M181" s="9" t="str">
        <f t="shared" ref="M181" si="37">IF(OR(TRIM(M166)=0,TRIM(M166)=""),"",IF(IFERROR(TRIM(INDEX(QryItemNamed,MATCH(TRIM(M166),ITEM,0),3)),"")="LS","",IFERROR(TRIM(INDEX(QryItemNamed,MATCH(TRIM(M166),ITEM,0),3)),"")))</f>
        <v/>
      </c>
      <c r="N181" s="9" t="str">
        <f t="shared" si="36"/>
        <v/>
      </c>
      <c r="O181" s="9" t="str">
        <f t="shared" si="36"/>
        <v/>
      </c>
      <c r="P181" s="9" t="str">
        <f t="shared" si="36"/>
        <v/>
      </c>
      <c r="Q181" s="9" t="str">
        <f t="shared" si="36"/>
        <v/>
      </c>
      <c r="R181" s="9" t="str">
        <f t="shared" si="36"/>
        <v/>
      </c>
      <c r="S181" s="9"/>
      <c r="T181" s="9" t="str">
        <f t="shared" si="36"/>
        <v/>
      </c>
      <c r="U181" s="9" t="str">
        <f t="shared" si="36"/>
        <v/>
      </c>
      <c r="V181" s="9" t="str">
        <f t="shared" si="36"/>
        <v/>
      </c>
      <c r="W181" s="9" t="str">
        <f t="shared" si="36"/>
        <v/>
      </c>
      <c r="X181" s="9" t="str">
        <f t="shared" si="36"/>
        <v/>
      </c>
      <c r="Y181" s="9" t="str">
        <f t="shared" si="36"/>
        <v/>
      </c>
      <c r="Z181" s="9"/>
      <c r="AA181" s="9" t="str">
        <f t="shared" si="36"/>
        <v/>
      </c>
      <c r="AB181" s="9" t="str">
        <f t="shared" si="36"/>
        <v/>
      </c>
      <c r="AC181" s="9" t="str">
        <f t="shared" si="36"/>
        <v/>
      </c>
      <c r="AD181" s="9" t="str">
        <f t="shared" si="36"/>
        <v/>
      </c>
      <c r="AE181" s="9" t="str">
        <f t="shared" si="36"/>
        <v/>
      </c>
    </row>
    <row r="182" spans="2:31" ht="12.75" customHeight="1" x14ac:dyDescent="0.2">
      <c r="B182" s="31"/>
      <c r="D182" s="10"/>
      <c r="E182" s="10"/>
      <c r="F182" s="11"/>
      <c r="G182" s="12"/>
      <c r="H182" s="13" t="s">
        <v>3</v>
      </c>
      <c r="I182" s="11"/>
      <c r="J182" s="14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2:31" ht="12.75" customHeight="1" x14ac:dyDescent="0.2">
      <c r="B183" s="32"/>
      <c r="D183" s="15"/>
      <c r="E183" s="15"/>
      <c r="F183" s="16"/>
      <c r="G183" s="17"/>
      <c r="H183" s="18"/>
      <c r="I183" s="16"/>
      <c r="J183" s="19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2:31" ht="12.75" customHeight="1" x14ac:dyDescent="0.2">
      <c r="B184" s="32"/>
      <c r="D184" s="15"/>
      <c r="E184" s="15"/>
      <c r="F184" s="16"/>
      <c r="G184" s="17"/>
      <c r="H184" s="18"/>
      <c r="I184" s="16"/>
      <c r="J184" s="19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2:31" ht="12.75" customHeight="1" x14ac:dyDescent="0.2">
      <c r="B185" s="32"/>
      <c r="D185" s="15"/>
      <c r="E185" s="15"/>
      <c r="F185" s="16"/>
      <c r="G185" s="17"/>
      <c r="H185" s="18"/>
      <c r="I185" s="16"/>
      <c r="J185" s="19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2:31" ht="12.75" customHeight="1" x14ac:dyDescent="0.2">
      <c r="B186" s="32"/>
      <c r="D186" s="15"/>
      <c r="E186" s="15"/>
      <c r="F186" s="16"/>
      <c r="G186" s="17"/>
      <c r="H186" s="18"/>
      <c r="I186" s="16"/>
      <c r="J186" s="19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2:31" ht="12.75" customHeight="1" x14ac:dyDescent="0.2">
      <c r="B187" s="32"/>
      <c r="D187" s="15"/>
      <c r="E187" s="15"/>
      <c r="F187" s="16"/>
      <c r="G187" s="17"/>
      <c r="H187" s="18"/>
      <c r="I187" s="16"/>
      <c r="J187" s="19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2:31" ht="12.75" customHeight="1" x14ac:dyDescent="0.2">
      <c r="B188" s="32"/>
      <c r="D188" s="15"/>
      <c r="E188" s="15"/>
      <c r="F188" s="16"/>
      <c r="G188" s="17"/>
      <c r="H188" s="18"/>
      <c r="I188" s="16"/>
      <c r="J188" s="19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2:31" ht="12.75" customHeight="1" x14ac:dyDescent="0.2">
      <c r="B189" s="32"/>
      <c r="D189" s="15"/>
      <c r="E189" s="15"/>
      <c r="F189" s="16"/>
      <c r="G189" s="17"/>
      <c r="H189" s="18"/>
      <c r="I189" s="16"/>
      <c r="J189" s="19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2:31" ht="12.75" customHeight="1" x14ac:dyDescent="0.2">
      <c r="B190" s="32"/>
      <c r="D190" s="15"/>
      <c r="E190" s="15"/>
      <c r="F190" s="16"/>
      <c r="G190" s="17"/>
      <c r="H190" s="18"/>
      <c r="I190" s="16"/>
      <c r="J190" s="19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2:31" ht="12.75" customHeight="1" x14ac:dyDescent="0.2">
      <c r="B191" s="32"/>
      <c r="D191" s="15"/>
      <c r="E191" s="15"/>
      <c r="F191" s="16"/>
      <c r="G191" s="17"/>
      <c r="H191" s="18"/>
      <c r="I191" s="16"/>
      <c r="J191" s="19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2:31" ht="12.75" customHeight="1" x14ac:dyDescent="0.2">
      <c r="B192" s="32"/>
      <c r="D192" s="15"/>
      <c r="E192" s="15"/>
      <c r="F192" s="16"/>
      <c r="G192" s="17"/>
      <c r="H192" s="18"/>
      <c r="I192" s="16"/>
      <c r="J192" s="19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2:31" ht="12.75" customHeight="1" x14ac:dyDescent="0.2">
      <c r="B193" s="32"/>
      <c r="D193" s="15"/>
      <c r="E193" s="15"/>
      <c r="F193" s="16"/>
      <c r="G193" s="17"/>
      <c r="H193" s="18"/>
      <c r="I193" s="16"/>
      <c r="J193" s="19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2:31" ht="12.75" customHeight="1" x14ac:dyDescent="0.2">
      <c r="B194" s="32"/>
      <c r="D194" s="15"/>
      <c r="E194" s="15"/>
      <c r="F194" s="16"/>
      <c r="G194" s="17"/>
      <c r="H194" s="18"/>
      <c r="I194" s="16"/>
      <c r="J194" s="19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2:31" ht="12.75" customHeight="1" x14ac:dyDescent="0.2">
      <c r="B195" s="32"/>
      <c r="D195" s="15"/>
      <c r="E195" s="15"/>
      <c r="F195" s="16"/>
      <c r="G195" s="17"/>
      <c r="H195" s="18"/>
      <c r="I195" s="16"/>
      <c r="J195" s="19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2:31" ht="12.75" customHeight="1" x14ac:dyDescent="0.2">
      <c r="B196" s="32"/>
      <c r="D196" s="15"/>
      <c r="E196" s="15"/>
      <c r="F196" s="16"/>
      <c r="G196" s="17"/>
      <c r="H196" s="18"/>
      <c r="I196" s="16"/>
      <c r="J196" s="19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2:31" ht="12.75" customHeight="1" x14ac:dyDescent="0.2">
      <c r="B197" s="32"/>
      <c r="D197" s="15"/>
      <c r="E197" s="15"/>
      <c r="F197" s="16"/>
      <c r="G197" s="17"/>
      <c r="H197" s="18"/>
      <c r="I197" s="16"/>
      <c r="J197" s="19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2:31" ht="12.75" customHeight="1" x14ac:dyDescent="0.2">
      <c r="B198" s="32"/>
      <c r="D198" s="15"/>
      <c r="E198" s="15"/>
      <c r="F198" s="16"/>
      <c r="G198" s="17"/>
      <c r="H198" s="18"/>
      <c r="I198" s="16"/>
      <c r="J198" s="19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2:31" ht="12.75" customHeight="1" x14ac:dyDescent="0.2">
      <c r="B199" s="32"/>
      <c r="D199" s="15"/>
      <c r="E199" s="15"/>
      <c r="F199" s="16"/>
      <c r="G199" s="17"/>
      <c r="H199" s="18"/>
      <c r="I199" s="16"/>
      <c r="J199" s="19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2:31" ht="12.75" customHeight="1" x14ac:dyDescent="0.2">
      <c r="B200" s="32"/>
      <c r="D200" s="15"/>
      <c r="E200" s="15"/>
      <c r="F200" s="16"/>
      <c r="G200" s="17"/>
      <c r="H200" s="18"/>
      <c r="I200" s="16"/>
      <c r="J200" s="19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2:31" ht="12.75" customHeight="1" x14ac:dyDescent="0.2">
      <c r="B201" s="32"/>
      <c r="D201" s="15"/>
      <c r="E201" s="15"/>
      <c r="F201" s="16"/>
      <c r="G201" s="17"/>
      <c r="H201" s="18"/>
      <c r="I201" s="16"/>
      <c r="J201" s="19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2:31" ht="12.75" customHeight="1" x14ac:dyDescent="0.2">
      <c r="B202" s="32"/>
      <c r="D202" s="15"/>
      <c r="E202" s="15"/>
      <c r="F202" s="16"/>
      <c r="G202" s="17"/>
      <c r="H202" s="18"/>
      <c r="I202" s="16"/>
      <c r="J202" s="19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2:31" ht="12.75" customHeight="1" x14ac:dyDescent="0.2">
      <c r="B203" s="32"/>
      <c r="D203" s="15"/>
      <c r="E203" s="15"/>
      <c r="F203" s="16"/>
      <c r="G203" s="17"/>
      <c r="H203" s="18"/>
      <c r="I203" s="16"/>
      <c r="J203" s="19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2:31" ht="12.75" customHeight="1" x14ac:dyDescent="0.2">
      <c r="B204" s="32"/>
      <c r="D204" s="15"/>
      <c r="E204" s="15"/>
      <c r="F204" s="16"/>
      <c r="G204" s="17"/>
      <c r="H204" s="18"/>
      <c r="I204" s="16"/>
      <c r="J204" s="19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2:31" ht="12.75" customHeight="1" x14ac:dyDescent="0.2">
      <c r="B205" s="32"/>
      <c r="D205" s="15"/>
      <c r="E205" s="15"/>
      <c r="F205" s="16"/>
      <c r="G205" s="17"/>
      <c r="H205" s="18"/>
      <c r="I205" s="16"/>
      <c r="J205" s="19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2:31" ht="12.75" customHeight="1" x14ac:dyDescent="0.2">
      <c r="B206" s="32"/>
      <c r="D206" s="15"/>
      <c r="E206" s="15"/>
      <c r="F206" s="16"/>
      <c r="G206" s="17"/>
      <c r="H206" s="18"/>
      <c r="I206" s="16"/>
      <c r="J206" s="19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2:31" ht="12.75" customHeight="1" x14ac:dyDescent="0.2">
      <c r="B207" s="32"/>
      <c r="D207" s="15"/>
      <c r="E207" s="15"/>
      <c r="F207" s="16"/>
      <c r="G207" s="17"/>
      <c r="H207" s="18"/>
      <c r="I207" s="16"/>
      <c r="J207" s="19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2:31" ht="12.75" customHeight="1" x14ac:dyDescent="0.2">
      <c r="B208" s="32"/>
      <c r="D208" s="15"/>
      <c r="E208" s="15"/>
      <c r="F208" s="16"/>
      <c r="G208" s="17"/>
      <c r="H208" s="18"/>
      <c r="I208" s="16"/>
      <c r="J208" s="19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2:31" ht="12.75" customHeight="1" x14ac:dyDescent="0.2">
      <c r="B209" s="32"/>
      <c r="D209" s="15"/>
      <c r="E209" s="15"/>
      <c r="F209" s="16"/>
      <c r="G209" s="17"/>
      <c r="H209" s="18"/>
      <c r="I209" s="16"/>
      <c r="J209" s="19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2:31" ht="12.75" customHeight="1" x14ac:dyDescent="0.2">
      <c r="B210" s="32"/>
      <c r="D210" s="15"/>
      <c r="E210" s="15"/>
      <c r="F210" s="16"/>
      <c r="G210" s="17"/>
      <c r="H210" s="18"/>
      <c r="I210" s="16"/>
      <c r="J210" s="19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2:31" ht="12.75" customHeight="1" x14ac:dyDescent="0.2">
      <c r="B211" s="32"/>
      <c r="D211" s="15"/>
      <c r="E211" s="15"/>
      <c r="F211" s="16"/>
      <c r="G211" s="17"/>
      <c r="H211" s="18"/>
      <c r="I211" s="16"/>
      <c r="J211" s="19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2:31" ht="12.75" customHeight="1" x14ac:dyDescent="0.2">
      <c r="B212" s="32"/>
      <c r="D212" s="15"/>
      <c r="E212" s="15"/>
      <c r="F212" s="16"/>
      <c r="G212" s="17"/>
      <c r="H212" s="18"/>
      <c r="I212" s="16"/>
      <c r="J212" s="19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2:31" ht="12.75" customHeight="1" x14ac:dyDescent="0.2">
      <c r="B213" s="32"/>
      <c r="D213" s="15"/>
      <c r="E213" s="15"/>
      <c r="F213" s="16"/>
      <c r="G213" s="17"/>
      <c r="H213" s="18"/>
      <c r="I213" s="16"/>
      <c r="J213" s="19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2:31" ht="12.75" customHeight="1" x14ac:dyDescent="0.2">
      <c r="B214" s="32"/>
      <c r="D214" s="15"/>
      <c r="E214" s="15"/>
      <c r="F214" s="16"/>
      <c r="G214" s="17"/>
      <c r="H214" s="18"/>
      <c r="I214" s="16"/>
      <c r="J214" s="19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2:31" ht="12.75" customHeight="1" x14ac:dyDescent="0.2">
      <c r="B215" s="32"/>
      <c r="D215" s="15"/>
      <c r="E215" s="15"/>
      <c r="F215" s="16"/>
      <c r="G215" s="17"/>
      <c r="H215" s="18"/>
      <c r="I215" s="16"/>
      <c r="J215" s="19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2:31" ht="12.75" customHeight="1" x14ac:dyDescent="0.2">
      <c r="B216" s="32"/>
      <c r="D216" s="15"/>
      <c r="E216" s="15"/>
      <c r="F216" s="16"/>
      <c r="G216" s="17"/>
      <c r="H216" s="18"/>
      <c r="I216" s="16"/>
      <c r="J216" s="19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2:31" ht="12.75" customHeight="1" x14ac:dyDescent="0.2">
      <c r="B217" s="32"/>
      <c r="D217" s="15"/>
      <c r="E217" s="15"/>
      <c r="F217" s="16"/>
      <c r="G217" s="17"/>
      <c r="H217" s="18"/>
      <c r="I217" s="16"/>
      <c r="J217" s="19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2:31" ht="12.75" customHeight="1" x14ac:dyDescent="0.2">
      <c r="B218" s="32"/>
      <c r="D218" s="15"/>
      <c r="E218" s="15"/>
      <c r="F218" s="16"/>
      <c r="G218" s="17"/>
      <c r="H218" s="18"/>
      <c r="I218" s="16"/>
      <c r="J218" s="19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2:31" ht="12.75" customHeight="1" x14ac:dyDescent="0.2">
      <c r="B219" s="32"/>
      <c r="D219" s="15"/>
      <c r="E219" s="15"/>
      <c r="F219" s="16"/>
      <c r="G219" s="17"/>
      <c r="H219" s="18"/>
      <c r="I219" s="16"/>
      <c r="J219" s="19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2:31" ht="12.75" customHeight="1" x14ac:dyDescent="0.2">
      <c r="B220" s="32"/>
      <c r="D220" s="15"/>
      <c r="E220" s="15"/>
      <c r="F220" s="16"/>
      <c r="G220" s="17"/>
      <c r="H220" s="18"/>
      <c r="I220" s="16"/>
      <c r="J220" s="19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2:31" ht="12.75" customHeight="1" x14ac:dyDescent="0.2">
      <c r="B221" s="32"/>
      <c r="D221" s="15"/>
      <c r="E221" s="15"/>
      <c r="F221" s="16"/>
      <c r="G221" s="17"/>
      <c r="H221" s="18"/>
      <c r="I221" s="16"/>
      <c r="J221" s="19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2:31" ht="12.75" customHeight="1" x14ac:dyDescent="0.2">
      <c r="B222" s="32"/>
      <c r="D222" s="15"/>
      <c r="E222" s="15"/>
      <c r="F222" s="16"/>
      <c r="G222" s="17"/>
      <c r="H222" s="18"/>
      <c r="I222" s="16"/>
      <c r="J222" s="19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2:31" ht="12.75" customHeight="1" x14ac:dyDescent="0.2">
      <c r="B223" s="32"/>
      <c r="D223" s="15"/>
      <c r="E223" s="15"/>
      <c r="F223" s="16"/>
      <c r="G223" s="17"/>
      <c r="H223" s="18"/>
      <c r="I223" s="16"/>
      <c r="J223" s="19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2:31" ht="12.75" customHeight="1" x14ac:dyDescent="0.2">
      <c r="B224" s="32"/>
      <c r="D224" s="15"/>
      <c r="E224" s="15"/>
      <c r="F224" s="16"/>
      <c r="G224" s="17"/>
      <c r="H224" s="18"/>
      <c r="I224" s="16"/>
      <c r="J224" s="19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2:31" ht="12.75" customHeight="1" x14ac:dyDescent="0.2">
      <c r="B225" s="32"/>
      <c r="D225" s="15"/>
      <c r="E225" s="15"/>
      <c r="F225" s="16"/>
      <c r="G225" s="17"/>
      <c r="H225" s="18"/>
      <c r="I225" s="16"/>
      <c r="J225" s="19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2:31" ht="12.75" customHeight="1" x14ac:dyDescent="0.2">
      <c r="B226" s="32"/>
      <c r="D226" s="15"/>
      <c r="E226" s="15"/>
      <c r="F226" s="16"/>
      <c r="G226" s="17"/>
      <c r="H226" s="18"/>
      <c r="I226" s="16"/>
      <c r="J226" s="19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2:31" ht="12.75" customHeight="1" x14ac:dyDescent="0.2">
      <c r="B227" s="32"/>
      <c r="D227" s="15"/>
      <c r="E227" s="15"/>
      <c r="F227" s="16"/>
      <c r="G227" s="17"/>
      <c r="H227" s="18"/>
      <c r="I227" s="16"/>
      <c r="J227" s="19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2:31" ht="12.75" customHeight="1" x14ac:dyDescent="0.2">
      <c r="B228" s="32"/>
      <c r="D228" s="15"/>
      <c r="E228" s="15"/>
      <c r="F228" s="16"/>
      <c r="G228" s="17"/>
      <c r="H228" s="18"/>
      <c r="I228" s="16"/>
      <c r="J228" s="19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2:31" ht="12.75" customHeight="1" x14ac:dyDescent="0.2">
      <c r="B229" s="32"/>
      <c r="D229" s="15"/>
      <c r="E229" s="15"/>
      <c r="F229" s="16"/>
      <c r="G229" s="17"/>
      <c r="H229" s="18"/>
      <c r="I229" s="16"/>
      <c r="J229" s="19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2:31" ht="12.75" customHeight="1" x14ac:dyDescent="0.2">
      <c r="B230" s="32"/>
      <c r="D230" s="15"/>
      <c r="E230" s="15"/>
      <c r="F230" s="16"/>
      <c r="G230" s="17"/>
      <c r="H230" s="18"/>
      <c r="I230" s="16"/>
      <c r="J230" s="19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2:31" ht="12.75" customHeight="1" x14ac:dyDescent="0.2">
      <c r="B231" s="32"/>
      <c r="D231" s="15"/>
      <c r="E231" s="15"/>
      <c r="F231" s="16"/>
      <c r="G231" s="17"/>
      <c r="H231" s="18"/>
      <c r="I231" s="16"/>
      <c r="J231" s="19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2:31" ht="12.75" customHeight="1" x14ac:dyDescent="0.2">
      <c r="B232" s="32"/>
      <c r="D232" s="15"/>
      <c r="E232" s="15"/>
      <c r="F232" s="16"/>
      <c r="G232" s="17"/>
      <c r="H232" s="18"/>
      <c r="I232" s="16"/>
      <c r="J232" s="19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2:31" ht="12.75" customHeight="1" x14ac:dyDescent="0.2">
      <c r="B233" s="32"/>
      <c r="D233" s="15"/>
      <c r="E233" s="15"/>
      <c r="F233" s="16"/>
      <c r="G233" s="17"/>
      <c r="H233" s="18"/>
      <c r="I233" s="16"/>
      <c r="J233" s="19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2:31" ht="12.75" customHeight="1" x14ac:dyDescent="0.2">
      <c r="B234" s="32"/>
      <c r="D234" s="15"/>
      <c r="E234" s="15"/>
      <c r="F234" s="16"/>
      <c r="G234" s="17"/>
      <c r="H234" s="18"/>
      <c r="I234" s="16"/>
      <c r="J234" s="19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2:31" ht="12.75" customHeight="1" x14ac:dyDescent="0.2">
      <c r="B235" s="32"/>
      <c r="D235" s="15"/>
      <c r="E235" s="15"/>
      <c r="F235" s="16"/>
      <c r="G235" s="17"/>
      <c r="H235" s="18"/>
      <c r="I235" s="16"/>
      <c r="J235" s="19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2:31" ht="12.75" customHeight="1" x14ac:dyDescent="0.2">
      <c r="B236" s="32"/>
      <c r="D236" s="15"/>
      <c r="E236" s="15"/>
      <c r="F236" s="16"/>
      <c r="G236" s="17"/>
      <c r="H236" s="18"/>
      <c r="I236" s="16"/>
      <c r="J236" s="19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2:31" ht="12.75" customHeight="1" x14ac:dyDescent="0.2">
      <c r="B237" s="32"/>
      <c r="D237" s="15"/>
      <c r="E237" s="15"/>
      <c r="F237" s="16"/>
      <c r="G237" s="17"/>
      <c r="H237" s="18"/>
      <c r="I237" s="16"/>
      <c r="J237" s="19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2:31" ht="12.75" customHeight="1" x14ac:dyDescent="0.2">
      <c r="B238" s="32"/>
      <c r="D238" s="15"/>
      <c r="E238" s="15"/>
      <c r="F238" s="16"/>
      <c r="G238" s="17"/>
      <c r="H238" s="18"/>
      <c r="I238" s="16"/>
      <c r="J238" s="19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2:31" ht="12.75" customHeight="1" x14ac:dyDescent="0.2">
      <c r="B239" s="32"/>
      <c r="D239" s="15"/>
      <c r="E239" s="15"/>
      <c r="F239" s="16"/>
      <c r="G239" s="17"/>
      <c r="H239" s="18"/>
      <c r="I239" s="16"/>
      <c r="J239" s="19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2:31" ht="12.75" customHeight="1" x14ac:dyDescent="0.2">
      <c r="B240" s="32"/>
      <c r="D240" s="15"/>
      <c r="E240" s="15"/>
      <c r="F240" s="16"/>
      <c r="G240" s="17"/>
      <c r="H240" s="18"/>
      <c r="I240" s="16"/>
      <c r="J240" s="19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2:31" ht="12.75" customHeight="1" thickBot="1" x14ac:dyDescent="0.25">
      <c r="B241" s="33"/>
      <c r="D241" s="15"/>
      <c r="E241" s="15"/>
      <c r="F241" s="16"/>
      <c r="G241" s="17"/>
      <c r="H241" s="18"/>
      <c r="I241" s="16"/>
      <c r="J241" s="19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2:31" ht="12.75" customHeight="1" x14ac:dyDescent="0.2">
      <c r="B242" s="5" t="s">
        <v>13</v>
      </c>
      <c r="D242" s="73" t="s">
        <v>4</v>
      </c>
      <c r="E242" s="74"/>
      <c r="F242" s="74"/>
      <c r="G242" s="74"/>
      <c r="H242" s="74"/>
      <c r="I242" s="74"/>
      <c r="J242" s="75"/>
      <c r="K242" s="20" t="str">
        <f t="shared" ref="K242" si="38">IF(K166="","",IF(K181="",IF(SUM(COUNTIF(K182:K241,"LS")+COUNTIF(K182:K241,"LUMP"))&gt;0,"LS",""),IF(SUM(K182:K241)&gt;0,ROUNDUP(SUM(K182:K241),0),"")))</f>
        <v/>
      </c>
      <c r="L242" s="20" t="str">
        <f t="shared" ref="L242" si="39">IF(L166="","",IF(L181="",IF(SUM(COUNTIF(L182:L241,"LS")+COUNTIF(L182:L241,"LUMP"))&gt;0,"LS",""),IF(SUM(L182:L241)&gt;0,ROUNDUP(SUM(L182:L241),0),"")))</f>
        <v/>
      </c>
      <c r="M242" s="20" t="str">
        <f t="shared" ref="M242:N242" si="40">IF(M166="","",IF(M181="",IF(SUM(COUNTIF(M182:M241,"LS")+COUNTIF(M182:M241,"LUMP"))&gt;0,"LS",""),IF(SUM(M182:M241)&gt;0,ROUNDUP(SUM(M182:M241),0),"")))</f>
        <v/>
      </c>
      <c r="N242" s="20" t="str">
        <f t="shared" si="40"/>
        <v/>
      </c>
      <c r="O242" s="20" t="str">
        <f t="shared" ref="O242" si="41">IF(O166="","",IF(O181="",IF(SUM(COUNTIF(O182:O241,"LS")+COUNTIF(O182:O241,"LUMP"))&gt;0,"LS",""),IF(SUM(O182:O241)&gt;0,ROUNDUP(SUM(O182:O241),0),"")))</f>
        <v/>
      </c>
      <c r="P242" s="20" t="str">
        <f t="shared" ref="P242" si="42">IF(P166="","",IF(P181="",IF(SUM(COUNTIF(P182:P241,"LS")+COUNTIF(P182:P241,"LUMP"))&gt;0,"LS",""),IF(SUM(P182:P241)&gt;0,ROUNDUP(SUM(P182:P241),0),"")))</f>
        <v/>
      </c>
      <c r="Q242" s="20" t="str">
        <f t="shared" ref="Q242" si="43">IF(Q166="","",IF(Q181="",IF(SUM(COUNTIF(Q182:Q241,"LS")+COUNTIF(Q182:Q241,"LUMP"))&gt;0,"LS",""),IF(SUM(Q182:Q241)&gt;0,ROUNDUP(SUM(Q182:Q241),0),"")))</f>
        <v/>
      </c>
      <c r="R242" s="20" t="str">
        <f t="shared" ref="R242" si="44">IF(R166="","",IF(R181="",IF(SUM(COUNTIF(R182:R241,"LS")+COUNTIF(R182:R241,"LUMP"))&gt;0,"LS",""),IF(SUM(R182:R241)&gt;0,ROUNDUP(SUM(R182:R241),0),"")))</f>
        <v/>
      </c>
      <c r="S242" s="20"/>
      <c r="T242" s="20" t="str">
        <f t="shared" ref="T242" si="45">IF(T166="","",IF(T181="",IF(SUM(COUNTIF(T182:T241,"LS")+COUNTIF(T182:T241,"LUMP"))&gt;0,"LS",""),IF(SUM(T182:T241)&gt;0,ROUNDUP(SUM(T182:T241),0),"")))</f>
        <v/>
      </c>
      <c r="U242" s="20" t="str">
        <f t="shared" ref="U242" si="46">IF(U166="","",IF(U181="",IF(SUM(COUNTIF(U182:U241,"LS")+COUNTIF(U182:U241,"LUMP"))&gt;0,"LS",""),IF(SUM(U182:U241)&gt;0,ROUNDUP(SUM(U182:U241),0),"")))</f>
        <v/>
      </c>
      <c r="V242" s="20" t="str">
        <f t="shared" ref="V242" si="47">IF(V166="","",IF(V181="",IF(SUM(COUNTIF(V182:V241,"LS")+COUNTIF(V182:V241,"LUMP"))&gt;0,"LS",""),IF(SUM(V182:V241)&gt;0,ROUNDUP(SUM(V182:V241),0),"")))</f>
        <v/>
      </c>
      <c r="W242" s="20" t="str">
        <f t="shared" ref="W242" si="48">IF(W166="","",IF(W181="",IF(SUM(COUNTIF(W182:W241,"LS")+COUNTIF(W182:W241,"LUMP"))&gt;0,"LS",""),IF(SUM(W182:W241)&gt;0,ROUNDUP(SUM(W182:W241),0),"")))</f>
        <v/>
      </c>
      <c r="X242" s="20" t="str">
        <f t="shared" ref="X242" si="49">IF(X166="","",IF(X181="",IF(SUM(COUNTIF(X182:X241,"LS")+COUNTIF(X182:X241,"LUMP"))&gt;0,"LS",""),IF(SUM(X182:X241)&gt;0,ROUNDUP(SUM(X182:X241),0),"")))</f>
        <v/>
      </c>
      <c r="Y242" s="20" t="str">
        <f t="shared" ref="Y242" si="50">IF(Y166="","",IF(Y181="",IF(SUM(COUNTIF(Y182:Y241,"LS")+COUNTIF(Y182:Y241,"LUMP"))&gt;0,"LS",""),IF(SUM(Y182:Y241)&gt;0,ROUNDUP(SUM(Y182:Y241),0),"")))</f>
        <v/>
      </c>
      <c r="Z242" s="20"/>
      <c r="AA242" s="20" t="str">
        <f t="shared" ref="AA242" si="51">IF(AA166="","",IF(AA181="",IF(SUM(COUNTIF(AA182:AA241,"LS")+COUNTIF(AA182:AA241,"LUMP"))&gt;0,"LS",""),IF(SUM(AA182:AA241)&gt;0,ROUNDUP(SUM(AA182:AA241),0),"")))</f>
        <v/>
      </c>
      <c r="AB242" s="20" t="str">
        <f t="shared" ref="AB242" si="52">IF(AB166="","",IF(AB181="",IF(SUM(COUNTIF(AB182:AB241,"LS")+COUNTIF(AB182:AB241,"LUMP"))&gt;0,"LS",""),IF(SUM(AB182:AB241)&gt;0,ROUNDUP(SUM(AB182:AB241),0),"")))</f>
        <v/>
      </c>
      <c r="AC242" s="20" t="str">
        <f t="shared" ref="AC242" si="53">IF(AC166="","",IF(AC181="",IF(SUM(COUNTIF(AC182:AC241,"LS")+COUNTIF(AC182:AC241,"LUMP"))&gt;0,"LS",""),IF(SUM(AC182:AC241)&gt;0,ROUNDUP(SUM(AC182:AC241),0),"")))</f>
        <v/>
      </c>
      <c r="AD242" s="20" t="str">
        <f t="shared" ref="AD242" si="54">IF(AD166="","",IF(AD181="",IF(SUM(COUNTIF(AD182:AD241,"LS")+COUNTIF(AD182:AD241,"LUMP"))&gt;0,"LS",""),IF(SUM(AD182:AD241)&gt;0,ROUNDUP(SUM(AD182:AD241),0),"")))</f>
        <v/>
      </c>
      <c r="AE242" s="20" t="str">
        <f t="shared" ref="AE242" si="55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25"/>
    <row r="244" spans="2:31" ht="12.75" customHeight="1" thickBot="1" x14ac:dyDescent="0.25">
      <c r="B244" s="30" t="s">
        <v>11</v>
      </c>
      <c r="D244" s="56">
        <f>D165+1</f>
        <v>14</v>
      </c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</row>
    <row r="245" spans="2:31" ht="12.75" customHeight="1" thickBot="1" x14ac:dyDescent="0.25">
      <c r="B245" s="34"/>
      <c r="D245" s="57" t="s">
        <v>9</v>
      </c>
      <c r="E245" s="57"/>
      <c r="F245" s="57"/>
      <c r="G245" s="57"/>
      <c r="H245" s="57"/>
      <c r="I245" s="57"/>
      <c r="J245" s="57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  <row r="246" spans="2:31" ht="12.75" customHeight="1" thickBot="1" x14ac:dyDescent="0.25">
      <c r="D246" s="58" t="s">
        <v>10</v>
      </c>
      <c r="E246" s="58"/>
      <c r="F246" s="58"/>
      <c r="G246" s="58"/>
      <c r="H246" s="58"/>
      <c r="I246" s="58"/>
      <c r="J246" s="58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2:31" ht="12.75" customHeight="1" x14ac:dyDescent="0.2">
      <c r="B247" s="84" t="s">
        <v>12</v>
      </c>
      <c r="D247" s="59" t="s">
        <v>0</v>
      </c>
      <c r="E247" s="59" t="s">
        <v>1</v>
      </c>
      <c r="F247" s="62" t="s">
        <v>2</v>
      </c>
      <c r="G247" s="63"/>
      <c r="H247" s="63"/>
      <c r="I247" s="63"/>
      <c r="J247" s="64"/>
      <c r="K247" s="7" t="str">
        <f t="shared" ref="K247:AE247" si="56">IF(OR(TRIM(K245)=0,TRIM(K245)=""),"",IF(IFERROR(TRIM(INDEX(QryItemNamed,MATCH(TRIM(K245),ITEM,0),2)),"")="Y","SPECIAL",LEFT(IFERROR(TRIM(INDEX(ITEM,MATCH(TRIM(K245),ITEM,0))),""),3)))</f>
        <v/>
      </c>
      <c r="L247" s="7" t="str">
        <f t="shared" si="56"/>
        <v/>
      </c>
      <c r="M247" s="7" t="str">
        <f t="shared" ref="M247" si="57">IF(OR(TRIM(M245)=0,TRIM(M245)=""),"",IF(IFERROR(TRIM(INDEX(QryItemNamed,MATCH(TRIM(M245),ITEM,0),2)),"")="Y","SPECIAL",LEFT(IFERROR(TRIM(INDEX(ITEM,MATCH(TRIM(M245),ITEM,0))),""),3)))</f>
        <v/>
      </c>
      <c r="N247" s="7" t="str">
        <f t="shared" si="56"/>
        <v/>
      </c>
      <c r="O247" s="7" t="str">
        <f t="shared" si="56"/>
        <v/>
      </c>
      <c r="P247" s="7" t="str">
        <f t="shared" si="56"/>
        <v/>
      </c>
      <c r="Q247" s="7" t="str">
        <f t="shared" si="56"/>
        <v/>
      </c>
      <c r="R247" s="7" t="str">
        <f t="shared" si="56"/>
        <v/>
      </c>
      <c r="S247" s="7"/>
      <c r="T247" s="7" t="str">
        <f t="shared" si="56"/>
        <v/>
      </c>
      <c r="U247" s="7" t="str">
        <f t="shared" si="56"/>
        <v/>
      </c>
      <c r="V247" s="7" t="str">
        <f t="shared" si="56"/>
        <v/>
      </c>
      <c r="W247" s="7" t="str">
        <f t="shared" si="56"/>
        <v/>
      </c>
      <c r="X247" s="7" t="str">
        <f t="shared" si="56"/>
        <v/>
      </c>
      <c r="Y247" s="7" t="str">
        <f t="shared" si="56"/>
        <v/>
      </c>
      <c r="Z247" s="7"/>
      <c r="AA247" s="7" t="str">
        <f t="shared" si="56"/>
        <v/>
      </c>
      <c r="AB247" s="7" t="str">
        <f t="shared" si="56"/>
        <v/>
      </c>
      <c r="AC247" s="7" t="str">
        <f t="shared" si="56"/>
        <v/>
      </c>
      <c r="AD247" s="7" t="str">
        <f t="shared" si="56"/>
        <v/>
      </c>
      <c r="AE247" s="7" t="str">
        <f t="shared" si="56"/>
        <v/>
      </c>
    </row>
    <row r="248" spans="2:31" ht="12.75" customHeight="1" x14ac:dyDescent="0.2">
      <c r="B248" s="85"/>
      <c r="D248" s="60"/>
      <c r="E248" s="60"/>
      <c r="F248" s="65"/>
      <c r="G248" s="66"/>
      <c r="H248" s="66"/>
      <c r="I248" s="66"/>
      <c r="J248" s="67"/>
      <c r="K248" s="71" t="str">
        <f t="shared" ref="K248:AE248" si="58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71" t="str">
        <f t="shared" si="58"/>
        <v/>
      </c>
      <c r="M248" s="76" t="str">
        <f t="shared" ref="M248" si="59">IF(OR(TRIM(M245)=0,TRIM(M245)=""),IF(M246="","",M246),IF(IFERROR(TRIM(INDEX(QryItemNamed,MATCH(TRIM(M245),ITEM,0),2)),"")="Y",TRIM(RIGHT(IFERROR(TRIM(INDEX(QryItemNamed,MATCH(TRIM(M245),ITEM,0),4)),"123456789012"),LEN(IFERROR(TRIM(INDEX(QryItemNamed,MATCH(TRIM(M245),ITEM,0),4)),"123456789012"))-9))&amp;M246,IFERROR(TRIM(INDEX(QryItemNamed,MATCH(TRIM(M245),ITEM,0),4))&amp;M246,"ITEM CODE DOES NOT EXIST IN ITEM MASTER")))</f>
        <v/>
      </c>
      <c r="N248" s="72" t="str">
        <f t="shared" si="58"/>
        <v/>
      </c>
      <c r="O248" s="72" t="str">
        <f t="shared" si="58"/>
        <v/>
      </c>
      <c r="P248" s="72" t="str">
        <f t="shared" si="58"/>
        <v/>
      </c>
      <c r="Q248" s="72" t="str">
        <f t="shared" si="58"/>
        <v/>
      </c>
      <c r="R248" s="72" t="str">
        <f t="shared" si="58"/>
        <v/>
      </c>
      <c r="S248" s="44"/>
      <c r="T248" s="72" t="str">
        <f t="shared" si="58"/>
        <v/>
      </c>
      <c r="U248" s="72" t="str">
        <f t="shared" si="58"/>
        <v/>
      </c>
      <c r="V248" s="72" t="str">
        <f t="shared" si="58"/>
        <v/>
      </c>
      <c r="W248" s="72" t="str">
        <f t="shared" si="58"/>
        <v/>
      </c>
      <c r="X248" s="72" t="str">
        <f t="shared" si="58"/>
        <v/>
      </c>
      <c r="Y248" s="76" t="str">
        <f t="shared" si="58"/>
        <v/>
      </c>
      <c r="Z248" s="37"/>
      <c r="AA248" s="76" t="str">
        <f t="shared" si="58"/>
        <v/>
      </c>
      <c r="AB248" s="72" t="str">
        <f t="shared" si="58"/>
        <v/>
      </c>
      <c r="AC248" s="72" t="str">
        <f t="shared" si="58"/>
        <v/>
      </c>
      <c r="AD248" s="72" t="str">
        <f t="shared" si="58"/>
        <v/>
      </c>
      <c r="AE248" s="72" t="str">
        <f t="shared" si="58"/>
        <v/>
      </c>
    </row>
    <row r="249" spans="2:31" ht="12.75" customHeight="1" x14ac:dyDescent="0.2">
      <c r="B249" s="85"/>
      <c r="D249" s="60"/>
      <c r="E249" s="60"/>
      <c r="F249" s="65"/>
      <c r="G249" s="66"/>
      <c r="H249" s="66"/>
      <c r="I249" s="66"/>
      <c r="J249" s="67"/>
      <c r="K249" s="71"/>
      <c r="L249" s="71"/>
      <c r="M249" s="77"/>
      <c r="N249" s="72"/>
      <c r="O249" s="72"/>
      <c r="P249" s="72"/>
      <c r="Q249" s="72"/>
      <c r="R249" s="72"/>
      <c r="S249" s="44"/>
      <c r="T249" s="72"/>
      <c r="U249" s="72"/>
      <c r="V249" s="72"/>
      <c r="W249" s="72"/>
      <c r="X249" s="72"/>
      <c r="Y249" s="77"/>
      <c r="Z249" s="38"/>
      <c r="AA249" s="77"/>
      <c r="AB249" s="72"/>
      <c r="AC249" s="72"/>
      <c r="AD249" s="72"/>
      <c r="AE249" s="72"/>
    </row>
    <row r="250" spans="2:31" ht="12.75" customHeight="1" x14ac:dyDescent="0.2">
      <c r="B250" s="85"/>
      <c r="D250" s="60"/>
      <c r="E250" s="60"/>
      <c r="F250" s="65"/>
      <c r="G250" s="66"/>
      <c r="H250" s="66"/>
      <c r="I250" s="66"/>
      <c r="J250" s="67"/>
      <c r="K250" s="71"/>
      <c r="L250" s="71"/>
      <c r="M250" s="77"/>
      <c r="N250" s="72"/>
      <c r="O250" s="72"/>
      <c r="P250" s="72"/>
      <c r="Q250" s="72"/>
      <c r="R250" s="72"/>
      <c r="S250" s="44"/>
      <c r="T250" s="72"/>
      <c r="U250" s="72"/>
      <c r="V250" s="72"/>
      <c r="W250" s="72"/>
      <c r="X250" s="72"/>
      <c r="Y250" s="77"/>
      <c r="Z250" s="38"/>
      <c r="AA250" s="77"/>
      <c r="AB250" s="72"/>
      <c r="AC250" s="72"/>
      <c r="AD250" s="72"/>
      <c r="AE250" s="72"/>
    </row>
    <row r="251" spans="2:31" ht="12.75" customHeight="1" x14ac:dyDescent="0.2">
      <c r="B251" s="85"/>
      <c r="D251" s="60"/>
      <c r="E251" s="60"/>
      <c r="F251" s="65"/>
      <c r="G251" s="66"/>
      <c r="H251" s="66"/>
      <c r="I251" s="66"/>
      <c r="J251" s="67"/>
      <c r="K251" s="71"/>
      <c r="L251" s="71"/>
      <c r="M251" s="77"/>
      <c r="N251" s="72"/>
      <c r="O251" s="72"/>
      <c r="P251" s="72"/>
      <c r="Q251" s="72"/>
      <c r="R251" s="72"/>
      <c r="S251" s="44"/>
      <c r="T251" s="72"/>
      <c r="U251" s="72"/>
      <c r="V251" s="72"/>
      <c r="W251" s="72"/>
      <c r="X251" s="72"/>
      <c r="Y251" s="77"/>
      <c r="Z251" s="38"/>
      <c r="AA251" s="77"/>
      <c r="AB251" s="72"/>
      <c r="AC251" s="72"/>
      <c r="AD251" s="72"/>
      <c r="AE251" s="72"/>
    </row>
    <row r="252" spans="2:31" ht="12.75" customHeight="1" x14ac:dyDescent="0.2">
      <c r="B252" s="85"/>
      <c r="D252" s="60"/>
      <c r="E252" s="60"/>
      <c r="F252" s="65"/>
      <c r="G252" s="66"/>
      <c r="H252" s="66"/>
      <c r="I252" s="66"/>
      <c r="J252" s="67"/>
      <c r="K252" s="71"/>
      <c r="L252" s="71"/>
      <c r="M252" s="77"/>
      <c r="N252" s="72"/>
      <c r="O252" s="72"/>
      <c r="P252" s="72"/>
      <c r="Q252" s="72"/>
      <c r="R252" s="72"/>
      <c r="S252" s="44"/>
      <c r="T252" s="72"/>
      <c r="U252" s="72"/>
      <c r="V252" s="72"/>
      <c r="W252" s="72"/>
      <c r="X252" s="72"/>
      <c r="Y252" s="77"/>
      <c r="Z252" s="38"/>
      <c r="AA252" s="77"/>
      <c r="AB252" s="72"/>
      <c r="AC252" s="72"/>
      <c r="AD252" s="72"/>
      <c r="AE252" s="72"/>
    </row>
    <row r="253" spans="2:31" ht="12.75" customHeight="1" x14ac:dyDescent="0.2">
      <c r="B253" s="85"/>
      <c r="D253" s="60"/>
      <c r="E253" s="60"/>
      <c r="F253" s="65"/>
      <c r="G253" s="66"/>
      <c r="H253" s="66"/>
      <c r="I253" s="66"/>
      <c r="J253" s="67"/>
      <c r="K253" s="71"/>
      <c r="L253" s="71"/>
      <c r="M253" s="77"/>
      <c r="N253" s="72"/>
      <c r="O253" s="72"/>
      <c r="P253" s="72"/>
      <c r="Q253" s="72"/>
      <c r="R253" s="72"/>
      <c r="S253" s="44"/>
      <c r="T253" s="72"/>
      <c r="U253" s="72"/>
      <c r="V253" s="72"/>
      <c r="W253" s="72"/>
      <c r="X253" s="72"/>
      <c r="Y253" s="77"/>
      <c r="Z253" s="38"/>
      <c r="AA253" s="77"/>
      <c r="AB253" s="72"/>
      <c r="AC253" s="72"/>
      <c r="AD253" s="72"/>
      <c r="AE253" s="72"/>
    </row>
    <row r="254" spans="2:31" ht="12.75" customHeight="1" x14ac:dyDescent="0.2">
      <c r="B254" s="85"/>
      <c r="D254" s="60"/>
      <c r="E254" s="60"/>
      <c r="F254" s="65"/>
      <c r="G254" s="66"/>
      <c r="H254" s="66"/>
      <c r="I254" s="66"/>
      <c r="J254" s="67"/>
      <c r="K254" s="71"/>
      <c r="L254" s="71"/>
      <c r="M254" s="77"/>
      <c r="N254" s="72"/>
      <c r="O254" s="72"/>
      <c r="P254" s="72"/>
      <c r="Q254" s="72"/>
      <c r="R254" s="72"/>
      <c r="S254" s="44"/>
      <c r="T254" s="72"/>
      <c r="U254" s="72"/>
      <c r="V254" s="72"/>
      <c r="W254" s="72"/>
      <c r="X254" s="72"/>
      <c r="Y254" s="77"/>
      <c r="Z254" s="38"/>
      <c r="AA254" s="77"/>
      <c r="AB254" s="72"/>
      <c r="AC254" s="72"/>
      <c r="AD254" s="72"/>
      <c r="AE254" s="72"/>
    </row>
    <row r="255" spans="2:31" ht="12.75" customHeight="1" x14ac:dyDescent="0.2">
      <c r="B255" s="85"/>
      <c r="D255" s="60"/>
      <c r="E255" s="60"/>
      <c r="F255" s="65"/>
      <c r="G255" s="66"/>
      <c r="H255" s="66"/>
      <c r="I255" s="66"/>
      <c r="J255" s="67"/>
      <c r="K255" s="71"/>
      <c r="L255" s="71"/>
      <c r="M255" s="77"/>
      <c r="N255" s="72"/>
      <c r="O255" s="72"/>
      <c r="P255" s="72"/>
      <c r="Q255" s="72"/>
      <c r="R255" s="72"/>
      <c r="S255" s="44"/>
      <c r="T255" s="72"/>
      <c r="U255" s="72"/>
      <c r="V255" s="72"/>
      <c r="W255" s="72"/>
      <c r="X255" s="72"/>
      <c r="Y255" s="77"/>
      <c r="Z255" s="38"/>
      <c r="AA255" s="77"/>
      <c r="AB255" s="72"/>
      <c r="AC255" s="72"/>
      <c r="AD255" s="72"/>
      <c r="AE255" s="72"/>
    </row>
    <row r="256" spans="2:31" ht="12.75" customHeight="1" x14ac:dyDescent="0.2">
      <c r="B256" s="85"/>
      <c r="D256" s="60"/>
      <c r="E256" s="60"/>
      <c r="F256" s="65"/>
      <c r="G256" s="66"/>
      <c r="H256" s="66"/>
      <c r="I256" s="66"/>
      <c r="J256" s="67"/>
      <c r="K256" s="71"/>
      <c r="L256" s="71"/>
      <c r="M256" s="77"/>
      <c r="N256" s="72"/>
      <c r="O256" s="72"/>
      <c r="P256" s="72"/>
      <c r="Q256" s="72"/>
      <c r="R256" s="72"/>
      <c r="S256" s="44"/>
      <c r="T256" s="72"/>
      <c r="U256" s="72"/>
      <c r="V256" s="72"/>
      <c r="W256" s="72"/>
      <c r="X256" s="72"/>
      <c r="Y256" s="77"/>
      <c r="Z256" s="38"/>
      <c r="AA256" s="77"/>
      <c r="AB256" s="72"/>
      <c r="AC256" s="72"/>
      <c r="AD256" s="72"/>
      <c r="AE256" s="72"/>
    </row>
    <row r="257" spans="2:31" ht="12.75" customHeight="1" x14ac:dyDescent="0.2">
      <c r="B257" s="85"/>
      <c r="D257" s="60"/>
      <c r="E257" s="60"/>
      <c r="F257" s="65"/>
      <c r="G257" s="66"/>
      <c r="H257" s="66"/>
      <c r="I257" s="66"/>
      <c r="J257" s="67"/>
      <c r="K257" s="71"/>
      <c r="L257" s="71"/>
      <c r="M257" s="77"/>
      <c r="N257" s="72"/>
      <c r="O257" s="72"/>
      <c r="P257" s="72"/>
      <c r="Q257" s="72"/>
      <c r="R257" s="72"/>
      <c r="S257" s="44"/>
      <c r="T257" s="72"/>
      <c r="U257" s="72"/>
      <c r="V257" s="72"/>
      <c r="W257" s="72"/>
      <c r="X257" s="72"/>
      <c r="Y257" s="77"/>
      <c r="Z257" s="38"/>
      <c r="AA257" s="77"/>
      <c r="AB257" s="72"/>
      <c r="AC257" s="72"/>
      <c r="AD257" s="72"/>
      <c r="AE257" s="72"/>
    </row>
    <row r="258" spans="2:31" ht="12.75" customHeight="1" x14ac:dyDescent="0.2">
      <c r="B258" s="85"/>
      <c r="D258" s="60"/>
      <c r="E258" s="60"/>
      <c r="F258" s="65"/>
      <c r="G258" s="66"/>
      <c r="H258" s="66"/>
      <c r="I258" s="66"/>
      <c r="J258" s="67"/>
      <c r="K258" s="71"/>
      <c r="L258" s="71"/>
      <c r="M258" s="77"/>
      <c r="N258" s="72"/>
      <c r="O258" s="72"/>
      <c r="P258" s="72"/>
      <c r="Q258" s="72"/>
      <c r="R258" s="72"/>
      <c r="S258" s="44"/>
      <c r="T258" s="72"/>
      <c r="U258" s="72"/>
      <c r="V258" s="72"/>
      <c r="W258" s="72"/>
      <c r="X258" s="72"/>
      <c r="Y258" s="77"/>
      <c r="Z258" s="38"/>
      <c r="AA258" s="77"/>
      <c r="AB258" s="72"/>
      <c r="AC258" s="72"/>
      <c r="AD258" s="72"/>
      <c r="AE258" s="72"/>
    </row>
    <row r="259" spans="2:31" ht="12.75" customHeight="1" x14ac:dyDescent="0.2">
      <c r="B259" s="85"/>
      <c r="D259" s="60"/>
      <c r="E259" s="60"/>
      <c r="F259" s="65"/>
      <c r="G259" s="66"/>
      <c r="H259" s="66"/>
      <c r="I259" s="66"/>
      <c r="J259" s="67"/>
      <c r="K259" s="71"/>
      <c r="L259" s="71"/>
      <c r="M259" s="78"/>
      <c r="N259" s="72"/>
      <c r="O259" s="72"/>
      <c r="P259" s="72"/>
      <c r="Q259" s="72"/>
      <c r="R259" s="72"/>
      <c r="S259" s="44"/>
      <c r="T259" s="72"/>
      <c r="U259" s="72"/>
      <c r="V259" s="72"/>
      <c r="W259" s="72"/>
      <c r="X259" s="72"/>
      <c r="Y259" s="78"/>
      <c r="Z259" s="39"/>
      <c r="AA259" s="78"/>
      <c r="AB259" s="72"/>
      <c r="AC259" s="72"/>
      <c r="AD259" s="72"/>
      <c r="AE259" s="72"/>
    </row>
    <row r="260" spans="2:31" ht="12.75" customHeight="1" thickBot="1" x14ac:dyDescent="0.25">
      <c r="B260" s="86"/>
      <c r="D260" s="61"/>
      <c r="E260" s="61"/>
      <c r="F260" s="68"/>
      <c r="G260" s="69"/>
      <c r="H260" s="69"/>
      <c r="I260" s="69"/>
      <c r="J260" s="70"/>
      <c r="K260" s="9" t="str">
        <f t="shared" ref="K260:AE260" si="60">IF(OR(TRIM(K245)=0,TRIM(K245)=""),"",IF(IFERROR(TRIM(INDEX(QryItemNamed,MATCH(TRIM(K245),ITEM,0),3)),"")="LS","",IFERROR(TRIM(INDEX(QryItemNamed,MATCH(TRIM(K245),ITEM,0),3)),"")))</f>
        <v/>
      </c>
      <c r="L260" s="9" t="str">
        <f t="shared" si="60"/>
        <v/>
      </c>
      <c r="M260" s="9" t="str">
        <f t="shared" ref="M260" si="61">IF(OR(TRIM(M245)=0,TRIM(M245)=""),"",IF(IFERROR(TRIM(INDEX(QryItemNamed,MATCH(TRIM(M245),ITEM,0),3)),"")="LS","",IFERROR(TRIM(INDEX(QryItemNamed,MATCH(TRIM(M245),ITEM,0),3)),"")))</f>
        <v/>
      </c>
      <c r="N260" s="9" t="str">
        <f t="shared" si="60"/>
        <v/>
      </c>
      <c r="O260" s="9" t="str">
        <f t="shared" si="60"/>
        <v/>
      </c>
      <c r="P260" s="9" t="str">
        <f t="shared" si="60"/>
        <v/>
      </c>
      <c r="Q260" s="9" t="str">
        <f t="shared" si="60"/>
        <v/>
      </c>
      <c r="R260" s="9" t="str">
        <f t="shared" si="60"/>
        <v/>
      </c>
      <c r="S260" s="9"/>
      <c r="T260" s="9" t="str">
        <f t="shared" si="60"/>
        <v/>
      </c>
      <c r="U260" s="9" t="str">
        <f t="shared" si="60"/>
        <v/>
      </c>
      <c r="V260" s="9" t="str">
        <f t="shared" si="60"/>
        <v/>
      </c>
      <c r="W260" s="9" t="str">
        <f t="shared" si="60"/>
        <v/>
      </c>
      <c r="X260" s="9" t="str">
        <f t="shared" si="60"/>
        <v/>
      </c>
      <c r="Y260" s="9" t="str">
        <f t="shared" si="60"/>
        <v/>
      </c>
      <c r="Z260" s="9"/>
      <c r="AA260" s="9" t="str">
        <f t="shared" si="60"/>
        <v/>
      </c>
      <c r="AB260" s="9" t="str">
        <f t="shared" si="60"/>
        <v/>
      </c>
      <c r="AC260" s="9" t="str">
        <f t="shared" si="60"/>
        <v/>
      </c>
      <c r="AD260" s="9" t="str">
        <f t="shared" si="60"/>
        <v/>
      </c>
      <c r="AE260" s="9" t="str">
        <f t="shared" si="60"/>
        <v/>
      </c>
    </row>
    <row r="261" spans="2:31" ht="12.75" customHeight="1" x14ac:dyDescent="0.2">
      <c r="B261" s="31"/>
      <c r="D261" s="10"/>
      <c r="E261" s="10"/>
      <c r="F261" s="11"/>
      <c r="G261" s="12"/>
      <c r="H261" s="13" t="s">
        <v>3</v>
      </c>
      <c r="I261" s="11"/>
      <c r="J261" s="14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2:31" ht="12.75" customHeight="1" x14ac:dyDescent="0.2">
      <c r="B262" s="32"/>
      <c r="D262" s="15"/>
      <c r="E262" s="15"/>
      <c r="F262" s="16"/>
      <c r="G262" s="17"/>
      <c r="H262" s="18"/>
      <c r="I262" s="16"/>
      <c r="J262" s="19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2:31" ht="12.75" customHeight="1" x14ac:dyDescent="0.2">
      <c r="B263" s="32"/>
      <c r="D263" s="15"/>
      <c r="E263" s="15"/>
      <c r="F263" s="16"/>
      <c r="G263" s="17"/>
      <c r="H263" s="18"/>
      <c r="I263" s="16"/>
      <c r="J263" s="19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2:31" ht="12.75" customHeight="1" x14ac:dyDescent="0.2">
      <c r="B264" s="32"/>
      <c r="D264" s="15"/>
      <c r="E264" s="15"/>
      <c r="F264" s="16"/>
      <c r="G264" s="17"/>
      <c r="H264" s="18"/>
      <c r="I264" s="16"/>
      <c r="J264" s="19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2:31" ht="12.75" customHeight="1" x14ac:dyDescent="0.2">
      <c r="B265" s="32"/>
      <c r="D265" s="15"/>
      <c r="E265" s="15"/>
      <c r="F265" s="16"/>
      <c r="G265" s="17"/>
      <c r="H265" s="18"/>
      <c r="I265" s="16"/>
      <c r="J265" s="19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2:31" ht="12.75" customHeight="1" x14ac:dyDescent="0.2">
      <c r="B266" s="32"/>
      <c r="D266" s="15"/>
      <c r="E266" s="15"/>
      <c r="F266" s="16"/>
      <c r="G266" s="17"/>
      <c r="H266" s="18"/>
      <c r="I266" s="16"/>
      <c r="J266" s="19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2:31" ht="12.75" customHeight="1" x14ac:dyDescent="0.2">
      <c r="B267" s="32"/>
      <c r="D267" s="15"/>
      <c r="E267" s="15"/>
      <c r="F267" s="16"/>
      <c r="G267" s="17"/>
      <c r="H267" s="18"/>
      <c r="I267" s="16"/>
      <c r="J267" s="19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2:31" ht="12.75" customHeight="1" x14ac:dyDescent="0.2">
      <c r="B268" s="32"/>
      <c r="D268" s="15"/>
      <c r="E268" s="15"/>
      <c r="F268" s="16"/>
      <c r="G268" s="17"/>
      <c r="H268" s="18"/>
      <c r="I268" s="16"/>
      <c r="J268" s="19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2:31" ht="12.75" customHeight="1" x14ac:dyDescent="0.2">
      <c r="B269" s="32"/>
      <c r="D269" s="15"/>
      <c r="E269" s="15"/>
      <c r="F269" s="16"/>
      <c r="G269" s="17"/>
      <c r="H269" s="18"/>
      <c r="I269" s="16"/>
      <c r="J269" s="19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2:31" ht="12.75" customHeight="1" x14ac:dyDescent="0.2">
      <c r="B270" s="32"/>
      <c r="D270" s="15"/>
      <c r="E270" s="15"/>
      <c r="F270" s="16"/>
      <c r="G270" s="17"/>
      <c r="H270" s="18"/>
      <c r="I270" s="16"/>
      <c r="J270" s="19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2:31" ht="12.75" customHeight="1" x14ac:dyDescent="0.2">
      <c r="B271" s="32"/>
      <c r="D271" s="15"/>
      <c r="E271" s="15"/>
      <c r="F271" s="16"/>
      <c r="G271" s="17"/>
      <c r="H271" s="18"/>
      <c r="I271" s="16"/>
      <c r="J271" s="19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2:31" ht="12.75" customHeight="1" x14ac:dyDescent="0.2">
      <c r="B272" s="32"/>
      <c r="D272" s="15"/>
      <c r="E272" s="15"/>
      <c r="F272" s="16"/>
      <c r="G272" s="17"/>
      <c r="H272" s="18"/>
      <c r="I272" s="16"/>
      <c r="J272" s="19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2:31" ht="12.75" customHeight="1" x14ac:dyDescent="0.2">
      <c r="B273" s="32"/>
      <c r="D273" s="15"/>
      <c r="E273" s="15"/>
      <c r="F273" s="16"/>
      <c r="G273" s="17"/>
      <c r="H273" s="18"/>
      <c r="I273" s="16"/>
      <c r="J273" s="19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2:31" ht="12.75" customHeight="1" x14ac:dyDescent="0.2">
      <c r="B274" s="32"/>
      <c r="D274" s="15"/>
      <c r="E274" s="15"/>
      <c r="F274" s="16"/>
      <c r="G274" s="17"/>
      <c r="H274" s="18"/>
      <c r="I274" s="16"/>
      <c r="J274" s="19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2:31" ht="12.75" customHeight="1" x14ac:dyDescent="0.2">
      <c r="B275" s="32"/>
      <c r="D275" s="15"/>
      <c r="E275" s="15"/>
      <c r="F275" s="16"/>
      <c r="G275" s="17"/>
      <c r="H275" s="18"/>
      <c r="I275" s="16"/>
      <c r="J275" s="19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2:31" ht="12.75" customHeight="1" x14ac:dyDescent="0.2">
      <c r="B276" s="32"/>
      <c r="D276" s="15"/>
      <c r="E276" s="15"/>
      <c r="F276" s="16"/>
      <c r="G276" s="17"/>
      <c r="H276" s="18"/>
      <c r="I276" s="16"/>
      <c r="J276" s="19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2:31" ht="12.75" customHeight="1" x14ac:dyDescent="0.2">
      <c r="B277" s="32"/>
      <c r="D277" s="15"/>
      <c r="E277" s="15"/>
      <c r="F277" s="16"/>
      <c r="G277" s="17"/>
      <c r="H277" s="18"/>
      <c r="I277" s="16"/>
      <c r="J277" s="19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2:31" ht="12.75" customHeight="1" x14ac:dyDescent="0.2">
      <c r="B278" s="32"/>
      <c r="D278" s="15"/>
      <c r="E278" s="15"/>
      <c r="F278" s="16"/>
      <c r="G278" s="17"/>
      <c r="H278" s="18"/>
      <c r="I278" s="16"/>
      <c r="J278" s="19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2:31" ht="12.75" customHeight="1" x14ac:dyDescent="0.2">
      <c r="B279" s="32"/>
      <c r="D279" s="15"/>
      <c r="E279" s="15"/>
      <c r="F279" s="16"/>
      <c r="G279" s="17"/>
      <c r="H279" s="18"/>
      <c r="I279" s="16"/>
      <c r="J279" s="19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2:31" ht="12.75" customHeight="1" x14ac:dyDescent="0.2">
      <c r="B280" s="32"/>
      <c r="D280" s="15"/>
      <c r="E280" s="15"/>
      <c r="F280" s="16"/>
      <c r="G280" s="17"/>
      <c r="H280" s="18"/>
      <c r="I280" s="16"/>
      <c r="J280" s="19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2:31" ht="12.75" customHeight="1" x14ac:dyDescent="0.2">
      <c r="B281" s="32"/>
      <c r="D281" s="15"/>
      <c r="E281" s="15"/>
      <c r="F281" s="16"/>
      <c r="G281" s="17"/>
      <c r="H281" s="18"/>
      <c r="I281" s="16"/>
      <c r="J281" s="19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2:31" ht="12.75" customHeight="1" x14ac:dyDescent="0.2">
      <c r="B282" s="32"/>
      <c r="D282" s="15"/>
      <c r="E282" s="15"/>
      <c r="F282" s="16"/>
      <c r="G282" s="17"/>
      <c r="H282" s="18"/>
      <c r="I282" s="16"/>
      <c r="J282" s="19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2:31" ht="12.75" customHeight="1" x14ac:dyDescent="0.2">
      <c r="B283" s="32"/>
      <c r="D283" s="15"/>
      <c r="E283" s="15"/>
      <c r="F283" s="16"/>
      <c r="G283" s="17"/>
      <c r="H283" s="18"/>
      <c r="I283" s="16"/>
      <c r="J283" s="19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2:31" ht="12.75" customHeight="1" x14ac:dyDescent="0.2">
      <c r="B284" s="32"/>
      <c r="D284" s="15"/>
      <c r="E284" s="15"/>
      <c r="F284" s="16"/>
      <c r="G284" s="17"/>
      <c r="H284" s="18"/>
      <c r="I284" s="16"/>
      <c r="J284" s="19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2:31" ht="12.75" customHeight="1" x14ac:dyDescent="0.2">
      <c r="B285" s="32"/>
      <c r="D285" s="15"/>
      <c r="E285" s="15"/>
      <c r="F285" s="16"/>
      <c r="G285" s="17"/>
      <c r="H285" s="18"/>
      <c r="I285" s="16"/>
      <c r="J285" s="19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2:31" ht="12.75" customHeight="1" x14ac:dyDescent="0.2">
      <c r="B286" s="32"/>
      <c r="D286" s="15"/>
      <c r="E286" s="15"/>
      <c r="F286" s="16"/>
      <c r="G286" s="17"/>
      <c r="H286" s="18"/>
      <c r="I286" s="16"/>
      <c r="J286" s="19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2:31" ht="12.75" customHeight="1" x14ac:dyDescent="0.2">
      <c r="B287" s="32"/>
      <c r="D287" s="15"/>
      <c r="E287" s="15"/>
      <c r="F287" s="16"/>
      <c r="G287" s="17"/>
      <c r="H287" s="18"/>
      <c r="I287" s="16"/>
      <c r="J287" s="19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2:31" ht="12.75" customHeight="1" x14ac:dyDescent="0.2">
      <c r="B288" s="32"/>
      <c r="D288" s="15"/>
      <c r="E288" s="15"/>
      <c r="F288" s="16"/>
      <c r="G288" s="17"/>
      <c r="H288" s="18"/>
      <c r="I288" s="16"/>
      <c r="J288" s="19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2:31" ht="12.75" customHeight="1" x14ac:dyDescent="0.2">
      <c r="B289" s="32"/>
      <c r="D289" s="15"/>
      <c r="E289" s="15"/>
      <c r="F289" s="16"/>
      <c r="G289" s="17"/>
      <c r="H289" s="18"/>
      <c r="I289" s="16"/>
      <c r="J289" s="19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2:31" ht="12.75" customHeight="1" x14ac:dyDescent="0.2">
      <c r="B290" s="32"/>
      <c r="D290" s="15"/>
      <c r="E290" s="15"/>
      <c r="F290" s="16"/>
      <c r="G290" s="17"/>
      <c r="H290" s="18"/>
      <c r="I290" s="16"/>
      <c r="J290" s="19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2:31" ht="12.75" customHeight="1" x14ac:dyDescent="0.2">
      <c r="B291" s="32"/>
      <c r="D291" s="15"/>
      <c r="E291" s="15"/>
      <c r="F291" s="16"/>
      <c r="G291" s="17"/>
      <c r="H291" s="18"/>
      <c r="I291" s="16"/>
      <c r="J291" s="19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2:31" ht="12.75" customHeight="1" x14ac:dyDescent="0.2">
      <c r="B292" s="32"/>
      <c r="D292" s="15"/>
      <c r="E292" s="15"/>
      <c r="F292" s="16"/>
      <c r="G292" s="17"/>
      <c r="H292" s="18"/>
      <c r="I292" s="16"/>
      <c r="J292" s="19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2:31" ht="12.75" customHeight="1" x14ac:dyDescent="0.2">
      <c r="B293" s="32"/>
      <c r="D293" s="15"/>
      <c r="E293" s="15"/>
      <c r="F293" s="16"/>
      <c r="G293" s="17"/>
      <c r="H293" s="18"/>
      <c r="I293" s="16"/>
      <c r="J293" s="19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2:31" ht="12.75" customHeight="1" x14ac:dyDescent="0.2">
      <c r="B294" s="32"/>
      <c r="D294" s="15"/>
      <c r="E294" s="15"/>
      <c r="F294" s="16"/>
      <c r="G294" s="17"/>
      <c r="H294" s="18"/>
      <c r="I294" s="16"/>
      <c r="J294" s="19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2:31" ht="12.75" customHeight="1" x14ac:dyDescent="0.2">
      <c r="B295" s="32"/>
      <c r="D295" s="15"/>
      <c r="E295" s="15"/>
      <c r="F295" s="16"/>
      <c r="G295" s="17"/>
      <c r="H295" s="18"/>
      <c r="I295" s="16"/>
      <c r="J295" s="19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2:31" ht="12.75" customHeight="1" x14ac:dyDescent="0.2">
      <c r="B296" s="32"/>
      <c r="D296" s="15"/>
      <c r="E296" s="15"/>
      <c r="F296" s="16"/>
      <c r="G296" s="17"/>
      <c r="H296" s="18"/>
      <c r="I296" s="16"/>
      <c r="J296" s="19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2:31" ht="12.75" customHeight="1" x14ac:dyDescent="0.2">
      <c r="B297" s="32"/>
      <c r="D297" s="15"/>
      <c r="E297" s="15"/>
      <c r="F297" s="16"/>
      <c r="G297" s="17"/>
      <c r="H297" s="18"/>
      <c r="I297" s="16"/>
      <c r="J297" s="19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2:31" ht="12.75" customHeight="1" x14ac:dyDescent="0.2">
      <c r="B298" s="32"/>
      <c r="D298" s="15"/>
      <c r="E298" s="15"/>
      <c r="F298" s="16"/>
      <c r="G298" s="17"/>
      <c r="H298" s="18"/>
      <c r="I298" s="16"/>
      <c r="J298" s="19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2:31" ht="12.75" customHeight="1" x14ac:dyDescent="0.2">
      <c r="B299" s="32"/>
      <c r="D299" s="15"/>
      <c r="E299" s="15"/>
      <c r="F299" s="16"/>
      <c r="G299" s="17"/>
      <c r="H299" s="18"/>
      <c r="I299" s="16"/>
      <c r="J299" s="19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2:31" ht="12.75" customHeight="1" x14ac:dyDescent="0.2">
      <c r="B300" s="32"/>
      <c r="D300" s="15"/>
      <c r="E300" s="15"/>
      <c r="F300" s="16"/>
      <c r="G300" s="17"/>
      <c r="H300" s="18"/>
      <c r="I300" s="16"/>
      <c r="J300" s="19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2:31" ht="12.75" customHeight="1" x14ac:dyDescent="0.2">
      <c r="B301" s="32"/>
      <c r="D301" s="15"/>
      <c r="E301" s="15"/>
      <c r="F301" s="16"/>
      <c r="G301" s="17"/>
      <c r="H301" s="18"/>
      <c r="I301" s="16"/>
      <c r="J301" s="19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2:31" ht="12.75" customHeight="1" x14ac:dyDescent="0.2">
      <c r="B302" s="32"/>
      <c r="D302" s="15"/>
      <c r="E302" s="15"/>
      <c r="F302" s="16"/>
      <c r="G302" s="17"/>
      <c r="H302" s="18"/>
      <c r="I302" s="16"/>
      <c r="J302" s="19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2:31" ht="12.75" customHeight="1" x14ac:dyDescent="0.2">
      <c r="B303" s="32"/>
      <c r="D303" s="15"/>
      <c r="E303" s="15"/>
      <c r="F303" s="16"/>
      <c r="G303" s="17"/>
      <c r="H303" s="18"/>
      <c r="I303" s="16"/>
      <c r="J303" s="19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2:31" ht="12.75" customHeight="1" x14ac:dyDescent="0.2">
      <c r="B304" s="32"/>
      <c r="D304" s="15"/>
      <c r="E304" s="15"/>
      <c r="F304" s="16"/>
      <c r="G304" s="17"/>
      <c r="H304" s="18"/>
      <c r="I304" s="16"/>
      <c r="J304" s="19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2:31" ht="12.75" customHeight="1" x14ac:dyDescent="0.2">
      <c r="B305" s="32"/>
      <c r="D305" s="15"/>
      <c r="E305" s="15"/>
      <c r="F305" s="16"/>
      <c r="G305" s="17"/>
      <c r="H305" s="18"/>
      <c r="I305" s="16"/>
      <c r="J305" s="19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2:31" ht="12.75" customHeight="1" x14ac:dyDescent="0.2">
      <c r="B306" s="32"/>
      <c r="D306" s="15"/>
      <c r="E306" s="15"/>
      <c r="F306" s="16"/>
      <c r="G306" s="17"/>
      <c r="H306" s="18"/>
      <c r="I306" s="16"/>
      <c r="J306" s="19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2:31" ht="12.75" customHeight="1" x14ac:dyDescent="0.2">
      <c r="B307" s="32"/>
      <c r="D307" s="15"/>
      <c r="E307" s="15"/>
      <c r="F307" s="16"/>
      <c r="G307" s="17"/>
      <c r="H307" s="18"/>
      <c r="I307" s="16"/>
      <c r="J307" s="19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2:31" ht="12.75" customHeight="1" x14ac:dyDescent="0.2">
      <c r="B308" s="32"/>
      <c r="D308" s="15"/>
      <c r="E308" s="15"/>
      <c r="F308" s="16"/>
      <c r="G308" s="17"/>
      <c r="H308" s="18"/>
      <c r="I308" s="16"/>
      <c r="J308" s="19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2:31" ht="12.75" customHeight="1" x14ac:dyDescent="0.2">
      <c r="B309" s="32"/>
      <c r="D309" s="15"/>
      <c r="E309" s="15"/>
      <c r="F309" s="16"/>
      <c r="G309" s="17"/>
      <c r="H309" s="18"/>
      <c r="I309" s="16"/>
      <c r="J309" s="19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2:31" ht="12.75" customHeight="1" x14ac:dyDescent="0.2">
      <c r="B310" s="32"/>
      <c r="D310" s="15"/>
      <c r="E310" s="15"/>
      <c r="F310" s="16"/>
      <c r="G310" s="17"/>
      <c r="H310" s="18"/>
      <c r="I310" s="16"/>
      <c r="J310" s="19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2:31" ht="12.75" customHeight="1" x14ac:dyDescent="0.2">
      <c r="B311" s="32"/>
      <c r="D311" s="15"/>
      <c r="E311" s="15"/>
      <c r="F311" s="16"/>
      <c r="G311" s="17"/>
      <c r="H311" s="18"/>
      <c r="I311" s="16"/>
      <c r="J311" s="19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2:31" ht="12.75" customHeight="1" x14ac:dyDescent="0.2">
      <c r="B312" s="32"/>
      <c r="D312" s="15"/>
      <c r="E312" s="15"/>
      <c r="F312" s="16"/>
      <c r="G312" s="17"/>
      <c r="H312" s="18"/>
      <c r="I312" s="16"/>
      <c r="J312" s="19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2:31" ht="12.75" customHeight="1" x14ac:dyDescent="0.2">
      <c r="B313" s="32"/>
      <c r="D313" s="15"/>
      <c r="E313" s="15"/>
      <c r="F313" s="16"/>
      <c r="G313" s="17"/>
      <c r="H313" s="18"/>
      <c r="I313" s="16"/>
      <c r="J313" s="19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2:31" ht="12.75" customHeight="1" x14ac:dyDescent="0.2">
      <c r="B314" s="32"/>
      <c r="D314" s="15"/>
      <c r="E314" s="15"/>
      <c r="F314" s="16"/>
      <c r="G314" s="17"/>
      <c r="H314" s="18"/>
      <c r="I314" s="16"/>
      <c r="J314" s="19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2:31" ht="12.75" customHeight="1" x14ac:dyDescent="0.2">
      <c r="B315" s="32"/>
      <c r="D315" s="15"/>
      <c r="E315" s="15"/>
      <c r="F315" s="16"/>
      <c r="G315" s="17"/>
      <c r="H315" s="18"/>
      <c r="I315" s="16"/>
      <c r="J315" s="19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2:31" ht="12.75" customHeight="1" x14ac:dyDescent="0.2">
      <c r="B316" s="32"/>
      <c r="D316" s="15"/>
      <c r="E316" s="15"/>
      <c r="F316" s="16"/>
      <c r="G316" s="17"/>
      <c r="H316" s="18"/>
      <c r="I316" s="16"/>
      <c r="J316" s="19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2:31" ht="12.75" customHeight="1" x14ac:dyDescent="0.2">
      <c r="B317" s="32"/>
      <c r="D317" s="15"/>
      <c r="E317" s="15"/>
      <c r="F317" s="16"/>
      <c r="G317" s="17"/>
      <c r="H317" s="18"/>
      <c r="I317" s="16"/>
      <c r="J317" s="19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2:31" ht="12.75" customHeight="1" x14ac:dyDescent="0.2">
      <c r="B318" s="32"/>
      <c r="D318" s="15"/>
      <c r="E318" s="15"/>
      <c r="F318" s="16"/>
      <c r="G318" s="17"/>
      <c r="H318" s="18"/>
      <c r="I318" s="16"/>
      <c r="J318" s="19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2:31" ht="12.75" customHeight="1" x14ac:dyDescent="0.2">
      <c r="B319" s="32"/>
      <c r="D319" s="15"/>
      <c r="E319" s="15"/>
      <c r="F319" s="16"/>
      <c r="G319" s="17"/>
      <c r="H319" s="18"/>
      <c r="I319" s="16"/>
      <c r="J319" s="19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2:31" ht="12.75" customHeight="1" thickBot="1" x14ac:dyDescent="0.25">
      <c r="B320" s="33"/>
      <c r="D320" s="15"/>
      <c r="E320" s="15"/>
      <c r="F320" s="16"/>
      <c r="G320" s="17"/>
      <c r="H320" s="18"/>
      <c r="I320" s="16"/>
      <c r="J320" s="19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2:31" ht="12.75" customHeight="1" x14ac:dyDescent="0.2">
      <c r="B321" s="5" t="s">
        <v>13</v>
      </c>
      <c r="D321" s="73" t="s">
        <v>4</v>
      </c>
      <c r="E321" s="74"/>
      <c r="F321" s="74"/>
      <c r="G321" s="74"/>
      <c r="H321" s="74"/>
      <c r="I321" s="74"/>
      <c r="J321" s="75"/>
      <c r="K321" s="20" t="str">
        <f t="shared" ref="K321" si="62">IF(K245="","",IF(K260="",IF(SUM(COUNTIF(K261:K320,"LS")+COUNTIF(K261:K320,"LUMP"))&gt;0,"LS",""),IF(SUM(K261:K320)&gt;0,ROUNDUP(SUM(K261:K320),0),"")))</f>
        <v/>
      </c>
      <c r="L321" s="20" t="str">
        <f t="shared" ref="L321" si="63">IF(L245="","",IF(L260="",IF(SUM(COUNTIF(L261:L320,"LS")+COUNTIF(L261:L320,"LUMP"))&gt;0,"LS",""),IF(SUM(L261:L320)&gt;0,ROUNDUP(SUM(L261:L320),0),"")))</f>
        <v/>
      </c>
      <c r="M321" s="20" t="str">
        <f t="shared" ref="M321:N321" si="64">IF(M245="","",IF(M260="",IF(SUM(COUNTIF(M261:M320,"LS")+COUNTIF(M261:M320,"LUMP"))&gt;0,"LS",""),IF(SUM(M261:M320)&gt;0,ROUNDUP(SUM(M261:M320),0),"")))</f>
        <v/>
      </c>
      <c r="N321" s="20" t="str">
        <f t="shared" si="64"/>
        <v/>
      </c>
      <c r="O321" s="20" t="str">
        <f t="shared" ref="O321" si="65">IF(O245="","",IF(O260="",IF(SUM(COUNTIF(O261:O320,"LS")+COUNTIF(O261:O320,"LUMP"))&gt;0,"LS",""),IF(SUM(O261:O320)&gt;0,ROUNDUP(SUM(O261:O320),0),"")))</f>
        <v/>
      </c>
      <c r="P321" s="20" t="str">
        <f t="shared" ref="P321" si="66">IF(P245="","",IF(P260="",IF(SUM(COUNTIF(P261:P320,"LS")+COUNTIF(P261:P320,"LUMP"))&gt;0,"LS",""),IF(SUM(P261:P320)&gt;0,ROUNDUP(SUM(P261:P320),0),"")))</f>
        <v/>
      </c>
      <c r="Q321" s="20" t="str">
        <f t="shared" ref="Q321" si="67">IF(Q245="","",IF(Q260="",IF(SUM(COUNTIF(Q261:Q320,"LS")+COUNTIF(Q261:Q320,"LUMP"))&gt;0,"LS",""),IF(SUM(Q261:Q320)&gt;0,ROUNDUP(SUM(Q261:Q320),0),"")))</f>
        <v/>
      </c>
      <c r="R321" s="20" t="str">
        <f t="shared" ref="R321" si="68">IF(R245="","",IF(R260="",IF(SUM(COUNTIF(R261:R320,"LS")+COUNTIF(R261:R320,"LUMP"))&gt;0,"LS",""),IF(SUM(R261:R320)&gt;0,ROUNDUP(SUM(R261:R320),0),"")))</f>
        <v/>
      </c>
      <c r="S321" s="20"/>
      <c r="T321" s="20" t="str">
        <f t="shared" ref="T321" si="69">IF(T245="","",IF(T260="",IF(SUM(COUNTIF(T261:T320,"LS")+COUNTIF(T261:T320,"LUMP"))&gt;0,"LS",""),IF(SUM(T261:T320)&gt;0,ROUNDUP(SUM(T261:T320),0),"")))</f>
        <v/>
      </c>
      <c r="U321" s="20" t="str">
        <f t="shared" ref="U321" si="70">IF(U245="","",IF(U260="",IF(SUM(COUNTIF(U261:U320,"LS")+COUNTIF(U261:U320,"LUMP"))&gt;0,"LS",""),IF(SUM(U261:U320)&gt;0,ROUNDUP(SUM(U261:U320),0),"")))</f>
        <v/>
      </c>
      <c r="V321" s="20" t="str">
        <f t="shared" ref="V321" si="71">IF(V245="","",IF(V260="",IF(SUM(COUNTIF(V261:V320,"LS")+COUNTIF(V261:V320,"LUMP"))&gt;0,"LS",""),IF(SUM(V261:V320)&gt;0,ROUNDUP(SUM(V261:V320),0),"")))</f>
        <v/>
      </c>
      <c r="W321" s="20" t="str">
        <f t="shared" ref="W321" si="72">IF(W245="","",IF(W260="",IF(SUM(COUNTIF(W261:W320,"LS")+COUNTIF(W261:W320,"LUMP"))&gt;0,"LS",""),IF(SUM(W261:W320)&gt;0,ROUNDUP(SUM(W261:W320),0),"")))</f>
        <v/>
      </c>
      <c r="X321" s="20" t="str">
        <f t="shared" ref="X321" si="73">IF(X245="","",IF(X260="",IF(SUM(COUNTIF(X261:X320,"LS")+COUNTIF(X261:X320,"LUMP"))&gt;0,"LS",""),IF(SUM(X261:X320)&gt;0,ROUNDUP(SUM(X261:X320),0),"")))</f>
        <v/>
      </c>
      <c r="Y321" s="20" t="str">
        <f t="shared" ref="Y321" si="74">IF(Y245="","",IF(Y260="",IF(SUM(COUNTIF(Y261:Y320,"LS")+COUNTIF(Y261:Y320,"LUMP"))&gt;0,"LS",""),IF(SUM(Y261:Y320)&gt;0,ROUNDUP(SUM(Y261:Y320),0),"")))</f>
        <v/>
      </c>
      <c r="Z321" s="20"/>
      <c r="AA321" s="20" t="str">
        <f t="shared" ref="AA321" si="75">IF(AA245="","",IF(AA260="",IF(SUM(COUNTIF(AA261:AA320,"LS")+COUNTIF(AA261:AA320,"LUMP"))&gt;0,"LS",""),IF(SUM(AA261:AA320)&gt;0,ROUNDUP(SUM(AA261:AA320),0),"")))</f>
        <v/>
      </c>
      <c r="AB321" s="20" t="str">
        <f t="shared" ref="AB321" si="76">IF(AB245="","",IF(AB260="",IF(SUM(COUNTIF(AB261:AB320,"LS")+COUNTIF(AB261:AB320,"LUMP"))&gt;0,"LS",""),IF(SUM(AB261:AB320)&gt;0,ROUNDUP(SUM(AB261:AB320),0),"")))</f>
        <v/>
      </c>
      <c r="AC321" s="20" t="str">
        <f t="shared" ref="AC321" si="77">IF(AC245="","",IF(AC260="",IF(SUM(COUNTIF(AC261:AC320,"LS")+COUNTIF(AC261:AC320,"LUMP"))&gt;0,"LS",""),IF(SUM(AC261:AC320)&gt;0,ROUNDUP(SUM(AC261:AC320),0),"")))</f>
        <v/>
      </c>
      <c r="AD321" s="20" t="str">
        <f t="shared" ref="AD321" si="78">IF(AD245="","",IF(AD260="",IF(SUM(COUNTIF(AD261:AD320,"LS")+COUNTIF(AD261:AD320,"LUMP"))&gt;0,"LS",""),IF(SUM(AD261:AD320)&gt;0,ROUNDUP(SUM(AD261:AD320),0),"")))</f>
        <v/>
      </c>
      <c r="AE321" s="20" t="str">
        <f t="shared" ref="AE321" si="79">IF(AE245="","",IF(AE260="",IF(SUM(COUNTIF(AE261:AE320,"LS")+COUNTIF(AE261:AE320,"LUMP"))&gt;0,"LS",""),IF(SUM(AE261:AE320)&gt;0,ROUNDUP(SUM(AE261:AE320),0),"")))</f>
        <v/>
      </c>
    </row>
  </sheetData>
  <mergeCells count="111"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AD248:AD259"/>
    <mergeCell ref="V248:V259"/>
    <mergeCell ref="W248:W259"/>
    <mergeCell ref="X248:X259"/>
    <mergeCell ref="Y248:Y259"/>
    <mergeCell ref="Q248:Q259"/>
    <mergeCell ref="R248:R259"/>
    <mergeCell ref="T248:T259"/>
    <mergeCell ref="U248:U259"/>
    <mergeCell ref="N248:N259"/>
    <mergeCell ref="O248:O259"/>
    <mergeCell ref="P248:P259"/>
    <mergeCell ref="K248:K259"/>
    <mergeCell ref="L248:L259"/>
    <mergeCell ref="D246:J246"/>
    <mergeCell ref="D247:D260"/>
    <mergeCell ref="E247:E260"/>
    <mergeCell ref="F247:J260"/>
    <mergeCell ref="AE169:AE180"/>
    <mergeCell ref="D242:J242"/>
    <mergeCell ref="D244:AE244"/>
    <mergeCell ref="D245:J245"/>
    <mergeCell ref="AA169:AA180"/>
    <mergeCell ref="AB169:AB180"/>
    <mergeCell ref="AC169:AC180"/>
    <mergeCell ref="AD169:AD180"/>
    <mergeCell ref="V169:V180"/>
    <mergeCell ref="W169:W180"/>
    <mergeCell ref="X169:X180"/>
    <mergeCell ref="Y169:Y180"/>
    <mergeCell ref="AE248:AE259"/>
    <mergeCell ref="M169:M180"/>
    <mergeCell ref="M248:M259"/>
    <mergeCell ref="D86:AE86"/>
    <mergeCell ref="D87:J87"/>
    <mergeCell ref="D88:J88"/>
    <mergeCell ref="D89:D102"/>
    <mergeCell ref="V11:V22"/>
    <mergeCell ref="W11:W22"/>
    <mergeCell ref="R11:R22"/>
    <mergeCell ref="T11:T22"/>
    <mergeCell ref="D84:J84"/>
    <mergeCell ref="AE11:AE22"/>
    <mergeCell ref="K11:K22"/>
    <mergeCell ref="L11:L22"/>
    <mergeCell ref="E10:E23"/>
    <mergeCell ref="F10:J23"/>
    <mergeCell ref="U11:U22"/>
    <mergeCell ref="E89:E102"/>
    <mergeCell ref="F89:J102"/>
    <mergeCell ref="AC90:AC101"/>
    <mergeCell ref="AD90:AD101"/>
    <mergeCell ref="AE90:AE101"/>
    <mergeCell ref="M11:M22"/>
    <mergeCell ref="D7:AE7"/>
    <mergeCell ref="AA11:AA22"/>
    <mergeCell ref="Y11:Y22"/>
    <mergeCell ref="AB11:AB22"/>
    <mergeCell ref="AC11:AC22"/>
    <mergeCell ref="AD11:AD22"/>
    <mergeCell ref="X11:X22"/>
    <mergeCell ref="D10:D23"/>
    <mergeCell ref="D8:J8"/>
    <mergeCell ref="D9:J9"/>
    <mergeCell ref="N11:N22"/>
    <mergeCell ref="O11:O22"/>
    <mergeCell ref="P11:P22"/>
    <mergeCell ref="Q11:Q22"/>
    <mergeCell ref="Z11:Z22"/>
    <mergeCell ref="S11:S22"/>
    <mergeCell ref="D163:J163"/>
    <mergeCell ref="X90:X101"/>
    <mergeCell ref="Y90:Y101"/>
    <mergeCell ref="AA90:AA101"/>
    <mergeCell ref="AB90:AB101"/>
    <mergeCell ref="T90:T101"/>
    <mergeCell ref="U90:U101"/>
    <mergeCell ref="K90:K101"/>
    <mergeCell ref="L90:L101"/>
    <mergeCell ref="N90:N101"/>
    <mergeCell ref="V90:V101"/>
    <mergeCell ref="W90:W101"/>
    <mergeCell ref="O90:O101"/>
    <mergeCell ref="P90:P101"/>
    <mergeCell ref="Q90:Q101"/>
    <mergeCell ref="R90:R101"/>
    <mergeCell ref="M90:M101"/>
    <mergeCell ref="S90:S101"/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T169:T180"/>
    <mergeCell ref="U169:U180"/>
    <mergeCell ref="N169:N180"/>
    <mergeCell ref="O169:O180"/>
    <mergeCell ref="P169:P180"/>
    <mergeCell ref="Q169:Q180"/>
    <mergeCell ref="R169:R180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Troyer, Daniel</cp:lastModifiedBy>
  <cp:lastPrinted>2015-05-18T13:50:30Z</cp:lastPrinted>
  <dcterms:created xsi:type="dcterms:W3CDTF">2005-09-27T11:52:28Z</dcterms:created>
  <dcterms:modified xsi:type="dcterms:W3CDTF">2021-01-28T17:20:54Z</dcterms:modified>
</cp:coreProperties>
</file>