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ay\Desktop\Projects\CUY-480-7.14\ADDENDUM(S)\12142021-ADDENDUM 4\"/>
    </mc:Choice>
  </mc:AlternateContent>
  <xr:revisionPtr revIDLastSave="0" documentId="8_{E2EB0B0C-E06B-423D-9B0B-9D76184F7717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CALCS'!$I$28:$Z$78</definedName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1" l="1"/>
  <c r="J77" i="1" s="1"/>
  <c r="I75" i="1"/>
  <c r="J75" i="1" s="1"/>
  <c r="L77" i="1"/>
  <c r="P77" i="1" s="1"/>
  <c r="L75" i="1"/>
  <c r="P75" i="1" s="1"/>
  <c r="L66" i="1"/>
  <c r="P66" i="1" s="1"/>
  <c r="L64" i="1"/>
  <c r="P64" i="1" s="1"/>
  <c r="I64" i="1"/>
  <c r="J64" i="1" s="1"/>
  <c r="L55" i="1"/>
  <c r="P55" i="1" s="1"/>
  <c r="I55" i="1"/>
  <c r="J55" i="1" s="1"/>
  <c r="L53" i="1"/>
  <c r="P53" i="1" s="1"/>
  <c r="I53" i="1"/>
  <c r="J53" i="1" s="1"/>
  <c r="U14" i="1" l="1"/>
  <c r="U95" i="1"/>
  <c r="V15" i="1"/>
  <c r="S13" i="1"/>
  <c r="Q14" i="1"/>
  <c r="T14" i="1" l="1"/>
  <c r="Z169" i="1"/>
  <c r="P14" i="1" l="1"/>
  <c r="P15" i="1"/>
  <c r="P27" i="1"/>
  <c r="P95" i="1"/>
  <c r="P96" i="1"/>
  <c r="P108" i="1"/>
  <c r="L129" i="1" l="1"/>
  <c r="Q129" i="1" s="1"/>
  <c r="L121" i="1"/>
  <c r="Q121" i="1" s="1"/>
  <c r="L113" i="1"/>
  <c r="Q113" i="1" s="1"/>
  <c r="L80" i="1"/>
  <c r="Q80" i="1" s="1"/>
  <c r="L69" i="1"/>
  <c r="Q69" i="1" s="1"/>
  <c r="L58" i="1"/>
  <c r="Q58" i="1" s="1"/>
  <c r="L47" i="1"/>
  <c r="Q47" i="1" s="1"/>
  <c r="L39" i="1"/>
  <c r="Q39" i="1" s="1"/>
  <c r="L31" i="1"/>
  <c r="Q31" i="1" s="1"/>
  <c r="I31" i="1"/>
  <c r="I32" i="1"/>
  <c r="L32" i="1"/>
  <c r="R32" i="1" s="1"/>
  <c r="I33" i="1"/>
  <c r="L33" i="1"/>
  <c r="T33" i="1" s="1"/>
  <c r="I34" i="1"/>
  <c r="L34" i="1"/>
  <c r="T34" i="1" s="1"/>
  <c r="I30" i="1"/>
  <c r="I35" i="1"/>
  <c r="L35" i="1"/>
  <c r="L130" i="1"/>
  <c r="R130" i="1" s="1"/>
  <c r="L122" i="1"/>
  <c r="R122" i="1" s="1"/>
  <c r="L114" i="1"/>
  <c r="R114" i="1" s="1"/>
  <c r="L81" i="1"/>
  <c r="R81" i="1" s="1"/>
  <c r="L70" i="1"/>
  <c r="R70" i="1" s="1"/>
  <c r="L59" i="1"/>
  <c r="R59" i="1" s="1"/>
  <c r="L48" i="1"/>
  <c r="R48" i="1" s="1"/>
  <c r="L40" i="1"/>
  <c r="R40" i="1" s="1"/>
  <c r="L133" i="1"/>
  <c r="O133" i="1" s="1"/>
  <c r="L125" i="1"/>
  <c r="O125" i="1" s="1"/>
  <c r="L117" i="1"/>
  <c r="O117" i="1" s="1"/>
  <c r="L84" i="1"/>
  <c r="L73" i="1"/>
  <c r="L62" i="1"/>
  <c r="L51" i="1"/>
  <c r="L43" i="1"/>
  <c r="L131" i="1"/>
  <c r="W131" i="1" s="1"/>
  <c r="L132" i="1"/>
  <c r="T132" i="1" s="1"/>
  <c r="L124" i="1"/>
  <c r="T124" i="1" s="1"/>
  <c r="L123" i="1"/>
  <c r="T123" i="1" s="1"/>
  <c r="L115" i="1"/>
  <c r="T115" i="1" s="1"/>
  <c r="L116" i="1"/>
  <c r="T116" i="1" s="1"/>
  <c r="L82" i="1"/>
  <c r="L83" i="1"/>
  <c r="T83" i="1" s="1"/>
  <c r="I133" i="1"/>
  <c r="J133" i="1" s="1"/>
  <c r="I132" i="1"/>
  <c r="J132" i="1" s="1"/>
  <c r="I131" i="1"/>
  <c r="I130" i="1"/>
  <c r="I129" i="1"/>
  <c r="I128" i="1"/>
  <c r="L71" i="1"/>
  <c r="L72" i="1"/>
  <c r="T72" i="1" s="1"/>
  <c r="L60" i="1"/>
  <c r="L61" i="1"/>
  <c r="T61" i="1" s="1"/>
  <c r="L49" i="1"/>
  <c r="L50" i="1"/>
  <c r="T50" i="1" s="1"/>
  <c r="L41" i="1"/>
  <c r="T41" i="1" s="1"/>
  <c r="L42" i="1"/>
  <c r="T42" i="1" s="1"/>
  <c r="I125" i="1"/>
  <c r="I124" i="1"/>
  <c r="I123" i="1"/>
  <c r="I122" i="1"/>
  <c r="J122" i="1" s="1"/>
  <c r="I121" i="1"/>
  <c r="I120" i="1"/>
  <c r="I117" i="1"/>
  <c r="I116" i="1"/>
  <c r="I115" i="1"/>
  <c r="I114" i="1"/>
  <c r="I113" i="1"/>
  <c r="I112" i="1"/>
  <c r="I84" i="1"/>
  <c r="I83" i="1"/>
  <c r="I82" i="1"/>
  <c r="I81" i="1"/>
  <c r="I80" i="1"/>
  <c r="I79" i="1"/>
  <c r="I73" i="1"/>
  <c r="I72" i="1"/>
  <c r="I71" i="1"/>
  <c r="I70" i="1"/>
  <c r="I69" i="1"/>
  <c r="I68" i="1"/>
  <c r="I62" i="1"/>
  <c r="I61" i="1"/>
  <c r="I60" i="1"/>
  <c r="I59" i="1"/>
  <c r="I58" i="1"/>
  <c r="J58" i="1" s="1"/>
  <c r="I57" i="1"/>
  <c r="I51" i="1"/>
  <c r="I50" i="1"/>
  <c r="I49" i="1"/>
  <c r="I48" i="1"/>
  <c r="I47" i="1"/>
  <c r="I46" i="1"/>
  <c r="I43" i="1"/>
  <c r="I42" i="1"/>
  <c r="I41" i="1"/>
  <c r="I40" i="1"/>
  <c r="I39" i="1"/>
  <c r="I38" i="1"/>
  <c r="J48" i="1" l="1"/>
  <c r="J80" i="1"/>
  <c r="L79" i="1"/>
  <c r="O79" i="1" s="1"/>
  <c r="L120" i="1"/>
  <c r="M120" i="1" s="1"/>
  <c r="N120" i="1" s="1"/>
  <c r="J121" i="1"/>
  <c r="J83" i="1"/>
  <c r="J130" i="1"/>
  <c r="W41" i="1"/>
  <c r="U41" i="1"/>
  <c r="U73" i="1"/>
  <c r="W73" i="1"/>
  <c r="O73" i="1"/>
  <c r="X34" i="1"/>
  <c r="U34" i="1"/>
  <c r="S34" i="1" s="1"/>
  <c r="U50" i="1"/>
  <c r="S50" i="1" s="1"/>
  <c r="X50" i="1"/>
  <c r="P84" i="1"/>
  <c r="W84" i="1"/>
  <c r="U84" i="1"/>
  <c r="O84" i="1"/>
  <c r="U49" i="1"/>
  <c r="W49" i="1"/>
  <c r="W33" i="1"/>
  <c r="U33" i="1"/>
  <c r="W60" i="1"/>
  <c r="U60" i="1"/>
  <c r="M79" i="1"/>
  <c r="N79" i="1" s="1"/>
  <c r="U72" i="1"/>
  <c r="X72" i="1"/>
  <c r="X83" i="1"/>
  <c r="U83" i="1"/>
  <c r="U43" i="1"/>
  <c r="W43" i="1"/>
  <c r="O43" i="1"/>
  <c r="W35" i="1"/>
  <c r="U35" i="1"/>
  <c r="O35" i="1"/>
  <c r="X61" i="1"/>
  <c r="U61" i="1"/>
  <c r="J125" i="1"/>
  <c r="U82" i="1"/>
  <c r="W82" i="1"/>
  <c r="U71" i="1"/>
  <c r="W71" i="1"/>
  <c r="W51" i="1"/>
  <c r="U51" i="1"/>
  <c r="O51" i="1"/>
  <c r="U42" i="1"/>
  <c r="S42" i="1" s="1"/>
  <c r="X42" i="1"/>
  <c r="P62" i="1"/>
  <c r="W62" i="1"/>
  <c r="U62" i="1"/>
  <c r="O62" i="1"/>
  <c r="J71" i="1"/>
  <c r="M43" i="1"/>
  <c r="N43" i="1" s="1"/>
  <c r="P43" i="1"/>
  <c r="M35" i="1"/>
  <c r="N35" i="1" s="1"/>
  <c r="P35" i="1"/>
  <c r="M51" i="1"/>
  <c r="N51" i="1" s="1"/>
  <c r="P51" i="1"/>
  <c r="M73" i="1"/>
  <c r="N73" i="1" s="1"/>
  <c r="P73" i="1"/>
  <c r="J42" i="1"/>
  <c r="L38" i="1"/>
  <c r="J38" i="1" s="1"/>
  <c r="T125" i="1"/>
  <c r="P125" i="1"/>
  <c r="T133" i="1"/>
  <c r="P133" i="1"/>
  <c r="W117" i="1"/>
  <c r="P117" i="1"/>
  <c r="J39" i="1"/>
  <c r="L68" i="1"/>
  <c r="J68" i="1" s="1"/>
  <c r="U116" i="1"/>
  <c r="S116" i="1" s="1"/>
  <c r="J32" i="1"/>
  <c r="J69" i="1"/>
  <c r="J84" i="1"/>
  <c r="J47" i="1"/>
  <c r="J114" i="1"/>
  <c r="T131" i="1"/>
  <c r="J81" i="1"/>
  <c r="J49" i="1"/>
  <c r="J82" i="1"/>
  <c r="J117" i="1"/>
  <c r="L57" i="1"/>
  <c r="W125" i="1"/>
  <c r="J41" i="1"/>
  <c r="T62" i="1"/>
  <c r="R62" i="1"/>
  <c r="U115" i="1"/>
  <c r="U125" i="1"/>
  <c r="U133" i="1"/>
  <c r="X124" i="1"/>
  <c r="J70" i="1"/>
  <c r="J123" i="1"/>
  <c r="T84" i="1"/>
  <c r="R84" i="1"/>
  <c r="U117" i="1"/>
  <c r="U123" i="1"/>
  <c r="U131" i="1"/>
  <c r="L30" i="1"/>
  <c r="O30" i="1" s="1"/>
  <c r="T49" i="1"/>
  <c r="L112" i="1"/>
  <c r="T117" i="1"/>
  <c r="U124" i="1"/>
  <c r="S124" i="1" s="1"/>
  <c r="U132" i="1"/>
  <c r="S132" i="1" s="1"/>
  <c r="X132" i="1"/>
  <c r="J33" i="1"/>
  <c r="R117" i="1"/>
  <c r="M125" i="1"/>
  <c r="N125" i="1" s="1"/>
  <c r="M133" i="1"/>
  <c r="N133" i="1" s="1"/>
  <c r="L46" i="1"/>
  <c r="W115" i="1"/>
  <c r="W133" i="1"/>
  <c r="T60" i="1"/>
  <c r="M62" i="1"/>
  <c r="N62" i="1" s="1"/>
  <c r="X116" i="1"/>
  <c r="J124" i="1"/>
  <c r="S72" i="1"/>
  <c r="T43" i="1"/>
  <c r="R43" i="1"/>
  <c r="R35" i="1"/>
  <c r="T35" i="1"/>
  <c r="M117" i="1"/>
  <c r="N117" i="1" s="1"/>
  <c r="R125" i="1"/>
  <c r="R133" i="1"/>
  <c r="R73" i="1"/>
  <c r="T73" i="1"/>
  <c r="J113" i="1"/>
  <c r="T71" i="1"/>
  <c r="T82" i="1"/>
  <c r="R51" i="1"/>
  <c r="T51" i="1"/>
  <c r="J35" i="1"/>
  <c r="M84" i="1"/>
  <c r="N84" i="1" s="1"/>
  <c r="W123" i="1"/>
  <c r="L128" i="1"/>
  <c r="J129" i="1"/>
  <c r="J31" i="1"/>
  <c r="J34" i="1"/>
  <c r="J59" i="1"/>
  <c r="J40" i="1"/>
  <c r="J73" i="1"/>
  <c r="J62" i="1"/>
  <c r="J51" i="1"/>
  <c r="J43" i="1"/>
  <c r="J131" i="1"/>
  <c r="J115" i="1"/>
  <c r="J116" i="1"/>
  <c r="J72" i="1"/>
  <c r="J60" i="1"/>
  <c r="J61" i="1"/>
  <c r="J50" i="1"/>
  <c r="U168" i="1" l="1"/>
  <c r="U169" i="1" s="1"/>
  <c r="S61" i="1"/>
  <c r="S83" i="1"/>
  <c r="J120" i="1"/>
  <c r="O120" i="1"/>
  <c r="J79" i="1"/>
  <c r="M112" i="1"/>
  <c r="N112" i="1" s="1"/>
  <c r="O112" i="1"/>
  <c r="M57" i="1"/>
  <c r="N57" i="1" s="1"/>
  <c r="O57" i="1"/>
  <c r="M68" i="1"/>
  <c r="N68" i="1" s="1"/>
  <c r="O68" i="1"/>
  <c r="M38" i="1"/>
  <c r="N38" i="1" s="1"/>
  <c r="O38" i="1"/>
  <c r="M46" i="1"/>
  <c r="N46" i="1" s="1"/>
  <c r="O46" i="1"/>
  <c r="M128" i="1"/>
  <c r="N128" i="1" s="1"/>
  <c r="O128" i="1"/>
  <c r="P87" i="1"/>
  <c r="J57" i="1"/>
  <c r="P168" i="1"/>
  <c r="J112" i="1"/>
  <c r="J46" i="1"/>
  <c r="M30" i="1"/>
  <c r="N30" i="1" s="1"/>
  <c r="J30" i="1"/>
  <c r="J12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S96" i="1"/>
  <c r="O96" i="1"/>
  <c r="N96" i="1"/>
  <c r="Z96" i="1"/>
  <c r="Q96" i="1"/>
  <c r="Y96" i="1"/>
  <c r="X96" i="1"/>
  <c r="W96" i="1"/>
  <c r="V96" i="1"/>
  <c r="R96" i="1"/>
  <c r="M96" i="1"/>
  <c r="AD15" i="1"/>
  <c r="AC15" i="1"/>
  <c r="AB15" i="1"/>
  <c r="AA15" i="1"/>
  <c r="N15" i="1"/>
  <c r="O15" i="1"/>
  <c r="Q15" i="1"/>
  <c r="S15" i="1"/>
  <c r="Y15" i="1"/>
  <c r="X15" i="1"/>
  <c r="W15" i="1"/>
  <c r="R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169" i="1"/>
  <c r="AC169" i="1"/>
  <c r="AB169" i="1"/>
  <c r="AA169" i="1"/>
  <c r="AD168" i="1"/>
  <c r="AC168" i="1"/>
  <c r="AB168" i="1"/>
  <c r="AA168" i="1"/>
  <c r="AD88" i="1"/>
  <c r="AC88" i="1"/>
  <c r="AA88" i="1"/>
  <c r="AD87" i="1"/>
  <c r="AC87" i="1"/>
  <c r="AA87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S108" i="1"/>
  <c r="S168" i="1" s="1"/>
  <c r="S169" i="1" s="1"/>
  <c r="O108" i="1"/>
  <c r="N108" i="1"/>
  <c r="N168" i="1" s="1"/>
  <c r="N169" i="1" s="1"/>
  <c r="Z108" i="1"/>
  <c r="Q108" i="1"/>
  <c r="Y108" i="1"/>
  <c r="X108" i="1"/>
  <c r="W108" i="1"/>
  <c r="W168" i="1" s="1"/>
  <c r="V108" i="1"/>
  <c r="T108" i="1"/>
  <c r="T168" i="1" s="1"/>
  <c r="T169" i="1" s="1"/>
  <c r="R108" i="1"/>
  <c r="R168" i="1" s="1"/>
  <c r="M108" i="1"/>
  <c r="M168" i="1" s="1"/>
  <c r="AD95" i="1"/>
  <c r="AC95" i="1"/>
  <c r="AB95" i="1"/>
  <c r="AA95" i="1"/>
  <c r="S95" i="1"/>
  <c r="O95" i="1"/>
  <c r="N95" i="1"/>
  <c r="Z95" i="1"/>
  <c r="Q95" i="1"/>
  <c r="Y95" i="1"/>
  <c r="X95" i="1"/>
  <c r="W95" i="1"/>
  <c r="V95" i="1"/>
  <c r="T95" i="1"/>
  <c r="R95" i="1"/>
  <c r="M95" i="1"/>
  <c r="AD27" i="1"/>
  <c r="AC27" i="1"/>
  <c r="AB27" i="1"/>
  <c r="AB87" i="1" s="1"/>
  <c r="AA27" i="1"/>
  <c r="N27" i="1"/>
  <c r="N87" i="1" s="1"/>
  <c r="N88" i="1" s="1"/>
  <c r="O27" i="1"/>
  <c r="Q27" i="1"/>
  <c r="S27" i="1"/>
  <c r="Y27" i="1"/>
  <c r="Y87" i="1" s="1"/>
  <c r="Y88" i="1" s="1"/>
  <c r="X27" i="1"/>
  <c r="X87" i="1" s="1"/>
  <c r="W27" i="1"/>
  <c r="W87" i="1" s="1"/>
  <c r="V27" i="1"/>
  <c r="V87" i="1" s="1"/>
  <c r="V88" i="1" s="1"/>
  <c r="U87" i="1"/>
  <c r="U88" i="1" s="1"/>
  <c r="T27" i="1"/>
  <c r="R27" i="1"/>
  <c r="R87" i="1" s="1"/>
  <c r="R88" i="1" s="1"/>
  <c r="AD14" i="1"/>
  <c r="AC14" i="1"/>
  <c r="AB14" i="1"/>
  <c r="AA14" i="1"/>
  <c r="N14" i="1"/>
  <c r="O14" i="1"/>
  <c r="S14" i="1"/>
  <c r="Y14" i="1"/>
  <c r="X14" i="1"/>
  <c r="W14" i="1"/>
  <c r="V14" i="1"/>
  <c r="R14" i="1"/>
  <c r="M27" i="1"/>
  <c r="M87" i="1" s="1"/>
  <c r="M14" i="1"/>
  <c r="S87" i="1" l="1"/>
  <c r="S88" i="1" s="1"/>
  <c r="Q87" i="1"/>
  <c r="P88" i="1" s="1"/>
  <c r="Q168" i="1"/>
  <c r="P169" i="1" s="1"/>
  <c r="W88" i="1"/>
  <c r="T87" i="1"/>
  <c r="T88" i="1" s="1"/>
  <c r="Z168" i="1"/>
  <c r="O168" i="1"/>
  <c r="O169" i="1" s="1"/>
  <c r="O87" i="1"/>
  <c r="O88" i="1" s="1"/>
  <c r="V168" i="1"/>
  <c r="V169" i="1" s="1"/>
  <c r="Y168" i="1"/>
  <c r="Y169" i="1" s="1"/>
  <c r="X168" i="1"/>
  <c r="W169" i="1" s="1"/>
  <c r="R169" i="1"/>
  <c r="AB88" i="1"/>
  <c r="M88" i="1"/>
  <c r="M169" i="1"/>
  <c r="K29" i="1"/>
  <c r="I29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27" i="1"/>
  <c r="I127" i="1"/>
  <c r="K119" i="1"/>
  <c r="I119" i="1"/>
  <c r="K111" i="1"/>
  <c r="I111" i="1"/>
  <c r="K110" i="1"/>
  <c r="I110" i="1"/>
  <c r="K109" i="1"/>
  <c r="I109" i="1"/>
  <c r="D9" i="1"/>
  <c r="D90" i="1" s="1"/>
  <c r="D171" i="1" s="1"/>
  <c r="D252" i="1" s="1"/>
  <c r="K86" i="1"/>
  <c r="K85" i="1"/>
  <c r="I86" i="1"/>
  <c r="I66" i="1"/>
  <c r="J66" i="1" s="1"/>
  <c r="I85" i="1"/>
</calcChain>
</file>

<file path=xl/sharedStrings.xml><?xml version="1.0" encoding="utf-8"?>
<sst xmlns="http://schemas.openxmlformats.org/spreadsheetml/2006/main" count="170" uniqueCount="59">
  <si>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</si>
  <si>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</si>
  <si>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</si>
  <si>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</si>
  <si>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</si>
  <si>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</si>
  <si>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</si>
  <si>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</si>
  <si>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</si>
  <si>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</si>
  <si>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</si>
  <si>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</si>
  <si>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</si>
  <si>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</si>
  <si>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</si>
  <si>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</si>
  <si>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</si>
  <si>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</si>
  <si>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</si>
  <si>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</si>
  <si>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</si>
  <si>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</si>
  <si>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</si>
  <si>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</si>
  <si>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</si>
  <si>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</si>
  <si>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</si>
  <si>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</si>
  <si>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</si>
  <si>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</si>
  <si>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</si>
  <si>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302E46000</t>
  </si>
  <si>
    <t>304E20000</t>
  </si>
  <si>
    <t>MAINLINE CUY-480</t>
  </si>
  <si>
    <t>(INCLUDES RAMP B-2)</t>
  </si>
  <si>
    <t>206e15010</t>
  </si>
  <si>
    <t>LT</t>
  </si>
  <si>
    <t>WB</t>
  </si>
  <si>
    <t>RT</t>
  </si>
  <si>
    <t>STR. NO. CUY-480-0805S</t>
  </si>
  <si>
    <t>STR. NO. CUY-480-0832S</t>
  </si>
  <si>
    <t>STR. NO. CUY-480-0792S</t>
  </si>
  <si>
    <t>(INCLUDES RAMP B-5)</t>
  </si>
  <si>
    <t>(INCLUDES RAMP T-4)</t>
  </si>
  <si>
    <t>407E20000</t>
  </si>
  <si>
    <t>FULL</t>
  </si>
  <si>
    <t>PLANING</t>
  </si>
  <si>
    <t>206E11000</t>
  </si>
  <si>
    <t>205E10550</t>
  </si>
  <si>
    <t>304e20000</t>
  </si>
  <si>
    <t>442E20201</t>
  </si>
  <si>
    <t>ASPHALT CONCRETE INTERMEDIATE COURSE, 19 MM, TYPE A (448), 1.75"</t>
  </si>
  <si>
    <t>442e20201</t>
  </si>
  <si>
    <t>, 6"</t>
  </si>
  <si>
    <t>, 10"</t>
  </si>
  <si>
    <t>442E00100</t>
  </si>
  <si>
    <t>442E10301</t>
  </si>
  <si>
    <t>ASPHALT CONCRETE SURFACE COURSE, 12.5 MM, TYPE A (447), AS PER PLAN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</si>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</sst>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2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169" fontId="5" fillId="4" borderId="0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201E26501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B165" t="str">
            <v>Y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B166" t="str">
            <v>Y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B167" t="str">
            <v>Y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B168" t="str">
            <v>Y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F171" t="str">
            <v>ADD SUPPLEMENTAL OR PARCEL NO.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F172" t="str">
            <v>ADD SUPPLEMENTAL OR PARCEL NO.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F173" t="str">
            <v>ADD SUPPLEMENTAL OR PARCEL NO.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F174" t="str">
            <v>ADD SUPPLEMENTAL OR PARCEL NO.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B197" t="str">
            <v>Y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B198" t="str">
            <v>Y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B203" t="str">
            <v>Y</v>
          </cell>
          <cell r="C203" t="str">
            <v>EACH</v>
          </cell>
          <cell r="D203" t="str">
            <v>PRIVY VAULT REMOVED, AS PER PLAN</v>
          </cell>
          <cell r="F203" t="str">
            <v>SPECIFY DIAMETER</v>
          </cell>
          <cell r="G203">
            <v>0</v>
          </cell>
        </row>
        <row r="204">
          <cell r="A204" t="str">
            <v>202E62700</v>
          </cell>
          <cell r="B204" t="str">
            <v>Y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B230" t="str">
            <v>Y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F233" t="str">
            <v>ADD SUPPLEMENTAL DESCRIPTION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F234" t="str">
            <v>ADD SUPPLEMENTAL DESCRIPTION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F235" t="str">
            <v>ADD SUPPLEMENTAL DESCRIPTION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F236" t="str">
            <v>ADD SUPPLEMENTAL DESCRIPTION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F237" t="str">
            <v>ADD SUPPLEMENTAL DESCRIPTION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F238" t="str">
            <v>ADD SUPPLEMENTAL DESCRIPTION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F239" t="str">
            <v>ADD SUPPLEMENTAL DESCRIPTION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F240" t="str">
            <v>ADD SUPPLEMENTAL DESCRIPTION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B243" t="str">
            <v>Y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B244" t="str">
            <v>Y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B245" t="str">
            <v>Y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B246" t="str">
            <v>Y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B247" t="str">
            <v>Y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B248" t="str">
            <v>Y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B249" t="str">
            <v>Y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B285" t="str">
            <v>Y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B286" t="str">
            <v>Y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B287" t="str">
            <v>Y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B288" t="str">
            <v>Y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B289" t="str">
            <v>Y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B290" t="str">
            <v>Y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B291" t="str">
            <v>Y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F292" t="str">
            <v>ADD SUPPLEMENTAL DESCRIPTION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F293" t="str">
            <v>ADD SUPPLEMENTAL DESCRIPTION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F294" t="str">
            <v>ADD SUPPLEMENTAL DESCRIPTION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F295" t="str">
            <v>ADD SUPPLEMENTAL DESCRIPTION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F296" t="str">
            <v>ADD SUPPLEMENTAL DESCRIPTION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F297" t="str">
            <v>ADD SUPPLEMENTAL DESCRIPTION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F298" t="str">
            <v>ADD SUPPLEMENTAL DESCRIPTION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F299" t="str">
            <v>DESIGN BUILD PROJECTS ONLY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B325" t="str">
            <v>Y</v>
          </cell>
          <cell r="C325" t="str">
            <v>SY</v>
          </cell>
          <cell r="D325" t="str">
            <v>SUBGRADE COMPACTION, AS PER PLAN</v>
          </cell>
          <cell r="F325" t="str">
            <v>SPECIFY THICKNESS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B344" t="str">
            <v>Y</v>
          </cell>
          <cell r="C344" t="str">
            <v>HOUR</v>
          </cell>
          <cell r="D344" t="str">
            <v>PROOF ROLLING, AS PER PLAN</v>
          </cell>
          <cell r="F344" t="str">
            <v>ADD SUPPLEMENTAL DESCRIPTION</v>
          </cell>
          <cell r="G344">
            <v>0</v>
          </cell>
        </row>
        <row r="345">
          <cell r="A345" t="str">
            <v>204E50000</v>
          </cell>
          <cell r="B345" t="str">
            <v>Y</v>
          </cell>
          <cell r="C345" t="str">
            <v>SY</v>
          </cell>
          <cell r="D345" t="str">
            <v>GEOTEXTILE FABRIC</v>
          </cell>
          <cell r="F345" t="str">
            <v>ADD SUPPLEMENTAL DESCRIPTION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F357" t="str">
            <v>CHECK UNIT OF MEASURE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F358" t="str">
            <v>CHECK UNIT OF MEASURE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F360" t="str">
            <v>CHECK UNIT OF MEASURE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F361" t="str">
            <v>CHECK UNIT OF MEASURE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F362" t="str">
            <v>CHECK UNIT OF MEASURE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F363" t="str">
            <v>CHECK UNIT OF MEASURE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F364" t="str">
            <v>CHECK UNIT OF MEASURE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F367" t="str">
            <v>CHECK UNIT OF MEASURE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F369" t="str">
            <v>CHECK UNIT OF MEASURE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F370" t="str">
            <v>CHECK UNIT OF MEASURE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F371" t="str">
            <v>CHECK UNIT OF MEASURE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F374" t="str">
            <v>ADD SUPPLEMENTAL DESCRIPTION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F375" t="str">
            <v>CHECK UNIT OF MEASURE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F376" t="str">
            <v>CHECK UNIT OF MEASURE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F393" t="str">
            <v>CHECK UNIT OF MEASURE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F394" t="str">
            <v>CHECK UNIT OF MEASURE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B424" t="str">
            <v>Y</v>
          </cell>
          <cell r="C424" t="str">
            <v>SY</v>
          </cell>
          <cell r="D424" t="str">
            <v>FULL DEPTH PAVEMENT REMOVAL AND RIGID REPLACEMENT, CLASS QC MS</v>
          </cell>
          <cell r="F424" t="str">
            <v>DESIGN BUILD PROJECTS ONLY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F433" t="str">
            <v>SPECIFY BINDER TYPE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F468" t="str">
            <v>ADD SUPPLEMENTAL DESCRIPTION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B472" t="str">
            <v>Y</v>
          </cell>
          <cell r="C472" t="str">
            <v>SY</v>
          </cell>
          <cell r="D472" t="str">
            <v>10" CONCRETE BASE, CLASS QC1 WITH QC/QA, AS PER PLAN</v>
          </cell>
          <cell r="F472" t="str">
            <v>DESIGN BUILD PROJECTS ONLY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F479" t="str">
            <v>ADD SUPPLEMENTAL DESCRIPTION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F484" t="str">
            <v>ADD SUPPLEMENTAL DESCRIPTION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F486" t="str">
            <v>ADD SUPPLEMENTAL DESCRIPTION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F487" t="str">
            <v>CHECK UNIT OF MEASURE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F488" t="str">
            <v>CHECK UNIT OF MEASURE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F490" t="str">
            <v>CHECK UNIT OF MEASURE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F491" t="str">
            <v>CHECK UNIT OF MEASURE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F492" t="str">
            <v>CHECK UNIT OF MEASURE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F494" t="str">
            <v>CHECK UNIT OF MEASURE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F495" t="str">
            <v>CHECK UNIT OF MEASURE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F497" t="str">
            <v>CHECK UNIT OF MEASURE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F499" t="str">
            <v>CHECK UNIT OF MEASURE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CHECK UNIT OF MEASURE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F529" t="str">
            <v>ADD SUPPLEMENTAL DESCRIPTION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F540" t="str">
            <v>SPECIFY BINDER TYPE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F542" t="str">
            <v>SPECIFY BINDER TYPE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F546" t="str">
            <v>SPECIFY BINDER TYPE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F548" t="str">
            <v>SPECIFY BINDER TYPE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F558" t="str">
            <v>ADD SUPPLEMENTAL DESCRIPTION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F559" t="str">
            <v>ADD SUPPLEMENTAL DESCRIPTION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F560" t="str">
            <v>ADD SUPPLEMENTAL DESCRIPTION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F564" t="str">
            <v>SPECIFY BINDER TYPE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F566" t="str">
            <v>SPECIFY BINDER TYPE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F568" t="str">
            <v>SPECIFY BINDER TYPE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F570" t="str">
            <v>SPECIFY BINDER TYPE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F572" t="str">
            <v>SPECIFY BINDER TYPE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F574" t="str">
            <v>SPECIFY BINDER TYPE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F576" t="str">
            <v>SPECIFY BINDER TYPE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F589" t="str">
            <v>SPECIFY BINDER TYPE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F591" t="str">
            <v>SPECIFY BINDER TYPE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F593" t="str">
            <v>SPECIFY BINDER TYPE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F595" t="str">
            <v>SPECIFY BINDER TYPE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F598" t="str">
            <v>SPECIFY BINDER TYPE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F600" t="str">
            <v>SPECIFY BINDER TYPE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F609" t="str">
            <v>SPECIFY BINDER TYPE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F610" t="str">
            <v>ADD SUPPLEMENTAL DESCRIPTION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F615" t="str">
            <v>ADD SUPPLEMENTAL DESCRIPTION</v>
          </cell>
          <cell r="G615">
            <v>0</v>
          </cell>
        </row>
        <row r="616">
          <cell r="A616" t="str">
            <v>442E20200</v>
          </cell>
          <cell r="B616" t="str">
            <v>Y</v>
          </cell>
          <cell r="C616" t="str">
            <v>CY</v>
          </cell>
          <cell r="D616" t="str">
            <v>ASPHALT CONCRETE INTERMEDIATE COURSE, 19 MM, TYPE A (448)</v>
          </cell>
          <cell r="F616" t="str">
            <v>DESIGN BUILD PROJECTS ONLY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F661" t="str">
            <v>ADD SUPPLEMENTAL DESCRIPTION</v>
          </cell>
          <cell r="G661">
            <v>0</v>
          </cell>
        </row>
        <row r="662">
          <cell r="A662" t="str">
            <v>451E16211</v>
          </cell>
          <cell r="B662" t="str">
            <v>Y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B663" t="str">
            <v>Y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B664" t="str">
            <v>Y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B665" t="str">
            <v>Y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B666" t="str">
            <v>Y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B667" t="str">
            <v>Y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B668" t="str">
            <v>Y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F669" t="str">
            <v>ADD SUPPLEMENTAL DESCRIPTION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F746" t="str">
            <v>ADD SUPPLEMENTAL DESCRIPTION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F747" t="str">
            <v>ADD SUPPLEMENTAL DESCRIPTION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F756" t="str">
            <v>CHECK UNIT OF MEASURE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F757" t="str">
            <v>CHECK UNIT OF MEASURE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F758" t="str">
            <v>CHECK UNIT OF MEASURE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F759" t="str">
            <v>CHECK UNIT OF MEASURE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F760" t="str">
            <v>CHECK UNIT OF MEASURE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F761" t="str">
            <v>CHECK UNIT OF MEASURE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F762" t="str">
            <v>CHECK UNIT OF MEASURE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F763" t="str">
            <v>CHECK UNIT OF MEASURE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F800" t="str">
            <v>ADD SUPPLEMENTAL DESCRIPTION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F801" t="str">
            <v>ADD SUPPLEMENTAL DESCRIPTION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B831" t="str">
            <v>Y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B832" t="str">
            <v>Y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B833" t="str">
            <v>Y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F838" t="str">
            <v>ADD SUPPLEMENTAL DESCRIPTION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F839" t="str">
            <v>ADD SUPPLEMENTAL DESCRIPTION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F840" t="str">
            <v>ADD SUPPLEMENTAL DESCRIPTION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F883" t="str">
            <v>CONT. CONC SLAB INCL PIER CAPS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F884" t="str">
            <v>CONT. CONC SLAB INCL PIER CAPS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F889" t="str">
            <v>SINGLE SPAN CONCRETE SLAB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F890" t="str">
            <v>DIAPHRAGMS FOR CONC I-BEAMS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F891" t="str">
            <v>DIAPHRAGMS FOR CONC I-BEAMS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F892" t="str">
            <v>DIAPHRAGMS FOR CONC I-BEAMS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F919" t="str">
            <v>CHECK UNIT OF MEASURE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F927" t="str">
            <v>WALLS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F928" t="str">
            <v>CAP AND COLUMN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F929" t="str">
            <v>CAP AND COLUMN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F930" t="str">
            <v>CAP AND COLUMN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F931" t="str">
            <v>CAP AND COLUMN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F932" t="str">
            <v>COLUMNS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F933" t="str">
            <v>COLUMNS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F934" t="str">
            <v>T TYPE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F935" t="str">
            <v>T TYPE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F936" t="str">
            <v>T TYPE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F937" t="str">
            <v>T TYPE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F942" t="str">
            <v>REPAIR OR RECONSTRUCTION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F943" t="str">
            <v>REPAIR OR RECONSTRUCTION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F944" t="str">
            <v>REPAIR OR RECONSTRUCTION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F968" t="str">
            <v>REPAIR OR RECONSTRUCTION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F969" t="str">
            <v>REPAIR OR RECONSTRUCTION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F971" t="str">
            <v>REPAIR OR RECONSTRUCTION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F977" t="str">
            <v>CHECK UNIT OF MEASURE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F978" t="str">
            <v>CHECK UNIT OF MEASURE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F979" t="str">
            <v>CHECK UNIT OF MEASURE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B1014" t="str">
            <v>Y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F1024" t="str">
            <v>PERMANENT GRAFFITI PROTECTION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B1035" t="str">
            <v>Y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B1060" t="str">
            <v>Y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B1061" t="str">
            <v>Y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B1062" t="str">
            <v>Y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B1070" t="str">
            <v>Y</v>
          </cell>
          <cell r="C1070" t="str">
            <v>LB</v>
          </cell>
          <cell r="D1070" t="str">
            <v>STRUCTURAL STEEL MEMBERS, HYBRID GIRDER, LEVEL SIX (6) FABRICATION, AS PER PLAN</v>
          </cell>
          <cell r="F1070" t="str">
            <v>ADD SUPPLEMENTAL DESCRIPTION</v>
          </cell>
          <cell r="G1070">
            <v>0</v>
          </cell>
        </row>
        <row r="1071">
          <cell r="A1071" t="str">
            <v>513E15000</v>
          </cell>
          <cell r="B1071" t="str">
            <v>Y</v>
          </cell>
          <cell r="C1071" t="str">
            <v>EACH</v>
          </cell>
          <cell r="D1071" t="str">
            <v>STRUCTURAL STEEL MEMBERS, SPECIALIZED MULTI ROTATIONAL BEARING (SMR), LEVEL UF</v>
          </cell>
          <cell r="F1071" t="str">
            <v>ADD SUPPLEMENTAL DESCRIPTION</v>
          </cell>
          <cell r="G1071">
            <v>0</v>
          </cell>
        </row>
        <row r="1072">
          <cell r="A1072" t="str">
            <v>513E15001</v>
          </cell>
          <cell r="B1072" t="str">
            <v>Y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F1072" t="str">
            <v>ADD SUPPLEMENTAL DESCRIPTION</v>
          </cell>
          <cell r="G1072">
            <v>0</v>
          </cell>
        </row>
        <row r="1073">
          <cell r="A1073" t="str">
            <v>513E17000</v>
          </cell>
          <cell r="B1073" t="str">
            <v>Y</v>
          </cell>
          <cell r="C1073" t="str">
            <v>FT</v>
          </cell>
          <cell r="D1073" t="str">
            <v>STRUCTURAL STEEL MEMBERS, MODULAR EXPANSION JOINT, LEVEL UF</v>
          </cell>
          <cell r="F1073" t="str">
            <v>DESIGN BUILD PROJECTS ONLY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F1075" t="str">
            <v>CHECK UNIT OF MEASURE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F1077" t="str">
            <v>CHECK UNIT OF MEASURE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F1078" t="str">
            <v>CHECK UNIT OF MEASURE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F1079" t="str">
            <v>CHECK UNIT OF MEASURE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F1080" t="str">
            <v>CHECK UNIT OF MEASURE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F1081" t="str">
            <v>CHECK UNIT OF MEASURE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F1082" t="str">
            <v>CHECK UNIT OF MEASURE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F1088" t="str">
            <v>CHECK UNIT OF MEASURE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F1090" t="str">
            <v>CHECK UNIT OF MEASURE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F1092" t="str">
            <v>CHECK UNIT OF MEASURE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F1094" t="str">
            <v>CHECK UNIT OF MEASURE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F1096" t="str">
            <v>CHECK UNIT OF MEASURE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F1098" t="str">
            <v>CHECK UNIT OF MEASURE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F1100" t="str">
            <v>CHECK UNIT OF MEASURE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F1101" t="str">
            <v>CHECK UNIT OF MEASURE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B1153" t="str">
            <v>Y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B1154" t="str">
            <v>Y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F1213" t="str">
            <v>SPECIFY BEAM LENGTH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F1214" t="str">
            <v>SPECIFY BEAM LENGTH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F1215" t="str">
            <v>SPECIFY BEAM LENGTH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F1216" t="str">
            <v>SPECIFY BEAM LENGTH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F1217" t="str">
            <v>SPECIFY BEAM LENGTH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F1218" t="str">
            <v>SPECIFY BEAM LENGTH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F1219" t="str">
            <v>SPECIFY BEAM LENGTH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F1220" t="str">
            <v>SPECIFY BEAM LENGTH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F1221" t="str">
            <v>SPECIFY BEAM LENGTH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F1222" t="str">
            <v>SPECIFY BEAM LENGTH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F1223" t="str">
            <v>SPECIFY BEAM LENGTH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F1224" t="str">
            <v>SPECIFY BEAM LENGTH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F1225" t="str">
            <v>SPECIFY BEAM LENGTH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F1226" t="str">
            <v>SPECIFY BEAM LENGTH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F1227" t="str">
            <v>SPECIFY BEAM LENGTH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F1228" t="str">
            <v>SPECIFY BEAM LENGTH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F1229" t="str">
            <v>SPECIFY BEAM LENGTH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F1230" t="str">
            <v>SPECIFY BEAM LENGTH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F1231" t="str">
            <v>SPECIFY BEAM LENGTH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F1232" t="str">
            <v>SPECIFY BEAM LENGTH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F1233" t="str">
            <v>SPECIFY BEAM LENGTH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F1234" t="str">
            <v>SPECIFY BEAM LENGTH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F1235" t="str">
            <v>SPECIFY BEAM LENGTH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F1236" t="str">
            <v>SPECIFY BEAM LENGTH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F1237" t="str">
            <v>SPECIFY BEAM LENGTH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F1238" t="str">
            <v>SPECIFY BEAM LENGTH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F1239" t="str">
            <v>SPECIFY BEAM LENGTH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F1240" t="str">
            <v>SPECIFY BEAM LENGTH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F1241" t="str">
            <v>SPECIFY BEAM LENGTH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F1242" t="str">
            <v>ADD SUPPLEMENTAL DESCRIPTION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F1243" t="str">
            <v>ADD SUPPLEMENTAL DESCRIPTION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F1265" t="str">
            <v>WITHOUT SIDEWALK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F1266" t="str">
            <v>WITHOUT SIDEWALK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F1267" t="str">
            <v>WITH SIDEWALK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B1281" t="str">
            <v>Y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B1287" t="str">
            <v>Y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F1300" t="str">
            <v>STRUCTURE ITEM ONLY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F1302" t="str">
            <v>CHECK UNIT OF MEASURE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F1307" t="str">
            <v>CHECK UNIT OF MEASURE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F1308" t="str">
            <v>CHECK UNIT OF MEASURE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F1310" t="str">
            <v>ADD SUPPLEMENTAL DESCRIPTION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F1312" t="str">
            <v>&lt;2" THICK, SPECIFY DIMENSIONS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F1314" t="str">
            <v>2"-3" TK, SPECIFY DIMENSIONS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F1320" t="str">
            <v>5" &amp; OVER, SPECIFY DIMENSIONS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F1322" t="str">
            <v>&lt;2" THICK, SPECIFY DIMENSIONS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F1324" t="str">
            <v>2"-3" TK, SPECIFY DIMENSIONS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F1326" t="str">
            <v>3"-4" TK, SPECIFY DIMENSIONS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F1328" t="str">
            <v>4"-5" TK, SPECIFY DIMENSIONS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F1330" t="str">
            <v>5" &amp; OVER, SPECIFY DIMENSIONS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B1334" t="str">
            <v>Y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F1335" t="str">
            <v>CHECK UNIT OF MEASURE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F1336" t="str">
            <v>CHECK UNIT OF MEASURE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F1337" t="str">
            <v>CHECK UNIT OF MEASURE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F1338" t="str">
            <v>CHECK UNIT OF MEASURE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B1347" t="str">
            <v>Y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F1351" t="str">
            <v>ADD SUPPLEMENTAL DESCRIPTION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F1383" t="str">
            <v>ADD SUPPLEMENTAL DESCRIPTION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F1411" t="str">
            <v>ADD SUPPLEMENTAL DESCRIPTION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F1417" t="str">
            <v>CONCRETE BOX BEAM BRIDGES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F1419" t="str">
            <v>STEEL BEAM BRIDGES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F1420" t="str">
            <v>GIRDER BRIDGES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F1421" t="str">
            <v>GIRDER BRIDGES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F1422" t="str">
            <v>ADD SUPPLEMENTAL DESCRIPTION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F1430" t="str">
            <v>CHECK UNIT OF MEASURE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F1441" t="str">
            <v>CHECK UNIT OF MEASURE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B1443" t="str">
            <v>Y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F1469" t="str">
            <v>OTHER THAN 6"&amp;8", SPECIFY SIZE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F1470" t="str">
            <v>OTHER THAN 6"&amp;8", SPECIFY SIZE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F1471" t="str">
            <v>SPECIFY SIZE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F1472" t="str">
            <v>CHECK UNIT OF MEASURE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F1473" t="str">
            <v>CHECK UNIT OF MEASURE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F1474" t="str">
            <v>CHECK UNIT OF MEASURE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F1475" t="str">
            <v>CHECK UNIT OF MEASURE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F1476" t="str">
            <v>CHECK UNIT OF MEASURE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F1477" t="str">
            <v>CHECK UNIT OF MEASURE</v>
          </cell>
          <cell r="G1477">
            <v>0</v>
          </cell>
        </row>
        <row r="1478">
          <cell r="A1478" t="str">
            <v>524E94405</v>
          </cell>
          <cell r="B1478" t="str">
            <v>Y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F1479" t="str">
            <v>ADD SUPPLEMENTAL DESCRIPTION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F1480" t="str">
            <v>ADD SUPPLEMENTAL DESCRIPTION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524E94505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F1488" t="str">
            <v>ADD SUPPLEMENTAL DESCRIPTION</v>
          </cell>
          <cell r="G1488">
            <v>0</v>
          </cell>
        </row>
        <row r="1489">
          <cell r="A1489" t="str">
            <v>524E94604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F1489" t="str">
            <v>ADD SUPPLEMENTAL DESCRIPTION</v>
          </cell>
          <cell r="G1489">
            <v>0</v>
          </cell>
        </row>
        <row r="1490">
          <cell r="A1490" t="str">
            <v>524E94605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F1490" t="str">
            <v>ADD SUPPLEMENTAL DESCRIPTION</v>
          </cell>
          <cell r="G1490">
            <v>0</v>
          </cell>
        </row>
        <row r="1491">
          <cell r="A1491" t="str">
            <v>524E94700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F1491" t="str">
            <v>ADD SUPPLEMENTAL DESCRIPTION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B1495" t="str">
            <v>Y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B1496" t="str">
            <v>Y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B1497" t="str">
            <v>Y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B1498" t="str">
            <v>Y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B1499" t="str">
            <v>Y</v>
          </cell>
          <cell r="C1499" t="str">
            <v>FT</v>
          </cell>
          <cell r="D1499" t="str">
            <v>DRILLED SHAFTS, 42" DIAMETER, ABOVE BEDROCK</v>
          </cell>
          <cell r="F1499" t="str">
            <v>ADD SUPPLEMENTAL DESCRIPTION</v>
          </cell>
          <cell r="G1499">
            <v>0</v>
          </cell>
        </row>
        <row r="1500">
          <cell r="A1500" t="str">
            <v>524E94803</v>
          </cell>
          <cell r="B1500" t="str">
            <v>Y</v>
          </cell>
          <cell r="C1500" t="str">
            <v>FT</v>
          </cell>
          <cell r="D1500" t="str">
            <v>DRILLED SHAFTS, 42" DIAMETER, ABOVE BEDROCK, AS PER PLAN</v>
          </cell>
          <cell r="F1500" t="str">
            <v>ADD SUPPLEMENTAL DESCRIPTION</v>
          </cell>
          <cell r="G1500">
            <v>0</v>
          </cell>
        </row>
        <row r="1501">
          <cell r="A1501" t="str">
            <v>524E94804</v>
          </cell>
          <cell r="B1501" t="str">
            <v>Y</v>
          </cell>
          <cell r="C1501" t="str">
            <v>FT</v>
          </cell>
          <cell r="D1501" t="str">
            <v>DRILLED SHAFTS, 42" DIAMETER, INTO BEDROCK</v>
          </cell>
          <cell r="F1501" t="str">
            <v>ADD SUPPLEMENTAL DESCRIPTION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F1504" t="str">
            <v>SPECIFY DIMENSIONS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F1578" t="str">
            <v>ADD SUPPLEMENTAL DESCRIPTION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F1579" t="str">
            <v>ADD SUPPLEMENTAL DESCRIPTION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F1580" t="str">
            <v>ADD SUPPLEMENTAL DESCRIPTION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F1581" t="str">
            <v>ADD SUPPLEMENTAL DESCRIPTION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601E23001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601E23010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601E23011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601E23020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601E23021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601E25000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601E25001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F1674" t="str">
            <v>ADD SUPPLEMENTAL DESCRIPTION</v>
          </cell>
          <cell r="G1674">
            <v>0</v>
          </cell>
        </row>
        <row r="1675">
          <cell r="A1675" t="str">
            <v>601E26000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F1675" t="str">
            <v>ADD SUPPLEMENTAL DESCRIPTION</v>
          </cell>
          <cell r="G1675">
            <v>0</v>
          </cell>
        </row>
        <row r="1676">
          <cell r="A1676" t="str">
            <v>601E26001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F1676" t="str">
            <v>ADD SUPPLEMENTAL DESCRIPTION</v>
          </cell>
          <cell r="G1676">
            <v>0</v>
          </cell>
        </row>
        <row r="1677">
          <cell r="A1677" t="str">
            <v>601E27000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F1677" t="str">
            <v>ADD SUPPLEMENTAL DESCRIPTION</v>
          </cell>
          <cell r="G1677">
            <v>0</v>
          </cell>
        </row>
        <row r="1678">
          <cell r="A1678" t="str">
            <v>601E27001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F1678" t="str">
            <v>ADD SUPPLEMENTAL DESCRIPTION</v>
          </cell>
          <cell r="G1678">
            <v>0</v>
          </cell>
        </row>
        <row r="1679">
          <cell r="A1679" t="str">
            <v>601E28000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ADD SUPPLEMENTAL DESCRIPTION</v>
          </cell>
          <cell r="G1679">
            <v>0</v>
          </cell>
        </row>
        <row r="1680">
          <cell r="A1680" t="str">
            <v>601E28001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ADD SUPPLEMENTAL DESCRIPTION</v>
          </cell>
          <cell r="G1680">
            <v>0</v>
          </cell>
        </row>
        <row r="1681">
          <cell r="A1681" t="str">
            <v>601E28100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ADD SUPPLEMENTAL DESCRIPTION</v>
          </cell>
          <cell r="G1681">
            <v>0</v>
          </cell>
        </row>
        <row r="1682">
          <cell r="A1682" t="str">
            <v>601E28101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B1684" t="str">
            <v>Y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B1685" t="str">
            <v>Y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B1686" t="str">
            <v>Y</v>
          </cell>
          <cell r="C1686" t="str">
            <v>CY</v>
          </cell>
          <cell r="D1686" t="str">
            <v>ROCK CHANNEL PROTECTION, TYPE A WITH GEOTEXTILE FABRIC</v>
          </cell>
          <cell r="F1686" t="str">
            <v>ADD SUPPLEMENTAL DESCRIPTION</v>
          </cell>
          <cell r="G1686">
            <v>0</v>
          </cell>
        </row>
        <row r="1687">
          <cell r="A1687" t="str">
            <v>601E32005</v>
          </cell>
          <cell r="B1687" t="str">
            <v>Y</v>
          </cell>
          <cell r="C1687" t="str">
            <v>CY</v>
          </cell>
          <cell r="D1687" t="str">
            <v>ROCK CHANNEL PROTECTION, TYPE A WITH GEOTEXTILE FABRIC, AS PER PLAN</v>
          </cell>
          <cell r="F1687" t="str">
            <v>ADD SUPPLEMENTAL DESCRIPTION</v>
          </cell>
          <cell r="G1687">
            <v>0</v>
          </cell>
        </row>
        <row r="1688">
          <cell r="A1688" t="str">
            <v>601E32010</v>
          </cell>
          <cell r="B1688" t="str">
            <v>Y</v>
          </cell>
          <cell r="C1688" t="str">
            <v>CY</v>
          </cell>
          <cell r="D1688" t="str">
            <v>ROCK CHANNEL PROTECTION, TYPE A WITH AGGREGATE FILTER</v>
          </cell>
          <cell r="F1688" t="str">
            <v>ADD SUPPLEMENTAL DESCRIPTION</v>
          </cell>
          <cell r="G1688">
            <v>0</v>
          </cell>
        </row>
        <row r="1689">
          <cell r="A1689" t="str">
            <v>601E32011</v>
          </cell>
          <cell r="B1689" t="str">
            <v>Y</v>
          </cell>
          <cell r="C1689" t="str">
            <v>CY</v>
          </cell>
          <cell r="D1689" t="str">
            <v>ROCK CHANNEL PROTECTION, TYPE A WITH AGGREGATE FILTER, AS PER PLAN</v>
          </cell>
          <cell r="F1689" t="str">
            <v>ADD SUPPLEMENTAL DESCRIPTION</v>
          </cell>
          <cell r="G1689">
            <v>0</v>
          </cell>
        </row>
        <row r="1690">
          <cell r="A1690" t="str">
            <v>601E32100</v>
          </cell>
          <cell r="B1690" t="str">
            <v>Y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B1691" t="str">
            <v>Y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B1692" t="str">
            <v>Y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B1693" t="str">
            <v>Y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B1694" t="str">
            <v>Y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B1695" t="str">
            <v>Y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B1696" t="str">
            <v>Y</v>
          </cell>
          <cell r="C1696" t="str">
            <v>CY</v>
          </cell>
          <cell r="D1696" t="str">
            <v>ROCK CHANNEL PROTECTION, TYPE C WITH FILTER</v>
          </cell>
          <cell r="F1696" t="str">
            <v>DESIGN BUILD PROJECTS ONLY</v>
          </cell>
          <cell r="G1696">
            <v>0</v>
          </cell>
        </row>
        <row r="1697">
          <cell r="A1697" t="str">
            <v>601E32201</v>
          </cell>
          <cell r="B1697" t="str">
            <v>Y</v>
          </cell>
          <cell r="C1697" t="str">
            <v>CY</v>
          </cell>
          <cell r="D1697" t="str">
            <v>ROCK CHANNEL PROTECTION, TYPE C WITH FILTER, AS PER PLAN</v>
          </cell>
          <cell r="F1697" t="str">
            <v>DESIGN BUILD PROJECTS ONLY</v>
          </cell>
          <cell r="G1697">
            <v>0</v>
          </cell>
        </row>
        <row r="1698">
          <cell r="A1698" t="str">
            <v>601E32204</v>
          </cell>
          <cell r="B1698" t="str">
            <v>Y</v>
          </cell>
          <cell r="C1698" t="str">
            <v>CY</v>
          </cell>
          <cell r="D1698" t="str">
            <v>ROCK CHANNEL PROTECTION, TYPE C WITH GEOTEXTILE FABRIC</v>
          </cell>
          <cell r="F1698" t="str">
            <v>DESIGN BUILD PROJECTS ONLY</v>
          </cell>
          <cell r="G1698">
            <v>0</v>
          </cell>
        </row>
        <row r="1699">
          <cell r="A1699" t="str">
            <v>601E32205</v>
          </cell>
          <cell r="B1699" t="str">
            <v>Y</v>
          </cell>
          <cell r="C1699" t="str">
            <v>CY</v>
          </cell>
          <cell r="D1699" t="str">
            <v>ROCK CHANNEL PROTECTION, TYPE C WITH GEOTEXTILE FABRIC, AS PER PLAN</v>
          </cell>
          <cell r="F1699" t="str">
            <v>DESIGN BUILD PROJECTS ONLY</v>
          </cell>
          <cell r="G1699">
            <v>0</v>
          </cell>
        </row>
        <row r="1700">
          <cell r="A1700" t="str">
            <v>601E32210</v>
          </cell>
          <cell r="B1700" t="str">
            <v>Y</v>
          </cell>
          <cell r="C1700" t="str">
            <v>CY</v>
          </cell>
          <cell r="D1700" t="str">
            <v>ROCK CHANNEL PROTECTION, TYPE C WITH AGGREGATE FILTER</v>
          </cell>
          <cell r="F1700" t="str">
            <v>DESIGN BUILD PROJECTS ONLY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F1723" t="str">
            <v>ADD SUPPLEMENTAL DESCRIPTION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F1724" t="str">
            <v>ADD SUPPLEMENTAL DESCRIPTION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F1725" t="str">
            <v>ADD SUPPLEMENTAL DESCRIPTION</v>
          </cell>
          <cell r="G1725">
            <v>0</v>
          </cell>
        </row>
        <row r="1726">
          <cell r="A1726" t="str">
            <v>601E38110</v>
          </cell>
          <cell r="B1726" t="str">
            <v>Y</v>
          </cell>
          <cell r="C1726" t="str">
            <v>FT</v>
          </cell>
          <cell r="D1726" t="str">
            <v>PAVED GUTTER, TYPE 1-8</v>
          </cell>
          <cell r="F1726" t="str">
            <v>SPECIFY THICKNESS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F1776" t="str">
            <v>SPECIFY TYPE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B1778" t="str">
            <v>Y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F1780" t="str">
            <v>ADD SUPPLEMENTAL DESCRIPTION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F1801" t="str">
            <v>ADD SUPPLEMENTAL DESCRIPTION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F1804" t="str">
            <v>ADD SUPPLEMENTAL DESCRIPTION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F1811" t="str">
            <v>ADD SUPPLEMENTAL DESCRIPTION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F1812" t="str">
            <v>ADD SUPPLEMENTAL DESCRIPTION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F1813" t="str">
            <v>ADD SUPPLEMENTAL DESCRIPTION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F1814" t="str">
            <v>ADD SUPPLEMENTAL DESCRIPTION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F1815" t="str">
            <v>ADD SUPPLEMENTAL DESCRIPTION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F1863" t="str">
            <v>ADD SUPPLEMENTAL DESCRIPTION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F1864" t="str">
            <v>ADD SUPPLEMENTAL DESCRIPTION</v>
          </cell>
          <cell r="G1864">
            <v>0</v>
          </cell>
        </row>
        <row r="1865">
          <cell r="A1865" t="str">
            <v>606E16300</v>
          </cell>
          <cell r="B1865" t="str">
            <v>Y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B1866" t="str">
            <v>Y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B1867" t="str">
            <v>Y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B1868" t="str">
            <v>Y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B1869" t="str">
            <v>Y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B1870" t="str">
            <v>Y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B1871" t="str">
            <v>Y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B1872" t="str">
            <v>Y</v>
          </cell>
          <cell r="C1872" t="str">
            <v>FT</v>
          </cell>
          <cell r="D1872" t="str">
            <v>GUARDRAIL REBUILT, TYPE MGS WITH LONG POSTS</v>
          </cell>
          <cell r="F1872" t="str">
            <v>ADD SUPPLEMENTAL DESCRIPTION</v>
          </cell>
          <cell r="G1872">
            <v>0</v>
          </cell>
        </row>
        <row r="1873">
          <cell r="A1873" t="str">
            <v>606E16561</v>
          </cell>
          <cell r="B1873" t="str">
            <v>Y</v>
          </cell>
          <cell r="C1873" t="str">
            <v>FT</v>
          </cell>
          <cell r="D1873" t="str">
            <v>GUARDRAIL REBUILT, TYPE MGS WITH LONG POSTS, AS PER PLAN</v>
          </cell>
          <cell r="F1873" t="str">
            <v>ADD SUPPLEMENTAL DESCRIPTION</v>
          </cell>
          <cell r="G1873">
            <v>0</v>
          </cell>
        </row>
        <row r="1874">
          <cell r="A1874" t="str">
            <v>606E16600</v>
          </cell>
          <cell r="B1874" t="str">
            <v>Y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F1883" t="str">
            <v>REQUIRES PLAN INSERT SHEET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F1884" t="str">
            <v>REQUIRES PLAN INSERT SHEET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F1885" t="str">
            <v>REQUIRES PLAN INSERT SHEET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F1922" t="str">
            <v>REQUIRES PLAN INSERT SHEET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F1946" t="str">
            <v>REQUIRES PLAN INSERT SHEET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F1949" t="str">
            <v>REQUIRES PLAN INSERT SHEET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F2057" t="str">
            <v>REQUIRES PLAN INSERT SHEET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F2058" t="str">
            <v>REQUIRES PLAN INSERT SHEET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F2066" t="str">
            <v>REQUIRES PLAN INSERT SHEET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F2067" t="str">
            <v>REQUIRES PLAN INSERT SHEET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F2068" t="str">
            <v>REQUIRES PLAN INSERT SHEET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F2069" t="str">
            <v>REQUIRES PLAN INSERT SHEET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F2070" t="str">
            <v>REQUIRES PLAN INSERT SHEET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F2071" t="str">
            <v>REQUIRES PLAN INSERT SHEET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F2072" t="str">
            <v>REQUIRES PLAN INSERT SHEET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B2076" t="str">
            <v>Y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B2077" t="str">
            <v>Y</v>
          </cell>
          <cell r="C2077" t="str">
            <v>FT</v>
          </cell>
          <cell r="D2077" t="str">
            <v>FENCE REBUILT, TYPE CL, AS PER PLAN</v>
          </cell>
          <cell r="F2077" t="str">
            <v>ADD SUPPLEMENTAL DESCRIPTION</v>
          </cell>
          <cell r="G2077">
            <v>0</v>
          </cell>
        </row>
        <row r="2078">
          <cell r="A2078" t="str">
            <v>607E23000</v>
          </cell>
          <cell r="B2078" t="str">
            <v>Y</v>
          </cell>
          <cell r="C2078" t="str">
            <v>FT</v>
          </cell>
          <cell r="D2078" t="str">
            <v>FENCE, TYPE CLT</v>
          </cell>
          <cell r="F2078" t="str">
            <v>ADD SUPPLEMENTAL DESCRIPTION</v>
          </cell>
          <cell r="G2078">
            <v>0</v>
          </cell>
        </row>
        <row r="2079">
          <cell r="A2079" t="str">
            <v>607E23001</v>
          </cell>
          <cell r="B2079" t="str">
            <v>Y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B2080" t="str">
            <v>Y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B2081" t="str">
            <v>Y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B2082" t="str">
            <v>Y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B2083" t="str">
            <v>Y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B2084" t="str">
            <v>Y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B2085" t="str">
            <v>Y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B2086" t="str">
            <v>Y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B2087" t="str">
            <v>Y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B2088" t="str">
            <v>Y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B2089" t="str">
            <v>Y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B2090" t="str">
            <v>Y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B2091" t="str">
            <v>Y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B2092" t="str">
            <v>Y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B2093" t="str">
            <v>Y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F2097" t="str">
            <v>SPECIFY DESIGN MPH/INCH WIDTH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F2098" t="str">
            <v>SPECIFY DESIGN MPH/INCH WIDTH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F2099" t="str">
            <v>SPECIFY DESIGN MPH/INCH WIDTH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F2100" t="str">
            <v>SPECIFY DESIGN MPH/INCH WIDTH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F2101" t="str">
            <v>SPECIFY DESIGN MPH/INCH WIDTH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F2102" t="str">
            <v>SPECIFY DESIGN MPH/INCH WIDTH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F2103" t="str">
            <v>SPECIFY DESIGN MPH/INCH WIDTH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F2104" t="str">
            <v>SPECIFY DESIGN MPH/INCH WIDTH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F2108" t="str">
            <v>ADD SUPPLEMENTAL DESCRIPTION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F2114" t="str">
            <v>ADD SUPPLEMENTAL DESCRIPTION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F2116" t="str">
            <v>ADD SUPPLEMENTAL DESCRIPTION</v>
          </cell>
          <cell r="G2116">
            <v>0</v>
          </cell>
        </row>
        <row r="2117">
          <cell r="A2117" t="str">
            <v>608E12000</v>
          </cell>
          <cell r="B2117" t="str">
            <v>Y</v>
          </cell>
          <cell r="C2117" t="str">
            <v>SF</v>
          </cell>
          <cell r="D2117" t="str">
            <v>5" CONCRETE WALK</v>
          </cell>
          <cell r="F2117" t="str">
            <v>DESIGN BUILD PROJECTS ONLY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F2118" t="str">
            <v>ADD SUPPLEMENTAL DESCRIPTION</v>
          </cell>
          <cell r="G2118">
            <v>0</v>
          </cell>
        </row>
        <row r="2119">
          <cell r="A2119" t="str">
            <v>608E13000</v>
          </cell>
          <cell r="B2119" t="str">
            <v>Y</v>
          </cell>
          <cell r="C2119" t="str">
            <v>SF</v>
          </cell>
          <cell r="D2119" t="str">
            <v>6" CONCRETE WALK</v>
          </cell>
          <cell r="F2119" t="str">
            <v>DESIGN BUILD PROJECTS ONLY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F2128" t="str">
            <v>SPECIFY HEIGHT, OTHER THAN 5'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B2153" t="str">
            <v>Y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B2154" t="str">
            <v>Y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F2166" t="str">
            <v>ADD SUPPLEMENTAL DESCRIPTION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F2167" t="str">
            <v>ADD SUPPLEMENTAL DESCRIPTION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F2168" t="str">
            <v>ADD SUPPLEMENTAL DESCRIPTION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F2169" t="str">
            <v>ADD SUPPLEMENTAL DESCRIPTION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F2491" t="str">
            <v>SPECIFY MATL AND DIAMETER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F2612" t="str">
            <v>SPECIFY CONDUIT DIAMETER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F2613" t="str">
            <v>SPECIFY CONDUIT DIAMETER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F2614" t="str">
            <v>SPECIFY CONDUIT DIAMETER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F2615" t="str">
            <v>SPECIFY CONDUIT DIAMETER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F2616" t="str">
            <v>SPECIFY SIZE (SPAN X RISE)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F2617" t="str">
            <v>SPECIFY SIZE (SPAN X RISE)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F2618" t="str">
            <v>SPECIFY SIZE (SPAN X RISE)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F2619" t="str">
            <v>SPECIFY SIZE (SPAN X RISE)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F2620" t="str">
            <v>SPECIFY SIZE (SPAN X RISE)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F2621" t="str">
            <v>SPECIFY SIZE (SPAN X RISE)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F2622" t="str">
            <v>SPECIFY MIN/MAX COV; SPANXRISE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F2623" t="str">
            <v>SPECIFY MIN/MAX COV; SPANXRISE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F2624" t="str">
            <v>SPECIFY MIN/MAX COV; SPANXRISE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F2625" t="str">
            <v>SPECIFY MIN/MAX COV; SPANXRISE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F2768" t="str">
            <v>SPECIFY TYPE AND SIZE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F2770" t="str">
            <v>SPECIFY TYPE AND SIZE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F2771" t="str">
            <v>SPECIFY TYPE AND SIZE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F2772" t="str">
            <v>SPECIFY TYPE AND SIZE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B2774" t="str">
            <v>Y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F2775" t="str">
            <v>SPECIFY SIZE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F2776" t="str">
            <v>SPECIFY SIZE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F2778" t="str">
            <v>SPECIFY SIZE</v>
          </cell>
          <cell r="G2778">
            <v>0</v>
          </cell>
        </row>
        <row r="2779">
          <cell r="A2779" t="str">
            <v>611E98601</v>
          </cell>
          <cell r="B2779" t="str">
            <v>Y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F2780" t="str">
            <v>ADD SUPPLEMENTAL DESCRIPTION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F2782" t="str">
            <v>ADD SUPPLEMENTAL DESCRIPTION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F2783" t="str">
            <v>ADD SUPPLEMENTAL DESCRIPTION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F2784" t="str">
            <v>ADD SUPPLEMENTAL DESCRIPTION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F2785" t="str">
            <v>ADD SUPPLEMENTAL DESCRIPTION</v>
          </cell>
          <cell r="G2785">
            <v>0</v>
          </cell>
        </row>
        <row r="2786">
          <cell r="A2786" t="str">
            <v>611E98640</v>
          </cell>
          <cell r="B2786" t="str">
            <v>Y</v>
          </cell>
          <cell r="C2786" t="str">
            <v>EACH</v>
          </cell>
          <cell r="D2786" t="str">
            <v>CATCH BASIN FRAME</v>
          </cell>
          <cell r="F2786" t="str">
            <v>DESIGN BUILD PROJECTS ONLY</v>
          </cell>
          <cell r="G2786">
            <v>0</v>
          </cell>
        </row>
        <row r="2787">
          <cell r="A2787" t="str">
            <v>611E98644</v>
          </cell>
          <cell r="B2787" t="str">
            <v>Y</v>
          </cell>
          <cell r="C2787" t="str">
            <v>EACH</v>
          </cell>
          <cell r="D2787" t="str">
            <v>CATCH BASIN GRATE</v>
          </cell>
          <cell r="F2787" t="str">
            <v>DESIGN BUILD PROJECTS ONLY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F2859" t="str">
            <v>ADD SUPPLEMENTAL DESCRIPTION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F2950" t="str">
            <v>ADD SUPPLEMENTAL DESCRIPTION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F2977" t="str">
            <v>ADD SUPPLEMENTAL DESCRIPTION</v>
          </cell>
          <cell r="G2977">
            <v>0</v>
          </cell>
        </row>
        <row r="2978">
          <cell r="A2978" t="str">
            <v>614E12470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B2988" t="str">
            <v>Y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B2989" t="str">
            <v>Y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B2994" t="str">
            <v>Y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F2995" t="str">
            <v>ADD SUPPLEMENTAL DESCRIPTION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F2996" t="str">
            <v>ADD SUPPLEMENTAL DESCRIPTION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F2997" t="str">
            <v>ADD SUPPLEMENTAL DESCRIPTION</v>
          </cell>
          <cell r="G2997">
            <v>0</v>
          </cell>
        </row>
        <row r="2998">
          <cell r="A2998" t="str">
            <v>614E13201</v>
          </cell>
          <cell r="B2998" t="str">
            <v>Y</v>
          </cell>
          <cell r="C2998" t="str">
            <v>EACH</v>
          </cell>
          <cell r="D2998" t="str">
            <v>BARRIER REFLECTOR, TYPE A, AS PER PLAN</v>
          </cell>
          <cell r="F2998" t="str">
            <v>ADD SUPPLEMENTAL DESCRIPTION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B3016" t="str">
            <v>Y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B3017" t="str">
            <v>Y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B3018" t="str">
            <v>Y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F3029" t="str">
            <v>ADD SUPPLEMENTAL DESCRIPTION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F3036" t="str">
            <v>CHECK UNIT OF MEASURE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F3037" t="str">
            <v>CHECK UNIT OF MEASURE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B3047" t="str">
            <v>Y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B3048" t="str">
            <v>Y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B3053" t="str">
            <v>Y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F3058" t="str">
            <v>SPECIFY 1WAY OR BIDIRECTIONAL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F3059" t="str">
            <v>SPECIFY 1WAY OR BIDIRECTIONAL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F3060" t="str">
            <v>SPECIFY 1WAY OR BIDIRECTIONAL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F3061" t="str">
            <v>SPECIFY 1WAY OR BIDIRECTIONAL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F3062" t="str">
            <v>SPECIFY 1WAY OR BIDIRECTIONAL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B3072" t="str">
            <v>Y</v>
          </cell>
          <cell r="C3072" t="str">
            <v>FT</v>
          </cell>
          <cell r="D3072" t="str">
            <v>WORK ZONE CHANNELIZING LINE, CLASS III, 642 PAINT</v>
          </cell>
          <cell r="F3072" t="str">
            <v>ODOT INTERNAL USE ONLY</v>
          </cell>
          <cell r="G3072">
            <v>0</v>
          </cell>
        </row>
        <row r="3073">
          <cell r="A3073" t="str">
            <v>614E24000</v>
          </cell>
          <cell r="B3073" t="str">
            <v>Y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F3074" t="str">
            <v>ADD SUPPLEMENTAL DESCRIPTION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F3076" t="str">
            <v>ADD SUPPLEMENTAL DESCRIPTION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F3077" t="str">
            <v>ADD SUPPLEMENTAL DESCRIPTION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F3078" t="str">
            <v>ADD SUPPLEMENTAL DESCRIPTION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F3079" t="str">
            <v>ADD SUPPLEMENTAL DESCRIPTION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F3080" t="str">
            <v>ADD SUPPLEMENTAL DESCRIPTION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F3081" t="str">
            <v>ADD SUPPLEMENTAL DESCRIPTION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F3082" t="str">
            <v>CHECK UNIT OF MEASURE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F3083" t="str">
            <v>CHECK UNIT OF MEASURE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F3225" t="str">
            <v>OBSOLETE 01/01/2022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F3238" t="str">
            <v>OBSOLETE 01/01/2022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F3239" t="str">
            <v>OBSOLETE 01/01/2022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F3244" t="str">
            <v>OBSOLETE 01/01/2022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F3245" t="str">
            <v>OBSOLETE 01/01/2022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F3246" t="str">
            <v>OBSOLETE 01/01/2022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F3247" t="str">
            <v>OBSOLETE 01/01/2022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F3289" t="str">
            <v>ADD SUPPLEMENTAL DESCRIPTION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F3290" t="str">
            <v>ADD SUPPLEMENTAL DESCRIPTION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F3291" t="str">
            <v>ADD SUPPLEMENTAL DESCRIPTION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F3292" t="str">
            <v>ADD SUPPLEMENTAL DESCRIPTION</v>
          </cell>
          <cell r="G3292">
            <v>0</v>
          </cell>
        </row>
        <row r="3293">
          <cell r="A3293" t="str">
            <v>623E12010</v>
          </cell>
          <cell r="B3293" t="str">
            <v>Y</v>
          </cell>
          <cell r="C3293" t="str">
            <v>EACH</v>
          </cell>
          <cell r="D3293" t="str">
            <v>PRIMARY PROJECT CONTROL MONUMENT, TYPE B</v>
          </cell>
          <cell r="F3293" t="str">
            <v>DESIGN BUILD PROJECTS ONLY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B3296" t="str">
            <v>Y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B3301" t="str">
            <v>Y</v>
          </cell>
          <cell r="C3301" t="str">
            <v>EACH</v>
          </cell>
          <cell r="D3301" t="str">
            <v>MONUMENT ASSEMBLY REMOVED AND RESET, AS PER PLAN</v>
          </cell>
          <cell r="F3301" t="str">
            <v>DESIGN BUILD PROJECTS ONLY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F3312" t="str">
            <v>ADD SUPPLEMENTAL DESCRIPTION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F3313" t="str">
            <v>ADD SUPPLEMENTAL DESCRIPTION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F3319" t="str">
            <v>CHECK UNIT OF MEASURE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F3320" t="str">
            <v>CHECK UNIT OF MEASURE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F3321" t="str">
            <v>CHECK UNIT OF MEASURE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F3322" t="str">
            <v>CHECK UNIT OF MEASURE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F3323" t="str">
            <v>CHECK UNIT OF MEASURE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F3324" t="str">
            <v>CHECK UNIT OF MEASURE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F3325" t="str">
            <v>CHECK UNIT OF MEASURE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F3326" t="str">
            <v>CHECK UNIT OF MEASURE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F3327" t="str">
            <v>CHECK UNIT OF MEASURE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F3328" t="str">
            <v>CHECK UNIT OF MEASURE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F3329" t="str">
            <v>CHECK UNIT OF MEASURE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F3330" t="str">
            <v>CHECK UNIT OF MEASURE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F3331" t="str">
            <v>CHECK UNIT OF MEASURE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F3332" t="str">
            <v>CHECK UNIT OF MEASURE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F3333" t="str">
            <v>CHECK UNIT OF MEASURE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F3351" t="str">
            <v>ADD SUPPLEMENTAL DESCRIPTION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F3352" t="str">
            <v>ADD SUPPLEMENTAL DESCRIPTION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F3359" t="str">
            <v>ADD SUPPLEMENTAL DESCRIPTION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F3360" t="str">
            <v>ADD SUPPLEMENTAL DESCRIPTION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F3372" t="str">
            <v>REQUIRES PLAN INSERT SHEET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F3373" t="str">
            <v>REQUIRES PLAN INSERT SHEET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F3407" t="str">
            <v>ADD SUPPLEMENTAL DESCRIPTION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F3408" t="str">
            <v>ADD SUPPLEMENTAL DESCRIPTION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F3409" t="str">
            <v>ADD SUPPLEMENTAL DESCRIPTION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F3410" t="str">
            <v>ADD SUPPLEMENTAL DESCRIPTION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F3411" t="str">
            <v>ADD SUPPLEMENTAL DESCRIPTION</v>
          </cell>
          <cell r="G3411">
            <v>0</v>
          </cell>
        </row>
        <row r="3412">
          <cell r="A3412" t="str">
            <v>625E13404</v>
          </cell>
          <cell r="B3412" t="str">
            <v>Y</v>
          </cell>
          <cell r="C3412" t="str">
            <v>EACH</v>
          </cell>
          <cell r="D3412" t="str">
            <v>LIGHT TOWER, BBBBBB110</v>
          </cell>
          <cell r="F3412" t="str">
            <v>DESIGN BUILD PROJECTS ONLY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F3432" t="str">
            <v>ADD SUPPLEMENTAL DESCRIPTION</v>
          </cell>
          <cell r="G3432">
            <v>0</v>
          </cell>
        </row>
        <row r="3433">
          <cell r="A3433" t="str">
            <v>625E14200</v>
          </cell>
          <cell r="B3433" t="str">
            <v>Y</v>
          </cell>
          <cell r="C3433" t="str">
            <v>EACH</v>
          </cell>
          <cell r="D3433" t="str">
            <v>LIGHT POLE FOUNDATION, 24" X 10' DEEP</v>
          </cell>
          <cell r="F3433" t="str">
            <v>DESIGN BUILD PROJECTS ONLY</v>
          </cell>
          <cell r="G3433">
            <v>0</v>
          </cell>
        </row>
        <row r="3434">
          <cell r="A3434" t="str">
            <v>625E14201</v>
          </cell>
          <cell r="B3434" t="str">
            <v>Y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B3439" t="str">
            <v>Y</v>
          </cell>
          <cell r="C3439" t="str">
            <v>EACH</v>
          </cell>
          <cell r="D3439" t="str">
            <v>LIGHT TOWER, BBBBBB140</v>
          </cell>
          <cell r="F3439" t="str">
            <v>DESIGN BUILD PROJECTS ONLY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F3453" t="str">
            <v>ADD SUPPLEMENTAL DESCRIPTION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F3457" t="str">
            <v>ADD SUPPLEMENTAL DESCRIPTION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F3458" t="str">
            <v>ADD SUPPLEMENTAL DESCRIPTION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F3459" t="str">
            <v>ADD SUPPLEMENTAL DESCRIPTION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F3460" t="str">
            <v>ADD SUPPLEMENTAL DESCRIPTION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F3471" t="str">
            <v>ADD SUPPLEMENTAL DESCRIPTION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F3537" t="str">
            <v>ADD SUPPLEMENTAL DESCRIPTION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F3556" t="str">
            <v>ADD SUPPLEMENTAL DESCRIPTION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F3567" t="str">
            <v>ADD SUPPLEMENTAL DESCRIPTION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F3590" t="str">
            <v>ADD SUPPLEMENTAL DESCRIPTION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F3602" t="str">
            <v>ADD SUPPLEMENTAL DESCRIPTION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F3619" t="str">
            <v>ADD SUPPLEMENTAL DESCRIPTION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F3720" t="str">
            <v>SPECIFY SIZE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F3721" t="str">
            <v>SPECIFY SIZE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F3722" t="str">
            <v>SPECIFY SIZE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F3723" t="str">
            <v>SPECIFY SIZE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F3724" t="str">
            <v>SPECIFY SIZE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F3725" t="str">
            <v>SPECIFY SIZE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F3726" t="str">
            <v>SPECIFY SIZE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F3727" t="str">
            <v>SPECIFY SIZE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F3728" t="str">
            <v>SPECIFY SIZE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F3729" t="str">
            <v>SPECIFY SIZE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F3730" t="str">
            <v>SPECIFY SIZE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F3733" t="str">
            <v>ADD SUPPLEMENTAL DESCRIPTION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F3734" t="str">
            <v>ADD SUPPLEMENTAL DESCRIPTION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F3735" t="str">
            <v>ADD SUPPLEMENTAL DESCRIPTION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F3736" t="str">
            <v>ADD SUPPLEMENTAL DESCRIPTION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F3737" t="str">
            <v>ADD SUPPLEMENTAL DESCRIPTION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F3738" t="str">
            <v>ADD SUPPLEMENTAL DESCRIPTION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F3739" t="str">
            <v>ADD SUPPLEMENTAL DESCRIPTION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F3740" t="str">
            <v>ADD SUPPLEMENTAL DESCRIPTION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F3741" t="str">
            <v>ADD SUPPLEMENTAL DESCRIPTION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F3742" t="str">
            <v>ADD SUPPLEMENTAL DESCRIPTION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F3743" t="str">
            <v>ADD SUPPLEMENTAL DESCRIPTION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F3748" t="str">
            <v>ADD SUPPLEMENTAL DESCRIPTION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F3749" t="str">
            <v>ADD SUPPLEMENTAL DESCRIPTION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F3750" t="str">
            <v>ADD SUPPLEMENTAL DESCRIPTION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F3751" t="str">
            <v>ADD SUPPLEMENTAL DESCRIPTION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F3752" t="str">
            <v>ADD SUPPLEMENTAL DESCRIPTION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F3753" t="str">
            <v>ADD SUPPLEMENTAL DESCRIPTION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F3754" t="str">
            <v>ADD SUPPLEMENTAL DESCRIPTION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F3755" t="str">
            <v>ADD SUPPLEMENTAL DESCRIPTION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F3756" t="str">
            <v>ADD SUPPLEMENTAL DESCRIPTION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F3759" t="str">
            <v>ADD SUPPLEMENTAL DESCRIPTION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F3760" t="str">
            <v>ADD SUPPLEMENTAL DESCRIPTION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F3763" t="str">
            <v>ADD SUPPLEMENTAL DESCRIPTION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F3764" t="str">
            <v>ADD SUPPLEMENTAL DESCRIPTION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F3765" t="str">
            <v>ADD SUPPLEMENTAL DESCRIPTION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F3780" t="str">
            <v>ADD SUPPLEMENTAL DESCRIPTION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F3824" t="str">
            <v>ADD SUPPLEMENTAL DESCRIPTION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B3835" t="str">
            <v>Y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F3857" t="str">
            <v>CHECK UNIT OF MEASURE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F3858" t="str">
            <v>CHECK UNIT OF MEASURE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F3859" t="str">
            <v>CHECK UNIT OF MEASURE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F3860" t="str">
            <v>CHECK UNIT OF MEASURE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B3868" t="str">
            <v>Y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B3869" t="str">
            <v>Y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B3879" t="str">
            <v>Y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B3880" t="str">
            <v>Y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F3914" t="str">
            <v>SPECIFY LOCATION</v>
          </cell>
          <cell r="G3914">
            <v>0</v>
          </cell>
        </row>
        <row r="3915">
          <cell r="A3915" t="str">
            <v>630E15803</v>
          </cell>
          <cell r="B3915" t="str">
            <v>Y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F3916" t="str">
            <v>ADD SUPPLEMENTAL DESCRIPTION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F3917" t="str">
            <v>ADD SUPPLEMENTAL DESCRIPTION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F3918" t="str">
            <v>ADD SUPPLEMENTAL DESCRIPTION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F3919" t="str">
            <v>ADD SUPPLEMENTAL DESCRIPTION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F3920" t="str">
            <v>ADD SUPPLEMENTAL DESCRIPTION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F3921" t="str">
            <v>ADD SUPPLEMENTAL DESCRIPTION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F3922" t="str">
            <v>ADD SUPPLEMENTAL DESCRIPTION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F3923" t="str">
            <v>ADD SUPPLEMENTAL DESCRIPTION</v>
          </cell>
          <cell r="G3923">
            <v>0</v>
          </cell>
        </row>
        <row r="3924">
          <cell r="A3924" t="str">
            <v>630E16302</v>
          </cell>
          <cell r="B3924" t="str">
            <v>Y</v>
          </cell>
          <cell r="C3924" t="str">
            <v>EACH</v>
          </cell>
          <cell r="D3924" t="str">
            <v>COMBINATION OVERHEAD SIGN SUPPORT, TYPE TC-16.21, DESIGN 13</v>
          </cell>
          <cell r="F3924" t="str">
            <v>DESIGN BUILD PROJECTS ONLY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F3925" t="str">
            <v>SPECIFY 1WAY OR BIDIRECTIONAL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F3926" t="str">
            <v>SPECIFY 1WAY OR BIDIRECTIONAL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F3927" t="str">
            <v>SPECIFY 1WAY OR BIDIRECTIONAL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F3928" t="str">
            <v>SPECIFY 1WAY OR BIDIRECTIONAL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F3929" t="str">
            <v>SPECIFY 1WAY OR BIDIRECTIONAL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B3931" t="str">
            <v>Y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F4206" t="str">
            <v>ADD SUPPLEMENTAL DESCRIPTION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F4215" t="str">
            <v>ADD SUPPLEMENTAL DESCRIPTION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B4266" t="str">
            <v>Y</v>
          </cell>
          <cell r="C4266" t="str">
            <v>EACH</v>
          </cell>
          <cell r="D4266" t="str">
            <v>REMOVAL OF OVERHEAD SIGN SUPPORT AND DELIVERY, TYPE TC-15.115, AS PER PLAN</v>
          </cell>
          <cell r="F4266" t="str">
            <v>CHECK UNIT OF MEASURE</v>
          </cell>
          <cell r="G4266">
            <v>0</v>
          </cell>
        </row>
        <row r="4267">
          <cell r="A4267" t="str">
            <v>630E89842</v>
          </cell>
          <cell r="B4267" t="str">
            <v>Y</v>
          </cell>
          <cell r="C4267" t="str">
            <v>EACH</v>
          </cell>
          <cell r="D4267" t="str">
            <v>REMOVAL OF OVERHEAD SIGN SUPPORT AND DELIVERY, TYPE TC-18.24</v>
          </cell>
          <cell r="F4267" t="str">
            <v>CHECK UNIT OF MEASURE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B4294" t="str">
            <v>Y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F4470" t="str">
            <v>ADD SUPPLEMENTAL DESCRIPTION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F4473" t="str">
            <v>ADD SUPPLEMENTAL DESCRIPTION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F4474" t="str">
            <v>ADD SUPPLEMENTAL DESCRIPTION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F4475" t="str">
            <v>ADD SUPPLEMENTAL DESCRIPTION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F4476" t="str">
            <v>ADD SUPPLEMENTAL DESCRIPTION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F4477" t="str">
            <v>ADD SUPPLEMENTAL DESCRIPTION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F4478" t="str">
            <v>ADD SUPPLEMENTAL DESCRIPTION</v>
          </cell>
          <cell r="G4478">
            <v>0</v>
          </cell>
        </row>
        <row r="4479">
          <cell r="A4479" t="str">
            <v>632E40501</v>
          </cell>
          <cell r="B4479" t="str">
            <v>Y</v>
          </cell>
          <cell r="C4479" t="str">
            <v>FT</v>
          </cell>
          <cell r="D4479" t="str">
            <v>SIGNAL CABLE, 5 CONDUCTOR, NO. 14 AWG, AS PER PLAN</v>
          </cell>
          <cell r="F4479" t="str">
            <v>DESIGN BUILD PROJECTS ONLY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F4505" t="str">
            <v>ADD SUPPLEMENTAL DESCRIPTION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F4514" t="str">
            <v>ADD SUPPLEMENTAL DESCRIPTION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F4520" t="str">
            <v>SPECIFY TYPE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F4535" t="str">
            <v>ADD SUPPLEMENTAL DESCRIPTION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F4545" t="str">
            <v>ADD SUPPLEMENTAL DESCRIPTION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F4547" t="str">
            <v>ADD SUPPLEMENTAL DESCRIPTION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F4548" t="str">
            <v>ADD SUPPLEMENTAL DESCRIPTION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F4549" t="str">
            <v>ADD SUPPLEMENTAL DESCRIPTION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F4550" t="str">
            <v>ADD SUPPLEMENTAL DESCRIPTION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F4560" t="str">
            <v>ADD SUPPLEMENTAL DESCRIPTION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F4561" t="str">
            <v>SPECIFY COLOR IF NECESSARY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F4562" t="str">
            <v>SPECIFY COLOR IF NECESSARY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F4563" t="str">
            <v>SPECIFY COLOR IF NECESSARY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F4564" t="str">
            <v>SPECIFY COLOR IF NECESSARY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F4566" t="str">
            <v>SPECIFY COLOR IF NECESSARY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F4567" t="str">
            <v>SPECIFY COLOR IF NECESSARY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F4568" t="str">
            <v>SPECIFY COLOR IF NECESSARY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F4569" t="str">
            <v>SPECIFY COLOR IF NECESSARY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F4570" t="str">
            <v>SPECIFY COLOR IF NECESSARY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F4571" t="str">
            <v>SPECIFY COLOR IF NECESSARY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F4572" t="str">
            <v>SPECIFY COLOR IF NECESSARY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F4574" t="str">
            <v>SPECIFY COLOR IF NECESSARY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F4575" t="str">
            <v>SPECIFY COLOR IF NECESSARY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F4576" t="str">
            <v>SPECIFY COLOR IF NECESSARY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F4578" t="str">
            <v>SPECIFY COLOR IF NECESSARY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F4579" t="str">
            <v>SPECIFY COLOR IF NECESSARY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F4580" t="str">
            <v>SPECIFY COLOR IF NECESSARY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F4581" t="str">
            <v>SPECIFY COLOR IF NECESSARY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F4582" t="str">
            <v>SPECIFY COLOR IF NECESSARY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F4583" t="str">
            <v>SPECIFY COLOR IF NECESSARY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F4584" t="str">
            <v>SPECIFY COLOR IF NECESSARY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F4585" t="str">
            <v>SPECIFY COLOR IF NECESSARY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F4586" t="str">
            <v>SPECIFY COLOR IF NECESSARY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F4587" t="str">
            <v>SPECIFY COLOR IF NECESSARY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F4588" t="str">
            <v>SPECIFY COLOR IF NECESSARY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F4589" t="str">
            <v>SPECIFY COLOR IF NECESSARY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F4590" t="str">
            <v>SPECIFY COLOR IF NECESSARY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F4591" t="str">
            <v>SPECIFY COLOR IF NECESSARY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F4592" t="str">
            <v>SPECIFY COLOR IF NECESSARY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F4593" t="str">
            <v>SPECIFY COLOR IF NECESSARY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F4594" t="str">
            <v>SPECIFY COLOR IF NECESSARY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F4595" t="str">
            <v>SPECIFY COLOR IF NECESSARY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F4596" t="str">
            <v>SPECIFY COLOR IF NECESSARY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F4597" t="str">
            <v>SPECIFY COLOR IF NECESSARY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F4598" t="str">
            <v>SPECIFY COLOR IF NECESSARY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F4599" t="str">
            <v>SPECIFY COLOR IF NECESSARY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F4600" t="str">
            <v>SPECIFY COLOR IF NECESSARY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F4601" t="str">
            <v>SPECIFY COLOR IF NECESSARY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F4602" t="str">
            <v>SPECIFY COLOR IF NECESSARY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F4603" t="str">
            <v>SPECIFY COLOR IF NECESSARY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F4604" t="str">
            <v>SPECIFY COLOR IF NECESSARY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F4605" t="str">
            <v>SPECIFY COLOR IF NECESSARY</v>
          </cell>
          <cell r="G4605">
            <v>0</v>
          </cell>
        </row>
        <row r="4606">
          <cell r="A4606" t="str">
            <v>632E75072</v>
          </cell>
          <cell r="B4606" t="str">
            <v>Y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B4607" t="str">
            <v>Y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B4608" t="str">
            <v>Y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B4609" t="str">
            <v>Y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F4610" t="str">
            <v>SPECIFY TYPE AND/OR COLOR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F4611" t="str">
            <v>SPECIFY TYPE AND/OR COLOR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F4658" t="str">
            <v>ADD SUPPLEMENTAL DESCRIPTION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F4709" t="str">
            <v>ADD SUPPLEMENTAL DESCRIPTION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F4710" t="str">
            <v>ADD SUPPLEMENTAL DESCRIPTION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F4711" t="str">
            <v>ADD SUPPLEMENTAL DESCRIPTION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F4712" t="str">
            <v>ADD SUPPLEMENTAL DESCRIPTION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F4713" t="str">
            <v>ADD SUPPLEMENTAL DESCRIPTION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F4760" t="str">
            <v>ADD SUPPLEMENTAL DESCRIPTION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F4772" t="str">
            <v>ADD SUPPLEMENTAL DESCRIPTION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F5040" t="str">
            <v>ADD SUPPLEMENTAL DESCRIPTION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F5064" t="str">
            <v>ADD SUPPLEMENTAL DESCRIPTION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F5103" t="str">
            <v>ADD SUPPLEMENTAL DESCRIPTION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F5146" t="str">
            <v>SPECIFY TYPE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F5147" t="str">
            <v>SPECIFY TYPE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F5192" t="str">
            <v>ADD SUPPLEMENTAL DESCRIPTION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F5193" t="str">
            <v>ADD SUPPLEMENTAL DESCRIPTION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F5194" t="str">
            <v>ADD SUPPLEMENTAL DESCRIPTION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F5199" t="str">
            <v>SPECIFY TYPE OF ITEM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F5213" t="str">
            <v>ADD SUPPLEMENTAL DESCRIPTION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F5214" t="str">
            <v>ADD SUPPLEMENTAL DESCRIPTION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F5215" t="str">
            <v>ADD SUPPLEMENTAL DESCRIPTION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F5216" t="str">
            <v>ADD SUPPLEMENTAL DESCRIPTION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F5217" t="str">
            <v>ADD SUPPLEMENTAL DESCRIPTION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F5218" t="str">
            <v>ADD SUPPLEMENTAL DESCRIPTION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F5219" t="str">
            <v>ADD SUPPLEMENTAL DESCRIPTION</v>
          </cell>
          <cell r="G5219">
            <v>0</v>
          </cell>
        </row>
        <row r="5220">
          <cell r="A5220" t="str">
            <v>638E07318</v>
          </cell>
          <cell r="B5220" t="str">
            <v>Y</v>
          </cell>
          <cell r="C5220" t="str">
            <v>FT</v>
          </cell>
          <cell r="D5220" t="str">
            <v>40" STEEL PIPE ENCASEMENT, BORED OR JACKED</v>
          </cell>
          <cell r="F5220" t="str">
            <v>DESIGN BUILD PROJECTS ONLY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F5256" t="str">
            <v>ADD SUPPLEMENTAL DESCRIPTION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F5257" t="str">
            <v>ADD SUPPLEMENTAL DESCRIPTION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F5258" t="str">
            <v>ADD SUPPLEMENTAL DESCRIPTION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642E00091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642E00094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642E00100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642E00101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642E00104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642E00105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642E00110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642E00111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642E00114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642E00190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642E00191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642E00194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642E00200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642E00201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642E00204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642E00205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642E00210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642E00211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642E00214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642E00290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642E00291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642E00300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642E00301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642E00310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642E00311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642E00390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642E00391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642E00394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642E00400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642E00401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642E00404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642E00405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642E00410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642E00411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642E00414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642E00490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642E00491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642E00500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642E00501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642E00510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642E00511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642E00590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642E00591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642E00600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642E00601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642E00610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642E00611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642E00690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642E00691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642E00700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642E00701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642E00710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642E00711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642E00720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642E00721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642E00730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642E00731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642E00790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642E00800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642E00810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642E00900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642E00901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642E00910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642E00912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642E00913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642E00990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642E01000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642E01001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642E01010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642E01011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642E01090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642E01100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642E01106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642E01108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642E01110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642E01111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642E01116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642E01117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642E01120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642E01124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642E01125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642E01130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642E01131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642E01190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642E01191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642E01200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642E01201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642E01210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642E01211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642E01290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642E01291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642E01300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642E01301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642E01310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642E01311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642E01380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642E01390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642E01391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642E01400</v>
          </cell>
          <cell r="B5897" t="str">
            <v>Y</v>
          </cell>
          <cell r="C5897" t="str">
            <v>EACH</v>
          </cell>
          <cell r="D5897" t="str">
            <v>WORD ON PAVEMENT, 72", TYPE 1</v>
          </cell>
          <cell r="F5897" t="str">
            <v>SPECIFY MUNICIPAL STANDARD</v>
          </cell>
          <cell r="G5897">
            <v>0</v>
          </cell>
        </row>
        <row r="5898">
          <cell r="A5898" t="str">
            <v>642E01401</v>
          </cell>
          <cell r="B5898" t="str">
            <v>Y</v>
          </cell>
          <cell r="C5898" t="str">
            <v>EACH</v>
          </cell>
          <cell r="D5898" t="str">
            <v>WORD ON PAVEMENT, 72", TYPE 1, AS PER PLAN</v>
          </cell>
          <cell r="F5898" t="str">
            <v>SPECIFY MUNICIPAL STANDARD</v>
          </cell>
          <cell r="G5898">
            <v>0</v>
          </cell>
        </row>
        <row r="5899">
          <cell r="A5899" t="str">
            <v>642E01406</v>
          </cell>
          <cell r="B5899" t="str">
            <v>Y</v>
          </cell>
          <cell r="C5899" t="str">
            <v>EACH</v>
          </cell>
          <cell r="D5899" t="str">
            <v>WORD ON PAVEMENT, 72", TYPE 1A</v>
          </cell>
          <cell r="F5899" t="str">
            <v>SPECIFY MUNICIPAL STANDARD</v>
          </cell>
          <cell r="G5899">
            <v>0</v>
          </cell>
        </row>
        <row r="5900">
          <cell r="A5900" t="str">
            <v>642E01407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SPECIFY MUNICIPAL STANDARD</v>
          </cell>
          <cell r="G5900">
            <v>0</v>
          </cell>
        </row>
        <row r="5901">
          <cell r="A5901" t="str">
            <v>642E01408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SPECIFY MUNICIPAL STANDARD</v>
          </cell>
          <cell r="G5901">
            <v>0</v>
          </cell>
        </row>
        <row r="5902">
          <cell r="A5902" t="str">
            <v>642E01410</v>
          </cell>
          <cell r="B5902" t="str">
            <v>Y</v>
          </cell>
          <cell r="C5902" t="str">
            <v>EACH</v>
          </cell>
          <cell r="D5902" t="str">
            <v>WORD ON PAVEMENT, 96", TYPE 1</v>
          </cell>
          <cell r="F5902" t="str">
            <v>SPECIFY MUNICIPAL STANDARD</v>
          </cell>
          <cell r="G5902">
            <v>0</v>
          </cell>
        </row>
        <row r="5903">
          <cell r="A5903" t="str">
            <v>642E01411</v>
          </cell>
          <cell r="B5903" t="str">
            <v>Y</v>
          </cell>
          <cell r="C5903" t="str">
            <v>EACH</v>
          </cell>
          <cell r="D5903" t="str">
            <v>WORD ON PAVEMENT, 96", TYPE 1, AS PER PLAN</v>
          </cell>
          <cell r="F5903" t="str">
            <v>SPECIFY MUNICIPAL STANDARD</v>
          </cell>
          <cell r="G5903">
            <v>0</v>
          </cell>
        </row>
        <row r="5904">
          <cell r="A5904" t="str">
            <v>642E01420</v>
          </cell>
          <cell r="B5904" t="str">
            <v>Y</v>
          </cell>
          <cell r="C5904" t="str">
            <v>EACH</v>
          </cell>
          <cell r="D5904" t="str">
            <v>WORD ON PAVEMENT, 96", TYPE 1A</v>
          </cell>
          <cell r="F5904" t="str">
            <v>SPECIFY MUNICIPAL STANDARD</v>
          </cell>
          <cell r="G5904">
            <v>0</v>
          </cell>
        </row>
        <row r="5905">
          <cell r="A5905" t="str">
            <v>642E01421</v>
          </cell>
          <cell r="B5905" t="str">
            <v>Y</v>
          </cell>
          <cell r="C5905" t="str">
            <v>EACH</v>
          </cell>
          <cell r="D5905" t="str">
            <v>WORD ON PAVEMENT, 96", TYPE 1A, AS PER PLAN</v>
          </cell>
          <cell r="F5905" t="str">
            <v>SPECIFY MUNICIPAL STANDARD</v>
          </cell>
          <cell r="G5905">
            <v>0</v>
          </cell>
        </row>
        <row r="5906">
          <cell r="A5906" t="str">
            <v>642E01490</v>
          </cell>
          <cell r="B5906" t="str">
            <v>Y</v>
          </cell>
          <cell r="C5906" t="str">
            <v>FT</v>
          </cell>
          <cell r="D5906" t="str">
            <v>DOTTED LINE, 4"</v>
          </cell>
          <cell r="F5906" t="str">
            <v>SPECIFY MUNICIPAL STANDARD</v>
          </cell>
          <cell r="G5906">
            <v>0</v>
          </cell>
        </row>
        <row r="5907">
          <cell r="A5907" t="str">
            <v>642E01491</v>
          </cell>
          <cell r="B5907" t="str">
            <v>Y</v>
          </cell>
          <cell r="C5907" t="str">
            <v>FT</v>
          </cell>
          <cell r="D5907" t="str">
            <v>DOTTED LINE, 4", AS PER PLAN</v>
          </cell>
          <cell r="F5907" t="str">
            <v>SPECIFY MUNICIPAL STANDARD</v>
          </cell>
          <cell r="G5907">
            <v>0</v>
          </cell>
        </row>
        <row r="5908">
          <cell r="A5908" t="str">
            <v>642E01500</v>
          </cell>
          <cell r="B5908" t="str">
            <v>Y</v>
          </cell>
          <cell r="C5908" t="str">
            <v>FT</v>
          </cell>
          <cell r="D5908" t="str">
            <v>DOTTED LINE, 4", TYPE 1</v>
          </cell>
          <cell r="F5908" t="str">
            <v>SPECIFY MUNICIPAL STANDARD</v>
          </cell>
          <cell r="G5908">
            <v>0</v>
          </cell>
        </row>
        <row r="5909">
          <cell r="A5909" t="str">
            <v>642E01501</v>
          </cell>
          <cell r="B5909" t="str">
            <v>Y</v>
          </cell>
          <cell r="C5909" t="str">
            <v>FT</v>
          </cell>
          <cell r="D5909" t="str">
            <v>DOTTED LINE, 4", TYPE 1, AS PER PLAN</v>
          </cell>
          <cell r="F5909" t="str">
            <v>SPECIFY MUNICIPAL STANDARD</v>
          </cell>
          <cell r="G5909">
            <v>0</v>
          </cell>
        </row>
        <row r="5910">
          <cell r="A5910" t="str">
            <v>642E01506</v>
          </cell>
          <cell r="B5910" t="str">
            <v>Y</v>
          </cell>
          <cell r="C5910" t="str">
            <v>FT</v>
          </cell>
          <cell r="D5910" t="str">
            <v>DOTTED LINE, 4", TYPE 1A</v>
          </cell>
          <cell r="F5910" t="str">
            <v>SPECIFY MUNICIPAL STANDARD</v>
          </cell>
          <cell r="G5910">
            <v>0</v>
          </cell>
        </row>
        <row r="5911">
          <cell r="A5911" t="str">
            <v>642E01507</v>
          </cell>
          <cell r="B5911" t="str">
            <v>Y</v>
          </cell>
          <cell r="C5911" t="str">
            <v>FT</v>
          </cell>
          <cell r="D5911" t="str">
            <v>DOTTED LINE, 4", TYPE 1A, AS PER PLAN</v>
          </cell>
          <cell r="F5911" t="str">
            <v>SPECIFY MUNICIPAL STANDARD</v>
          </cell>
          <cell r="G5911">
            <v>0</v>
          </cell>
        </row>
        <row r="5912">
          <cell r="A5912" t="str">
            <v>642E01508</v>
          </cell>
          <cell r="B5912" t="str">
            <v>Y</v>
          </cell>
          <cell r="C5912" t="str">
            <v>FT</v>
          </cell>
          <cell r="D5912" t="str">
            <v>DOTTED LINE, 6"</v>
          </cell>
          <cell r="F5912" t="str">
            <v>SPECIFY MUNICIPAL STANDARD</v>
          </cell>
          <cell r="G5912">
            <v>0</v>
          </cell>
        </row>
        <row r="5913">
          <cell r="A5913" t="str">
            <v>642E01509</v>
          </cell>
          <cell r="B5913" t="str">
            <v>Y</v>
          </cell>
          <cell r="C5913" t="str">
            <v>FT</v>
          </cell>
          <cell r="D5913" t="str">
            <v>DOTTED LINE, 6", AS PER PLAN</v>
          </cell>
          <cell r="F5913" t="str">
            <v>SPECIFY MUNICIPAL STANDARD</v>
          </cell>
          <cell r="G5913">
            <v>0</v>
          </cell>
        </row>
        <row r="5914">
          <cell r="A5914" t="str">
            <v>642E01510</v>
          </cell>
          <cell r="B5914" t="str">
            <v>Y</v>
          </cell>
          <cell r="C5914" t="str">
            <v>FT</v>
          </cell>
          <cell r="D5914" t="str">
            <v>DOTTED LINE, 6", TYPE 1</v>
          </cell>
          <cell r="F5914" t="str">
            <v>SPECIFY MUNICIPAL STANDARD</v>
          </cell>
          <cell r="G5914">
            <v>0</v>
          </cell>
        </row>
        <row r="5915">
          <cell r="A5915" t="str">
            <v>642E01516</v>
          </cell>
          <cell r="B5915" t="str">
            <v>Y</v>
          </cell>
          <cell r="C5915" t="str">
            <v>FT</v>
          </cell>
          <cell r="D5915" t="str">
            <v>DOTTED LINE, 6", TYPE 1A</v>
          </cell>
          <cell r="F5915" t="str">
            <v>SPECIFY MUNICIPAL STANDARD</v>
          </cell>
          <cell r="G5915">
            <v>0</v>
          </cell>
        </row>
        <row r="5916">
          <cell r="A5916" t="str">
            <v>642E01517</v>
          </cell>
          <cell r="B5916" t="str">
            <v>Y</v>
          </cell>
          <cell r="C5916" t="str">
            <v>FT</v>
          </cell>
          <cell r="D5916" t="str">
            <v>DOTTED LINE, 6", TYPE 1A, AS PER PLAN</v>
          </cell>
          <cell r="F5916" t="str">
            <v>SPECIFY MUNICIPAL STANDARD</v>
          </cell>
          <cell r="G5916">
            <v>0</v>
          </cell>
        </row>
        <row r="5917">
          <cell r="A5917" t="str">
            <v>642E01520</v>
          </cell>
          <cell r="B5917" t="str">
            <v>Y</v>
          </cell>
          <cell r="C5917" t="str">
            <v>FT</v>
          </cell>
          <cell r="D5917" t="str">
            <v>DOTTED LINE, 8"</v>
          </cell>
          <cell r="F5917" t="str">
            <v>SPECIFY MUNICIPAL STANDARD</v>
          </cell>
          <cell r="G5917">
            <v>0</v>
          </cell>
        </row>
        <row r="5918">
          <cell r="A5918" t="str">
            <v>642E01522</v>
          </cell>
          <cell r="B5918" t="str">
            <v>Y</v>
          </cell>
          <cell r="C5918" t="str">
            <v>FT</v>
          </cell>
          <cell r="D5918" t="str">
            <v>DOTTED LINE, 8", TYPE 1</v>
          </cell>
          <cell r="F5918" t="str">
            <v>SPECIFY MUNICIPAL STANDARD</v>
          </cell>
          <cell r="G5918">
            <v>0</v>
          </cell>
        </row>
        <row r="5919">
          <cell r="A5919" t="str">
            <v>642E01523</v>
          </cell>
          <cell r="B5919" t="str">
            <v>Y</v>
          </cell>
          <cell r="C5919" t="str">
            <v>FT</v>
          </cell>
          <cell r="D5919" t="str">
            <v>DOTTED LINE, 8", TYPE 1, AS PER PLAN</v>
          </cell>
          <cell r="F5919" t="str">
            <v>SPECIFY MUNICIPAL STANDARD</v>
          </cell>
          <cell r="G5919">
            <v>0</v>
          </cell>
        </row>
        <row r="5920">
          <cell r="A5920" t="str">
            <v>642E01530</v>
          </cell>
          <cell r="B5920" t="str">
            <v>Y</v>
          </cell>
          <cell r="C5920" t="str">
            <v>FT</v>
          </cell>
          <cell r="D5920" t="str">
            <v>DOTTED LINE, 8", TYPE 1A</v>
          </cell>
          <cell r="F5920" t="str">
            <v>SPECIFY MUNICIPAL STANDARD</v>
          </cell>
          <cell r="G5920">
            <v>0</v>
          </cell>
        </row>
        <row r="5921">
          <cell r="A5921" t="str">
            <v>642E01531</v>
          </cell>
          <cell r="B5921" t="str">
            <v>Y</v>
          </cell>
          <cell r="C5921" t="str">
            <v>FT</v>
          </cell>
          <cell r="D5921" t="str">
            <v>DOTTED LINE, 8", TYPE 1A, AS PER PLAN</v>
          </cell>
          <cell r="F5921" t="str">
            <v>SPECIFY MUNICIPAL STANDARD</v>
          </cell>
          <cell r="G5921">
            <v>0</v>
          </cell>
        </row>
        <row r="5922">
          <cell r="A5922" t="str">
            <v>642E01550</v>
          </cell>
          <cell r="B5922" t="str">
            <v>Y</v>
          </cell>
          <cell r="C5922" t="str">
            <v>FT</v>
          </cell>
          <cell r="D5922" t="str">
            <v>DOTTED LINE, 12"</v>
          </cell>
          <cell r="F5922" t="str">
            <v>SPECIFY MUNICIPAL STANDARD</v>
          </cell>
          <cell r="G5922">
            <v>0</v>
          </cell>
        </row>
        <row r="5923">
          <cell r="A5923" t="str">
            <v>642E01551</v>
          </cell>
          <cell r="B5923" t="str">
            <v>Y</v>
          </cell>
          <cell r="C5923" t="str">
            <v>FT</v>
          </cell>
          <cell r="D5923" t="str">
            <v>DOTTED LINE, 12", AS PER PLAN</v>
          </cell>
          <cell r="F5923" t="str">
            <v>SPECIFY MUNICIPAL STANDARD</v>
          </cell>
          <cell r="G5923">
            <v>0</v>
          </cell>
        </row>
        <row r="5924">
          <cell r="A5924" t="str">
            <v>642E01560</v>
          </cell>
          <cell r="B5924" t="str">
            <v>Y</v>
          </cell>
          <cell r="C5924" t="str">
            <v>FT</v>
          </cell>
          <cell r="D5924" t="str">
            <v>DOTTED LINE, 12", TYPE 1</v>
          </cell>
          <cell r="F5924" t="str">
            <v>SPECIFY MUNICIPAL STANDARD</v>
          </cell>
          <cell r="G5924">
            <v>0</v>
          </cell>
        </row>
        <row r="5925">
          <cell r="A5925" t="str">
            <v>642E01570</v>
          </cell>
          <cell r="B5925" t="str">
            <v>Y</v>
          </cell>
          <cell r="C5925" t="str">
            <v>FT</v>
          </cell>
          <cell r="D5925" t="str">
            <v>DOTTED LINE, 12", TYPE 1A</v>
          </cell>
          <cell r="F5925" t="str">
            <v>SPECIFY MUNICIPAL STANDARD</v>
          </cell>
          <cell r="G5925">
            <v>0</v>
          </cell>
        </row>
        <row r="5926">
          <cell r="A5926" t="str">
            <v>642E01600</v>
          </cell>
          <cell r="B5926" t="str">
            <v>Y</v>
          </cell>
          <cell r="C5926" t="str">
            <v>EACH</v>
          </cell>
          <cell r="D5926" t="str">
            <v>BIKE LANE SYMBOL MARKING</v>
          </cell>
          <cell r="F5926" t="str">
            <v>SPECIFY MUNICIPAL STANDARD</v>
          </cell>
          <cell r="G5926">
            <v>0</v>
          </cell>
        </row>
        <row r="5927">
          <cell r="A5927" t="str">
            <v>642E01602</v>
          </cell>
          <cell r="B5927" t="str">
            <v>Y</v>
          </cell>
          <cell r="C5927" t="str">
            <v>EACH</v>
          </cell>
          <cell r="D5927" t="str">
            <v>BIKE LANE SYMBOL MARKING, TYPE 1</v>
          </cell>
          <cell r="F5927" t="str">
            <v>SPECIFY MUNICIPAL STANDARD</v>
          </cell>
          <cell r="G5927">
            <v>0</v>
          </cell>
        </row>
        <row r="5928">
          <cell r="A5928" t="str">
            <v>642E01610</v>
          </cell>
          <cell r="B5928" t="str">
            <v>Y</v>
          </cell>
          <cell r="C5928" t="str">
            <v>EACH</v>
          </cell>
          <cell r="D5928" t="str">
            <v>BIKE LANE SYMBOL MARKING, TYPE 1A</v>
          </cell>
          <cell r="F5928" t="str">
            <v>SPECIFY MUNICIPAL STANDARD</v>
          </cell>
          <cell r="G5928">
            <v>0</v>
          </cell>
        </row>
        <row r="5929">
          <cell r="A5929" t="str">
            <v>642E01650</v>
          </cell>
          <cell r="B5929" t="str">
            <v>Y</v>
          </cell>
          <cell r="C5929" t="str">
            <v>EACH</v>
          </cell>
          <cell r="D5929" t="str">
            <v>BIKE LANE ARROW, TYPE 1</v>
          </cell>
          <cell r="F5929" t="str">
            <v>SPECIFY MUNICIPAL STANDARD</v>
          </cell>
          <cell r="G5929">
            <v>0</v>
          </cell>
        </row>
        <row r="5930">
          <cell r="A5930" t="str">
            <v>642E01700</v>
          </cell>
          <cell r="B5930" t="str">
            <v>Y</v>
          </cell>
          <cell r="C5930" t="str">
            <v>EACH</v>
          </cell>
          <cell r="D5930" t="str">
            <v>HANDICAP SYMBOL MARKING</v>
          </cell>
          <cell r="F5930" t="str">
            <v>SPECIFY MUNICIPAL STANDARD</v>
          </cell>
          <cell r="G5930">
            <v>0</v>
          </cell>
        </row>
        <row r="5931">
          <cell r="A5931" t="str">
            <v>642E01701</v>
          </cell>
          <cell r="B5931" t="str">
            <v>Y</v>
          </cell>
          <cell r="C5931" t="str">
            <v>EACH</v>
          </cell>
          <cell r="D5931" t="str">
            <v>HANDICAP SYMBOL MARKING, AS PER PLAN</v>
          </cell>
          <cell r="F5931" t="str">
            <v>SPECIFY MUNICIPAL STANDARD</v>
          </cell>
          <cell r="G5931">
            <v>0</v>
          </cell>
        </row>
        <row r="5932">
          <cell r="A5932" t="str">
            <v>642E01702</v>
          </cell>
          <cell r="B5932" t="str">
            <v>Y</v>
          </cell>
          <cell r="C5932" t="str">
            <v>EACH</v>
          </cell>
          <cell r="D5932" t="str">
            <v>HANDICAP SYMBOL MARKING, TYPE 1</v>
          </cell>
          <cell r="F5932" t="str">
            <v>SPECIFY MUNICIPAL STANDARD</v>
          </cell>
          <cell r="G5932">
            <v>0</v>
          </cell>
        </row>
        <row r="5933">
          <cell r="A5933" t="str">
            <v>642E01703</v>
          </cell>
          <cell r="B5933" t="str">
            <v>Y</v>
          </cell>
          <cell r="C5933" t="str">
            <v>EACH</v>
          </cell>
          <cell r="D5933" t="str">
            <v>HANDICAP SYMBOL MARKING, TYPE 1, AS PER PLAN</v>
          </cell>
          <cell r="F5933" t="str">
            <v>SPECIFY MUNICIPAL STANDARD</v>
          </cell>
          <cell r="G5933">
            <v>0</v>
          </cell>
        </row>
        <row r="5934">
          <cell r="A5934" t="str">
            <v>642E01710</v>
          </cell>
          <cell r="B5934" t="str">
            <v>Y</v>
          </cell>
          <cell r="C5934" t="str">
            <v>EACH</v>
          </cell>
          <cell r="D5934" t="str">
            <v>HANDICAP SYMBOL MARKING, TYPE 1A</v>
          </cell>
          <cell r="F5934" t="str">
            <v>SPECIFY MUNICIPAL STANDARD</v>
          </cell>
          <cell r="G5934">
            <v>0</v>
          </cell>
        </row>
        <row r="5935">
          <cell r="A5935" t="str">
            <v>642E01800</v>
          </cell>
          <cell r="B5935" t="str">
            <v>Y</v>
          </cell>
          <cell r="C5935" t="str">
            <v>EACH</v>
          </cell>
          <cell r="D5935" t="str">
            <v>PREFERENTIAL LANE MARKING</v>
          </cell>
          <cell r="F5935" t="str">
            <v>SPECIFY MUNICIPAL STANDARD</v>
          </cell>
          <cell r="G5935">
            <v>0</v>
          </cell>
        </row>
        <row r="5936">
          <cell r="A5936" t="str">
            <v>642E19000</v>
          </cell>
          <cell r="B5936" t="str">
            <v>Y</v>
          </cell>
          <cell r="C5936" t="str">
            <v>EACH</v>
          </cell>
          <cell r="D5936" t="str">
            <v>SHARED LANE MARKING, TYPE 1</v>
          </cell>
          <cell r="F5936" t="str">
            <v>SPECIFY MUNICIPAL STANDARD</v>
          </cell>
          <cell r="G5936">
            <v>0</v>
          </cell>
        </row>
        <row r="5937">
          <cell r="A5937" t="str">
            <v>642E19010</v>
          </cell>
          <cell r="B5937" t="str">
            <v>Y</v>
          </cell>
          <cell r="C5937" t="str">
            <v>EACH</v>
          </cell>
          <cell r="D5937" t="str">
            <v>SHARED LANE MARKING, TYPE 1A</v>
          </cell>
          <cell r="F5937" t="str">
            <v>SPECIFY MUNICIPAL STANDARD</v>
          </cell>
          <cell r="G5937">
            <v>0</v>
          </cell>
        </row>
        <row r="5938">
          <cell r="A5938" t="str">
            <v>642E20000</v>
          </cell>
          <cell r="B5938" t="str">
            <v>Y</v>
          </cell>
          <cell r="C5938" t="str">
            <v>LS</v>
          </cell>
          <cell r="D5938" t="str">
            <v>TWO-WAY RADIO EQUIPMENT</v>
          </cell>
          <cell r="F5938" t="str">
            <v>SPECIFY MUNICIPAL STANDARD</v>
          </cell>
          <cell r="G5938">
            <v>0</v>
          </cell>
        </row>
        <row r="5939">
          <cell r="A5939" t="str">
            <v>642E20800</v>
          </cell>
          <cell r="B5939" t="str">
            <v>Y</v>
          </cell>
          <cell r="C5939" t="str">
            <v>FT</v>
          </cell>
          <cell r="D5939" t="str">
            <v>YIELD LINE</v>
          </cell>
          <cell r="F5939" t="str">
            <v>SPECIFY MUNICIPAL STANDARD</v>
          </cell>
          <cell r="G5939">
            <v>0</v>
          </cell>
        </row>
        <row r="5940">
          <cell r="A5940" t="str">
            <v>642E20802</v>
          </cell>
          <cell r="B5940" t="str">
            <v>Y</v>
          </cell>
          <cell r="C5940" t="str">
            <v>FT</v>
          </cell>
          <cell r="D5940" t="str">
            <v>YIELD LINE, TYPE 1</v>
          </cell>
          <cell r="F5940" t="str">
            <v>SPECIFY MUNICIPAL STANDARD</v>
          </cell>
          <cell r="G5940">
            <v>0</v>
          </cell>
        </row>
        <row r="5941">
          <cell r="A5941" t="str">
            <v>642E20810</v>
          </cell>
          <cell r="B5941" t="str">
            <v>Y</v>
          </cell>
          <cell r="C5941" t="str">
            <v>FT</v>
          </cell>
          <cell r="D5941" t="str">
            <v>YIELD LINE, TYPE 1A</v>
          </cell>
          <cell r="F5941" t="str">
            <v>SPECIFY MUNICIPAL STANDARD</v>
          </cell>
          <cell r="G5941">
            <v>0</v>
          </cell>
        </row>
        <row r="5942">
          <cell r="A5942" t="str">
            <v>642E30000</v>
          </cell>
          <cell r="B5942" t="str">
            <v>Y</v>
          </cell>
          <cell r="C5942" t="str">
            <v>FT</v>
          </cell>
          <cell r="D5942" t="str">
            <v>REMOVAL OF PAVEMENT MARKING</v>
          </cell>
          <cell r="F5942" t="str">
            <v>SPECIFY MUNICIPAL STANDARD</v>
          </cell>
          <cell r="G5942">
            <v>0</v>
          </cell>
        </row>
        <row r="5943">
          <cell r="A5943" t="str">
            <v>642E30001</v>
          </cell>
          <cell r="B5943" t="str">
            <v>Y</v>
          </cell>
          <cell r="C5943" t="str">
            <v>FT</v>
          </cell>
          <cell r="D5943" t="str">
            <v>REMOVAL OF PAVEMENT MARKING, AS PER PLAN</v>
          </cell>
          <cell r="F5943" t="str">
            <v>SPECIFY MUNICIPAL STANDARD</v>
          </cell>
          <cell r="G5943">
            <v>0</v>
          </cell>
        </row>
        <row r="5944">
          <cell r="A5944" t="str">
            <v>642E30010</v>
          </cell>
          <cell r="B5944" t="str">
            <v>Y</v>
          </cell>
          <cell r="C5944" t="str">
            <v>SF</v>
          </cell>
          <cell r="D5944" t="str">
            <v>REMOVAL OF PAVEMENT MARKING</v>
          </cell>
          <cell r="F5944" t="str">
            <v>SPECIFY MUNICIPAL STANDARD</v>
          </cell>
          <cell r="G5944">
            <v>0</v>
          </cell>
        </row>
        <row r="5945">
          <cell r="A5945" t="str">
            <v>642E30020</v>
          </cell>
          <cell r="B5945" t="str">
            <v>Y</v>
          </cell>
          <cell r="C5945" t="str">
            <v>EACH</v>
          </cell>
          <cell r="D5945" t="str">
            <v>REMOVAL OF PAVEMENT MARKING</v>
          </cell>
          <cell r="F5945" t="str">
            <v>SPECIFY MUNICIPAL STANDARD</v>
          </cell>
          <cell r="G5945">
            <v>0</v>
          </cell>
        </row>
        <row r="5946">
          <cell r="A5946" t="str">
            <v>642E30030</v>
          </cell>
          <cell r="B5946" t="str">
            <v>Y</v>
          </cell>
          <cell r="C5946" t="str">
            <v>MILE</v>
          </cell>
          <cell r="D5946" t="str">
            <v>REMOVAL OF PAVEMENT MARKING</v>
          </cell>
          <cell r="F5946" t="str">
            <v>SPECIFY MUNICIPAL STANDARD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B5949" t="str">
            <v>Y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B5950" t="str">
            <v>Y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B5951" t="str">
            <v>Y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B5952" t="str">
            <v>Y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B5953" t="str">
            <v>Y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B5954" t="str">
            <v>Y</v>
          </cell>
          <cell r="C5954" t="str">
            <v>SF</v>
          </cell>
          <cell r="D5954" t="str">
            <v>GREEN COLORED PAVEMENT FOR BIKE LANES,TYPE 1</v>
          </cell>
          <cell r="F5954" t="str">
            <v>SPECIFY MUNICIPAL STANDARD</v>
          </cell>
          <cell r="G5954">
            <v>0</v>
          </cell>
        </row>
        <row r="5955">
          <cell r="A5955" t="str">
            <v>642E60010</v>
          </cell>
          <cell r="B5955" t="str">
            <v>Y</v>
          </cell>
          <cell r="C5955" t="str">
            <v>SF</v>
          </cell>
          <cell r="D5955" t="str">
            <v>GREEN COLORED PAVEMENT FOR BIKE LANES,TYPE 1A</v>
          </cell>
          <cell r="F5955" t="str">
            <v>SPECIFY MUNICIPAL STANDARD</v>
          </cell>
          <cell r="G5955">
            <v>0</v>
          </cell>
        </row>
        <row r="5956">
          <cell r="A5956" t="str">
            <v>643E00100</v>
          </cell>
          <cell r="B5956" t="str">
            <v>Y</v>
          </cell>
          <cell r="C5956" t="str">
            <v>MILE</v>
          </cell>
          <cell r="D5956" t="str">
            <v>EDGE LINE, 4"</v>
          </cell>
          <cell r="F5956" t="str">
            <v>SPECIFY MUNICIPAL STANDARD</v>
          </cell>
          <cell r="G5956">
            <v>0</v>
          </cell>
        </row>
        <row r="5957">
          <cell r="A5957" t="str">
            <v>643E00101</v>
          </cell>
          <cell r="B5957" t="str">
            <v>Y</v>
          </cell>
          <cell r="C5957" t="str">
            <v>MILE</v>
          </cell>
          <cell r="D5957" t="str">
            <v>EDGE LINE, 4", AS PER PLAN</v>
          </cell>
          <cell r="F5957" t="str">
            <v>SPECIFY MUNICIPAL STANDARD</v>
          </cell>
          <cell r="G5957">
            <v>0</v>
          </cell>
        </row>
        <row r="5958">
          <cell r="A5958" t="str">
            <v>643E00104</v>
          </cell>
          <cell r="B5958" t="str">
            <v>Y</v>
          </cell>
          <cell r="C5958" t="str">
            <v>MILE</v>
          </cell>
          <cell r="D5958" t="str">
            <v>EDGE LINE, 6"</v>
          </cell>
          <cell r="F5958" t="str">
            <v>SPECIFY MUNICIPAL STANDARD</v>
          </cell>
          <cell r="G5958">
            <v>0</v>
          </cell>
        </row>
        <row r="5959">
          <cell r="A5959" t="str">
            <v>643E00105</v>
          </cell>
          <cell r="B5959" t="str">
            <v>Y</v>
          </cell>
          <cell r="C5959" t="str">
            <v>MILE</v>
          </cell>
          <cell r="D5959" t="str">
            <v>EDGE LINE, 6", AS PER PLAN</v>
          </cell>
          <cell r="F5959" t="str">
            <v>SPECIFY MUNICIPAL STANDARD</v>
          </cell>
          <cell r="G5959">
            <v>0</v>
          </cell>
        </row>
        <row r="5960">
          <cell r="A5960" t="str">
            <v>643E00200</v>
          </cell>
          <cell r="B5960" t="str">
            <v>Y</v>
          </cell>
          <cell r="C5960" t="str">
            <v>MILE</v>
          </cell>
          <cell r="D5960" t="str">
            <v>LANE LINE, 4"</v>
          </cell>
          <cell r="F5960" t="str">
            <v>SPECIFY MUNICIPAL STANDARD</v>
          </cell>
          <cell r="G5960">
            <v>0</v>
          </cell>
        </row>
        <row r="5961">
          <cell r="A5961" t="str">
            <v>643E00201</v>
          </cell>
          <cell r="B5961" t="str">
            <v>Y</v>
          </cell>
          <cell r="C5961" t="str">
            <v>MILE</v>
          </cell>
          <cell r="D5961" t="str">
            <v>LANE LINE, 4", AS PER PLAN</v>
          </cell>
          <cell r="F5961" t="str">
            <v>SPECIFY MUNICIPAL STANDARD</v>
          </cell>
          <cell r="G5961">
            <v>0</v>
          </cell>
        </row>
        <row r="5962">
          <cell r="A5962" t="str">
            <v>643E00204</v>
          </cell>
          <cell r="B5962" t="str">
            <v>Y</v>
          </cell>
          <cell r="C5962" t="str">
            <v>MILE</v>
          </cell>
          <cell r="D5962" t="str">
            <v>LANE LINE, 6"</v>
          </cell>
          <cell r="F5962" t="str">
            <v>SPECIFY MUNICIPAL STANDARD</v>
          </cell>
          <cell r="G5962">
            <v>0</v>
          </cell>
        </row>
        <row r="5963">
          <cell r="A5963" t="str">
            <v>643E00205</v>
          </cell>
          <cell r="B5963" t="str">
            <v>Y</v>
          </cell>
          <cell r="C5963" t="str">
            <v>MILE</v>
          </cell>
          <cell r="D5963" t="str">
            <v>LANE LINE, 6", AS PER PLAN</v>
          </cell>
          <cell r="F5963" t="str">
            <v>SPECIFY MUNICIPAL STANDARD</v>
          </cell>
          <cell r="G5963">
            <v>0</v>
          </cell>
        </row>
        <row r="5964">
          <cell r="A5964" t="str">
            <v>643E00300</v>
          </cell>
          <cell r="B5964" t="str">
            <v>Y</v>
          </cell>
          <cell r="C5964" t="str">
            <v>MILE</v>
          </cell>
          <cell r="D5964" t="str">
            <v>CENTER LINE</v>
          </cell>
          <cell r="F5964" t="str">
            <v>SPECIFY MUNICIPAL STANDARD</v>
          </cell>
          <cell r="G5964">
            <v>0</v>
          </cell>
        </row>
        <row r="5965">
          <cell r="A5965" t="str">
            <v>643E00301</v>
          </cell>
          <cell r="B5965" t="str">
            <v>Y</v>
          </cell>
          <cell r="C5965" t="str">
            <v>MILE</v>
          </cell>
          <cell r="D5965" t="str">
            <v>CENTER LINE, AS PER PLAN</v>
          </cell>
          <cell r="F5965" t="str">
            <v>SPECIFY MUNICIPAL STANDARD</v>
          </cell>
          <cell r="G5965">
            <v>0</v>
          </cell>
        </row>
        <row r="5966">
          <cell r="A5966" t="str">
            <v>643E00400</v>
          </cell>
          <cell r="B5966" t="str">
            <v>Y</v>
          </cell>
          <cell r="C5966" t="str">
            <v>FT</v>
          </cell>
          <cell r="D5966" t="str">
            <v>CHANNELIZING LINE, 8"</v>
          </cell>
          <cell r="F5966" t="str">
            <v>SPECIFY MUNICIPAL STANDARD</v>
          </cell>
          <cell r="G5966">
            <v>0</v>
          </cell>
        </row>
        <row r="5967">
          <cell r="A5967" t="str">
            <v>643E00401</v>
          </cell>
          <cell r="B5967" t="str">
            <v>Y</v>
          </cell>
          <cell r="C5967" t="str">
            <v>FT</v>
          </cell>
          <cell r="D5967" t="str">
            <v>CHANNELIZING LINE, 8", AS PER PLAN</v>
          </cell>
          <cell r="F5967" t="str">
            <v>SPECIFY MUNICIPAL STANDARD</v>
          </cell>
          <cell r="G5967">
            <v>0</v>
          </cell>
        </row>
        <row r="5968">
          <cell r="A5968" t="str">
            <v>643E00404</v>
          </cell>
          <cell r="B5968" t="str">
            <v>Y</v>
          </cell>
          <cell r="C5968" t="str">
            <v>FT</v>
          </cell>
          <cell r="D5968" t="str">
            <v>CHANNELIZING LINE, 12"</v>
          </cell>
          <cell r="F5968" t="str">
            <v>SPECIFY MUNICIPAL STANDARD</v>
          </cell>
          <cell r="G5968">
            <v>0</v>
          </cell>
        </row>
        <row r="5969">
          <cell r="A5969" t="str">
            <v>643E00405</v>
          </cell>
          <cell r="B5969" t="str">
            <v>Y</v>
          </cell>
          <cell r="C5969" t="str">
            <v>FT</v>
          </cell>
          <cell r="D5969" t="str">
            <v>CHANNELIZING LINE, 12", AS PER PLAN</v>
          </cell>
          <cell r="F5969" t="str">
            <v>SPECIFY MUNICIPAL STANDARD</v>
          </cell>
          <cell r="G5969">
            <v>0</v>
          </cell>
        </row>
        <row r="5970">
          <cell r="A5970" t="str">
            <v>643E00500</v>
          </cell>
          <cell r="B5970" t="str">
            <v>Y</v>
          </cell>
          <cell r="C5970" t="str">
            <v>FT</v>
          </cell>
          <cell r="D5970" t="str">
            <v>STOP LINE</v>
          </cell>
          <cell r="F5970" t="str">
            <v>SPECIFY MUNICIPAL STANDARD</v>
          </cell>
          <cell r="G5970">
            <v>0</v>
          </cell>
        </row>
        <row r="5971">
          <cell r="A5971" t="str">
            <v>643E00501</v>
          </cell>
          <cell r="B5971" t="str">
            <v>Y</v>
          </cell>
          <cell r="C5971" t="str">
            <v>FT</v>
          </cell>
          <cell r="D5971" t="str">
            <v>STOP LINE, AS PER PLAN</v>
          </cell>
          <cell r="F5971" t="str">
            <v>SPECIFY MUNICIPAL STANDARD</v>
          </cell>
          <cell r="G5971">
            <v>0</v>
          </cell>
        </row>
        <row r="5972">
          <cell r="A5972" t="str">
            <v>643E00600</v>
          </cell>
          <cell r="B5972" t="str">
            <v>Y</v>
          </cell>
          <cell r="C5972" t="str">
            <v>FT</v>
          </cell>
          <cell r="D5972" t="str">
            <v>CROSSWALK LINE</v>
          </cell>
          <cell r="F5972" t="str">
            <v>SPECIFY MUNICIPAL STANDARD</v>
          </cell>
          <cell r="G5972">
            <v>0</v>
          </cell>
        </row>
        <row r="5973">
          <cell r="A5973" t="str">
            <v>643E00601</v>
          </cell>
          <cell r="B5973" t="str">
            <v>Y</v>
          </cell>
          <cell r="C5973" t="str">
            <v>FT</v>
          </cell>
          <cell r="D5973" t="str">
            <v>CROSSWALK LINE, AS PER PLAN</v>
          </cell>
          <cell r="F5973" t="str">
            <v>SPECIFY MUNICIPAL STANDARD</v>
          </cell>
          <cell r="G5973">
            <v>0</v>
          </cell>
        </row>
        <row r="5974">
          <cell r="A5974" t="str">
            <v>643E00700</v>
          </cell>
          <cell r="B5974" t="str">
            <v>Y</v>
          </cell>
          <cell r="C5974" t="str">
            <v>FT</v>
          </cell>
          <cell r="D5974" t="str">
            <v>TRANSVERSE/DIAGONAL LINE</v>
          </cell>
          <cell r="F5974" t="str">
            <v>SPECIFY MUNICIPAL STANDARD</v>
          </cell>
          <cell r="G5974">
            <v>0</v>
          </cell>
        </row>
        <row r="5975">
          <cell r="A5975" t="str">
            <v>643E00701</v>
          </cell>
          <cell r="B5975" t="str">
            <v>Y</v>
          </cell>
          <cell r="C5975" t="str">
            <v>FT</v>
          </cell>
          <cell r="D5975" t="str">
            <v>TRANSVERSE/DIAGONAL LINE, AS PER PLAN</v>
          </cell>
          <cell r="F5975" t="str">
            <v>SPECIFY MUNICIPAL STANDARD</v>
          </cell>
          <cell r="G5975">
            <v>0</v>
          </cell>
        </row>
        <row r="5976">
          <cell r="A5976" t="str">
            <v>643E00720</v>
          </cell>
          <cell r="B5976" t="str">
            <v>Y</v>
          </cell>
          <cell r="C5976" t="str">
            <v>FT</v>
          </cell>
          <cell r="D5976" t="str">
            <v>CHEVRON MARKING</v>
          </cell>
          <cell r="F5976" t="str">
            <v>SPECIFY MUNICIPAL STANDARD</v>
          </cell>
          <cell r="G5976">
            <v>0</v>
          </cell>
        </row>
        <row r="5977">
          <cell r="A5977" t="str">
            <v>643E00721</v>
          </cell>
          <cell r="B5977" t="str">
            <v>Y</v>
          </cell>
          <cell r="C5977" t="str">
            <v>FT</v>
          </cell>
          <cell r="D5977" t="str">
            <v>CHEVRON MARKING, AS PER PLAN</v>
          </cell>
          <cell r="F5977" t="str">
            <v>SPECIFY MUNICIPAL STANDARD</v>
          </cell>
          <cell r="G5977">
            <v>0</v>
          </cell>
        </row>
        <row r="5978">
          <cell r="A5978" t="str">
            <v>643E00800</v>
          </cell>
          <cell r="B5978" t="str">
            <v>Y</v>
          </cell>
          <cell r="C5978" t="str">
            <v>FT</v>
          </cell>
          <cell r="D5978" t="str">
            <v>CURB MARKING</v>
          </cell>
          <cell r="F5978" t="str">
            <v>SPECIFY MUNICIPAL STANDARD</v>
          </cell>
          <cell r="G5978">
            <v>0</v>
          </cell>
        </row>
        <row r="5979">
          <cell r="A5979" t="str">
            <v>643E00801</v>
          </cell>
          <cell r="B5979" t="str">
            <v>Y</v>
          </cell>
          <cell r="C5979" t="str">
            <v>FT</v>
          </cell>
          <cell r="D5979" t="str">
            <v>CURB MARKING, AS PER PLAN</v>
          </cell>
          <cell r="F5979" t="str">
            <v>SPECIFY MUNICIPAL STANDARD</v>
          </cell>
          <cell r="G5979">
            <v>0</v>
          </cell>
        </row>
        <row r="5980">
          <cell r="A5980" t="str">
            <v>643E00900</v>
          </cell>
          <cell r="B5980" t="str">
            <v>Y</v>
          </cell>
          <cell r="C5980" t="str">
            <v>SF</v>
          </cell>
          <cell r="D5980" t="str">
            <v>ISLAND MARKING</v>
          </cell>
          <cell r="F5980" t="str">
            <v>SPECIFY MUNICIPAL STANDARD</v>
          </cell>
          <cell r="G5980">
            <v>0</v>
          </cell>
        </row>
        <row r="5981">
          <cell r="A5981" t="str">
            <v>643E00901</v>
          </cell>
          <cell r="B5981" t="str">
            <v>Y</v>
          </cell>
          <cell r="C5981" t="str">
            <v>SF</v>
          </cell>
          <cell r="D5981" t="str">
            <v>ISLAND MARKING, AS PER PLAN</v>
          </cell>
          <cell r="F5981" t="str">
            <v>SPECIFY MUNICIPAL STANDARD</v>
          </cell>
          <cell r="G5981">
            <v>0</v>
          </cell>
        </row>
        <row r="5982">
          <cell r="A5982" t="str">
            <v>643E01000</v>
          </cell>
          <cell r="B5982" t="str">
            <v>Y</v>
          </cell>
          <cell r="C5982" t="str">
            <v>EACH</v>
          </cell>
          <cell r="D5982" t="str">
            <v>RAILROAD SYMBOL MARKING</v>
          </cell>
          <cell r="F5982" t="str">
            <v>SPECIFY MUNICIPAL STANDARD</v>
          </cell>
          <cell r="G5982">
            <v>0</v>
          </cell>
        </row>
        <row r="5983">
          <cell r="A5983" t="str">
            <v>643E01001</v>
          </cell>
          <cell r="B5983" t="str">
            <v>Y</v>
          </cell>
          <cell r="C5983" t="str">
            <v>EACH</v>
          </cell>
          <cell r="D5983" t="str">
            <v>RAILROAD SYMBOL MARKING, AS PER PLAN</v>
          </cell>
          <cell r="F5983" t="str">
            <v>SPECIFY MUNICIPAL STANDARD</v>
          </cell>
          <cell r="G5983">
            <v>0</v>
          </cell>
        </row>
        <row r="5984">
          <cell r="A5984" t="str">
            <v>643E01100</v>
          </cell>
          <cell r="B5984" t="str">
            <v>Y</v>
          </cell>
          <cell r="C5984" t="str">
            <v>EACH</v>
          </cell>
          <cell r="D5984" t="str">
            <v>SCHOOL SYMBOL MARKING, 72"</v>
          </cell>
          <cell r="F5984" t="str">
            <v>SPECIFY MUNICIPAL STANDARD</v>
          </cell>
          <cell r="G5984">
            <v>0</v>
          </cell>
        </row>
        <row r="5985">
          <cell r="A5985" t="str">
            <v>643E01101</v>
          </cell>
          <cell r="B5985" t="str">
            <v>Y</v>
          </cell>
          <cell r="C5985" t="str">
            <v>EACH</v>
          </cell>
          <cell r="D5985" t="str">
            <v>SCHOOL SYMBOL MARKING, 72", AS PER PLAN</v>
          </cell>
          <cell r="F5985" t="str">
            <v>SPECIFY MUNICIPAL STANDARD</v>
          </cell>
          <cell r="G5985">
            <v>0</v>
          </cell>
        </row>
        <row r="5986">
          <cell r="A5986" t="str">
            <v>643E01110</v>
          </cell>
          <cell r="B5986" t="str">
            <v>Y</v>
          </cell>
          <cell r="C5986" t="str">
            <v>EACH</v>
          </cell>
          <cell r="D5986" t="str">
            <v>SCHOOL SYMBOL MARKING, 96"</v>
          </cell>
          <cell r="F5986" t="str">
            <v>SPECIFY MUNICIPAL STANDARD</v>
          </cell>
          <cell r="G5986">
            <v>0</v>
          </cell>
        </row>
        <row r="5987">
          <cell r="A5987" t="str">
            <v>643E01111</v>
          </cell>
          <cell r="B5987" t="str">
            <v>Y</v>
          </cell>
          <cell r="C5987" t="str">
            <v>EACH</v>
          </cell>
          <cell r="D5987" t="str">
            <v>SCHOOL SYMBOL MARKING, 96", AS PER PLAN</v>
          </cell>
          <cell r="F5987" t="str">
            <v>SPECIFY MUNICIPAL STANDARD</v>
          </cell>
          <cell r="G5987">
            <v>0</v>
          </cell>
        </row>
        <row r="5988">
          <cell r="A5988" t="str">
            <v>643E01120</v>
          </cell>
          <cell r="B5988" t="str">
            <v>Y</v>
          </cell>
          <cell r="C5988" t="str">
            <v>EACH</v>
          </cell>
          <cell r="D5988" t="str">
            <v>SCHOOL SYMBOL MARKING, 120"</v>
          </cell>
          <cell r="F5988" t="str">
            <v>SPECIFY MUNICIPAL STANDARD</v>
          </cell>
          <cell r="G5988">
            <v>0</v>
          </cell>
        </row>
        <row r="5989">
          <cell r="A5989" t="str">
            <v>643E01121</v>
          </cell>
          <cell r="B5989" t="str">
            <v>Y</v>
          </cell>
          <cell r="C5989" t="str">
            <v>EACH</v>
          </cell>
          <cell r="D5989" t="str">
            <v>SCHOOL SYMBOL MARKING, 120", AS PER PLAN</v>
          </cell>
          <cell r="F5989" t="str">
            <v>SPECIFY MUNICIPAL STANDARD</v>
          </cell>
          <cell r="G5989">
            <v>0</v>
          </cell>
        </row>
        <row r="5990">
          <cell r="A5990" t="str">
            <v>643E01200</v>
          </cell>
          <cell r="B5990" t="str">
            <v>Y</v>
          </cell>
          <cell r="C5990" t="str">
            <v>FT</v>
          </cell>
          <cell r="D5990" t="str">
            <v>PARKING LOT STALL MARKING</v>
          </cell>
          <cell r="F5990" t="str">
            <v>SPECIFY MUNICIPAL STANDARD</v>
          </cell>
          <cell r="G5990">
            <v>0</v>
          </cell>
        </row>
        <row r="5991">
          <cell r="A5991" t="str">
            <v>643E01201</v>
          </cell>
          <cell r="B5991" t="str">
            <v>Y</v>
          </cell>
          <cell r="C5991" t="str">
            <v>FT</v>
          </cell>
          <cell r="D5991" t="str">
            <v>PARKING LOT STALL MARKING, AS PER PLAN</v>
          </cell>
          <cell r="F5991" t="str">
            <v>SPECIFY MUNICIPAL STANDARD</v>
          </cell>
          <cell r="G5991">
            <v>0</v>
          </cell>
        </row>
        <row r="5992">
          <cell r="A5992" t="str">
            <v>643E01300</v>
          </cell>
          <cell r="B5992" t="str">
            <v>Y</v>
          </cell>
          <cell r="C5992" t="str">
            <v>EACH</v>
          </cell>
          <cell r="D5992" t="str">
            <v>LANE ARROW</v>
          </cell>
          <cell r="F5992" t="str">
            <v>SPECIFY MUNICIPAL STANDARD</v>
          </cell>
          <cell r="G5992">
            <v>0</v>
          </cell>
        </row>
        <row r="5993">
          <cell r="A5993" t="str">
            <v>643E01301</v>
          </cell>
          <cell r="B5993" t="str">
            <v>Y</v>
          </cell>
          <cell r="C5993" t="str">
            <v>EACH</v>
          </cell>
          <cell r="D5993" t="str">
            <v>LANE ARROW, AS PER PLAN</v>
          </cell>
          <cell r="F5993" t="str">
            <v>SPECIFY MUNICIPAL STANDARD</v>
          </cell>
          <cell r="G5993">
            <v>0</v>
          </cell>
        </row>
        <row r="5994">
          <cell r="A5994" t="str">
            <v>643E01400</v>
          </cell>
          <cell r="B5994" t="str">
            <v>Y</v>
          </cell>
          <cell r="C5994" t="str">
            <v>EACH</v>
          </cell>
          <cell r="D5994" t="str">
            <v>WORD ON PAVEMENT, 72"</v>
          </cell>
          <cell r="F5994" t="str">
            <v>SPECIFY MUNICIPAL STANDARD</v>
          </cell>
          <cell r="G5994">
            <v>0</v>
          </cell>
        </row>
        <row r="5995">
          <cell r="A5995" t="str">
            <v>643E01401</v>
          </cell>
          <cell r="B5995" t="str">
            <v>Y</v>
          </cell>
          <cell r="C5995" t="str">
            <v>EACH</v>
          </cell>
          <cell r="D5995" t="str">
            <v>WORD ON PAVEMENT, 72", AS PER PLAN</v>
          </cell>
          <cell r="F5995" t="str">
            <v>SPECIFY MUNICIPAL STANDARD</v>
          </cell>
          <cell r="G5995">
            <v>0</v>
          </cell>
        </row>
        <row r="5996">
          <cell r="A5996" t="str">
            <v>643E01410</v>
          </cell>
          <cell r="B5996" t="str">
            <v>Y</v>
          </cell>
          <cell r="C5996" t="str">
            <v>EACH</v>
          </cell>
          <cell r="D5996" t="str">
            <v>WORD ON PAVEMENT, 96"</v>
          </cell>
          <cell r="F5996" t="str">
            <v>SPECIFY MUNICIPAL STANDARD</v>
          </cell>
          <cell r="G5996">
            <v>0</v>
          </cell>
        </row>
        <row r="5997">
          <cell r="A5997" t="str">
            <v>643E01411</v>
          </cell>
          <cell r="B5997" t="str">
            <v>Y</v>
          </cell>
          <cell r="C5997" t="str">
            <v>EACH</v>
          </cell>
          <cell r="D5997" t="str">
            <v>WORD ON PAVEMENT, 96", AS PER PLAN</v>
          </cell>
          <cell r="F5997" t="str">
            <v>SPECIFY MUNICIPAL STANDARD</v>
          </cell>
          <cell r="G5997">
            <v>0</v>
          </cell>
        </row>
        <row r="5998">
          <cell r="A5998" t="str">
            <v>643E01500</v>
          </cell>
          <cell r="B5998" t="str">
            <v>Y</v>
          </cell>
          <cell r="C5998" t="str">
            <v>FT</v>
          </cell>
          <cell r="D5998" t="str">
            <v>DOTTED LINE, 4"</v>
          </cell>
          <cell r="F5998" t="str">
            <v>SPECIFY MUNICIPAL STANDARD</v>
          </cell>
          <cell r="G5998">
            <v>0</v>
          </cell>
        </row>
        <row r="5999">
          <cell r="A5999" t="str">
            <v>643E01501</v>
          </cell>
          <cell r="B5999" t="str">
            <v>Y</v>
          </cell>
          <cell r="C5999" t="str">
            <v>FT</v>
          </cell>
          <cell r="D5999" t="str">
            <v>DOTTED LINE, 4", AS PER PLAN</v>
          </cell>
          <cell r="F5999" t="str">
            <v>SPECIFY MUNICIPAL STANDARD</v>
          </cell>
          <cell r="G5999">
            <v>0</v>
          </cell>
        </row>
        <row r="6000">
          <cell r="A6000" t="str">
            <v>643E01510</v>
          </cell>
          <cell r="B6000" t="str">
            <v>Y</v>
          </cell>
          <cell r="C6000" t="str">
            <v>FT</v>
          </cell>
          <cell r="D6000" t="str">
            <v>DOTTED LINE, 6"</v>
          </cell>
          <cell r="F6000" t="str">
            <v>SPECIFY MUNICIPAL STANDARD</v>
          </cell>
          <cell r="G6000">
            <v>0</v>
          </cell>
        </row>
        <row r="6001">
          <cell r="A6001" t="str">
            <v>643E01511</v>
          </cell>
          <cell r="B6001" t="str">
            <v>Y</v>
          </cell>
          <cell r="C6001" t="str">
            <v>FT</v>
          </cell>
          <cell r="D6001" t="str">
            <v>DOTTED LINE, 6", AS PER PLAN</v>
          </cell>
          <cell r="F6001" t="str">
            <v>SPECIFY MUNICIPAL STANDARD</v>
          </cell>
          <cell r="G6001">
            <v>0</v>
          </cell>
        </row>
        <row r="6002">
          <cell r="A6002" t="str">
            <v>643E01550</v>
          </cell>
          <cell r="B6002" t="str">
            <v>Y</v>
          </cell>
          <cell r="C6002" t="str">
            <v>FT</v>
          </cell>
          <cell r="D6002" t="str">
            <v>DOTTED LINE, 12"</v>
          </cell>
          <cell r="F6002" t="str">
            <v>SPECIFY MUNICIPAL STANDARD</v>
          </cell>
          <cell r="G6002">
            <v>0</v>
          </cell>
        </row>
        <row r="6003">
          <cell r="A6003" t="str">
            <v>643E01551</v>
          </cell>
          <cell r="B6003" t="str">
            <v>Y</v>
          </cell>
          <cell r="C6003" t="str">
            <v>FT</v>
          </cell>
          <cell r="D6003" t="str">
            <v>DOTTED LINE, 12", AS PER PLAN</v>
          </cell>
          <cell r="F6003" t="str">
            <v>SPECIFY MUNICIPAL STANDARD</v>
          </cell>
          <cell r="G6003">
            <v>0</v>
          </cell>
        </row>
        <row r="6004">
          <cell r="A6004" t="str">
            <v>643E01600</v>
          </cell>
          <cell r="B6004" t="str">
            <v>Y</v>
          </cell>
          <cell r="C6004" t="str">
            <v>EACH</v>
          </cell>
          <cell r="D6004" t="str">
            <v>HANDICAP SYMBOL MARKING</v>
          </cell>
          <cell r="F6004" t="str">
            <v>SPECIFY MUNICIPAL STANDARD</v>
          </cell>
          <cell r="G6004">
            <v>0</v>
          </cell>
        </row>
        <row r="6005">
          <cell r="A6005" t="str">
            <v>643E01601</v>
          </cell>
          <cell r="B6005" t="str">
            <v>Y</v>
          </cell>
          <cell r="C6005" t="str">
            <v>EACH</v>
          </cell>
          <cell r="D6005" t="str">
            <v>HANDICAP SYMBOL MARKING, AS PER PLAN</v>
          </cell>
          <cell r="F6005" t="str">
            <v>SPECIFY MUNICIPAL STANDARD</v>
          </cell>
          <cell r="G6005">
            <v>0</v>
          </cell>
        </row>
        <row r="6006">
          <cell r="A6006" t="str">
            <v>643E01602</v>
          </cell>
          <cell r="B6006" t="str">
            <v>Y</v>
          </cell>
          <cell r="C6006" t="str">
            <v>EACH</v>
          </cell>
          <cell r="D6006" t="str">
            <v>BIKE LANE SYMBOL MARKING</v>
          </cell>
          <cell r="F6006" t="str">
            <v>SPECIFY MUNICIPAL STANDARD</v>
          </cell>
          <cell r="G6006">
            <v>0</v>
          </cell>
        </row>
        <row r="6007">
          <cell r="A6007" t="str">
            <v>643E19000</v>
          </cell>
          <cell r="B6007" t="str">
            <v>Y</v>
          </cell>
          <cell r="C6007" t="str">
            <v>EACH</v>
          </cell>
          <cell r="D6007" t="str">
            <v>SHARED LANE MARKING</v>
          </cell>
          <cell r="F6007" t="str">
            <v>SPECIFY MUNICIPAL STANDARD</v>
          </cell>
          <cell r="G6007">
            <v>0</v>
          </cell>
        </row>
        <row r="6008">
          <cell r="A6008" t="str">
            <v>643E20000</v>
          </cell>
          <cell r="B6008" t="str">
            <v>Y</v>
          </cell>
          <cell r="C6008" t="str">
            <v>LS</v>
          </cell>
          <cell r="D6008" t="str">
            <v>TWO-WAY RADIO EQUIPMENT</v>
          </cell>
          <cell r="F6008" t="str">
            <v>SPECIFY MUNICIPAL STANDARD</v>
          </cell>
          <cell r="G6008">
            <v>0</v>
          </cell>
        </row>
        <row r="6009">
          <cell r="A6009" t="str">
            <v>643E20802</v>
          </cell>
          <cell r="B6009" t="str">
            <v>Y</v>
          </cell>
          <cell r="C6009" t="str">
            <v>FT</v>
          </cell>
          <cell r="D6009" t="str">
            <v>YIELD LINE</v>
          </cell>
          <cell r="F6009" t="str">
            <v>SPECIFY MUNICIPAL STANDARD</v>
          </cell>
          <cell r="G6009">
            <v>0</v>
          </cell>
        </row>
        <row r="6010">
          <cell r="A6010" t="str">
            <v>643E30000</v>
          </cell>
          <cell r="B6010" t="str">
            <v>Y</v>
          </cell>
          <cell r="C6010" t="str">
            <v>FT</v>
          </cell>
          <cell r="D6010" t="str">
            <v>REMOVAL OF PAVEMENT MARKING</v>
          </cell>
          <cell r="F6010" t="str">
            <v>SPECIFY MUNICIPAL STANDARD</v>
          </cell>
          <cell r="G6010">
            <v>0</v>
          </cell>
        </row>
        <row r="6011">
          <cell r="A6011" t="str">
            <v>643E30010</v>
          </cell>
          <cell r="B6011" t="str">
            <v>Y</v>
          </cell>
          <cell r="C6011" t="str">
            <v>SF</v>
          </cell>
          <cell r="D6011" t="str">
            <v>REMOVAL OF PAVEMENT MARKING</v>
          </cell>
          <cell r="F6011" t="str">
            <v>SPECIFY MUNICIPAL STANDARD</v>
          </cell>
          <cell r="G6011">
            <v>0</v>
          </cell>
        </row>
        <row r="6012">
          <cell r="A6012" t="str">
            <v>643E30020</v>
          </cell>
          <cell r="B6012" t="str">
            <v>Y</v>
          </cell>
          <cell r="C6012" t="str">
            <v>EACH</v>
          </cell>
          <cell r="D6012" t="str">
            <v>REMOVAL OF PAVEMENT MARKING</v>
          </cell>
          <cell r="F6012" t="str">
            <v>SPECIFY MUNICIPAL STANDARD</v>
          </cell>
          <cell r="G6012">
            <v>0</v>
          </cell>
        </row>
        <row r="6013">
          <cell r="A6013" t="str">
            <v>643E30030</v>
          </cell>
          <cell r="B6013" t="str">
            <v>Y</v>
          </cell>
          <cell r="C6013" t="str">
            <v>MILE</v>
          </cell>
          <cell r="D6013" t="str">
            <v>REMOVAL OF PAVEMENT MARKING</v>
          </cell>
          <cell r="F6013" t="str">
            <v>SPECIFY MUNICIPAL STANDARD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F6014" t="str">
            <v>SPECIFY MUNICIPAL STANDARD</v>
          </cell>
          <cell r="G6014">
            <v>0</v>
          </cell>
        </row>
        <row r="6015">
          <cell r="A6015" t="str">
            <v>643E50000</v>
          </cell>
          <cell r="B6015" t="str">
            <v>Y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B6016" t="str">
            <v>Y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B6017" t="str">
            <v>Y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B6018" t="str">
            <v>Y</v>
          </cell>
          <cell r="C6018" t="str">
            <v>SF</v>
          </cell>
          <cell r="D6018" t="str">
            <v>GREEN COLORED PAVEMENT FOR BIKE LANES</v>
          </cell>
          <cell r="F6018" t="str">
            <v>SPECIFY MUNICIPAL STANDARD</v>
          </cell>
          <cell r="G6018">
            <v>0</v>
          </cell>
        </row>
        <row r="6019">
          <cell r="A6019" t="str">
            <v>644E00100</v>
          </cell>
          <cell r="B6019" t="str">
            <v>Y</v>
          </cell>
          <cell r="C6019" t="str">
            <v>MILE</v>
          </cell>
          <cell r="D6019" t="str">
            <v>EDGE LINE, 4"</v>
          </cell>
          <cell r="F6019" t="str">
            <v>SPECIFY MUNICIPAL STANDARD</v>
          </cell>
          <cell r="G6019">
            <v>0</v>
          </cell>
        </row>
        <row r="6020">
          <cell r="A6020" t="str">
            <v>644E00101</v>
          </cell>
          <cell r="B6020" t="str">
            <v>Y</v>
          </cell>
          <cell r="C6020" t="str">
            <v>MILE</v>
          </cell>
          <cell r="D6020" t="str">
            <v>EDGE LINE, 4", AS PER PLAN</v>
          </cell>
          <cell r="F6020" t="str">
            <v>SPECIFY MUNICIPAL STANDARD</v>
          </cell>
          <cell r="G6020">
            <v>0</v>
          </cell>
        </row>
        <row r="6021">
          <cell r="A6021" t="str">
            <v>644E00104</v>
          </cell>
          <cell r="B6021" t="str">
            <v>Y</v>
          </cell>
          <cell r="C6021" t="str">
            <v>MILE</v>
          </cell>
          <cell r="D6021" t="str">
            <v>EDGE LINE, 6"</v>
          </cell>
          <cell r="F6021" t="str">
            <v>SPECIFY MUNICIPAL STANDARD</v>
          </cell>
          <cell r="G6021">
            <v>0</v>
          </cell>
        </row>
        <row r="6022">
          <cell r="A6022" t="str">
            <v>644E00200</v>
          </cell>
          <cell r="B6022" t="str">
            <v>Y</v>
          </cell>
          <cell r="C6022" t="str">
            <v>MILE</v>
          </cell>
          <cell r="D6022" t="str">
            <v>LANE LINE, 4"</v>
          </cell>
          <cell r="F6022" t="str">
            <v>SPECIFY MUNICIPAL STANDARD</v>
          </cell>
          <cell r="G6022">
            <v>0</v>
          </cell>
        </row>
        <row r="6023">
          <cell r="A6023" t="str">
            <v>644E00201</v>
          </cell>
          <cell r="B6023" t="str">
            <v>Y</v>
          </cell>
          <cell r="C6023" t="str">
            <v>MILE</v>
          </cell>
          <cell r="D6023" t="str">
            <v>LANE LINE, 4", AS PER PLAN</v>
          </cell>
          <cell r="F6023" t="str">
            <v>SPECIFY MUNICIPAL STANDARD</v>
          </cell>
          <cell r="G6023">
            <v>0</v>
          </cell>
        </row>
        <row r="6024">
          <cell r="A6024" t="str">
            <v>644E00204</v>
          </cell>
          <cell r="B6024" t="str">
            <v>Y</v>
          </cell>
          <cell r="C6024" t="str">
            <v>MILE</v>
          </cell>
          <cell r="D6024" t="str">
            <v>LANE LINE, 6"</v>
          </cell>
          <cell r="F6024" t="str">
            <v>SPECIFY MUNICIPAL STANDARD</v>
          </cell>
          <cell r="G6024">
            <v>0</v>
          </cell>
        </row>
        <row r="6025">
          <cell r="A6025" t="str">
            <v>644E00300</v>
          </cell>
          <cell r="B6025" t="str">
            <v>Y</v>
          </cell>
          <cell r="C6025" t="str">
            <v>MILE</v>
          </cell>
          <cell r="D6025" t="str">
            <v>CENTER LINE</v>
          </cell>
          <cell r="F6025" t="str">
            <v>SPECIFY MUNICIPAL STANDARD</v>
          </cell>
          <cell r="G6025">
            <v>0</v>
          </cell>
        </row>
        <row r="6026">
          <cell r="A6026" t="str">
            <v>644E00301</v>
          </cell>
          <cell r="B6026" t="str">
            <v>Y</v>
          </cell>
          <cell r="C6026" t="str">
            <v>MILE</v>
          </cell>
          <cell r="D6026" t="str">
            <v>CENTER LINE, AS PER PLAN</v>
          </cell>
          <cell r="F6026" t="str">
            <v>SPECIFY MUNICIPAL STANDARD</v>
          </cell>
          <cell r="G6026">
            <v>0</v>
          </cell>
        </row>
        <row r="6027">
          <cell r="A6027" t="str">
            <v>644E00400</v>
          </cell>
          <cell r="B6027" t="str">
            <v>Y</v>
          </cell>
          <cell r="C6027" t="str">
            <v>FT</v>
          </cell>
          <cell r="D6027" t="str">
            <v>CHANNELIZING LINE, 8"</v>
          </cell>
          <cell r="F6027" t="str">
            <v>SPECIFY MUNICIPAL STANDARD</v>
          </cell>
          <cell r="G6027">
            <v>0</v>
          </cell>
        </row>
        <row r="6028">
          <cell r="A6028" t="str">
            <v>644E00401</v>
          </cell>
          <cell r="B6028" t="str">
            <v>Y</v>
          </cell>
          <cell r="C6028" t="str">
            <v>FT</v>
          </cell>
          <cell r="D6028" t="str">
            <v>CHANNELIZING LINE, 8", AS PER PLAN</v>
          </cell>
          <cell r="F6028" t="str">
            <v>SPECIFY MUNICIPAL STANDARD</v>
          </cell>
          <cell r="G6028">
            <v>0</v>
          </cell>
        </row>
        <row r="6029">
          <cell r="A6029" t="str">
            <v>644E00404</v>
          </cell>
          <cell r="B6029" t="str">
            <v>Y</v>
          </cell>
          <cell r="C6029" t="str">
            <v>FT</v>
          </cell>
          <cell r="D6029" t="str">
            <v>CHANNELIZING LINE, 12"</v>
          </cell>
          <cell r="F6029" t="str">
            <v>SPECIFY MUNICIPAL STANDARD</v>
          </cell>
          <cell r="G6029">
            <v>0</v>
          </cell>
        </row>
        <row r="6030">
          <cell r="A6030" t="str">
            <v>644E00500</v>
          </cell>
          <cell r="B6030" t="str">
            <v>Y</v>
          </cell>
          <cell r="C6030" t="str">
            <v>FT</v>
          </cell>
          <cell r="D6030" t="str">
            <v>STOP LINE</v>
          </cell>
          <cell r="F6030" t="str">
            <v>SPECIFY MUNICIPAL STANDARD</v>
          </cell>
          <cell r="G6030">
            <v>0</v>
          </cell>
        </row>
        <row r="6031">
          <cell r="A6031" t="str">
            <v>644E00501</v>
          </cell>
          <cell r="B6031" t="str">
            <v>Y</v>
          </cell>
          <cell r="C6031" t="str">
            <v>FT</v>
          </cell>
          <cell r="D6031" t="str">
            <v>STOP LINE, AS PER PLAN</v>
          </cell>
          <cell r="F6031" t="str">
            <v>SPECIFY MUNICIPAL STANDARD</v>
          </cell>
          <cell r="G6031">
            <v>0</v>
          </cell>
        </row>
        <row r="6032">
          <cell r="A6032" t="str">
            <v>644E00600</v>
          </cell>
          <cell r="B6032" t="str">
            <v>Y</v>
          </cell>
          <cell r="C6032" t="str">
            <v>FT</v>
          </cell>
          <cell r="D6032" t="str">
            <v>CROSSWALK LINE</v>
          </cell>
          <cell r="F6032" t="str">
            <v>SPECIFY MUNICIPAL STANDARD</v>
          </cell>
          <cell r="G6032">
            <v>0</v>
          </cell>
        </row>
        <row r="6033">
          <cell r="A6033" t="str">
            <v>644E00601</v>
          </cell>
          <cell r="B6033" t="str">
            <v>Y</v>
          </cell>
          <cell r="C6033" t="str">
            <v>FT</v>
          </cell>
          <cell r="D6033" t="str">
            <v>CROSSWALK LINE, AS PER PLAN</v>
          </cell>
          <cell r="F6033" t="str">
            <v>SPECIFY MUNICIPAL STANDARD</v>
          </cell>
          <cell r="G6033">
            <v>0</v>
          </cell>
        </row>
        <row r="6034">
          <cell r="A6034" t="str">
            <v>644E00700</v>
          </cell>
          <cell r="B6034" t="str">
            <v>Y</v>
          </cell>
          <cell r="C6034" t="str">
            <v>FT</v>
          </cell>
          <cell r="D6034" t="str">
            <v>TRANSVERSE/DIAGONAL LINE</v>
          </cell>
          <cell r="F6034" t="str">
            <v>SPECIFY MUNICIPAL STANDARD</v>
          </cell>
          <cell r="G6034">
            <v>0</v>
          </cell>
        </row>
        <row r="6035">
          <cell r="A6035" t="str">
            <v>644E00701</v>
          </cell>
          <cell r="B6035" t="str">
            <v>Y</v>
          </cell>
          <cell r="C6035" t="str">
            <v>FT</v>
          </cell>
          <cell r="D6035" t="str">
            <v>TRANSVERSE/DIAGONAL LINE, AS PER PLAN</v>
          </cell>
          <cell r="F6035" t="str">
            <v>SPECIFY MUNICIPAL STANDARD</v>
          </cell>
          <cell r="G6035">
            <v>0</v>
          </cell>
        </row>
        <row r="6036">
          <cell r="A6036" t="str">
            <v>644E00720</v>
          </cell>
          <cell r="B6036" t="str">
            <v>Y</v>
          </cell>
          <cell r="C6036" t="str">
            <v>FT</v>
          </cell>
          <cell r="D6036" t="str">
            <v>CHEVRON MARKING</v>
          </cell>
          <cell r="F6036" t="str">
            <v>SPECIFY MUNICIPAL STANDARD</v>
          </cell>
          <cell r="G6036">
            <v>0</v>
          </cell>
        </row>
        <row r="6037">
          <cell r="A6037" t="str">
            <v>644E00721</v>
          </cell>
          <cell r="B6037" t="str">
            <v>Y</v>
          </cell>
          <cell r="C6037" t="str">
            <v>FT</v>
          </cell>
          <cell r="D6037" t="str">
            <v>CHEVRON MARKING, AS PER PLAN</v>
          </cell>
          <cell r="F6037" t="str">
            <v>SPECIFY MUNICIPAL STANDARD</v>
          </cell>
          <cell r="G6037">
            <v>0</v>
          </cell>
        </row>
        <row r="6038">
          <cell r="A6038" t="str">
            <v>644E00800</v>
          </cell>
          <cell r="B6038" t="str">
            <v>Y</v>
          </cell>
          <cell r="C6038" t="str">
            <v>FT</v>
          </cell>
          <cell r="D6038" t="str">
            <v>CURB MARKING</v>
          </cell>
          <cell r="F6038" t="str">
            <v>SPECIFY MUNICIPAL STANDARD</v>
          </cell>
          <cell r="G6038">
            <v>0</v>
          </cell>
        </row>
        <row r="6039">
          <cell r="A6039" t="str">
            <v>644E00900</v>
          </cell>
          <cell r="B6039" t="str">
            <v>Y</v>
          </cell>
          <cell r="C6039" t="str">
            <v>SF</v>
          </cell>
          <cell r="D6039" t="str">
            <v>ISLAND MARKING</v>
          </cell>
          <cell r="F6039" t="str">
            <v>SPECIFY MUNICIPAL STANDARD</v>
          </cell>
          <cell r="G6039">
            <v>0</v>
          </cell>
        </row>
        <row r="6040">
          <cell r="A6040" t="str">
            <v>644E00901</v>
          </cell>
          <cell r="B6040" t="str">
            <v>Y</v>
          </cell>
          <cell r="C6040" t="str">
            <v>SF</v>
          </cell>
          <cell r="D6040" t="str">
            <v>ISLAND MARKING, AS PER PLAN</v>
          </cell>
          <cell r="F6040" t="str">
            <v>SPECIFY MUNICIPAL STANDARD</v>
          </cell>
          <cell r="G6040">
            <v>0</v>
          </cell>
        </row>
        <row r="6041">
          <cell r="A6041" t="str">
            <v>644E01000</v>
          </cell>
          <cell r="B6041" t="str">
            <v>Y</v>
          </cell>
          <cell r="C6041" t="str">
            <v>EACH</v>
          </cell>
          <cell r="D6041" t="str">
            <v>RAILROAD SYMBOL MARKING</v>
          </cell>
          <cell r="F6041" t="str">
            <v>SPECIFY MUNICIPAL STANDARD</v>
          </cell>
          <cell r="G6041">
            <v>0</v>
          </cell>
        </row>
        <row r="6042">
          <cell r="A6042" t="str">
            <v>644E01001</v>
          </cell>
          <cell r="B6042" t="str">
            <v>Y</v>
          </cell>
          <cell r="C6042" t="str">
            <v>EACH</v>
          </cell>
          <cell r="D6042" t="str">
            <v>RAILROAD SYMBOL MARKING, AS PER PLAN</v>
          </cell>
          <cell r="F6042" t="str">
            <v>SPECIFY MUNICIPAL STANDARD</v>
          </cell>
          <cell r="G6042">
            <v>0</v>
          </cell>
        </row>
        <row r="6043">
          <cell r="A6043" t="str">
            <v>644E01100</v>
          </cell>
          <cell r="B6043" t="str">
            <v>Y</v>
          </cell>
          <cell r="C6043" t="str">
            <v>EACH</v>
          </cell>
          <cell r="D6043" t="str">
            <v>SCHOOL SYMBOL MARKING, 72"</v>
          </cell>
          <cell r="F6043" t="str">
            <v>SPECIFY MUNICIPAL STANDARD</v>
          </cell>
          <cell r="G6043">
            <v>0</v>
          </cell>
        </row>
        <row r="6044">
          <cell r="A6044" t="str">
            <v>644E01110</v>
          </cell>
          <cell r="B6044" t="str">
            <v>Y</v>
          </cell>
          <cell r="C6044" t="str">
            <v>EACH</v>
          </cell>
          <cell r="D6044" t="str">
            <v>SCHOOL SYMBOL MARKING, 96"</v>
          </cell>
          <cell r="F6044" t="str">
            <v>SPECIFY MUNICIPAL STANDARD</v>
          </cell>
          <cell r="G6044">
            <v>0</v>
          </cell>
        </row>
        <row r="6045">
          <cell r="A6045" t="str">
            <v>644E01111</v>
          </cell>
          <cell r="B6045" t="str">
            <v>Y</v>
          </cell>
          <cell r="C6045" t="str">
            <v>EACH</v>
          </cell>
          <cell r="D6045" t="str">
            <v>SCHOOL SYMBOL MARKING, 96", AS PER PLAN</v>
          </cell>
          <cell r="F6045" t="str">
            <v>SPECIFY MUNICIPAL STANDARD</v>
          </cell>
          <cell r="G6045">
            <v>0</v>
          </cell>
        </row>
        <row r="6046">
          <cell r="A6046" t="str">
            <v>644E01120</v>
          </cell>
          <cell r="B6046" t="str">
            <v>Y</v>
          </cell>
          <cell r="C6046" t="str">
            <v>EACH</v>
          </cell>
          <cell r="D6046" t="str">
            <v>SCHOOL SYMBOL MARKING, 120"</v>
          </cell>
          <cell r="F6046" t="str">
            <v>SPECIFY MUNICIPAL STANDARD</v>
          </cell>
          <cell r="G6046">
            <v>0</v>
          </cell>
        </row>
        <row r="6047">
          <cell r="A6047" t="str">
            <v>644E01121</v>
          </cell>
          <cell r="B6047" t="str">
            <v>Y</v>
          </cell>
          <cell r="C6047" t="str">
            <v>EACH</v>
          </cell>
          <cell r="D6047" t="str">
            <v>SCHOOL SYMBOL MARKING, 120", AS PER PLAN</v>
          </cell>
          <cell r="F6047" t="str">
            <v>SPECIFY MUNICIPAL STANDARD</v>
          </cell>
          <cell r="G6047">
            <v>0</v>
          </cell>
        </row>
        <row r="6048">
          <cell r="A6048" t="str">
            <v>644E01200</v>
          </cell>
          <cell r="B6048" t="str">
            <v>Y</v>
          </cell>
          <cell r="C6048" t="str">
            <v>FT</v>
          </cell>
          <cell r="D6048" t="str">
            <v>PARKING LOT STALL MARKING</v>
          </cell>
          <cell r="F6048" t="str">
            <v>SPECIFY MUNICIPAL STANDARD</v>
          </cell>
          <cell r="G6048">
            <v>0</v>
          </cell>
        </row>
        <row r="6049">
          <cell r="A6049" t="str">
            <v>644E01201</v>
          </cell>
          <cell r="B6049" t="str">
            <v>Y</v>
          </cell>
          <cell r="C6049" t="str">
            <v>FT</v>
          </cell>
          <cell r="D6049" t="str">
            <v>PARKING LOT STALL MARKING, AS PER PLAN</v>
          </cell>
          <cell r="F6049" t="str">
            <v>SPECIFY MUNICIPAL STANDARD</v>
          </cell>
          <cell r="G6049">
            <v>0</v>
          </cell>
        </row>
        <row r="6050">
          <cell r="A6050" t="str">
            <v>644E01300</v>
          </cell>
          <cell r="B6050" t="str">
            <v>Y</v>
          </cell>
          <cell r="C6050" t="str">
            <v>EACH</v>
          </cell>
          <cell r="D6050" t="str">
            <v>LANE ARROW</v>
          </cell>
          <cell r="F6050" t="str">
            <v>SPECIFY MUNICIPAL STANDARD</v>
          </cell>
          <cell r="G6050">
            <v>0</v>
          </cell>
        </row>
        <row r="6051">
          <cell r="A6051" t="str">
            <v>644E01301</v>
          </cell>
          <cell r="B6051" t="str">
            <v>Y</v>
          </cell>
          <cell r="C6051" t="str">
            <v>EACH</v>
          </cell>
          <cell r="D6051" t="str">
            <v>LANE ARROW, AS PER PLAN</v>
          </cell>
          <cell r="F6051" t="str">
            <v>SPECIFY MUNICIPAL STANDARD</v>
          </cell>
          <cell r="G6051">
            <v>0</v>
          </cell>
        </row>
        <row r="6052">
          <cell r="A6052" t="str">
            <v>644E01350</v>
          </cell>
          <cell r="B6052" t="str">
            <v>Y</v>
          </cell>
          <cell r="C6052" t="str">
            <v>EACH</v>
          </cell>
          <cell r="D6052" t="str">
            <v>LANE REDUCTION ARROW</v>
          </cell>
          <cell r="F6052" t="str">
            <v>SPECIFY MUNICIPAL STANDARD</v>
          </cell>
          <cell r="G6052">
            <v>0</v>
          </cell>
        </row>
        <row r="6053">
          <cell r="A6053" t="str">
            <v>644E01382</v>
          </cell>
          <cell r="B6053" t="str">
            <v>Y</v>
          </cell>
          <cell r="C6053" t="str">
            <v>EACH</v>
          </cell>
          <cell r="D6053" t="str">
            <v>WORD ON PAVEMENT, 48"</v>
          </cell>
          <cell r="F6053" t="str">
            <v>SPECIFY MUNICIPAL STANDARD</v>
          </cell>
          <cell r="G6053">
            <v>0</v>
          </cell>
        </row>
        <row r="6054">
          <cell r="A6054" t="str">
            <v>644E01383</v>
          </cell>
          <cell r="B6054" t="str">
            <v>Y</v>
          </cell>
          <cell r="C6054" t="str">
            <v>EACH</v>
          </cell>
          <cell r="D6054" t="str">
            <v>WORD ON PAVEMENT, 48", AS PER PLAN</v>
          </cell>
          <cell r="F6054" t="str">
            <v>SPECIFY MUNICIPAL STANDARD</v>
          </cell>
          <cell r="G6054">
            <v>0</v>
          </cell>
        </row>
        <row r="6055">
          <cell r="A6055" t="str">
            <v>644E01400</v>
          </cell>
          <cell r="B6055" t="str">
            <v>Y</v>
          </cell>
          <cell r="C6055" t="str">
            <v>EACH</v>
          </cell>
          <cell r="D6055" t="str">
            <v>WORD ON PAVEMENT, 72"</v>
          </cell>
          <cell r="F6055" t="str">
            <v>SPECIFY MUNICIPAL STANDARD</v>
          </cell>
          <cell r="G6055">
            <v>0</v>
          </cell>
        </row>
        <row r="6056">
          <cell r="A6056" t="str">
            <v>644E01401</v>
          </cell>
          <cell r="B6056" t="str">
            <v>Y</v>
          </cell>
          <cell r="C6056" t="str">
            <v>EACH</v>
          </cell>
          <cell r="D6056" t="str">
            <v>WORD ON PAVEMENT, 72", AS PER PLAN</v>
          </cell>
          <cell r="F6056" t="str">
            <v>SPECIFY MUNICIPAL STANDARD</v>
          </cell>
          <cell r="G6056">
            <v>0</v>
          </cell>
        </row>
        <row r="6057">
          <cell r="A6057" t="str">
            <v>644E01410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SPECIFY MUNICIPAL STANDARD</v>
          </cell>
          <cell r="G6057">
            <v>0</v>
          </cell>
        </row>
        <row r="6058">
          <cell r="A6058" t="str">
            <v>644E01411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SPECIFY MUNICIPAL STANDARD</v>
          </cell>
          <cell r="G6058">
            <v>0</v>
          </cell>
        </row>
        <row r="6059">
          <cell r="A6059" t="str">
            <v>644E01500</v>
          </cell>
          <cell r="B6059" t="str">
            <v>Y</v>
          </cell>
          <cell r="C6059" t="str">
            <v>FT</v>
          </cell>
          <cell r="D6059" t="str">
            <v>DOTTED LINE, 4"</v>
          </cell>
          <cell r="F6059" t="str">
            <v>SPECIFY MUNICIPAL STANDARD</v>
          </cell>
          <cell r="G6059">
            <v>0</v>
          </cell>
        </row>
        <row r="6060">
          <cell r="A6060" t="str">
            <v>644E01501</v>
          </cell>
          <cell r="B6060" t="str">
            <v>Y</v>
          </cell>
          <cell r="C6060" t="str">
            <v>FT</v>
          </cell>
          <cell r="D6060" t="str">
            <v>DOTTED LINE, 4", AS PER PLAN</v>
          </cell>
          <cell r="F6060" t="str">
            <v>SPECIFY MUNICIPAL STANDARD</v>
          </cell>
          <cell r="G6060">
            <v>0</v>
          </cell>
        </row>
        <row r="6061">
          <cell r="A6061" t="str">
            <v>644E01510</v>
          </cell>
          <cell r="B6061" t="str">
            <v>Y</v>
          </cell>
          <cell r="C6061" t="str">
            <v>FT</v>
          </cell>
          <cell r="D6061" t="str">
            <v>DOTTED LINE, 6"</v>
          </cell>
          <cell r="F6061" t="str">
            <v>SPECIFY MUNICIPAL STANDARD</v>
          </cell>
          <cell r="G6061">
            <v>0</v>
          </cell>
        </row>
        <row r="6062">
          <cell r="A6062" t="str">
            <v>644E01511</v>
          </cell>
          <cell r="B6062" t="str">
            <v>Y</v>
          </cell>
          <cell r="C6062" t="str">
            <v>FT</v>
          </cell>
          <cell r="D6062" t="str">
            <v>DOTTED LINE, 6", AS PER PLAN</v>
          </cell>
          <cell r="F6062" t="str">
            <v>SPECIFY MUNICIPAL STANDARD</v>
          </cell>
          <cell r="G6062">
            <v>0</v>
          </cell>
        </row>
        <row r="6063">
          <cell r="A6063" t="str">
            <v>644E01514</v>
          </cell>
          <cell r="B6063" t="str">
            <v>Y</v>
          </cell>
          <cell r="C6063" t="str">
            <v>FT</v>
          </cell>
          <cell r="D6063" t="str">
            <v>DOTTED LINE, 8"</v>
          </cell>
          <cell r="F6063" t="str">
            <v>SPECIFY MUNICIPAL STANDARD</v>
          </cell>
          <cell r="G6063">
            <v>0</v>
          </cell>
        </row>
        <row r="6064">
          <cell r="A6064" t="str">
            <v>644E01520</v>
          </cell>
          <cell r="B6064" t="str">
            <v>Y</v>
          </cell>
          <cell r="C6064" t="str">
            <v>FT</v>
          </cell>
          <cell r="D6064" t="str">
            <v>DOTTED LINE, 12"</v>
          </cell>
          <cell r="F6064" t="str">
            <v>SPECIFY MUNICIPAL STANDARD</v>
          </cell>
          <cell r="G6064">
            <v>0</v>
          </cell>
        </row>
        <row r="6065">
          <cell r="A6065" t="str">
            <v>644E01600</v>
          </cell>
          <cell r="B6065" t="str">
            <v>Y</v>
          </cell>
          <cell r="C6065" t="str">
            <v>EACH</v>
          </cell>
          <cell r="D6065" t="str">
            <v>HANDICAP SYMBOL MARKING</v>
          </cell>
          <cell r="F6065" t="str">
            <v>SPECIFY MUNICIPAL STANDARD</v>
          </cell>
          <cell r="G6065">
            <v>0</v>
          </cell>
        </row>
        <row r="6066">
          <cell r="A6066" t="str">
            <v>644E01601</v>
          </cell>
          <cell r="B6066" t="str">
            <v>Y</v>
          </cell>
          <cell r="C6066" t="str">
            <v>EACH</v>
          </cell>
          <cell r="D6066" t="str">
            <v>HANDICAP SYMBOL MARKING, AS PER PLAN</v>
          </cell>
          <cell r="F6066" t="str">
            <v>SPECIFY MUNICIPAL STANDARD</v>
          </cell>
          <cell r="G6066">
            <v>0</v>
          </cell>
        </row>
        <row r="6067">
          <cell r="A6067" t="str">
            <v>644E01620</v>
          </cell>
          <cell r="B6067" t="str">
            <v>Y</v>
          </cell>
          <cell r="C6067" t="str">
            <v>EACH</v>
          </cell>
          <cell r="D6067" t="str">
            <v>BIKE CROSSING SYMBOL</v>
          </cell>
          <cell r="F6067" t="str">
            <v>SPECIFY MUNICIPAL STANDARD</v>
          </cell>
          <cell r="G6067">
            <v>0</v>
          </cell>
        </row>
        <row r="6068">
          <cell r="A6068" t="str">
            <v>644E01630</v>
          </cell>
          <cell r="B6068" t="str">
            <v>Y</v>
          </cell>
          <cell r="C6068" t="str">
            <v>EACH</v>
          </cell>
          <cell r="D6068" t="str">
            <v>BIKE LANE SYMBOL MARKING</v>
          </cell>
          <cell r="F6068" t="str">
            <v>SPECIFY MUNICIPAL STANDARD</v>
          </cell>
          <cell r="G6068">
            <v>0</v>
          </cell>
        </row>
        <row r="6069">
          <cell r="A6069" t="str">
            <v>644E01800</v>
          </cell>
          <cell r="B6069" t="str">
            <v>Y</v>
          </cell>
          <cell r="C6069" t="str">
            <v>EACH</v>
          </cell>
          <cell r="D6069" t="str">
            <v>PREFERENTIAL LANE MARKING</v>
          </cell>
          <cell r="F6069" t="str">
            <v>SPECIFY MUNICIPAL STANDARD</v>
          </cell>
          <cell r="G6069">
            <v>0</v>
          </cell>
        </row>
        <row r="6070">
          <cell r="A6070" t="str">
            <v>644E19000</v>
          </cell>
          <cell r="B6070" t="str">
            <v>Y</v>
          </cell>
          <cell r="C6070" t="str">
            <v>EACH</v>
          </cell>
          <cell r="D6070" t="str">
            <v>SHARED LANE MARKING</v>
          </cell>
          <cell r="F6070" t="str">
            <v>SPECIFY MUNICIPAL STANDARD</v>
          </cell>
          <cell r="G6070">
            <v>0</v>
          </cell>
        </row>
        <row r="6071">
          <cell r="A6071" t="str">
            <v>644E20000</v>
          </cell>
          <cell r="B6071" t="str">
            <v>Y</v>
          </cell>
          <cell r="C6071" t="str">
            <v>LS</v>
          </cell>
          <cell r="D6071" t="str">
            <v>TWO-WAY RADIO EQUIPMENT</v>
          </cell>
          <cell r="F6071" t="str">
            <v>SPECIFY MUNICIPAL STANDARD</v>
          </cell>
          <cell r="G6071">
            <v>0</v>
          </cell>
        </row>
        <row r="6072">
          <cell r="A6072" t="str">
            <v>644E20001</v>
          </cell>
          <cell r="B6072" t="str">
            <v>Y</v>
          </cell>
          <cell r="C6072" t="str">
            <v>LS</v>
          </cell>
          <cell r="D6072" t="str">
            <v>TWO WAY RADIO EQUIPMENT, AS PER PLAN</v>
          </cell>
          <cell r="F6072" t="str">
            <v>SPECIFY MUNICIPAL STANDARD</v>
          </cell>
          <cell r="G6072">
            <v>0</v>
          </cell>
        </row>
        <row r="6073">
          <cell r="A6073" t="str">
            <v>644E20800</v>
          </cell>
          <cell r="B6073" t="str">
            <v>Y</v>
          </cell>
          <cell r="C6073" t="str">
            <v>FT</v>
          </cell>
          <cell r="D6073" t="str">
            <v>YIELD LINE</v>
          </cell>
          <cell r="F6073" t="str">
            <v>SPECIFY MUNICIPAL STANDARD</v>
          </cell>
          <cell r="G6073">
            <v>0</v>
          </cell>
        </row>
        <row r="6074">
          <cell r="A6074" t="str">
            <v>644E20801</v>
          </cell>
          <cell r="B6074" t="str">
            <v>Y</v>
          </cell>
          <cell r="C6074" t="str">
            <v>FT</v>
          </cell>
          <cell r="D6074" t="str">
            <v>YIELD LINE, AS PER PLAN</v>
          </cell>
          <cell r="F6074" t="str">
            <v>SPECIFY MUNICIPAL STANDARD</v>
          </cell>
          <cell r="G6074">
            <v>0</v>
          </cell>
        </row>
        <row r="6075">
          <cell r="A6075" t="str">
            <v>644E30000</v>
          </cell>
          <cell r="B6075" t="str">
            <v>Y</v>
          </cell>
          <cell r="C6075" t="str">
            <v>FT</v>
          </cell>
          <cell r="D6075" t="str">
            <v>REMOVAL OF PAVEMENT MARKING</v>
          </cell>
          <cell r="F6075" t="str">
            <v>SPECIFY MUNICIPAL STANDARD</v>
          </cell>
          <cell r="G6075">
            <v>0</v>
          </cell>
        </row>
        <row r="6076">
          <cell r="A6076" t="str">
            <v>644E30010</v>
          </cell>
          <cell r="B6076" t="str">
            <v>Y</v>
          </cell>
          <cell r="C6076" t="str">
            <v>SF</v>
          </cell>
          <cell r="D6076" t="str">
            <v>REMOVAL OF PAVEMENT MARKING</v>
          </cell>
          <cell r="F6076" t="str">
            <v>SPECIFY MUNICIPAL STANDARD</v>
          </cell>
          <cell r="G6076">
            <v>0</v>
          </cell>
        </row>
        <row r="6077">
          <cell r="A6077" t="str">
            <v>644E30020</v>
          </cell>
          <cell r="B6077" t="str">
            <v>Y</v>
          </cell>
          <cell r="C6077" t="str">
            <v>EACH</v>
          </cell>
          <cell r="D6077" t="str">
            <v>REMOVAL OF PAVEMENT MARKING</v>
          </cell>
          <cell r="F6077" t="str">
            <v>SPECIFY MUNICIPAL STANDARD</v>
          </cell>
          <cell r="G6077">
            <v>0</v>
          </cell>
        </row>
        <row r="6078">
          <cell r="A6078" t="str">
            <v>644E30030</v>
          </cell>
          <cell r="B6078" t="str">
            <v>Y</v>
          </cell>
          <cell r="C6078" t="str">
            <v>MILE</v>
          </cell>
          <cell r="D6078" t="str">
            <v>REMOVAL OF PAVEMENT MARKING</v>
          </cell>
          <cell r="F6078" t="str">
            <v>SPECIFY MUNICIPAL STANDARD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B6081" t="str">
            <v>Y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B6082" t="str">
            <v>Y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B6083" t="str">
            <v>Y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B6084" t="str">
            <v>Y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B6085" t="str">
            <v>Y</v>
          </cell>
          <cell r="C6085" t="str">
            <v>SF</v>
          </cell>
          <cell r="D6085" t="str">
            <v>GREEN COLORED PAVEMENT FOR BIKE LANES</v>
          </cell>
          <cell r="F6085" t="str">
            <v>SPECIFY MUNICIPAL STANDARD</v>
          </cell>
          <cell r="G6085">
            <v>0</v>
          </cell>
        </row>
        <row r="6086">
          <cell r="A6086" t="str">
            <v>645E00090</v>
          </cell>
          <cell r="B6086" t="str">
            <v>Y</v>
          </cell>
          <cell r="C6086" t="str">
            <v>MILE</v>
          </cell>
          <cell r="D6086" t="str">
            <v>EDGE LINE, 4", TYPE A</v>
          </cell>
          <cell r="F6086" t="str">
            <v>SPECIFY MUNICIPAL STANDARD</v>
          </cell>
          <cell r="G6086">
            <v>0</v>
          </cell>
        </row>
        <row r="6087">
          <cell r="A6087" t="str">
            <v>645E00091</v>
          </cell>
          <cell r="B6087" t="str">
            <v>Y</v>
          </cell>
          <cell r="C6087" t="str">
            <v>MILE</v>
          </cell>
          <cell r="D6087" t="str">
            <v>EDGE LINE, 4", TYPE A, AS PER PLAN</v>
          </cell>
          <cell r="F6087" t="str">
            <v>SPECIFY MUNICIPAL STANDARD</v>
          </cell>
          <cell r="G6087">
            <v>0</v>
          </cell>
        </row>
        <row r="6088">
          <cell r="A6088" t="str">
            <v>645E00094</v>
          </cell>
          <cell r="B6088" t="str">
            <v>Y</v>
          </cell>
          <cell r="C6088" t="str">
            <v>MILE</v>
          </cell>
          <cell r="D6088" t="str">
            <v>EDGE LINE, 6", TYPE A</v>
          </cell>
          <cell r="F6088" t="str">
            <v>SPECIFY MUNICIPAL STANDARD</v>
          </cell>
          <cell r="G6088">
            <v>0</v>
          </cell>
        </row>
        <row r="6089">
          <cell r="A6089" t="str">
            <v>645E00100</v>
          </cell>
          <cell r="B6089" t="str">
            <v>Y</v>
          </cell>
          <cell r="C6089" t="str">
            <v>MILE</v>
          </cell>
          <cell r="D6089" t="str">
            <v>EDGE LINE, 4", TYPE A1</v>
          </cell>
          <cell r="F6089" t="str">
            <v>SPECIFY MUNICIPAL STANDARD</v>
          </cell>
          <cell r="G6089">
            <v>0</v>
          </cell>
        </row>
        <row r="6090">
          <cell r="A6090" t="str">
            <v>645E00102</v>
          </cell>
          <cell r="B6090" t="str">
            <v>Y</v>
          </cell>
          <cell r="C6090" t="str">
            <v>MILE</v>
          </cell>
          <cell r="D6090" t="str">
            <v>EDGE LINE, 4", TYPE A2</v>
          </cell>
          <cell r="F6090" t="str">
            <v>SPECIFY MUNICIPAL STANDARD</v>
          </cell>
          <cell r="G6090">
            <v>0</v>
          </cell>
        </row>
        <row r="6091">
          <cell r="A6091" t="str">
            <v>645E00104</v>
          </cell>
          <cell r="B6091" t="str">
            <v>Y</v>
          </cell>
          <cell r="C6091" t="str">
            <v>MILE</v>
          </cell>
          <cell r="D6091" t="str">
            <v>EDGE LINE, TYPE B</v>
          </cell>
          <cell r="F6091" t="str">
            <v>SPECIFY MUNICIPAL STANDARD</v>
          </cell>
          <cell r="G6091">
            <v>0</v>
          </cell>
        </row>
        <row r="6092">
          <cell r="A6092" t="str">
            <v>645E00106</v>
          </cell>
          <cell r="B6092" t="str">
            <v>Y</v>
          </cell>
          <cell r="C6092" t="str">
            <v>MILE</v>
          </cell>
          <cell r="D6092" t="str">
            <v>EDGE LINE, TYPE C</v>
          </cell>
          <cell r="F6092" t="str">
            <v>SPECIFY MUNICIPAL STANDARD</v>
          </cell>
          <cell r="G6092">
            <v>0</v>
          </cell>
        </row>
        <row r="6093">
          <cell r="A6093" t="str">
            <v>645E00110</v>
          </cell>
          <cell r="B6093" t="str">
            <v>Y</v>
          </cell>
          <cell r="C6093" t="str">
            <v>MILE</v>
          </cell>
          <cell r="D6093" t="str">
            <v>EDGE LINE, 4", TYPE A3</v>
          </cell>
          <cell r="F6093" t="str">
            <v>SPECIFY MUNICIPAL STANDARD</v>
          </cell>
          <cell r="G6093">
            <v>0</v>
          </cell>
        </row>
        <row r="6094">
          <cell r="A6094" t="str">
            <v>645E00111</v>
          </cell>
          <cell r="B6094" t="str">
            <v>Y</v>
          </cell>
          <cell r="C6094" t="str">
            <v>MILE</v>
          </cell>
          <cell r="D6094" t="str">
            <v>EDGE LINE, 4", TYPE A3, AS PER PLAN</v>
          </cell>
          <cell r="F6094" t="str">
            <v>SPECIFY MUNICIPAL STANDARD</v>
          </cell>
          <cell r="G6094">
            <v>0</v>
          </cell>
        </row>
        <row r="6095">
          <cell r="A6095" t="str">
            <v>645E00112</v>
          </cell>
          <cell r="B6095" t="str">
            <v>Y</v>
          </cell>
          <cell r="C6095" t="str">
            <v>MILE</v>
          </cell>
          <cell r="D6095" t="str">
            <v>EDGE LINE, 6", TYPE A1</v>
          </cell>
          <cell r="F6095" t="str">
            <v>SPECIFY MUNICIPAL STANDARD</v>
          </cell>
          <cell r="G6095">
            <v>0</v>
          </cell>
        </row>
        <row r="6096">
          <cell r="A6096" t="str">
            <v>645E00114</v>
          </cell>
          <cell r="B6096" t="str">
            <v>Y</v>
          </cell>
          <cell r="C6096" t="str">
            <v>MILE</v>
          </cell>
          <cell r="D6096" t="str">
            <v>EDGE LINE, 6", TYPE A2</v>
          </cell>
          <cell r="F6096" t="str">
            <v>SPECIFY MUNICIPAL STANDARD</v>
          </cell>
          <cell r="G6096">
            <v>0</v>
          </cell>
        </row>
        <row r="6097">
          <cell r="A6097" t="str">
            <v>645E00116</v>
          </cell>
          <cell r="B6097" t="str">
            <v>Y</v>
          </cell>
          <cell r="C6097" t="str">
            <v>MILE</v>
          </cell>
          <cell r="D6097" t="str">
            <v>EDGE LINE, 6", TYPE A3</v>
          </cell>
          <cell r="F6097" t="str">
            <v>SPECIFY MUNICIPAL STANDARD</v>
          </cell>
          <cell r="G6097">
            <v>0</v>
          </cell>
        </row>
        <row r="6098">
          <cell r="A6098" t="str">
            <v>645E00190</v>
          </cell>
          <cell r="B6098" t="str">
            <v>Y</v>
          </cell>
          <cell r="C6098" t="str">
            <v>MILE</v>
          </cell>
          <cell r="D6098" t="str">
            <v>LANE LINE, 4", TYPE A</v>
          </cell>
          <cell r="F6098" t="str">
            <v>SPECIFY MUNICIPAL STANDARD</v>
          </cell>
          <cell r="G6098">
            <v>0</v>
          </cell>
        </row>
        <row r="6099">
          <cell r="A6099" t="str">
            <v>645E00191</v>
          </cell>
          <cell r="B6099" t="str">
            <v>Y</v>
          </cell>
          <cell r="C6099" t="str">
            <v>MILE</v>
          </cell>
          <cell r="D6099" t="str">
            <v>LANE LINE, 4", TYPE A, AS PER PLAN</v>
          </cell>
          <cell r="F6099" t="str">
            <v>SPECIFY MUNICIPAL STANDARD</v>
          </cell>
          <cell r="G6099">
            <v>0</v>
          </cell>
        </row>
        <row r="6100">
          <cell r="A6100" t="str">
            <v>645E00194</v>
          </cell>
          <cell r="B6100" t="str">
            <v>Y</v>
          </cell>
          <cell r="C6100" t="str">
            <v>MILE</v>
          </cell>
          <cell r="D6100" t="str">
            <v>LANE LINE, 6", TYPE A</v>
          </cell>
          <cell r="F6100" t="str">
            <v>SPECIFY MUNICIPAL STANDARD</v>
          </cell>
          <cell r="G6100">
            <v>0</v>
          </cell>
        </row>
        <row r="6101">
          <cell r="A6101" t="str">
            <v>645E00200</v>
          </cell>
          <cell r="B6101" t="str">
            <v>Y</v>
          </cell>
          <cell r="C6101" t="str">
            <v>MILE</v>
          </cell>
          <cell r="D6101" t="str">
            <v>LANE LINE, 4", TYPE A1</v>
          </cell>
          <cell r="F6101" t="str">
            <v>SPECIFY MUNICIPAL STANDARD</v>
          </cell>
          <cell r="G6101">
            <v>0</v>
          </cell>
        </row>
        <row r="6102">
          <cell r="A6102" t="str">
            <v>645E00202</v>
          </cell>
          <cell r="B6102" t="str">
            <v>Y</v>
          </cell>
          <cell r="C6102" t="str">
            <v>MILE</v>
          </cell>
          <cell r="D6102" t="str">
            <v>LANE LINE, 4", TYPE A2</v>
          </cell>
          <cell r="F6102" t="str">
            <v>SPECIFY MUNICIPAL STANDARD</v>
          </cell>
          <cell r="G6102">
            <v>0</v>
          </cell>
        </row>
        <row r="6103">
          <cell r="A6103" t="str">
            <v>645E00204</v>
          </cell>
          <cell r="B6103" t="str">
            <v>Y</v>
          </cell>
          <cell r="C6103" t="str">
            <v>MILE</v>
          </cell>
          <cell r="D6103" t="str">
            <v>LANE LINE, TYPE B</v>
          </cell>
          <cell r="F6103" t="str">
            <v>SPECIFY MUNICIPAL STANDARD</v>
          </cell>
          <cell r="G6103">
            <v>0</v>
          </cell>
        </row>
        <row r="6104">
          <cell r="A6104" t="str">
            <v>645E00206</v>
          </cell>
          <cell r="B6104" t="str">
            <v>Y</v>
          </cell>
          <cell r="C6104" t="str">
            <v>MILE</v>
          </cell>
          <cell r="D6104" t="str">
            <v>LANE LINE, TYPE C</v>
          </cell>
          <cell r="F6104" t="str">
            <v>SPECIFY MUNICIPAL STANDARD</v>
          </cell>
          <cell r="G6104">
            <v>0</v>
          </cell>
        </row>
        <row r="6105">
          <cell r="A6105" t="str">
            <v>645E00210</v>
          </cell>
          <cell r="B6105" t="str">
            <v>Y</v>
          </cell>
          <cell r="C6105" t="str">
            <v>MILE</v>
          </cell>
          <cell r="D6105" t="str">
            <v>LANE LINE, 4", TYPE A3</v>
          </cell>
          <cell r="F6105" t="str">
            <v>SPECIFY MUNICIPAL STANDARD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F6106" t="str">
            <v>ADD SUPPLEMENTAL DESCRIPTION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F6107" t="str">
            <v>ADD SUPPLEMENTAL DESCRIPTION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F6108" t="str">
            <v>ADD SUPPLEMENTAL DESCRIPTION</v>
          </cell>
          <cell r="G6108">
            <v>0</v>
          </cell>
        </row>
        <row r="6109">
          <cell r="A6109" t="str">
            <v>645E00216</v>
          </cell>
          <cell r="B6109" t="str">
            <v>Y</v>
          </cell>
          <cell r="C6109" t="str">
            <v>MILE</v>
          </cell>
          <cell r="D6109" t="str">
            <v>LANE LINE, 6", TYPE A3</v>
          </cell>
          <cell r="F6109" t="str">
            <v>DESIGN BUILD PROJECTS ONLY</v>
          </cell>
          <cell r="G6109">
            <v>0</v>
          </cell>
        </row>
        <row r="6110">
          <cell r="A6110" t="str">
            <v>645E00290</v>
          </cell>
          <cell r="B6110" t="str">
            <v>Y</v>
          </cell>
          <cell r="C6110" t="str">
            <v>MILE</v>
          </cell>
          <cell r="D6110" t="str">
            <v>CENTER LINE, TYPE A</v>
          </cell>
          <cell r="F6110" t="str">
            <v>DESIGN BUILD PROJECTS ONLY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F6140" t="str">
            <v>OBSOLETE 01/01/2022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F6141" t="str">
            <v>OBSOLETE 01/01/2022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F6142" t="str">
            <v>OBSOLETE 01/01/2022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F6143" t="str">
            <v>OBSOLETE 01/01/2022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F6234" t="str">
            <v>ADD SUPPLEMENTAL DESCRIPTION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F6235" t="str">
            <v>ADD SUPPLEMENTAL DESCRIPTION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F6236" t="str">
            <v>ADD SUPPLEMENTAL DESCRIPTION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F6237" t="str">
            <v>ADD SUPPLEMENTAL DESCRIPTION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F6238" t="str">
            <v>ADD SUPPLEMENTAL DESCRIPTION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F6257" t="str">
            <v>OBSOLETE 01/01/2022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F6258" t="str">
            <v>OBSOLETE 01/01/2022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F6306" t="str">
            <v>ADD SUPPLEMENTAL DESCRIPTION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F6307" t="str">
            <v>ADD SUPPLEMENTAL DESCRIPTION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F6308" t="str">
            <v>ADD SUPPLEMENTAL DESCRIPTION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F6325" t="str">
            <v>OBSOLETE 01/01/2022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F6326" t="str">
            <v>OBSOLETE 01/01/2022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F6380" t="str">
            <v>ADD SUPPLEMENTAL DESCRIPTION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F6381" t="str">
            <v>ADD SUPPLEMENTAL DESCRIPTION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F6382" t="str">
            <v>ADD SUPPLEMENTAL DESCRIPTION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F6383" t="str">
            <v>ADD SUPPLEMENTAL DESCRIPTION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F6428" t="str">
            <v>OBSOLETE 01/01/2022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F6429" t="str">
            <v>OBSOLETE 01/01/2022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F6430" t="str">
            <v>OBSOLETE 01/01/2022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F6431" t="str">
            <v>OBSOLETE 01/01/2022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F6432" t="str">
            <v>OBSOLETE 01/01/2022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F6634" t="str">
            <v>ADD SUPPLEMENTAL DESCRIPTION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F6635" t="str">
            <v>ADD SUPPLEMENTAL DESCRIPTION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F6636" t="str">
            <v>ADD SUPPLEMENTAL DESCRIPTION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F6650" t="str">
            <v>OBSOLETE 01/01/2022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F6651" t="str">
            <v>OBSOLETE 01/01/2022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F6652" t="str">
            <v>OBSOLETE 01/01/2022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F6653" t="str">
            <v>OBSOLETE 01/01/2022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F6654" t="str">
            <v>OBSOLETE 01/01/2022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F6655" t="str">
            <v>OBSOLETE 01/01/2022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F6736" t="str">
            <v>ADD SUPPLEMENTAL DESCRIPTION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F6737" t="str">
            <v>ADD SUPPLEMENTAL DESCRIPTION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F6738" t="str">
            <v>ADD SUPPLEMENTAL DESCRIPTION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F6739" t="str">
            <v>ADD SUPPLEMENTAL DESCRIPTION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F6850" t="str">
            <v>SPECIFY TYPE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F6851" t="str">
            <v>SPECIFY TYPE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F6852" t="str">
            <v>SPECIFY TYPE AND CONDITION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F6856" t="str">
            <v>SPECIFY TYPE AND CONDITION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SPECIFY TYPE AND CONDITION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F6858" t="str">
            <v>SPECIFY TYPE AND CONDITION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F6859" t="str">
            <v>SPECIFY TYPE AND CONDITION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F6860" t="str">
            <v>SPECIFY TYPE AND CONDITION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F6861" t="str">
            <v>SPECIFY TYPE AND CONDITION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F6862" t="str">
            <v>SPECIFY TYPE AND CONDITION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F6863" t="str">
            <v>SPECIFY TYPE AND CONDITION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F6864" t="str">
            <v>SPECIFY TYPE AND CONDITION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F6865" t="str">
            <v>SPECIFY TYPE AND CONDITION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F6866" t="str">
            <v>SPECIFY TYPE AND CONDITION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F6867" t="str">
            <v>SPECIFY TYPE AND CONDITION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F6868" t="str">
            <v>SPECIFY TYPE AND CONDITION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F6869" t="str">
            <v>SPECIFY TYPE AND CONDITION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F6870" t="str">
            <v>SPECIFY TYPE AND CONDITION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F6871" t="str">
            <v>SPECIFY TYPE AND CONDITION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F6872" t="str">
            <v>SPECIFY TYPE AND CONDITION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F6873" t="str">
            <v>SPECIFY TYPE AND CONDITION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F6874" t="str">
            <v>SPECIFY TYPE AND CONDITION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F6875" t="str">
            <v>SPECIFY TYPE AND CONDITION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F6876" t="str">
            <v>SPECIFY TYPE AND CONDITION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F6877" t="str">
            <v>SPECIFY TYPE AND CONDITION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F6878" t="str">
            <v>SPECIFY TYPE AND CONDITION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F6879" t="str">
            <v>SPECIFY TYPE AND CONDITION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F6880" t="str">
            <v>SPECIFY TYPE AND CONDITION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F6881" t="str">
            <v>SPECIFY TYPE AND CONDITION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F6882" t="str">
            <v>SPECIFY TYPE AND CONDITION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F6883" t="str">
            <v>SPECIFY TYPE AND CONDITION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F6884" t="str">
            <v>SPECIFY TYPE AND CONDITION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F6885" t="str">
            <v>SPECIFY TYPE AND CONDITION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F6886" t="str">
            <v>SPECIFY TYPE AND CONDITION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F6889" t="str">
            <v>SPECIFY TYPE AND CONDITION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F6890" t="str">
            <v>SPECIFY TYPE AND CONDITION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F6891" t="str">
            <v>SPECIFY TYPE AND CONDITION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F6892" t="str">
            <v>SPECIFY TYPE AND CONDITION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F6893" t="str">
            <v>SPECIFY TYPE AND CONDITION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F6894" t="str">
            <v>SPECIFY TYPE AND CONDITION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F6896" t="str">
            <v>SPECIFY TYPE AND CONDITION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F6897" t="str">
            <v>SPECIFY TYPE AND CONDITION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F6898" t="str">
            <v>SPECIFY TYPE AND CONDITION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F6899" t="str">
            <v>SPECIFY TYPE AND CONDITION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F6900" t="str">
            <v>SPECIFY TYPE AND CONDITION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F6901" t="str">
            <v>SPECIFY TYPE AND CONDITION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F6902" t="str">
            <v>SPECIFY TYPE AND CONDITION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F6903" t="str">
            <v>SPECIFY TYPE AND CONDITION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F6904" t="str">
            <v>SPECIFY TYPE AND CONDITION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F6905" t="str">
            <v>SPECIFY TYPE AND CONDITION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F6906" t="str">
            <v>SPECIFY TYPE AND CONDITION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F6907" t="str">
            <v>SPECIFY TYPE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F6908" t="str">
            <v>SPECIFY TYPE AND CONDITION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F6909" t="str">
            <v>SPECIFY TYPE AND CONDITION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F6910" t="str">
            <v>SPECIFY TYPE AND CONDITION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F6911" t="str">
            <v>SPECIFY TYPE AND CONDITION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F6912" t="str">
            <v>SPECIFY TYPE AND CONDITION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F6913" t="str">
            <v>SPECIFY TYPE AND CONDITION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F6914" t="str">
            <v>SPECIFY TYPE AND CONDITION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F6915" t="str">
            <v>SPECIFY TYPE AND CONDITION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F6916" t="str">
            <v>SPECIFY TYPE AND CONDITION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F6917" t="str">
            <v>SPECIFY TYPE AND CONDITION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F6918" t="str">
            <v>SPECIFY TYPE AND CONDITION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F6919" t="str">
            <v>SPECIFY TYPE AND CONDITION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F6920" t="str">
            <v>SPECIFY TYPE AND CONDITION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F6921" t="str">
            <v>SPECIFY TYPE AND CONDITION</v>
          </cell>
          <cell r="G6921">
            <v>0</v>
          </cell>
        </row>
        <row r="6922">
          <cell r="A6922" t="str">
            <v>804E37700</v>
          </cell>
          <cell r="B6922" t="str">
            <v>Y</v>
          </cell>
          <cell r="C6922" t="str">
            <v>LS</v>
          </cell>
          <cell r="D6922" t="str">
            <v>FIBER OPTIC CABLE TESTING</v>
          </cell>
          <cell r="F6922" t="str">
            <v>DESIGN BUILD PROJECTS ONLY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F6923" t="str">
            <v>ADD SUPPLEMENTAL DESCRIPTION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F6924" t="str">
            <v>ADD SUPPLEMENTAL DESCRIPTION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F6925" t="str">
            <v>ADD SUPPLEMENTAL DESCRIPTION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F6926" t="str">
            <v>ADD SUPPLEMENTAL DESCRIPTION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F6927" t="str">
            <v>ADD SUPPLEMENTAL DESCRIPTION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F6928" t="str">
            <v>ADD SUPPLEMENTAL DESCRIPTION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F6934" t="str">
            <v>ADD SUPPLEMENTAL DESCRIPTION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GENERAL ONLY</v>
          </cell>
          <cell r="G6973">
            <v>0</v>
          </cell>
        </row>
        <row r="6974">
          <cell r="A6974" t="str">
            <v>809E67000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NO ELEC/PLBG</v>
          </cell>
          <cell r="G6974">
            <v>0</v>
          </cell>
        </row>
        <row r="6975">
          <cell r="A6975" t="str">
            <v>809E67050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F6975" t="str">
            <v>GENERAL ONLY</v>
          </cell>
          <cell r="G6975">
            <v>0</v>
          </cell>
        </row>
        <row r="6976">
          <cell r="A6976" t="str">
            <v>809E68900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F6976" t="str">
            <v>GENERAL ONLY</v>
          </cell>
          <cell r="G6976">
            <v>0</v>
          </cell>
        </row>
        <row r="6977">
          <cell r="A6977" t="str">
            <v>809E69000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F6977" t="str">
            <v>GENERAL ONLY</v>
          </cell>
          <cell r="G6977">
            <v>0</v>
          </cell>
        </row>
        <row r="6978">
          <cell r="A6978" t="str">
            <v>809E69001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GENERAL ONLY</v>
          </cell>
          <cell r="G6978">
            <v>0</v>
          </cell>
        </row>
        <row r="6979">
          <cell r="A6979" t="str">
            <v>809E69100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GENERAL ONLY</v>
          </cell>
          <cell r="G6979">
            <v>0</v>
          </cell>
        </row>
        <row r="6980">
          <cell r="A6980" t="str">
            <v>809E69101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GENERAL ONLY</v>
          </cell>
          <cell r="G6980">
            <v>0</v>
          </cell>
        </row>
        <row r="6981">
          <cell r="A6981" t="str">
            <v>809E69110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B6983" t="str">
            <v>Y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B6984" t="str">
            <v>Y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B6985" t="str">
            <v>Y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B6986" t="str">
            <v>Y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B6987" t="str">
            <v>Y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B6988" t="str">
            <v>Y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B6989" t="str">
            <v>Y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B6990" t="str">
            <v>Y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B6991" t="str">
            <v>Y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B6992" t="str">
            <v>Y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B6993" t="str">
            <v>Y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B6994" t="str">
            <v>Y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B6995" t="str">
            <v>Y</v>
          </cell>
          <cell r="C6995" t="str">
            <v>CY</v>
          </cell>
          <cell r="D6995" t="str">
            <v>ASPHALT CONCRETE SURFACE COURSE, TYPE 1, (448)</v>
          </cell>
          <cell r="F6995" t="str">
            <v>GENERAL ONLY</v>
          </cell>
          <cell r="G6995">
            <v>0</v>
          </cell>
        </row>
        <row r="6996">
          <cell r="A6996" t="str">
            <v>823E15000</v>
          </cell>
          <cell r="B6996" t="str">
            <v>Y</v>
          </cell>
          <cell r="C6996" t="str">
            <v>CY</v>
          </cell>
          <cell r="D6996" t="str">
            <v>ASPHALT CONCRETE INTERMEDIATE COURSE, TYPE 1, (448)</v>
          </cell>
          <cell r="F6996" t="str">
            <v>PLUMBING ONLY</v>
          </cell>
          <cell r="G6996">
            <v>0</v>
          </cell>
        </row>
        <row r="6997">
          <cell r="A6997" t="str">
            <v>823E20000</v>
          </cell>
          <cell r="B6997" t="str">
            <v>Y</v>
          </cell>
          <cell r="C6997" t="str">
            <v>CY</v>
          </cell>
          <cell r="D6997" t="str">
            <v>ASPHALT CONCRETE INTERMEDIATE COURSE, TYPE 2, (448)</v>
          </cell>
          <cell r="F6997" t="str">
            <v>PLUMBING ONLY</v>
          </cell>
          <cell r="G6997">
            <v>0</v>
          </cell>
        </row>
        <row r="6998">
          <cell r="A6998" t="str">
            <v>826E10000</v>
          </cell>
          <cell r="B6998" t="str">
            <v>Y</v>
          </cell>
          <cell r="C6998" t="str">
            <v>CY</v>
          </cell>
          <cell r="D6998" t="str">
            <v>ASPHALT CONCRETE SURFACE COURSE, TYPE 1, (448), FIBER TYPE A</v>
          </cell>
          <cell r="F6998" t="str">
            <v>PLUMBING ONLY</v>
          </cell>
          <cell r="G6998">
            <v>0</v>
          </cell>
        </row>
        <row r="6999">
          <cell r="A6999" t="str">
            <v>826E10001</v>
          </cell>
          <cell r="B6999" t="str">
            <v>Y</v>
          </cell>
          <cell r="C6999" t="str">
            <v>CY</v>
          </cell>
          <cell r="D6999" t="str">
            <v>ASPHALT CONCRETE SURFACE COURSE, TYPE 1, (448), FIBER TYPE A, AS PER PLAN</v>
          </cell>
          <cell r="F6999" t="str">
            <v>PLUMBING ONLY</v>
          </cell>
          <cell r="G6999">
            <v>0</v>
          </cell>
        </row>
        <row r="7000">
          <cell r="A7000" t="str">
            <v>826E10020</v>
          </cell>
          <cell r="B7000" t="str">
            <v>Y</v>
          </cell>
          <cell r="C7000" t="str">
            <v>CY</v>
          </cell>
          <cell r="D7000" t="str">
            <v>ASPHALT CONCRETE SURFACE COURSE, TYPE 1, (448), FIBER TYPE B</v>
          </cell>
          <cell r="F7000" t="str">
            <v>PLUMBING ONLY</v>
          </cell>
          <cell r="G7000">
            <v>0</v>
          </cell>
        </row>
        <row r="7001">
          <cell r="A7001" t="str">
            <v>826E10021</v>
          </cell>
          <cell r="B7001" t="str">
            <v>Y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B7002" t="str">
            <v>Y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B7003" t="str">
            <v>Y</v>
          </cell>
          <cell r="C7003" t="str">
            <v>CY</v>
          </cell>
          <cell r="D7003" t="str">
            <v>ASPHALT CONCRETE INTERMEDIATE COURSE, TYPE 2, (448), FIBER TYPE A</v>
          </cell>
          <cell r="F7003" t="str">
            <v>HEATING &amp; VENTILATING ONLY</v>
          </cell>
          <cell r="G7003">
            <v>0</v>
          </cell>
        </row>
        <row r="7004">
          <cell r="A7004" t="str">
            <v>826E10301</v>
          </cell>
          <cell r="B7004" t="str">
            <v>Y</v>
          </cell>
          <cell r="C7004" t="str">
            <v>CY</v>
          </cell>
          <cell r="D7004" t="str">
            <v>ASPHALT CONCRETE INTERMEDIATE COURSE, TYPE 2, (448), FIBER TYPE A, AS PER PLAN</v>
          </cell>
          <cell r="F7004" t="str">
            <v>HEATING &amp; VENTILATING ONLY</v>
          </cell>
          <cell r="G7004">
            <v>0</v>
          </cell>
        </row>
        <row r="7005">
          <cell r="A7005" t="str">
            <v>826E10400</v>
          </cell>
          <cell r="B7005" t="str">
            <v>Y</v>
          </cell>
          <cell r="C7005" t="str">
            <v>CY</v>
          </cell>
          <cell r="D7005" t="str">
            <v>ASPHALT CONCRETE INTERMEDIATE COURSE, TYPE 2, (448), FIBER TYPE B</v>
          </cell>
          <cell r="F7005" t="str">
            <v>ELECTRICAL ONLY</v>
          </cell>
          <cell r="G7005">
            <v>0</v>
          </cell>
        </row>
        <row r="7006">
          <cell r="A7006" t="str">
            <v>826E10500</v>
          </cell>
          <cell r="B7006" t="str">
            <v>Y</v>
          </cell>
          <cell r="C7006" t="str">
            <v>CY</v>
          </cell>
          <cell r="D7006" t="str">
            <v>ASPHALT CONCRETE INTERMEDIATE COURSE, TYPE 2, (448), FIBER TYPE C</v>
          </cell>
          <cell r="F7006" t="str">
            <v>ELECTRICAL ONLY</v>
          </cell>
          <cell r="G7006">
            <v>0</v>
          </cell>
        </row>
        <row r="7007">
          <cell r="A7007" t="str">
            <v>826E10600</v>
          </cell>
          <cell r="B7007" t="str">
            <v>Y</v>
          </cell>
          <cell r="C7007" t="str">
            <v>CY</v>
          </cell>
          <cell r="D7007" t="str">
            <v>ASPHALT CONCRETE SURFACE COURSE, 442 12.5MM, (448), FIBER TYPE A</v>
          </cell>
          <cell r="F7007" t="str">
            <v>ELECTRICAL ONLY</v>
          </cell>
          <cell r="G7007">
            <v>0</v>
          </cell>
        </row>
        <row r="7008">
          <cell r="A7008" t="str">
            <v>826E10620</v>
          </cell>
          <cell r="B7008" t="str">
            <v>Y</v>
          </cell>
          <cell r="C7008" t="str">
            <v>CY</v>
          </cell>
          <cell r="D7008" t="str">
            <v>ASPHALT CONCRETE SURFACE COURSE, 442 12.5MM, (448), FIBER TYPE B</v>
          </cell>
          <cell r="F7008" t="str">
            <v>ELECTRICAL ONLY</v>
          </cell>
          <cell r="G7008">
            <v>0</v>
          </cell>
        </row>
        <row r="7009">
          <cell r="A7009" t="str">
            <v>826E10640</v>
          </cell>
          <cell r="B7009" t="str">
            <v>Y</v>
          </cell>
          <cell r="C7009" t="str">
            <v>CY</v>
          </cell>
          <cell r="D7009" t="str">
            <v>ASPHALT CONCRETE SURFACE COURSE, 442 12.5MM, (448), FIBER TYPE C</v>
          </cell>
          <cell r="F7009" t="str">
            <v>ELECTRICAL ONLY</v>
          </cell>
          <cell r="G7009">
            <v>0</v>
          </cell>
        </row>
        <row r="7010">
          <cell r="A7010" t="str">
            <v>826E10700</v>
          </cell>
          <cell r="B7010" t="str">
            <v>Y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B7011" t="str">
            <v>Y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B7012" t="str">
            <v>Y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B7013" t="str">
            <v>Y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B7014" t="str">
            <v>Y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B7015" t="str">
            <v>Y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B7016" t="str">
            <v>Y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B7017" t="str">
            <v>Y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B7019" t="str">
            <v>Y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B7020" t="str">
            <v>Y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B7021" t="str">
            <v>Y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B7022" t="str">
            <v>Y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B7023" t="str">
            <v>Y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B7024" t="str">
            <v>Y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B7025" t="str">
            <v>Y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B7026" t="str">
            <v>Y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B7027" t="str">
            <v>Y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B7028" t="str">
            <v>Y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B7029" t="str">
            <v>Y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B7030" t="str">
            <v>Y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B7031" t="str">
            <v>Y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B7032" t="str">
            <v>Y</v>
          </cell>
          <cell r="C7032" t="str">
            <v>SY</v>
          </cell>
          <cell r="D7032" t="str">
            <v>SEEDING AND EROSION CONTROL WITH TURF REINFORCING MAT, TYPE 3, WITHOUT SOIL FILLING</v>
          </cell>
          <cell r="F7032" t="str">
            <v>DO NOT USE - OBSOLETE 07-10-21</v>
          </cell>
          <cell r="G7032">
            <v>0</v>
          </cell>
        </row>
        <row r="7033">
          <cell r="A7033" t="str">
            <v>837E10000</v>
          </cell>
          <cell r="B7033" t="str">
            <v>Y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B7034" t="str">
            <v>Y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B7035" t="str">
            <v>Y</v>
          </cell>
          <cell r="C7035" t="str">
            <v>CY</v>
          </cell>
          <cell r="D7035" t="str">
            <v>BACKFILL FOR LINER PIPE</v>
          </cell>
          <cell r="F7035" t="str">
            <v>DESIGN BUILD PROJECTS ONLY</v>
          </cell>
          <cell r="G7035">
            <v>0</v>
          </cell>
        </row>
        <row r="7036">
          <cell r="A7036" t="str">
            <v>837E20001</v>
          </cell>
          <cell r="B7036" t="str">
            <v>Y</v>
          </cell>
          <cell r="C7036" t="str">
            <v>CY</v>
          </cell>
          <cell r="D7036" t="str">
            <v>BACKFILL FOR LINER PIPE, AS PER PLAN</v>
          </cell>
          <cell r="F7036" t="str">
            <v>DESIGN BUILD PROJECTS ONLY</v>
          </cell>
          <cell r="G7036">
            <v>0</v>
          </cell>
        </row>
        <row r="7037">
          <cell r="A7037" t="str">
            <v>838E20700</v>
          </cell>
          <cell r="B7037" t="str">
            <v>Y</v>
          </cell>
          <cell r="C7037" t="str">
            <v>CY</v>
          </cell>
          <cell r="D7037" t="str">
            <v>GABIONS</v>
          </cell>
          <cell r="F7037" t="str">
            <v>DESIGN BUILD PROJECTS ONLY</v>
          </cell>
          <cell r="G7037">
            <v>0</v>
          </cell>
        </row>
        <row r="7038">
          <cell r="A7038" t="str">
            <v>838E20701</v>
          </cell>
          <cell r="B7038" t="str">
            <v>Y</v>
          </cell>
          <cell r="C7038" t="str">
            <v>CY</v>
          </cell>
          <cell r="D7038" t="str">
            <v>GABIONS, AS PER PLAN</v>
          </cell>
          <cell r="F7038" t="str">
            <v>DESIGN BUILD PROJECTS ONLY</v>
          </cell>
          <cell r="G7038">
            <v>0</v>
          </cell>
        </row>
        <row r="7039">
          <cell r="A7039" t="str">
            <v>838E20750</v>
          </cell>
          <cell r="B7039" t="str">
            <v>Y</v>
          </cell>
          <cell r="C7039" t="str">
            <v>CY</v>
          </cell>
          <cell r="D7039" t="str">
            <v>GABIONS WITH ADDITIONAL COATING</v>
          </cell>
          <cell r="F7039" t="str">
            <v>DESIGN BUILD PROJECTS ONLY</v>
          </cell>
          <cell r="G7039">
            <v>0</v>
          </cell>
        </row>
        <row r="7040">
          <cell r="A7040" t="str">
            <v>838E20751</v>
          </cell>
          <cell r="B7040" t="str">
            <v>Y</v>
          </cell>
          <cell r="C7040" t="str">
            <v>CY</v>
          </cell>
          <cell r="D7040" t="str">
            <v>GABIONS WITH ADDITIONAL COATING, AS PER PLAN</v>
          </cell>
          <cell r="F7040" t="str">
            <v>DESIGN BUILD PROJECTS ONLY</v>
          </cell>
          <cell r="G7040">
            <v>0</v>
          </cell>
        </row>
        <row r="7041">
          <cell r="A7041" t="str">
            <v>839E30000</v>
          </cell>
          <cell r="B7041" t="str">
            <v>Y</v>
          </cell>
          <cell r="C7041" t="str">
            <v>FT</v>
          </cell>
          <cell r="D7041" t="str">
            <v>TRENCH DRAIN WITH STANDARD GRATE</v>
          </cell>
          <cell r="F7041" t="str">
            <v>DESIGN BUILD PROJECTS ONLY</v>
          </cell>
          <cell r="G7041">
            <v>0</v>
          </cell>
        </row>
        <row r="7042">
          <cell r="A7042" t="str">
            <v>839E30100</v>
          </cell>
          <cell r="B7042" t="str">
            <v>Y</v>
          </cell>
          <cell r="C7042" t="str">
            <v>FT</v>
          </cell>
          <cell r="D7042" t="str">
            <v>TRENCH DRAIN WITH PEDESTRIAN GRATE</v>
          </cell>
          <cell r="F7042" t="str">
            <v>DESIGN BUILD PROJECTS ONLY</v>
          </cell>
          <cell r="G7042">
            <v>0</v>
          </cell>
        </row>
        <row r="7043">
          <cell r="A7043" t="str">
            <v>840E20000</v>
          </cell>
          <cell r="B7043" t="str">
            <v>Y</v>
          </cell>
          <cell r="C7043" t="str">
            <v>SF</v>
          </cell>
          <cell r="D7043" t="str">
            <v>MECHANICALLY STABILIZED EARTH WALL</v>
          </cell>
          <cell r="F7043" t="str">
            <v>DESIGN BUILD PROJECTS ONLY</v>
          </cell>
          <cell r="G7043">
            <v>0</v>
          </cell>
        </row>
        <row r="7044">
          <cell r="A7044" t="str">
            <v>840E20001</v>
          </cell>
          <cell r="B7044" t="str">
            <v>Y</v>
          </cell>
          <cell r="C7044" t="str">
            <v>SF</v>
          </cell>
          <cell r="D7044" t="str">
            <v>MECHANICALLY STABILIZED EARTH WALL, AS PER PLAN</v>
          </cell>
          <cell r="F7044" t="str">
            <v>DESIGN BUILD PROJECTS ONLY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F7045" t="str">
            <v>DESIGN BUILD PROJECTS ONLY</v>
          </cell>
          <cell r="G7045">
            <v>0</v>
          </cell>
        </row>
        <row r="7046">
          <cell r="A7046" t="str">
            <v>840E21001</v>
          </cell>
          <cell r="B7046" t="str">
            <v>Y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B7047" t="str">
            <v>Y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B7048" t="str">
            <v>Y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B7049" t="str">
            <v>Y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B7050" t="str">
            <v>Y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B7051" t="str">
            <v>Y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B7052" t="str">
            <v>Y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B7053" t="str">
            <v>Y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B7054" t="str">
            <v>Y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B7055" t="str">
            <v>Y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B7056" t="str">
            <v>Y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B7057" t="str">
            <v>Y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B7058" t="str">
            <v>Y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B7059" t="str">
            <v>Y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B7060" t="str">
            <v>Y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B7061" t="str">
            <v>Y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B7062" t="str">
            <v>Y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B7063" t="str">
            <v>Y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B7064" t="str">
            <v>Y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B7065" t="str">
            <v>Y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B7066" t="str">
            <v>Y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B7067" t="str">
            <v>Y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B7068" t="str">
            <v>Y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B7069" t="str">
            <v>Y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B7070" t="str">
            <v>Y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B7071" t="str">
            <v>Y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B7072" t="str">
            <v>Y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B7073" t="str">
            <v>Y</v>
          </cell>
          <cell r="C7073" t="str">
            <v>MNHR</v>
          </cell>
          <cell r="D7073" t="str">
            <v>GRINDING FINS, TEARS, SLIVERS ON EXISTING STRUCTURAL STEEL</v>
          </cell>
          <cell r="F7073" t="str">
            <v>ADD SUPPLEMENTAL DESCRIPTION</v>
          </cell>
          <cell r="G7073">
            <v>0</v>
          </cell>
        </row>
        <row r="7074">
          <cell r="A7074" t="str">
            <v>845E62000</v>
          </cell>
          <cell r="B7074" t="str">
            <v>Y</v>
          </cell>
          <cell r="C7074" t="str">
            <v>SF</v>
          </cell>
          <cell r="D7074" t="str">
            <v>FIELD METALLIZING OF EXISTING STRUCTURAL STEEL</v>
          </cell>
          <cell r="F7074" t="str">
            <v>ADD SUPPLEMENTAL DESCRIPTION</v>
          </cell>
          <cell r="G7074">
            <v>0</v>
          </cell>
        </row>
        <row r="7075">
          <cell r="A7075" t="str">
            <v>845E98000</v>
          </cell>
          <cell r="B7075" t="str">
            <v>Y</v>
          </cell>
          <cell r="C7075" t="str">
            <v>SF</v>
          </cell>
          <cell r="D7075" t="str">
            <v>FIELD METALLIZING,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846E00110</v>
          </cell>
          <cell r="B7076" t="str">
            <v>Y</v>
          </cell>
          <cell r="C7076" t="str">
            <v>CF</v>
          </cell>
          <cell r="D7076" t="str">
            <v>POLYMER MODIFIED ASPHALT EXPANSION JOINT SYSTEM</v>
          </cell>
          <cell r="F7076" t="str">
            <v>ADD SUPPLEMENTAL DESCRIPTION</v>
          </cell>
          <cell r="G7076">
            <v>0</v>
          </cell>
        </row>
        <row r="7077">
          <cell r="A7077" t="str">
            <v>846E00111</v>
          </cell>
          <cell r="B7077" t="str">
            <v>Y</v>
          </cell>
          <cell r="C7077" t="str">
            <v>CF</v>
          </cell>
          <cell r="D7077" t="str">
            <v>POLYMER MODIFIED ASPHALT EXPANSION JOINT SYSTEM, AS PER PLAN</v>
          </cell>
          <cell r="F7077" t="str">
            <v>ADD SUPPLEMENTAL DESCRIPTION</v>
          </cell>
          <cell r="G7077">
            <v>0</v>
          </cell>
        </row>
        <row r="7078">
          <cell r="A7078" t="str">
            <v>847E10000</v>
          </cell>
          <cell r="B7078" t="str">
            <v>Y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B7079" t="str">
            <v>Y</v>
          </cell>
          <cell r="C7079" t="str">
            <v>SY</v>
          </cell>
          <cell r="D7079" t="str">
            <v>MICRO SILICA MODIFIED CONCRETE OVERLAY, AS PER PLAN</v>
          </cell>
          <cell r="F7079" t="str">
            <v>ADD SUPPLEMENTAL DESCRIPTION</v>
          </cell>
          <cell r="G7079">
            <v>0</v>
          </cell>
        </row>
        <row r="7080">
          <cell r="A7080" t="str">
            <v>847E10100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B7081" t="str">
            <v>Y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B7082" t="str">
            <v>Y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B7083" t="str">
            <v>Y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B7084" t="str">
            <v>Y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B7085" t="str">
            <v>Y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B7086" t="str">
            <v>Y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B7087" t="str">
            <v>Y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B7088" t="str">
            <v>Y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B7089" t="str">
            <v>Y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B7090" t="str">
            <v>Y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B7091" t="str">
            <v>Y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B7092" t="str">
            <v>Y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B7093" t="str">
            <v>Y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B7094" t="str">
            <v>Y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F7097" t="str">
            <v>ADD SUPPLEMENTAL DESCRIPTION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F7104" t="str">
            <v>ADD SUPPLEMENTAL DESCRIPTION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F7105" t="str">
            <v>ADD SUPPLEMENTAL DESCRIPTION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F7106" t="str">
            <v>ADD SUPPLEMENTAL DESCRIPTION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F7107" t="str">
            <v>ADD SUPPLEMENTAL DESCRIPTION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F7108" t="str">
            <v>ADD SUPPLEMENTAL DESCRIPTION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F7109" t="str">
            <v>ADD SUPPLEMENTAL DESCRIPTION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F7110" t="str">
            <v>ADD SUPPLEMENTAL DESCRIPTION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F7111" t="str">
            <v>ADD SUPPLEMENTAL DESCRIPTION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F7112" t="str">
            <v>ADD SUPPLEMENTAL DESCRIPTION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F7113" t="str">
            <v>ADD SUPPLEMENTAL DESCRIPTION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F7114" t="str">
            <v>ADD SUPPLEMENTAL DESCRIPTION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F7115" t="str">
            <v>ADD SUPPLEMENTAL DESCRIPTION</v>
          </cell>
          <cell r="G7115">
            <v>0</v>
          </cell>
        </row>
        <row r="7116">
          <cell r="A7116" t="str">
            <v>848E50200</v>
          </cell>
          <cell r="B7116" t="str">
            <v>Y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B7117" t="str">
            <v>Y</v>
          </cell>
          <cell r="C7117" t="str">
            <v>CY</v>
          </cell>
          <cell r="D7117" t="str">
            <v>FULL DEPTH REPAIR, AS PER PLAN</v>
          </cell>
          <cell r="F7117" t="str">
            <v>CHECK UNIT OF MEASURE</v>
          </cell>
          <cell r="G7117">
            <v>0</v>
          </cell>
        </row>
        <row r="7118">
          <cell r="A7118" t="str">
            <v>848E50300</v>
          </cell>
          <cell r="B7118" t="str">
            <v>Y</v>
          </cell>
          <cell r="C7118" t="str">
            <v>SY</v>
          </cell>
          <cell r="D7118" t="str">
            <v>WEARING COURSE REMOVED, ASPHALT</v>
          </cell>
          <cell r="F7118" t="str">
            <v>CHECK UNIT OF MEASURE</v>
          </cell>
          <cell r="G7118">
            <v>0</v>
          </cell>
        </row>
        <row r="7119">
          <cell r="A7119" t="str">
            <v>848E50301</v>
          </cell>
          <cell r="B7119" t="str">
            <v>Y</v>
          </cell>
          <cell r="C7119" t="str">
            <v>SY</v>
          </cell>
          <cell r="D7119" t="str">
            <v>WEARING COURSE REMOVED, ASPHALT, AS PER PLAN</v>
          </cell>
          <cell r="F7119" t="str">
            <v>CHECK UNIT OF MEASURE</v>
          </cell>
          <cell r="G7119">
            <v>0</v>
          </cell>
        </row>
        <row r="7120">
          <cell r="A7120" t="str">
            <v>848E50320</v>
          </cell>
          <cell r="B7120" t="str">
            <v>Y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B7121" t="str">
            <v>Y</v>
          </cell>
          <cell r="C7121" t="str">
            <v>SY</v>
          </cell>
          <cell r="D7121" t="str">
            <v>EXISTING CONCRETE OVERLAY REMOVED, AS PER PLAN</v>
          </cell>
          <cell r="F7121" t="str">
            <v>CHECK UNIT OF MEASURE</v>
          </cell>
          <cell r="G7121">
            <v>0</v>
          </cell>
        </row>
        <row r="7122">
          <cell r="A7122" t="str">
            <v>848E50340</v>
          </cell>
          <cell r="B7122" t="str">
            <v>Y</v>
          </cell>
          <cell r="C7122" t="str">
            <v>SY</v>
          </cell>
          <cell r="D7122" t="str">
            <v>REMOVAL OF DEBONDED OR DETERIORATED EXISTING VARIABLE THICKNESS CONCRETE OVERLAY</v>
          </cell>
          <cell r="F7122" t="str">
            <v>CHECK UNIT OF MEASURE</v>
          </cell>
          <cell r="G7122">
            <v>0</v>
          </cell>
        </row>
        <row r="7123">
          <cell r="A7123" t="str">
            <v>848E50341</v>
          </cell>
          <cell r="B7123" t="str">
            <v>Y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F7123" t="str">
            <v>CHECK UNIT OF MEASURE</v>
          </cell>
          <cell r="G7123">
            <v>0</v>
          </cell>
        </row>
        <row r="7124">
          <cell r="A7124" t="str">
            <v>848E90000</v>
          </cell>
          <cell r="B7124" t="str">
            <v>Y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B7125" t="str">
            <v>Y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B7128" t="str">
            <v>Y</v>
          </cell>
          <cell r="C7128" t="str">
            <v>LS</v>
          </cell>
          <cell r="D7128" t="str">
            <v>DAMAGE ASSESSMENT</v>
          </cell>
          <cell r="F7128" t="str">
            <v>CHECK UNIT OF MEASURE</v>
          </cell>
          <cell r="G7128">
            <v>0</v>
          </cell>
        </row>
        <row r="7129">
          <cell r="A7129" t="str">
            <v>849E10001</v>
          </cell>
          <cell r="B7129" t="str">
            <v>Y</v>
          </cell>
          <cell r="C7129" t="str">
            <v>LS</v>
          </cell>
          <cell r="D7129" t="str">
            <v>DAMAGE ASSESSMENT, AS PER PLAN</v>
          </cell>
          <cell r="F7129" t="str">
            <v>CHECK UNIT OF MEASURE</v>
          </cell>
          <cell r="G7129">
            <v>0</v>
          </cell>
        </row>
        <row r="7130">
          <cell r="A7130" t="str">
            <v>849E10500</v>
          </cell>
          <cell r="B7130" t="str">
            <v>Y</v>
          </cell>
          <cell r="C7130" t="str">
            <v>LS</v>
          </cell>
          <cell r="D7130" t="str">
            <v>SURFACE PREPARATION</v>
          </cell>
          <cell r="F7130" t="str">
            <v>CHECK UNIT OF MEASURE</v>
          </cell>
          <cell r="G7130">
            <v>0</v>
          </cell>
        </row>
        <row r="7131">
          <cell r="A7131" t="str">
            <v>849E10600</v>
          </cell>
          <cell r="B7131" t="str">
            <v>Y</v>
          </cell>
          <cell r="C7131" t="str">
            <v>HOUR</v>
          </cell>
          <cell r="D7131" t="str">
            <v>REPAIRING DAMAGED MEMBERS BY GRINDING</v>
          </cell>
          <cell r="F7131" t="str">
            <v>ADD SUPPLEMENTAL DESCRIPTION</v>
          </cell>
          <cell r="G7131">
            <v>0</v>
          </cell>
        </row>
        <row r="7132">
          <cell r="A7132" t="str">
            <v>849E10700</v>
          </cell>
          <cell r="B7132" t="str">
            <v>Y</v>
          </cell>
          <cell r="C7132" t="str">
            <v>LS</v>
          </cell>
          <cell r="D7132" t="str">
            <v>STRAIGHTENING DAMAGED MEMBERS</v>
          </cell>
          <cell r="F7132" t="str">
            <v>ADD SUPPLEMENTAL DESCRIPTION</v>
          </cell>
          <cell r="G7132">
            <v>0</v>
          </cell>
        </row>
        <row r="7133">
          <cell r="A7133" t="str">
            <v>850E70000</v>
          </cell>
          <cell r="B7133" t="str">
            <v>Y</v>
          </cell>
          <cell r="C7133" t="str">
            <v>SY</v>
          </cell>
          <cell r="D7133" t="str">
            <v>4" CEMENT TREATED FREE DRAINING BASE</v>
          </cell>
          <cell r="F7133" t="str">
            <v>ADD SUPPLEMENTAL DESCRIPTION</v>
          </cell>
          <cell r="G7133">
            <v>0</v>
          </cell>
        </row>
        <row r="7134">
          <cell r="A7134" t="str">
            <v>851E40000</v>
          </cell>
          <cell r="B7134" t="str">
            <v>Y</v>
          </cell>
          <cell r="C7134" t="str">
            <v>SY</v>
          </cell>
          <cell r="D7134" t="str">
            <v>4" ASPHALT TREATED FREE DRAINING BASE</v>
          </cell>
          <cell r="F7134" t="str">
            <v>ADD SUPPLEMENTAL DESCRIPTION</v>
          </cell>
          <cell r="G7134">
            <v>0</v>
          </cell>
        </row>
        <row r="7135">
          <cell r="A7135" t="str">
            <v>852E10000</v>
          </cell>
          <cell r="B7135" t="str">
            <v>Y</v>
          </cell>
          <cell r="C7135" t="str">
            <v>SY</v>
          </cell>
          <cell r="D7135" t="str">
            <v>ULTRA-THIN WHITETOPPING</v>
          </cell>
          <cell r="F7135" t="str">
            <v>CHECK UNIT OF MEASURE</v>
          </cell>
          <cell r="G7135">
            <v>0</v>
          </cell>
        </row>
        <row r="7136">
          <cell r="A7136" t="str">
            <v>856E10000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CHECK UNIT OF MEASURE</v>
          </cell>
          <cell r="G7136">
            <v>0</v>
          </cell>
        </row>
        <row r="7137">
          <cell r="A7137" t="str">
            <v>857E10000</v>
          </cell>
          <cell r="B7137" t="str">
            <v>Y</v>
          </cell>
          <cell r="C7137" t="str">
            <v>CY</v>
          </cell>
          <cell r="D7137" t="str">
            <v>ASPHALT CONCRETE WITH GILSONITE, SURFACE COURSE, TYPE 1</v>
          </cell>
          <cell r="F7137" t="str">
            <v>CHECK UNIT OF MEASURE</v>
          </cell>
          <cell r="G7137">
            <v>0</v>
          </cell>
        </row>
        <row r="7138">
          <cell r="A7138" t="str">
            <v>857E19000</v>
          </cell>
          <cell r="B7138" t="str">
            <v>Y</v>
          </cell>
          <cell r="C7138" t="str">
            <v>CY</v>
          </cell>
          <cell r="D7138" t="str">
            <v>ASPHALT CONCRETE WITH GILSONITE, INTERMEDIATE COURSE, TYPE 1</v>
          </cell>
          <cell r="F7138" t="str">
            <v>CHECK UNIT OF MEASURE</v>
          </cell>
          <cell r="G7138">
            <v>0</v>
          </cell>
        </row>
        <row r="7139">
          <cell r="A7139" t="str">
            <v>857E20000</v>
          </cell>
          <cell r="B7139" t="str">
            <v>Y</v>
          </cell>
          <cell r="C7139" t="str">
            <v>CY</v>
          </cell>
          <cell r="D7139" t="str">
            <v>ASPHALT CONCRETE WITH GILSONITE, INTERMEDIATE COURSE, TYPE 2</v>
          </cell>
          <cell r="F7139" t="str">
            <v>CHECK UNIT OF MEASURE</v>
          </cell>
          <cell r="G7139">
            <v>0</v>
          </cell>
        </row>
        <row r="7140">
          <cell r="A7140" t="str">
            <v>859E10000</v>
          </cell>
          <cell r="B7140" t="str">
            <v>Y</v>
          </cell>
          <cell r="C7140" t="str">
            <v>CY</v>
          </cell>
          <cell r="D7140" t="str">
            <v>ASPHALT CONCRETE WITH VERGLIMIT</v>
          </cell>
          <cell r="F7140" t="str">
            <v>CHECK UNIT OF MEASURE</v>
          </cell>
          <cell r="G7140">
            <v>0</v>
          </cell>
        </row>
        <row r="7141">
          <cell r="A7141" t="str">
            <v>859E10001</v>
          </cell>
          <cell r="B7141" t="str">
            <v>Y</v>
          </cell>
          <cell r="C7141" t="str">
            <v>CY</v>
          </cell>
          <cell r="D7141" t="str">
            <v>ASPHALT CONCRETE WITH VERGLIMIT, AS PER PLAN</v>
          </cell>
          <cell r="F7141" t="str">
            <v>CHECK UNIT OF MEASURE</v>
          </cell>
          <cell r="G7141">
            <v>0</v>
          </cell>
        </row>
        <row r="7142">
          <cell r="A7142" t="str">
            <v>861E10000</v>
          </cell>
          <cell r="B7142" t="str">
            <v>Y</v>
          </cell>
          <cell r="C7142" t="str">
            <v>SY</v>
          </cell>
          <cell r="D7142" t="str">
            <v>GEOGRID FOR SUBGRADE STABILIZATION</v>
          </cell>
          <cell r="F7142" t="str">
            <v>CHECK UNIT OF MEASURE</v>
          </cell>
          <cell r="G7142">
            <v>0</v>
          </cell>
        </row>
        <row r="7143">
          <cell r="A7143" t="str">
            <v>861E10001</v>
          </cell>
          <cell r="B7143" t="str">
            <v>Y</v>
          </cell>
          <cell r="C7143" t="str">
            <v>SY</v>
          </cell>
          <cell r="D7143" t="str">
            <v>GEOGRID FOR SUBGRADE STABILIZATION, AS PER PLAN</v>
          </cell>
          <cell r="F7143" t="str">
            <v>CHECK UNIT OF MEASURE</v>
          </cell>
          <cell r="G7143">
            <v>0</v>
          </cell>
        </row>
        <row r="7144">
          <cell r="A7144" t="str">
            <v>862E00500</v>
          </cell>
          <cell r="B7144" t="str">
            <v>Y</v>
          </cell>
          <cell r="C7144" t="str">
            <v>HOUR</v>
          </cell>
          <cell r="D7144" t="str">
            <v>SCALING</v>
          </cell>
          <cell r="F7144" t="str">
            <v>CHECK UNIT OF MEASURE</v>
          </cell>
          <cell r="G7144">
            <v>0</v>
          </cell>
        </row>
        <row r="7145">
          <cell r="A7145" t="str">
            <v>862E00600</v>
          </cell>
          <cell r="B7145" t="str">
            <v>Y</v>
          </cell>
          <cell r="C7145" t="str">
            <v>SY</v>
          </cell>
          <cell r="D7145" t="str">
            <v>SLOPE DRAPE</v>
          </cell>
          <cell r="F7145" t="str">
            <v>CHECK UNIT OF MEASURE</v>
          </cell>
          <cell r="G7145">
            <v>0</v>
          </cell>
        </row>
        <row r="7146">
          <cell r="A7146" t="str">
            <v>862E00601</v>
          </cell>
          <cell r="B7146" t="str">
            <v>Y</v>
          </cell>
          <cell r="C7146" t="str">
            <v>SY</v>
          </cell>
          <cell r="D7146" t="str">
            <v>SLOPE DRAPE, AS PER PLAN</v>
          </cell>
          <cell r="F7146" t="str">
            <v>CHECK UNIT OF MEASURE</v>
          </cell>
          <cell r="G7146">
            <v>0</v>
          </cell>
        </row>
        <row r="7147">
          <cell r="A7147" t="str">
            <v>862E00610</v>
          </cell>
          <cell r="B7147" t="str">
            <v>Y</v>
          </cell>
          <cell r="C7147" t="str">
            <v>CY</v>
          </cell>
          <cell r="D7147" t="str">
            <v>EXCAVATION</v>
          </cell>
          <cell r="F7147" t="str">
            <v>CHECK UNIT OF MEASURE</v>
          </cell>
          <cell r="G7147">
            <v>0</v>
          </cell>
        </row>
        <row r="7148">
          <cell r="A7148" t="str">
            <v>862E00700</v>
          </cell>
          <cell r="B7148" t="str">
            <v>Y</v>
          </cell>
          <cell r="C7148" t="str">
            <v>SF</v>
          </cell>
          <cell r="D7148" t="str">
            <v>TRIM BLASTING</v>
          </cell>
          <cell r="F7148" t="str">
            <v>CHECK UNIT OF MEASURE</v>
          </cell>
          <cell r="G7148">
            <v>0</v>
          </cell>
        </row>
        <row r="7149">
          <cell r="A7149" t="str">
            <v>862E99000</v>
          </cell>
          <cell r="B7149" t="str">
            <v>Y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B7150" t="str">
            <v>Y</v>
          </cell>
          <cell r="C7150" t="str">
            <v>SY</v>
          </cell>
          <cell r="D7150" t="str">
            <v>GEOGRID, TYPE P1</v>
          </cell>
          <cell r="F7150" t="str">
            <v>CHECK UNIT OF MEASURE</v>
          </cell>
          <cell r="G7150">
            <v>0</v>
          </cell>
        </row>
        <row r="7151">
          <cell r="A7151" t="str">
            <v>863E00200</v>
          </cell>
          <cell r="B7151" t="str">
            <v>Y</v>
          </cell>
          <cell r="C7151" t="str">
            <v>SY</v>
          </cell>
          <cell r="D7151" t="str">
            <v>GEOGRID, TYPE P2</v>
          </cell>
          <cell r="F7151" t="str">
            <v>CHECK UNIT OF MEASURE</v>
          </cell>
          <cell r="G7151">
            <v>0</v>
          </cell>
        </row>
        <row r="7152">
          <cell r="A7152" t="str">
            <v>863E00300</v>
          </cell>
          <cell r="B7152" t="str">
            <v>Y</v>
          </cell>
          <cell r="C7152" t="str">
            <v>SY</v>
          </cell>
          <cell r="D7152" t="str">
            <v>GEOGRID, TYPE P3</v>
          </cell>
          <cell r="F7152" t="str">
            <v>CHECK UNIT OF MEASURE</v>
          </cell>
          <cell r="G7152">
            <v>0</v>
          </cell>
        </row>
        <row r="7153">
          <cell r="A7153" t="str">
            <v>863E00400</v>
          </cell>
          <cell r="B7153" t="str">
            <v>Y</v>
          </cell>
          <cell r="C7153" t="str">
            <v>SY</v>
          </cell>
          <cell r="D7153" t="str">
            <v>GEOGRID, TYPE P4</v>
          </cell>
          <cell r="F7153" t="str">
            <v>CHECK UNIT OF MEASURE</v>
          </cell>
          <cell r="G7153">
            <v>0</v>
          </cell>
        </row>
        <row r="7154">
          <cell r="A7154" t="str">
            <v>863E00500</v>
          </cell>
          <cell r="B7154" t="str">
            <v>Y</v>
          </cell>
          <cell r="C7154" t="str">
            <v>SY</v>
          </cell>
          <cell r="D7154" t="str">
            <v>GEOGRID, TYPE P5</v>
          </cell>
          <cell r="F7154" t="str">
            <v>CHECK UNIT OF MEASURE</v>
          </cell>
          <cell r="G7154">
            <v>0</v>
          </cell>
        </row>
        <row r="7155">
          <cell r="A7155" t="str">
            <v>863E00600</v>
          </cell>
          <cell r="B7155" t="str">
            <v>Y</v>
          </cell>
          <cell r="C7155" t="str">
            <v>SY</v>
          </cell>
          <cell r="D7155" t="str">
            <v>GEOGRID, TYPE S1</v>
          </cell>
          <cell r="F7155" t="str">
            <v>CHECK UNIT OF MEASURE</v>
          </cell>
          <cell r="G7155">
            <v>0</v>
          </cell>
        </row>
        <row r="7156">
          <cell r="A7156" t="str">
            <v>863E00700</v>
          </cell>
          <cell r="B7156" t="str">
            <v>Y</v>
          </cell>
          <cell r="C7156" t="str">
            <v>SY</v>
          </cell>
          <cell r="D7156" t="str">
            <v>GEOGRID, TYPE S2</v>
          </cell>
          <cell r="F7156" t="str">
            <v>CHECK UNIT OF MEASURE</v>
          </cell>
          <cell r="G7156">
            <v>0</v>
          </cell>
        </row>
        <row r="7157">
          <cell r="A7157" t="str">
            <v>863E00800</v>
          </cell>
          <cell r="B7157" t="str">
            <v>Y</v>
          </cell>
          <cell r="C7157" t="str">
            <v>CY</v>
          </cell>
          <cell r="D7157" t="str">
            <v>REINFORCED EMBANKMENT</v>
          </cell>
          <cell r="F7157" t="str">
            <v>CHECK UNIT OF MEASURE</v>
          </cell>
          <cell r="G7157">
            <v>0</v>
          </cell>
        </row>
        <row r="7158">
          <cell r="A7158" t="str">
            <v>863E00801</v>
          </cell>
          <cell r="B7158" t="str">
            <v>Y</v>
          </cell>
          <cell r="C7158" t="str">
            <v>CY</v>
          </cell>
          <cell r="D7158" t="str">
            <v>REINFORCED EMBANKMENT, AS PER PLAN</v>
          </cell>
          <cell r="F7158" t="str">
            <v>CHECK UNIT OF MEASURE</v>
          </cell>
          <cell r="G7158">
            <v>0</v>
          </cell>
        </row>
        <row r="7159">
          <cell r="A7159" t="str">
            <v>866E00100</v>
          </cell>
          <cell r="B7159" t="str">
            <v>Y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B7160" t="str">
            <v>Y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B7161" t="str">
            <v>Y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B7162" t="str">
            <v>Y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B7163" t="str">
            <v>Y</v>
          </cell>
          <cell r="C7163" t="str">
            <v>EACH</v>
          </cell>
          <cell r="D7163" t="str">
            <v>PERFORMANCE TEST</v>
          </cell>
          <cell r="F7163" t="str">
            <v>ADD SUPPLEMENTAL DESCRIPTION</v>
          </cell>
          <cell r="G7163">
            <v>0</v>
          </cell>
        </row>
        <row r="7164">
          <cell r="A7164" t="str">
            <v>866E00500</v>
          </cell>
          <cell r="B7164" t="str">
            <v>Y</v>
          </cell>
          <cell r="C7164" t="str">
            <v>EACH</v>
          </cell>
          <cell r="D7164" t="str">
            <v>EXTENDED CREEP TEST</v>
          </cell>
          <cell r="F7164" t="str">
            <v>ADD SUPPLEMENTAL DESCRIPTION</v>
          </cell>
          <cell r="G7164">
            <v>0</v>
          </cell>
        </row>
        <row r="7165">
          <cell r="A7165" t="str">
            <v>866E01000</v>
          </cell>
          <cell r="B7165" t="str">
            <v>Y</v>
          </cell>
          <cell r="C7165" t="str">
            <v>CY</v>
          </cell>
          <cell r="D7165" t="str">
            <v>PRE-GROUTING IN ROCK</v>
          </cell>
          <cell r="F7165" t="str">
            <v>ADD SUPPLEMENTAL DESCRIPTION</v>
          </cell>
          <cell r="G7165">
            <v>0</v>
          </cell>
        </row>
        <row r="7166">
          <cell r="A7166" t="str">
            <v>866E01100</v>
          </cell>
          <cell r="B7166" t="str">
            <v>Y</v>
          </cell>
          <cell r="C7166" t="str">
            <v>EACH</v>
          </cell>
          <cell r="D7166" t="str">
            <v>REDRILLING PRE-GROUTED HOLES IN ROCK</v>
          </cell>
          <cell r="F7166" t="str">
            <v>ADD SUPPLEMENTAL DESCRIPTION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F7224" t="str">
            <v>CHECK UNIT OF MEASURE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F7267" t="str">
            <v>ADD SUPPLEMENTAL DESCRIPTION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  <row r="7334">
          <cell r="A7334" t="str">
            <v>809E61002</v>
          </cell>
          <cell r="C7334" t="str">
            <v>EACH</v>
          </cell>
          <cell r="D7334" t="str">
            <v>CCTV CONCRETE POLE, 70 FEET</v>
          </cell>
          <cell r="G7334">
            <v>0</v>
          </cell>
        </row>
        <row r="7335">
          <cell r="A7335" t="str">
            <v>809E61010</v>
          </cell>
          <cell r="C7335" t="str">
            <v>EACH</v>
          </cell>
          <cell r="D7335" t="str">
            <v>CCTV CONCRETE POLE WITH LOWERING UNIT, 50 FEET</v>
          </cell>
          <cell r="G7335">
            <v>0</v>
          </cell>
        </row>
        <row r="7336">
          <cell r="A7336" t="str">
            <v>809E61012</v>
          </cell>
          <cell r="C7336" t="str">
            <v>EACH</v>
          </cell>
          <cell r="D7336" t="str">
            <v>CCTV CONCRETE POLE, 50 FEET</v>
          </cell>
          <cell r="G7336">
            <v>0</v>
          </cell>
        </row>
        <row r="7337">
          <cell r="A7337" t="str">
            <v>809E61090</v>
          </cell>
          <cell r="C7337" t="str">
            <v>EACH</v>
          </cell>
          <cell r="D7337" t="str">
            <v>CCTV LOWERING UNIT</v>
          </cell>
          <cell r="G7337">
            <v>0</v>
          </cell>
        </row>
        <row r="7338">
          <cell r="A7338" t="str">
            <v>809E61100</v>
          </cell>
          <cell r="C7338" t="str">
            <v>EACH</v>
          </cell>
          <cell r="D7338" t="str">
            <v>CCTV LOWERING UNIT, INSTALLATION ONLY</v>
          </cell>
          <cell r="G7338">
            <v>0</v>
          </cell>
        </row>
        <row r="7339">
          <cell r="A7339" t="str">
            <v>809E62990</v>
          </cell>
          <cell r="C7339" t="str">
            <v>EACH</v>
          </cell>
          <cell r="D7339" t="str">
            <v>DYNAMIC MESSAGE SIGN (DMS), FULL COLOR</v>
          </cell>
          <cell r="G7339">
            <v>0</v>
          </cell>
        </row>
        <row r="7340">
          <cell r="A7340" t="str">
            <v>809E63000</v>
          </cell>
          <cell r="C7340" t="str">
            <v>EACH</v>
          </cell>
          <cell r="D7340" t="str">
            <v>DYNAMIC MESSAGE SIGN (DMS), FULL-SIZE WALK-IN</v>
          </cell>
          <cell r="G7340">
            <v>0</v>
          </cell>
        </row>
        <row r="7341">
          <cell r="A7341" t="str">
            <v>809E63001</v>
          </cell>
          <cell r="C7341" t="str">
            <v>EACH</v>
          </cell>
          <cell r="D7341" t="str">
            <v>DYNAMIC MESSAGE SIGN (DMS), FULL-SIZE WALK-IN, AS PER PLAN</v>
          </cell>
          <cell r="G7341">
            <v>0</v>
          </cell>
        </row>
        <row r="7342">
          <cell r="A7342" t="str">
            <v>809E63010</v>
          </cell>
          <cell r="C7342" t="str">
            <v>EACH</v>
          </cell>
          <cell r="D7342" t="str">
            <v>DYNAMIC MESSAGE SIGN (DMS), FRONT-ACCESS</v>
          </cell>
          <cell r="G7342">
            <v>0</v>
          </cell>
        </row>
        <row r="7343">
          <cell r="A7343" t="str">
            <v>809E63020</v>
          </cell>
          <cell r="C7343" t="str">
            <v>EACH</v>
          </cell>
          <cell r="D7343" t="str">
            <v>DESTINATION DYNAMIC MESSAGE SIGN (DDMS), FREEWAY - TWO-LINE</v>
          </cell>
          <cell r="G7343">
            <v>0</v>
          </cell>
        </row>
        <row r="7344">
          <cell r="A7344" t="str">
            <v>809E63030</v>
          </cell>
          <cell r="C7344" t="str">
            <v>EACH</v>
          </cell>
          <cell r="D7344" t="str">
            <v>DESTINATION DYNAMIC MESSAGE SIGN (DDMS), FREEWAY - THREE-LINE</v>
          </cell>
          <cell r="G7344">
            <v>0</v>
          </cell>
        </row>
        <row r="7345">
          <cell r="A7345" t="str">
            <v>809E63040</v>
          </cell>
          <cell r="C7345" t="str">
            <v>EACH</v>
          </cell>
          <cell r="D7345" t="str">
            <v>DESTINATION DYNAMIC MESSAGE SIGN (DDMS), ARTERIAL - TWO-LINE</v>
          </cell>
          <cell r="G7345">
            <v>0</v>
          </cell>
        </row>
        <row r="7346">
          <cell r="A7346" t="str">
            <v>809E63050</v>
          </cell>
          <cell r="C7346" t="str">
            <v>EACH</v>
          </cell>
          <cell r="D7346" t="str">
            <v>DESTINATION DYNAMIC MESSAGE SIGN (DDMS), ARTERIAL - THREE-LINE</v>
          </cell>
          <cell r="G7346">
            <v>0</v>
          </cell>
        </row>
        <row r="7347">
          <cell r="A7347" t="str">
            <v>809E64500</v>
          </cell>
          <cell r="C7347" t="str">
            <v>EACH</v>
          </cell>
          <cell r="D7347" t="str">
            <v>HIGH-SPEED ETHERNET RADIO</v>
          </cell>
          <cell r="G7347">
            <v>0</v>
          </cell>
        </row>
        <row r="7348">
          <cell r="A7348" t="str">
            <v>809E64550</v>
          </cell>
          <cell r="C7348" t="str">
            <v>FT</v>
          </cell>
          <cell r="D7348" t="str">
            <v>ETHERNET CABLE, OUTDOOR-RATED</v>
          </cell>
          <cell r="G7348">
            <v>0</v>
          </cell>
        </row>
        <row r="7349">
          <cell r="A7349" t="str">
            <v>809E65000</v>
          </cell>
          <cell r="C7349" t="str">
            <v>EACH</v>
          </cell>
          <cell r="D7349" t="str">
            <v>ITS CABINET - GROUND MOUNTED</v>
          </cell>
          <cell r="G7349">
            <v>0</v>
          </cell>
        </row>
        <row r="7350">
          <cell r="A7350" t="str">
            <v>809E65001</v>
          </cell>
          <cell r="C7350" t="str">
            <v>EACH</v>
          </cell>
          <cell r="D7350" t="str">
            <v>ITS CABINET - GROUND MOUNTED, AS PER PLAN</v>
          </cell>
          <cell r="G7350">
            <v>0</v>
          </cell>
        </row>
        <row r="7351">
          <cell r="A7351" t="str">
            <v>809E65010</v>
          </cell>
          <cell r="C7351" t="str">
            <v>EACH</v>
          </cell>
          <cell r="D7351" t="str">
            <v>ITS CABINET - POLE MOUNTED</v>
          </cell>
          <cell r="G7351">
            <v>0</v>
          </cell>
        </row>
        <row r="7352">
          <cell r="A7352" t="str">
            <v>809E65011</v>
          </cell>
          <cell r="C7352" t="str">
            <v>EACH</v>
          </cell>
          <cell r="D7352" t="str">
            <v>ITS CABINET - POLE MOUNTED, AS PER PLAN</v>
          </cell>
          <cell r="G7352">
            <v>0</v>
          </cell>
        </row>
        <row r="7353">
          <cell r="A7353" t="str">
            <v>809E65020</v>
          </cell>
          <cell r="C7353" t="str">
            <v>EACH</v>
          </cell>
          <cell r="D7353" t="str">
            <v>ITS CABINET - POWER DISTRIBUTION CABINET (PDC)</v>
          </cell>
          <cell r="G7353">
            <v>0</v>
          </cell>
        </row>
        <row r="7354">
          <cell r="A7354" t="str">
            <v>809E65030</v>
          </cell>
          <cell r="C7354" t="str">
            <v>EACH</v>
          </cell>
          <cell r="D7354" t="str">
            <v>ITS CABINET - RAMP METER</v>
          </cell>
          <cell r="G7354">
            <v>0</v>
          </cell>
        </row>
        <row r="7355">
          <cell r="A7355" t="str">
            <v>809E65040</v>
          </cell>
          <cell r="C7355" t="str">
            <v>EACH</v>
          </cell>
          <cell r="D7355" t="str">
            <v>ITS CABINET - DMS</v>
          </cell>
          <cell r="G7355">
            <v>0</v>
          </cell>
        </row>
        <row r="7356">
          <cell r="A7356" t="str">
            <v>809E65990</v>
          </cell>
          <cell r="C7356" t="str">
            <v>EACH</v>
          </cell>
          <cell r="D7356" t="str">
            <v>ITS DEVICE,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809E66000</v>
          </cell>
          <cell r="C7357" t="str">
            <v>EACH</v>
          </cell>
          <cell r="D7357" t="str">
            <v>CLOSED LOOP ARTERIAL TRAFFIC SIGNAL SYSTEM</v>
          </cell>
          <cell r="G7357">
            <v>0</v>
          </cell>
        </row>
        <row r="7358">
          <cell r="A7358" t="str">
            <v>809E66010</v>
          </cell>
          <cell r="C7358" t="str">
            <v>EACH</v>
          </cell>
          <cell r="D7358" t="str">
            <v>CENTRALLY CONTROLLED ARTERIAL TRAFFIC SIGNAL SYSTEM</v>
          </cell>
          <cell r="G7358">
            <v>0</v>
          </cell>
        </row>
        <row r="7359">
          <cell r="A7359" t="str">
            <v>809E66020</v>
          </cell>
          <cell r="C7359" t="str">
            <v>EACH</v>
          </cell>
          <cell r="D7359" t="str">
            <v>HIGHWAY RAIL / TRAFFIC SIGNAL PRE-EMPTION</v>
          </cell>
          <cell r="G7359">
            <v>0</v>
          </cell>
        </row>
        <row r="7360">
          <cell r="A7360" t="str">
            <v>809E66030</v>
          </cell>
          <cell r="C7360" t="str">
            <v>EACH</v>
          </cell>
          <cell r="D7360" t="str">
            <v>TRAFFIC SIGNAL SYSTEM WITH EMERGENCY VEHICLE PRE-EMPTION</v>
          </cell>
          <cell r="G7360">
            <v>0</v>
          </cell>
        </row>
        <row r="7361">
          <cell r="A7361" t="str">
            <v>809E66040</v>
          </cell>
          <cell r="C7361" t="str">
            <v>EACH</v>
          </cell>
          <cell r="D7361" t="str">
            <v>TRAFFIC SIGNAL SYSTEM WITH TRANSIT PRIORITY</v>
          </cell>
          <cell r="G7361">
            <v>0</v>
          </cell>
        </row>
        <row r="7362">
          <cell r="A7362" t="str">
            <v>809E66050</v>
          </cell>
          <cell r="C7362" t="str">
            <v>EACH</v>
          </cell>
          <cell r="D7362" t="str">
            <v>ADAPTIVE TRAFFIC SIGNAL CONTROL SYSTEM</v>
          </cell>
          <cell r="G7362">
            <v>0</v>
          </cell>
        </row>
        <row r="7363">
          <cell r="A7363" t="str">
            <v>809E67000</v>
          </cell>
          <cell r="C7363" t="str">
            <v>EACH</v>
          </cell>
          <cell r="D7363" t="str">
            <v>RAMP METER STATION</v>
          </cell>
          <cell r="G7363">
            <v>0</v>
          </cell>
        </row>
        <row r="7364">
          <cell r="A7364" t="str">
            <v>809E67050</v>
          </cell>
          <cell r="C7364" t="str">
            <v>EACH</v>
          </cell>
          <cell r="D7364" t="str">
            <v>RAMP METER TRAINING</v>
          </cell>
          <cell r="G7364">
            <v>0</v>
          </cell>
        </row>
        <row r="7365">
          <cell r="A7365" t="str">
            <v>809E68900</v>
          </cell>
          <cell r="C7365" t="str">
            <v>EACH</v>
          </cell>
          <cell r="D7365" t="str">
            <v>SIDE-FIRED RADAR DETECTOR</v>
          </cell>
          <cell r="G7365">
            <v>0</v>
          </cell>
        </row>
        <row r="7366">
          <cell r="A7366" t="str">
            <v>809E69000</v>
          </cell>
          <cell r="C7366" t="str">
            <v>EACH</v>
          </cell>
          <cell r="D7366" t="str">
            <v>ADVANCE RADAR DETECTION</v>
          </cell>
          <cell r="G7366">
            <v>0</v>
          </cell>
        </row>
        <row r="7367">
          <cell r="A7367" t="str">
            <v>809E69001</v>
          </cell>
          <cell r="C7367" t="str">
            <v>EACH</v>
          </cell>
          <cell r="D7367" t="str">
            <v>ADVANCE RADAR DETECTION, AS PER PLAN</v>
          </cell>
          <cell r="G7367">
            <v>0</v>
          </cell>
        </row>
        <row r="7368">
          <cell r="A7368" t="str">
            <v>809E69100</v>
          </cell>
          <cell r="C7368" t="str">
            <v>EACH</v>
          </cell>
          <cell r="D7368" t="str">
            <v>STOP LINE RADAR DETECTION</v>
          </cell>
          <cell r="G7368">
            <v>0</v>
          </cell>
        </row>
        <row r="7369">
          <cell r="A7369" t="str">
            <v>809E69101</v>
          </cell>
          <cell r="C7369" t="str">
            <v>EACH</v>
          </cell>
          <cell r="D7369" t="str">
            <v>STOP LINE RADAR DETECTION, AS PER PLAN</v>
          </cell>
          <cell r="G7369">
            <v>0</v>
          </cell>
        </row>
        <row r="7370">
          <cell r="A7370" t="str">
            <v>809E69110</v>
          </cell>
          <cell r="C7370" t="str">
            <v>EACH</v>
          </cell>
          <cell r="D7370" t="str">
            <v>STOP LINE AND ADVANCE RADAR DETECTION</v>
          </cell>
          <cell r="G7370">
            <v>0</v>
          </cell>
        </row>
        <row r="7371">
          <cell r="A7371" t="str">
            <v>809E69122</v>
          </cell>
          <cell r="C7371" t="str">
            <v>EACH</v>
          </cell>
          <cell r="D7371" t="str">
            <v>ATC CONTROLLER</v>
          </cell>
          <cell r="G7371">
            <v>0</v>
          </cell>
        </row>
        <row r="7372">
          <cell r="A7372" t="str">
            <v>809E69123</v>
          </cell>
          <cell r="C7372" t="str">
            <v>EACH</v>
          </cell>
          <cell r="D7372" t="str">
            <v>ATC CONTROLLER, AS PER PLAN</v>
          </cell>
          <cell r="G7372">
            <v>0</v>
          </cell>
        </row>
        <row r="7373">
          <cell r="A7373" t="str">
            <v>809E69130</v>
          </cell>
          <cell r="C7373" t="str">
            <v>EACH</v>
          </cell>
          <cell r="D7373" t="str">
            <v>WRONG WAY DETECTION SYSTEM</v>
          </cell>
          <cell r="G7373">
            <v>0</v>
          </cell>
        </row>
        <row r="7374">
          <cell r="A7374" t="str">
            <v>809E69200</v>
          </cell>
          <cell r="C7374" t="str">
            <v>EACH</v>
          </cell>
          <cell r="D7374" t="str">
            <v>EMERGENCY VEHICLE PREEMPTION</v>
          </cell>
          <cell r="G7374">
            <v>0</v>
          </cell>
        </row>
        <row r="7375">
          <cell r="A7375" t="str">
            <v>809E69201</v>
          </cell>
          <cell r="C7375" t="str">
            <v>EACH</v>
          </cell>
          <cell r="D7375" t="str">
            <v>EMERGENCY VEHICLE PREEMPTION, AS PER PLAN</v>
          </cell>
          <cell r="G7375">
            <v>0</v>
          </cell>
        </row>
        <row r="7376">
          <cell r="A7376" t="str">
            <v>809E69210</v>
          </cell>
          <cell r="C7376" t="str">
            <v>EACH</v>
          </cell>
          <cell r="D7376" t="str">
            <v>PREEMPT RECEIVING UNIT</v>
          </cell>
          <cell r="G7376">
            <v>0</v>
          </cell>
        </row>
        <row r="7377">
          <cell r="A7377" t="str">
            <v>809E69211</v>
          </cell>
          <cell r="C7377" t="str">
            <v>EACH</v>
          </cell>
          <cell r="D7377" t="str">
            <v>PREEMPT RECEIVING UNIT, AS PER PLAN</v>
          </cell>
          <cell r="G7377">
            <v>0</v>
          </cell>
        </row>
        <row r="7378">
          <cell r="A7378" t="str">
            <v>809E69220</v>
          </cell>
          <cell r="C7378" t="str">
            <v>FT</v>
          </cell>
          <cell r="D7378" t="str">
            <v>PREEMPT DETECTOR CABLE</v>
          </cell>
          <cell r="G7378">
            <v>0</v>
          </cell>
        </row>
        <row r="7379">
          <cell r="A7379" t="str">
            <v>809E69221</v>
          </cell>
          <cell r="C7379" t="str">
            <v>FT</v>
          </cell>
          <cell r="D7379" t="str">
            <v>PREEMPT DETECTOR CABLE, AS PER PLAN</v>
          </cell>
          <cell r="G7379">
            <v>0</v>
          </cell>
        </row>
        <row r="7380">
          <cell r="A7380" t="str">
            <v>809E69230</v>
          </cell>
          <cell r="C7380" t="str">
            <v>EACH</v>
          </cell>
          <cell r="D7380" t="str">
            <v>PREEMPT PHASE SELECTOR</v>
          </cell>
          <cell r="G7380">
            <v>0</v>
          </cell>
        </row>
        <row r="7381">
          <cell r="A7381" t="str">
            <v>809E69231</v>
          </cell>
          <cell r="C7381" t="str">
            <v>EACH</v>
          </cell>
          <cell r="D7381" t="str">
            <v>PREEMPT PHASE SELECTOR, AS PER PLAN</v>
          </cell>
          <cell r="G7381">
            <v>0</v>
          </cell>
        </row>
        <row r="7382">
          <cell r="A7382" t="str">
            <v>809E69240</v>
          </cell>
          <cell r="C7382" t="str">
            <v>EACH</v>
          </cell>
          <cell r="D7382" t="str">
            <v>PREEMPT CONFIRMATION LIGHT</v>
          </cell>
          <cell r="G7382">
            <v>0</v>
          </cell>
        </row>
        <row r="7383">
          <cell r="A7383" t="str">
            <v>809E69241</v>
          </cell>
          <cell r="C7383" t="str">
            <v>EACH</v>
          </cell>
          <cell r="D7383" t="str">
            <v>PREEMPT CONFIRMATION LIGHT, AS PER PLAN</v>
          </cell>
          <cell r="G7383">
            <v>0</v>
          </cell>
        </row>
        <row r="7384">
          <cell r="A7384" t="str">
            <v>809E70000</v>
          </cell>
          <cell r="C7384" t="str">
            <v>LS</v>
          </cell>
          <cell r="D7384" t="str">
            <v>MAINTAINING ITS DURING CONSTRUCTION</v>
          </cell>
          <cell r="G7384">
            <v>0</v>
          </cell>
        </row>
        <row r="7385">
          <cell r="A7385" t="str">
            <v>809E70050</v>
          </cell>
          <cell r="C7385" t="str">
            <v>LS</v>
          </cell>
          <cell r="D7385" t="str">
            <v>AS-BUILT CONSTRUCTION PLANS</v>
          </cell>
          <cell r="G7385">
            <v>0</v>
          </cell>
        </row>
        <row r="7386">
          <cell r="A7386" t="str">
            <v>809E70100</v>
          </cell>
          <cell r="C7386" t="str">
            <v>LS</v>
          </cell>
          <cell r="D7386" t="str">
            <v>TRAINING</v>
          </cell>
          <cell r="G7386">
            <v>0</v>
          </cell>
        </row>
        <row r="7387">
          <cell r="A7387" t="str">
            <v>809E99000</v>
          </cell>
          <cell r="B7387" t="str">
            <v>Y</v>
          </cell>
          <cell r="C7387" t="str">
            <v>LS</v>
          </cell>
          <cell r="D7387" t="str">
            <v>SPECIAL - ITS</v>
          </cell>
          <cell r="F7387" t="str">
            <v>DESIGN BUILD PROJECTS ONLY</v>
          </cell>
          <cell r="G7387">
            <v>0</v>
          </cell>
        </row>
        <row r="7388">
          <cell r="A7388" t="str">
            <v>810E00100</v>
          </cell>
          <cell r="C7388" t="str">
            <v>EACH</v>
          </cell>
          <cell r="D7388" t="str">
            <v>VITAL INDUCTIVE LOOP PROCESSOR SYSTEM</v>
          </cell>
          <cell r="G7388">
            <v>0</v>
          </cell>
        </row>
        <row r="7389">
          <cell r="A7389" t="str">
            <v>810E00101</v>
          </cell>
          <cell r="C7389" t="str">
            <v>EACH</v>
          </cell>
          <cell r="D7389" t="str">
            <v>VITAL INDUCTIVE LOOP PROCESSOR SYSTEM, AS PER PLAN</v>
          </cell>
          <cell r="G7389">
            <v>0</v>
          </cell>
        </row>
        <row r="7390">
          <cell r="A7390" t="str">
            <v>812E10000</v>
          </cell>
          <cell r="C7390" t="str">
            <v>EACH</v>
          </cell>
          <cell r="D7390" t="str">
            <v>PRECAST LIGHT POLE FOUNDATION</v>
          </cell>
          <cell r="G7390">
            <v>0</v>
          </cell>
        </row>
        <row r="7391">
          <cell r="A7391" t="str">
            <v>814E00010</v>
          </cell>
          <cell r="C7391" t="str">
            <v>EACH</v>
          </cell>
          <cell r="D7391" t="str">
            <v>INTERSTATE ELONGATED ROUTE SHIELD SYMBOL MARKING, TYPE B125</v>
          </cell>
          <cell r="G7391">
            <v>0</v>
          </cell>
        </row>
        <row r="7392">
          <cell r="A7392" t="str">
            <v>814E00012</v>
          </cell>
          <cell r="C7392" t="str">
            <v>EACH</v>
          </cell>
          <cell r="D7392" t="str">
            <v>US ROUTE SHIELD SYMBOL MARKING, TYPE B125</v>
          </cell>
          <cell r="G7392">
            <v>0</v>
          </cell>
        </row>
        <row r="7393">
          <cell r="A7393" t="str">
            <v>814E00014</v>
          </cell>
          <cell r="C7393" t="str">
            <v>EACH</v>
          </cell>
          <cell r="D7393" t="str">
            <v>STATE ROUTE SHIELD SYMBOL MARKING, TYPE B125</v>
          </cell>
          <cell r="G7393">
            <v>0</v>
          </cell>
        </row>
        <row r="7394">
          <cell r="A7394" t="str">
            <v>814E00016</v>
          </cell>
          <cell r="C7394" t="str">
            <v>EACH</v>
          </cell>
          <cell r="D7394" t="str">
            <v>CARDINAL DIRECTION (NORTH, SOUTH, WEST &amp; EAST) MARKING, TYPE B125</v>
          </cell>
          <cell r="G7394">
            <v>0</v>
          </cell>
        </row>
        <row r="7395">
          <cell r="A7395" t="str">
            <v>814E00018</v>
          </cell>
          <cell r="C7395" t="str">
            <v>EACH</v>
          </cell>
          <cell r="D7395" t="str">
            <v>REMOVAL OF PAVEMENT MARKING</v>
          </cell>
          <cell r="G7395">
            <v>0</v>
          </cell>
        </row>
        <row r="7396">
          <cell r="A7396" t="str">
            <v>814E00020</v>
          </cell>
          <cell r="C7396" t="str">
            <v>SF</v>
          </cell>
          <cell r="D7396" t="str">
            <v>REMOVAL OF PAVEMENT MARKING</v>
          </cell>
          <cell r="G7396">
            <v>0</v>
          </cell>
        </row>
        <row r="7397">
          <cell r="A7397" t="str">
            <v>815E30000</v>
          </cell>
          <cell r="C7397" t="str">
            <v>EACH</v>
          </cell>
          <cell r="D7397" t="str">
            <v>SPREAD SPECTRUM RADIO</v>
          </cell>
          <cell r="G7397">
            <v>0</v>
          </cell>
        </row>
        <row r="7398">
          <cell r="A7398" t="str">
            <v>815E30001</v>
          </cell>
          <cell r="C7398" t="str">
            <v>EACH</v>
          </cell>
          <cell r="D7398" t="str">
            <v>SPREAD SPECTRUM RADIO, AS PER PLAN</v>
          </cell>
          <cell r="G7398">
            <v>0</v>
          </cell>
        </row>
        <row r="7399">
          <cell r="A7399" t="str">
            <v>815E30100</v>
          </cell>
          <cell r="C7399" t="str">
            <v>LS</v>
          </cell>
          <cell r="D7399" t="str">
            <v>TRAINING FOR SPREAD SPECTRUM RADIO</v>
          </cell>
          <cell r="G7399">
            <v>0</v>
          </cell>
        </row>
        <row r="7400">
          <cell r="A7400" t="str">
            <v>816E30000</v>
          </cell>
          <cell r="C7400" t="str">
            <v>EACH</v>
          </cell>
          <cell r="D7400" t="str">
            <v>VIDEO DETECTION SYSTEM</v>
          </cell>
          <cell r="G7400">
            <v>0</v>
          </cell>
        </row>
        <row r="7401">
          <cell r="A7401" t="str">
            <v>816E30001</v>
          </cell>
          <cell r="C7401" t="str">
            <v>EACH</v>
          </cell>
          <cell r="D7401" t="str">
            <v>VIDEO DETECTION SYSTEM, AS PER PLAN</v>
          </cell>
          <cell r="G7401">
            <v>0</v>
          </cell>
        </row>
        <row r="7402">
          <cell r="A7402" t="str">
            <v>816E30100</v>
          </cell>
          <cell r="C7402" t="str">
            <v>LS</v>
          </cell>
          <cell r="D7402" t="str">
            <v>TRAINING FOR VIDEO DETECTION SYSTEM</v>
          </cell>
          <cell r="G7402">
            <v>0</v>
          </cell>
        </row>
        <row r="7403">
          <cell r="A7403" t="str">
            <v>818E30000</v>
          </cell>
          <cell r="C7403" t="str">
            <v>EACH</v>
          </cell>
          <cell r="D7403" t="str">
            <v>PROGRAMMABLE LOGIC CONTROLLER (PLC), (BASIC OR ADVANCED)</v>
          </cell>
          <cell r="G7403">
            <v>0</v>
          </cell>
        </row>
        <row r="7404">
          <cell r="A7404" t="str">
            <v>819E10000</v>
          </cell>
          <cell r="C7404" t="str">
            <v>EACH</v>
          </cell>
          <cell r="D7404" t="str">
            <v>RAILROAD PREEMPTION INTERFACE</v>
          </cell>
          <cell r="F7404" t="str">
            <v>LOCATION REQUIRED</v>
          </cell>
          <cell r="G7404">
            <v>1</v>
          </cell>
        </row>
        <row r="7405">
          <cell r="A7405" t="str">
            <v>819E10001</v>
          </cell>
          <cell r="C7405" t="str">
            <v>EACH</v>
          </cell>
          <cell r="D7405" t="str">
            <v>RAILROAD PREEMPTION INTERFACE, AS PER PLAN</v>
          </cell>
          <cell r="F7405" t="str">
            <v>LOCATION REQUIRED</v>
          </cell>
          <cell r="G7405">
            <v>1</v>
          </cell>
        </row>
        <row r="7406">
          <cell r="A7406" t="str">
            <v>820E10001</v>
          </cell>
          <cell r="C7406" t="str">
            <v>EACH</v>
          </cell>
          <cell r="D7406" t="str">
            <v>INSTRUMENTATION ENCLOSURE, AS PER PLAN</v>
          </cell>
          <cell r="F7406" t="str">
            <v>SEE SS820 FOR SUPP DESCRIPTION</v>
          </cell>
          <cell r="G7406">
            <v>1</v>
          </cell>
        </row>
        <row r="7407">
          <cell r="A7407" t="str">
            <v>822E10000</v>
          </cell>
          <cell r="C7407" t="str">
            <v>SY</v>
          </cell>
          <cell r="D7407" t="str">
            <v>HOT IN-PLACE RECYCLING, INTERMEDIATE COURSE</v>
          </cell>
          <cell r="G7407">
            <v>0</v>
          </cell>
        </row>
        <row r="7408">
          <cell r="A7408" t="str">
            <v>823E10000</v>
          </cell>
          <cell r="C7408" t="str">
            <v>CY</v>
          </cell>
          <cell r="D7408" t="str">
            <v>ASPHALT CONCRETE SURFACE COURSE, TYPE 1, (448)</v>
          </cell>
          <cell r="G7408">
            <v>0</v>
          </cell>
        </row>
        <row r="7409">
          <cell r="A7409" t="str">
            <v>823E15000</v>
          </cell>
          <cell r="C7409" t="str">
            <v>CY</v>
          </cell>
          <cell r="D7409" t="str">
            <v>ASPHALT CONCRETE INTERMEDIATE COURSE, TYPE 1, (448)</v>
          </cell>
          <cell r="G7409">
            <v>0</v>
          </cell>
        </row>
        <row r="7410">
          <cell r="A7410" t="str">
            <v>823E20000</v>
          </cell>
          <cell r="C7410" t="str">
            <v>CY</v>
          </cell>
          <cell r="D7410" t="str">
            <v>ASPHALT CONCRETE INTERMEDIATE COURSE, TYPE 2, (448)</v>
          </cell>
          <cell r="G7410">
            <v>0</v>
          </cell>
        </row>
        <row r="7411">
          <cell r="A7411" t="str">
            <v>824E00010</v>
          </cell>
          <cell r="C7411" t="str">
            <v>LS</v>
          </cell>
          <cell r="D7411" t="str">
            <v>SYSTEM ANALYSIS</v>
          </cell>
          <cell r="G7411">
            <v>0</v>
          </cell>
        </row>
        <row r="7412">
          <cell r="A7412" t="str">
            <v>824E00011</v>
          </cell>
          <cell r="C7412" t="str">
            <v>LS</v>
          </cell>
          <cell r="D7412" t="str">
            <v>SYSTEM ANALYSIS, AS PER PLAN</v>
          </cell>
          <cell r="G7412">
            <v>0</v>
          </cell>
        </row>
        <row r="7413">
          <cell r="A7413" t="str">
            <v>826E10000</v>
          </cell>
          <cell r="C7413" t="str">
            <v>CY</v>
          </cell>
          <cell r="D7413" t="str">
            <v>ASPHALT CONCRETE SURFACE COURSE, TYPE 1, (448), FIBER TYPE A</v>
          </cell>
          <cell r="G7413">
            <v>0</v>
          </cell>
        </row>
        <row r="7414">
          <cell r="A7414" t="str">
            <v>826E10001</v>
          </cell>
          <cell r="C7414" t="str">
            <v>CY</v>
          </cell>
          <cell r="D7414" t="str">
            <v>ASPHALT CONCRETE SURFACE COURSE, TYPE 1, (448), FIBER TYPE A, AS PER PLAN</v>
          </cell>
          <cell r="G7414">
            <v>0</v>
          </cell>
        </row>
        <row r="7415">
          <cell r="A7415" t="str">
            <v>826E10020</v>
          </cell>
          <cell r="C7415" t="str">
            <v>CY</v>
          </cell>
          <cell r="D7415" t="str">
            <v>ASPHALT CONCRETE SURFACE COURSE, TYPE 1, (448), FIBER TYPE B</v>
          </cell>
          <cell r="G7415">
            <v>0</v>
          </cell>
        </row>
        <row r="7416">
          <cell r="A7416" t="str">
            <v>826E10021</v>
          </cell>
          <cell r="C7416" t="str">
            <v>CY</v>
          </cell>
          <cell r="D7416" t="str">
            <v>ASPHALT CONCRETE SURFACE COURSE, TYPE 1, (448), FIBER TYPE B, AS PER PLAN</v>
          </cell>
          <cell r="G7416">
            <v>0</v>
          </cell>
        </row>
        <row r="7417">
          <cell r="A7417" t="str">
            <v>826E10040</v>
          </cell>
          <cell r="C7417" t="str">
            <v>CY</v>
          </cell>
          <cell r="D7417" t="str">
            <v>ASPHALT CONCRETE SURFACE COURSE, TYPE 1, (448), FIBER TYPE C</v>
          </cell>
          <cell r="G7417">
            <v>0</v>
          </cell>
        </row>
        <row r="7418">
          <cell r="A7418" t="str">
            <v>826E10041</v>
          </cell>
          <cell r="C7418" t="str">
            <v>CY</v>
          </cell>
          <cell r="D7418" t="str">
            <v>ASPHALT CONCRETE SURFACE COURSE, TYPE 1, (448), FIBER TYPE C, AS PER PLAN</v>
          </cell>
          <cell r="G7418">
            <v>0</v>
          </cell>
        </row>
        <row r="7419">
          <cell r="A7419" t="str">
            <v>826E10300</v>
          </cell>
          <cell r="C7419" t="str">
            <v>CY</v>
          </cell>
          <cell r="D7419" t="str">
            <v>ASPHALT CONCRETE INTERMEDIATE COURSE, TYPE 2, (448), FIBER TYPE A</v>
          </cell>
          <cell r="G7419">
            <v>0</v>
          </cell>
        </row>
        <row r="7420">
          <cell r="A7420" t="str">
            <v>826E10301</v>
          </cell>
          <cell r="C7420" t="str">
            <v>CY</v>
          </cell>
          <cell r="D7420" t="str">
            <v>ASPHALT CONCRETE INTERMEDIATE COURSE, TYPE 2, (448), FIBER TYPE A, AS PER PLAN</v>
          </cell>
          <cell r="G7420">
            <v>0</v>
          </cell>
        </row>
        <row r="7421">
          <cell r="A7421" t="str">
            <v>826E10400</v>
          </cell>
          <cell r="C7421" t="str">
            <v>CY</v>
          </cell>
          <cell r="D7421" t="str">
            <v>ASPHALT CONCRETE INTERMEDIATE COURSE, TYPE 2, (448), FIBER TYPE B</v>
          </cell>
          <cell r="G7421">
            <v>0</v>
          </cell>
        </row>
        <row r="7422">
          <cell r="A7422" t="str">
            <v>826E10500</v>
          </cell>
          <cell r="C7422" t="str">
            <v>CY</v>
          </cell>
          <cell r="D7422" t="str">
            <v>ASPHALT CONCRETE INTERMEDIATE COURSE, TYPE 2, (448), FIBER TYPE C</v>
          </cell>
          <cell r="G7422">
            <v>0</v>
          </cell>
        </row>
        <row r="7423">
          <cell r="A7423" t="str">
            <v>826E10600</v>
          </cell>
          <cell r="C7423" t="str">
            <v>CY</v>
          </cell>
          <cell r="D7423" t="str">
            <v>ASPHALT CONCRETE SURFACE COURSE, 442 12.5MM, (448), FIBER TYPE A</v>
          </cell>
          <cell r="G7423">
            <v>0</v>
          </cell>
        </row>
        <row r="7424">
          <cell r="A7424" t="str">
            <v>826E10620</v>
          </cell>
          <cell r="C7424" t="str">
            <v>CY</v>
          </cell>
          <cell r="D7424" t="str">
            <v>ASPHALT CONCRETE SURFACE COURSE, 442 12.5MM, (448), FIBER TYPE B</v>
          </cell>
          <cell r="G7424">
            <v>0</v>
          </cell>
        </row>
        <row r="7425">
          <cell r="A7425" t="str">
            <v>826E10640</v>
          </cell>
          <cell r="C7425" t="str">
            <v>CY</v>
          </cell>
          <cell r="D7425" t="str">
            <v>ASPHALT CONCRETE SURFACE COURSE, 442 12.5MM, (448), FIBER TYPE C</v>
          </cell>
          <cell r="G7425">
            <v>0</v>
          </cell>
        </row>
        <row r="7426">
          <cell r="A7426" t="str">
            <v>826E10700</v>
          </cell>
          <cell r="C7426" t="str">
            <v>CY</v>
          </cell>
          <cell r="D7426" t="str">
            <v>ASPHALT CONCRETE INTERMEDIATE COURSE, 442 19MM, (448), FIBER TYPE A</v>
          </cell>
          <cell r="G7426">
            <v>0</v>
          </cell>
        </row>
        <row r="7427">
          <cell r="A7427" t="str">
            <v>826E10720</v>
          </cell>
          <cell r="C7427" t="str">
            <v>CY</v>
          </cell>
          <cell r="D7427" t="str">
            <v>ASPHALT CONCRETE INTERMEDIATE COURSE, 442 19MM, (448), FIBER TYPE B</v>
          </cell>
          <cell r="G7427">
            <v>0</v>
          </cell>
        </row>
        <row r="7428">
          <cell r="A7428" t="str">
            <v>826E10740</v>
          </cell>
          <cell r="C7428" t="str">
            <v>CY</v>
          </cell>
          <cell r="D7428" t="str">
            <v>ASPHALT CONCRETE INTERMEDIATE COURSE, 442 19MM, (448), FIBER TYPE C</v>
          </cell>
          <cell r="G7428">
            <v>0</v>
          </cell>
        </row>
        <row r="7429">
          <cell r="A7429" t="str">
            <v>826E20000</v>
          </cell>
          <cell r="C7429" t="str">
            <v>CY</v>
          </cell>
          <cell r="D7429" t="str">
            <v>ASPHALT CONCRETE, MISC.:</v>
          </cell>
          <cell r="F7429" t="str">
            <v>ADD SUPPLEMENTAL DESCRIPTION</v>
          </cell>
          <cell r="G7429">
            <v>1</v>
          </cell>
        </row>
        <row r="7430">
          <cell r="A7430" t="str">
            <v>828E00100</v>
          </cell>
          <cell r="C7430" t="str">
            <v>EACH</v>
          </cell>
          <cell r="D7430" t="str">
            <v>LED BLANKOUT SIGN</v>
          </cell>
          <cell r="F7430" t="str">
            <v>SPECIFY TYPE AND SIZE</v>
          </cell>
          <cell r="G7430">
            <v>1</v>
          </cell>
        </row>
        <row r="7431">
          <cell r="A7431" t="str">
            <v>828E00110</v>
          </cell>
          <cell r="C7431" t="str">
            <v>EACH</v>
          </cell>
          <cell r="D7431" t="str">
            <v>LED BLANKOUT SIGN, (MMU/CMU COMPATIBLE)</v>
          </cell>
          <cell r="F7431" t="str">
            <v>SPECIFY TYPE AND SIZE</v>
          </cell>
          <cell r="G7431">
            <v>1</v>
          </cell>
        </row>
        <row r="7432">
          <cell r="A7432" t="str">
            <v>829E00100</v>
          </cell>
          <cell r="C7432" t="str">
            <v>SNMT</v>
          </cell>
          <cell r="D7432" t="str">
            <v>WORK ZONE EGRESS WARNING SYSTEM</v>
          </cell>
          <cell r="G7432">
            <v>0</v>
          </cell>
        </row>
        <row r="7433">
          <cell r="A7433" t="str">
            <v>831E00100</v>
          </cell>
          <cell r="C7433" t="str">
            <v>FT</v>
          </cell>
          <cell r="D7433" t="str">
            <v>LONGITUDINAL CHANNELIZING DEVICE</v>
          </cell>
          <cell r="G7433">
            <v>0</v>
          </cell>
        </row>
        <row r="7434">
          <cell r="A7434" t="str">
            <v>831E00101</v>
          </cell>
          <cell r="C7434" t="str">
            <v>FT</v>
          </cell>
          <cell r="D7434" t="str">
            <v>LONGITUDINAL CHANNELIZING DEVICE, AS PER PLAN</v>
          </cell>
          <cell r="G7434">
            <v>0</v>
          </cell>
        </row>
        <row r="7435">
          <cell r="A7435" t="str">
            <v>831E00500</v>
          </cell>
          <cell r="C7435" t="str">
            <v>FT</v>
          </cell>
          <cell r="D7435" t="str">
            <v>REMOVAL OF LONGITUDINAL CHANNELIZING DEVICE</v>
          </cell>
          <cell r="G7435">
            <v>0</v>
          </cell>
        </row>
        <row r="7436">
          <cell r="A7436" t="str">
            <v>831E00510</v>
          </cell>
          <cell r="C7436" t="str">
            <v>EACH</v>
          </cell>
          <cell r="D7436" t="str">
            <v>REMOVAL OF LONGITUDINAL CHANNELIZING DEVICE</v>
          </cell>
          <cell r="G7436">
            <v>0</v>
          </cell>
        </row>
        <row r="7437">
          <cell r="A7437" t="str">
            <v>832E15000</v>
          </cell>
          <cell r="C7437" t="str">
            <v>LS</v>
          </cell>
          <cell r="D7437" t="str">
            <v>STORM WATER POLLUTION PREVENTION PLAN</v>
          </cell>
          <cell r="G7437">
            <v>0</v>
          </cell>
        </row>
        <row r="7438">
          <cell r="A7438" t="str">
            <v>832E15001</v>
          </cell>
          <cell r="C7438" t="str">
            <v>LS</v>
          </cell>
          <cell r="D7438" t="str">
            <v>STORM WATER POLLUTION PREVENTION PLAN, AS PER PLAN</v>
          </cell>
          <cell r="G7438">
            <v>0</v>
          </cell>
        </row>
        <row r="7439">
          <cell r="A7439" t="str">
            <v>832E15002</v>
          </cell>
          <cell r="C7439" t="str">
            <v>LS</v>
          </cell>
          <cell r="D7439" t="str">
            <v>STORM WATER POLLUTION PREVENTION INSPECTIONS</v>
          </cell>
          <cell r="G7439">
            <v>0</v>
          </cell>
        </row>
        <row r="7440">
          <cell r="A7440" t="str">
            <v>832E15010</v>
          </cell>
          <cell r="C7440" t="str">
            <v>LS</v>
          </cell>
          <cell r="D7440" t="str">
            <v>STORM WATER POLLUTION PREVENTION INSPECTION SOFTWARE</v>
          </cell>
          <cell r="G7440">
            <v>0</v>
          </cell>
        </row>
        <row r="7441">
          <cell r="A7441" t="str">
            <v>832E30000</v>
          </cell>
          <cell r="C7441" t="str">
            <v>EACH</v>
          </cell>
          <cell r="D7441" t="str">
            <v>EROSION CONTROL</v>
          </cell>
          <cell r="G7441">
            <v>0</v>
          </cell>
        </row>
        <row r="7442">
          <cell r="A7442" t="str">
            <v>832E30001</v>
          </cell>
          <cell r="C7442" t="str">
            <v>EACH</v>
          </cell>
          <cell r="D7442" t="str">
            <v>EROSION CONTROL, AS PER PLAN</v>
          </cell>
          <cell r="G7442">
            <v>0</v>
          </cell>
        </row>
        <row r="7443">
          <cell r="A7443" t="str">
            <v>832E99100</v>
          </cell>
          <cell r="B7443" t="str">
            <v>Y</v>
          </cell>
          <cell r="C7443" t="str">
            <v>EACH</v>
          </cell>
          <cell r="D7443" t="str">
            <v>SPECIAL - CONSTRUCTION EROSION CONTROL</v>
          </cell>
          <cell r="F7443" t="str">
            <v>DESIGN BUILD PROJECTS ONLY</v>
          </cell>
          <cell r="G7443">
            <v>0</v>
          </cell>
        </row>
        <row r="7444">
          <cell r="A7444" t="str">
            <v>833E10000</v>
          </cell>
          <cell r="C7444" t="str">
            <v>FT</v>
          </cell>
          <cell r="D7444" t="str">
            <v>CONDUIT RENEWAL USING SPRAY APPLIED STRUCTURAL LINER, ROUND CONDUIT</v>
          </cell>
          <cell r="F7444" t="str">
            <v>SPECIFY SIZE (___" DIAMETER)</v>
          </cell>
          <cell r="G7444">
            <v>1</v>
          </cell>
        </row>
        <row r="7445">
          <cell r="A7445" t="str">
            <v>833E10001</v>
          </cell>
          <cell r="C7445" t="str">
            <v>FT</v>
          </cell>
          <cell r="D7445" t="str">
            <v>CONDUIT RENEWAL USING SPRAY APPLIED STRUCTURAL LINER, ROUND CONDUIT, AS PER PLAN</v>
          </cell>
          <cell r="F7445" t="str">
            <v>SPECIFY SIZE (___" DIAMETER)</v>
          </cell>
          <cell r="G7445">
            <v>1</v>
          </cell>
        </row>
        <row r="7446">
          <cell r="A7446" t="str">
            <v>833E11000</v>
          </cell>
          <cell r="C7446" t="str">
            <v>FT</v>
          </cell>
          <cell r="D7446" t="str">
            <v>CONDUIT RENEWAL USING SPRAY APPLIED STRUCTURAL LINER, ELLIPTICAL CONDUIT</v>
          </cell>
          <cell r="F7446" t="str">
            <v>SPECIFY SIZE (RISE X SPAN)</v>
          </cell>
          <cell r="G7446">
            <v>1</v>
          </cell>
        </row>
        <row r="7447">
          <cell r="A7447" t="str">
            <v>833E12000</v>
          </cell>
          <cell r="C7447" t="str">
            <v>FT</v>
          </cell>
          <cell r="D7447" t="str">
            <v>CONDUIT RENEWAL USING SPRAY APPLIED STRUCTURAL LINER, ARCH</v>
          </cell>
          <cell r="F7447" t="str">
            <v>SPECIFY SIZE (SPAN X RISE)</v>
          </cell>
          <cell r="G7447">
            <v>1</v>
          </cell>
        </row>
        <row r="7448">
          <cell r="A7448" t="str">
            <v>833E12001</v>
          </cell>
          <cell r="C7448" t="str">
            <v>FT</v>
          </cell>
          <cell r="D7448" t="str">
            <v>CONDUIT RENEWAL USING SPRAY APPLIED STRUCTURAL LINER, ARCH, AS PER PLAN</v>
          </cell>
          <cell r="F7448" t="str">
            <v>SPECIFY SIZE (SPAN X RISE)</v>
          </cell>
          <cell r="G7448">
            <v>1</v>
          </cell>
        </row>
        <row r="7449">
          <cell r="A7449" t="str">
            <v>833E13000</v>
          </cell>
          <cell r="C7449" t="str">
            <v>FT</v>
          </cell>
          <cell r="D7449" t="str">
            <v>CONDUIT RENEWAL USING SPRAY APPLIED STRUCTURAL LINER, BOX CULVERT</v>
          </cell>
          <cell r="F7449" t="str">
            <v>SPECIFY SIZE (SPAN X RISE)</v>
          </cell>
          <cell r="G7449">
            <v>1</v>
          </cell>
        </row>
        <row r="7450">
          <cell r="A7450" t="str">
            <v>833E13001</v>
          </cell>
          <cell r="C7450" t="str">
            <v>FT</v>
          </cell>
          <cell r="D7450" t="str">
            <v>CONDUIT RENEWAL USING SPRAY APPLIED STRUCTURAL LINER, BOX CULVERT, AS PER PLAN</v>
          </cell>
          <cell r="F7450" t="str">
            <v>SPECIFY SIZE (SPAN X RISE)</v>
          </cell>
          <cell r="G7450">
            <v>1</v>
          </cell>
        </row>
        <row r="7451">
          <cell r="A7451" t="str">
            <v>836E10000</v>
          </cell>
          <cell r="C7451" t="str">
            <v>SY</v>
          </cell>
          <cell r="D7451" t="str">
            <v>SEEDING AND EROSION CONTROL WITH TURF REINFORCING MAT, TYPE 1</v>
          </cell>
          <cell r="G7451">
            <v>0</v>
          </cell>
        </row>
        <row r="7452">
          <cell r="A7452" t="str">
            <v>836E10020</v>
          </cell>
          <cell r="C7452" t="str">
            <v>SY</v>
          </cell>
          <cell r="D7452" t="str">
            <v>SEEDING AND EROSION CONTROL WITH TURF REINFORCING MAT, TYPE 2</v>
          </cell>
          <cell r="G7452">
            <v>0</v>
          </cell>
        </row>
        <row r="7453">
          <cell r="A7453" t="str">
            <v>836E10030</v>
          </cell>
          <cell r="C7453" t="str">
            <v>SY</v>
          </cell>
          <cell r="D7453" t="str">
            <v>SEEDING AND EROSION CONTROL WITH TURF REINFORCING MAT, TYPE 3</v>
          </cell>
          <cell r="G7453">
            <v>0</v>
          </cell>
        </row>
        <row r="7454">
          <cell r="A7454" t="str">
            <v>836E10040</v>
          </cell>
          <cell r="C7454" t="str">
            <v>SY</v>
          </cell>
          <cell r="D7454" t="str">
            <v>SEEDING AND EROSION CONTROL WITH TURF REINFORCING MAT, TYPE 4</v>
          </cell>
          <cell r="G7454">
            <v>0</v>
          </cell>
        </row>
        <row r="7455">
          <cell r="A7455" t="str">
            <v>836E20000</v>
          </cell>
          <cell r="C7455" t="str">
            <v>SY</v>
          </cell>
          <cell r="D7455" t="str">
            <v>SEEDING AND EROSION CONTROL WITH TURF REINFORCING MAT, TYPE 1, WITHOUT SOIL FILLING</v>
          </cell>
          <cell r="G7455">
            <v>0</v>
          </cell>
        </row>
        <row r="7456">
          <cell r="A7456" t="str">
            <v>836E20020</v>
          </cell>
          <cell r="C7456" t="str">
            <v>SY</v>
          </cell>
          <cell r="D7456" t="str">
            <v>SEEDING AND EROSION CONTROL WITH TURF REINFORCING MAT, TYPE 2, WITHOUT SOIL FILLING</v>
          </cell>
          <cell r="G7456">
            <v>0</v>
          </cell>
        </row>
        <row r="7457">
          <cell r="A7457" t="str">
            <v>836E20030</v>
          </cell>
          <cell r="C7457" t="str">
            <v>SY</v>
          </cell>
          <cell r="D7457" t="str">
            <v>SEEDING AND EROSION CONTROL WITH TURF REINFORCING MAT, TYPE 3, WITHOUT SOIL FILLING</v>
          </cell>
          <cell r="G7457">
            <v>0</v>
          </cell>
        </row>
        <row r="7458">
          <cell r="A7458" t="str">
            <v>836E20040</v>
          </cell>
          <cell r="C7458" t="str">
            <v>SY</v>
          </cell>
          <cell r="D7458" t="str">
            <v>SEEDING AND EROSION CONTROL WITH TURF REINFORCING MAT, TYPE 4, WITHOUT SOIL FILLING</v>
          </cell>
          <cell r="G7458">
            <v>0</v>
          </cell>
        </row>
        <row r="7459">
          <cell r="A7459" t="str">
            <v>837E10000</v>
          </cell>
          <cell r="C7459" t="str">
            <v>FT</v>
          </cell>
          <cell r="D7459" t="str">
            <v>LINER PIPE</v>
          </cell>
          <cell r="F7459" t="str">
            <v>SPECIFY SIZE AND TYPE</v>
          </cell>
          <cell r="G7459">
            <v>1</v>
          </cell>
        </row>
        <row r="7460">
          <cell r="A7460" t="str">
            <v>837E10001</v>
          </cell>
          <cell r="C7460" t="str">
            <v>FT</v>
          </cell>
          <cell r="D7460" t="str">
            <v>LINER PIPE, AS PER PLAN</v>
          </cell>
          <cell r="F7460" t="str">
            <v>SPECIFY SIZE AND TYPE</v>
          </cell>
          <cell r="G7460">
            <v>1</v>
          </cell>
        </row>
        <row r="7461">
          <cell r="A7461" t="str">
            <v>837E21000</v>
          </cell>
          <cell r="C7461" t="str">
            <v>FT</v>
          </cell>
          <cell r="D7461" t="str">
            <v>BACKFILL FOR LINER PIPE</v>
          </cell>
          <cell r="G7461">
            <v>0</v>
          </cell>
        </row>
        <row r="7462">
          <cell r="A7462" t="str">
            <v>837E21001</v>
          </cell>
          <cell r="C7462" t="str">
            <v>FT</v>
          </cell>
          <cell r="D7462" t="str">
            <v>BACKFILL FOR LINER PIPE, AS PER PLAN</v>
          </cell>
          <cell r="G7462">
            <v>0</v>
          </cell>
        </row>
        <row r="7463">
          <cell r="A7463" t="str">
            <v>838E20700</v>
          </cell>
          <cell r="C7463" t="str">
            <v>CY</v>
          </cell>
          <cell r="D7463" t="str">
            <v>GABIONS</v>
          </cell>
          <cell r="G7463">
            <v>0</v>
          </cell>
        </row>
        <row r="7464">
          <cell r="A7464" t="str">
            <v>838E20701</v>
          </cell>
          <cell r="C7464" t="str">
            <v>CY</v>
          </cell>
          <cell r="D7464" t="str">
            <v>GABIONS, AS PER PLAN</v>
          </cell>
          <cell r="G7464">
            <v>0</v>
          </cell>
        </row>
        <row r="7465">
          <cell r="A7465" t="str">
            <v>838E20750</v>
          </cell>
          <cell r="C7465" t="str">
            <v>CY</v>
          </cell>
          <cell r="D7465" t="str">
            <v>GABIONS WITH ADDITIONAL COATING</v>
          </cell>
          <cell r="G7465">
            <v>0</v>
          </cell>
        </row>
        <row r="7466">
          <cell r="A7466" t="str">
            <v>838E20751</v>
          </cell>
          <cell r="C7466" t="str">
            <v>CY</v>
          </cell>
          <cell r="D7466" t="str">
            <v>GABIONS WITH ADDITIONAL COATING, AS PER PLAN</v>
          </cell>
          <cell r="G7466">
            <v>0</v>
          </cell>
        </row>
        <row r="7467">
          <cell r="A7467" t="str">
            <v>839E30000</v>
          </cell>
          <cell r="C7467" t="str">
            <v>FT</v>
          </cell>
          <cell r="D7467" t="str">
            <v>TRENCH DRAIN WITH STANDARD GRATE</v>
          </cell>
          <cell r="G7467">
            <v>0</v>
          </cell>
        </row>
        <row r="7468">
          <cell r="A7468" t="str">
            <v>839E30001</v>
          </cell>
          <cell r="C7468" t="str">
            <v>FT</v>
          </cell>
          <cell r="D7468" t="str">
            <v>TRENCH DRAIN WITH STANDARD GRATE, AS PER PLAN</v>
          </cell>
          <cell r="G7468">
            <v>0</v>
          </cell>
        </row>
        <row r="7469">
          <cell r="A7469" t="str">
            <v>839E30100</v>
          </cell>
          <cell r="C7469" t="str">
            <v>FT</v>
          </cell>
          <cell r="D7469" t="str">
            <v>TRENCH DRAIN WITH PEDESTRIAN GRATE</v>
          </cell>
          <cell r="G7469">
            <v>0</v>
          </cell>
        </row>
        <row r="7470">
          <cell r="A7470" t="str">
            <v>840E20000</v>
          </cell>
          <cell r="C7470" t="str">
            <v>SF</v>
          </cell>
          <cell r="D7470" t="str">
            <v>MECHANICALLY STABILIZED EARTH WALL</v>
          </cell>
          <cell r="G7470">
            <v>0</v>
          </cell>
        </row>
        <row r="7471">
          <cell r="A7471" t="str">
            <v>840E20001</v>
          </cell>
          <cell r="C7471" t="str">
            <v>SF</v>
          </cell>
          <cell r="D7471" t="str">
            <v>MECHANICALLY STABILIZED EARTH WALL, AS PER PLAN</v>
          </cell>
          <cell r="G7471">
            <v>0</v>
          </cell>
        </row>
        <row r="7472">
          <cell r="A7472" t="str">
            <v>840E21000</v>
          </cell>
          <cell r="C7472" t="str">
            <v>CY</v>
          </cell>
          <cell r="D7472" t="str">
            <v>WALL EXCAVATION</v>
          </cell>
          <cell r="G7472">
            <v>0</v>
          </cell>
        </row>
        <row r="7473">
          <cell r="A7473" t="str">
            <v>840E21001</v>
          </cell>
          <cell r="C7473" t="str">
            <v>CY</v>
          </cell>
          <cell r="D7473" t="str">
            <v>WALL EXCAVATION, AS PER PLAN</v>
          </cell>
          <cell r="G7473">
            <v>0</v>
          </cell>
        </row>
        <row r="7474">
          <cell r="A7474" t="str">
            <v>840E22000</v>
          </cell>
          <cell r="C7474" t="str">
            <v>SY</v>
          </cell>
          <cell r="D7474" t="str">
            <v>FOUNDATION PREPARATION</v>
          </cell>
          <cell r="G7474">
            <v>0</v>
          </cell>
        </row>
        <row r="7475">
          <cell r="A7475" t="str">
            <v>840E22001</v>
          </cell>
          <cell r="C7475" t="str">
            <v>SY</v>
          </cell>
          <cell r="D7475" t="str">
            <v>FOUNDATION PREPARATION, AS PER PLAN</v>
          </cell>
          <cell r="G7475">
            <v>0</v>
          </cell>
        </row>
        <row r="7476">
          <cell r="A7476" t="str">
            <v>840E23000</v>
          </cell>
          <cell r="C7476" t="str">
            <v>CY</v>
          </cell>
          <cell r="D7476" t="str">
            <v>SELECT GRANULAR BACKFILL</v>
          </cell>
          <cell r="G7476">
            <v>0</v>
          </cell>
        </row>
        <row r="7477">
          <cell r="A7477" t="str">
            <v>840E23001</v>
          </cell>
          <cell r="C7477" t="str">
            <v>CY</v>
          </cell>
          <cell r="D7477" t="str">
            <v>SELECT GRANULAR BACKFILL, AS PER PLAN</v>
          </cell>
          <cell r="G7477">
            <v>0</v>
          </cell>
        </row>
        <row r="7478">
          <cell r="A7478" t="str">
            <v>840E23050</v>
          </cell>
          <cell r="C7478" t="str">
            <v>CY</v>
          </cell>
          <cell r="D7478" t="str">
            <v>NATURAL SOIL</v>
          </cell>
          <cell r="G7478">
            <v>0</v>
          </cell>
        </row>
        <row r="7479">
          <cell r="A7479" t="str">
            <v>840E25010</v>
          </cell>
          <cell r="C7479" t="str">
            <v>FT</v>
          </cell>
          <cell r="D7479" t="str">
            <v>6" DRAINAGE PIPE, PERFORATED</v>
          </cell>
          <cell r="G7479">
            <v>0</v>
          </cell>
        </row>
        <row r="7480">
          <cell r="A7480" t="str">
            <v>840E25020</v>
          </cell>
          <cell r="C7480" t="str">
            <v>FT</v>
          </cell>
          <cell r="D7480" t="str">
            <v>6" DRAINAGE PIPE, NON-PERFORATED</v>
          </cell>
          <cell r="G7480">
            <v>0</v>
          </cell>
        </row>
        <row r="7481">
          <cell r="A7481" t="str">
            <v>840E26000</v>
          </cell>
          <cell r="C7481" t="str">
            <v>FT</v>
          </cell>
          <cell r="D7481" t="str">
            <v>CONCRETE COPING</v>
          </cell>
          <cell r="G7481">
            <v>0</v>
          </cell>
        </row>
        <row r="7482">
          <cell r="A7482" t="str">
            <v>840E26001</v>
          </cell>
          <cell r="C7482" t="str">
            <v>FT</v>
          </cell>
          <cell r="D7482" t="str">
            <v>CONCRETE COPING, AS PER PLAN</v>
          </cell>
          <cell r="G7482">
            <v>0</v>
          </cell>
        </row>
        <row r="7483">
          <cell r="A7483" t="str">
            <v>840E26050</v>
          </cell>
          <cell r="C7483" t="str">
            <v>SF</v>
          </cell>
          <cell r="D7483" t="str">
            <v>AESTHETIC SURFACE TREATMENT</v>
          </cell>
          <cell r="G7483">
            <v>0</v>
          </cell>
        </row>
        <row r="7484">
          <cell r="A7484" t="str">
            <v>840E27000</v>
          </cell>
          <cell r="C7484" t="str">
            <v>DAY</v>
          </cell>
          <cell r="D7484" t="str">
            <v>ON-SITE ASSISTANCE</v>
          </cell>
          <cell r="G7484">
            <v>0</v>
          </cell>
        </row>
        <row r="7485">
          <cell r="A7485" t="str">
            <v>840E28000</v>
          </cell>
          <cell r="C7485" t="str">
            <v>LS</v>
          </cell>
          <cell r="D7485" t="str">
            <v>SGB INSPECTION AND COMPACTION TESTING</v>
          </cell>
          <cell r="G7485">
            <v>0</v>
          </cell>
        </row>
        <row r="7486">
          <cell r="A7486" t="str">
            <v>841E10000</v>
          </cell>
          <cell r="C7486" t="str">
            <v>FT</v>
          </cell>
          <cell r="D7486" t="str">
            <v>SPIRAL WOUND RENEWAL SYSTEM, ROUND CONDUIT</v>
          </cell>
          <cell r="F7486" t="str">
            <v>SPECIFY SIZE</v>
          </cell>
          <cell r="G7486">
            <v>1</v>
          </cell>
        </row>
        <row r="7487">
          <cell r="A7487" t="str">
            <v>841E10001</v>
          </cell>
          <cell r="C7487" t="str">
            <v>FT</v>
          </cell>
          <cell r="D7487" t="str">
            <v>SPIRAL WOUND RENEWAL SYSTEM, ROUND CONDUIT, AS PER PLAN</v>
          </cell>
          <cell r="F7487" t="str">
            <v>SPECIFY SIZE</v>
          </cell>
          <cell r="G7487">
            <v>1</v>
          </cell>
        </row>
        <row r="7488">
          <cell r="A7488" t="str">
            <v>841E11000</v>
          </cell>
          <cell r="C7488" t="str">
            <v>FT</v>
          </cell>
          <cell r="D7488" t="str">
            <v>SPIRAL WOUND RENEWAL SYSTEM, ELLIPTICAL CONDUIT</v>
          </cell>
          <cell r="F7488" t="str">
            <v>SPECIFY SIZE (RISE X SPAN)</v>
          </cell>
          <cell r="G7488">
            <v>1</v>
          </cell>
        </row>
        <row r="7489">
          <cell r="A7489" t="str">
            <v>841E11001</v>
          </cell>
          <cell r="C7489" t="str">
            <v>FT</v>
          </cell>
          <cell r="D7489" t="str">
            <v>SPIRAL WOUND RENEWAL SYSTEM, ELLIPTICAL CONDUIT, AS PER PLAN</v>
          </cell>
          <cell r="F7489" t="str">
            <v>SPECIFY SIZE (RISE X SPAN)</v>
          </cell>
          <cell r="G7489">
            <v>1</v>
          </cell>
        </row>
        <row r="7490">
          <cell r="A7490" t="str">
            <v>841E12000</v>
          </cell>
          <cell r="C7490" t="str">
            <v>FT</v>
          </cell>
          <cell r="D7490" t="str">
            <v>SPIRAL WOUND RENEWAL SYSTEM, BOX</v>
          </cell>
          <cell r="F7490" t="str">
            <v>SPECIFY SIZE (RISE X SPAN)</v>
          </cell>
          <cell r="G7490">
            <v>1</v>
          </cell>
        </row>
        <row r="7491">
          <cell r="A7491" t="str">
            <v>841E12001</v>
          </cell>
          <cell r="C7491" t="str">
            <v>FT</v>
          </cell>
          <cell r="D7491" t="str">
            <v>SPIRAL WOUND RENEWAL SYSTEM, BOX, AS PER PLAN</v>
          </cell>
          <cell r="F7491" t="str">
            <v>SPECIFY SIZE (RISE X SPAN)</v>
          </cell>
          <cell r="G7491">
            <v>1</v>
          </cell>
        </row>
        <row r="7492">
          <cell r="A7492" t="str">
            <v>841E13000</v>
          </cell>
          <cell r="C7492" t="str">
            <v>FT</v>
          </cell>
          <cell r="D7492" t="str">
            <v>SPIRAL WOUND RENEWAL SYSTEM, ARCH</v>
          </cell>
          <cell r="F7492" t="str">
            <v>SPECIFY SPAN X RISE OR SIZE</v>
          </cell>
          <cell r="G7492">
            <v>1</v>
          </cell>
        </row>
        <row r="7493">
          <cell r="A7493" t="str">
            <v>841E13001</v>
          </cell>
          <cell r="C7493" t="str">
            <v>FT</v>
          </cell>
          <cell r="D7493" t="str">
            <v>SPIRAL WOUND RENEWAL SYSTEM, ARCH, AS PER PLAN</v>
          </cell>
          <cell r="F7493" t="str">
            <v>SPECIFY SPAN X RISE OR SIZE</v>
          </cell>
          <cell r="G7493">
            <v>1</v>
          </cell>
        </row>
        <row r="7494">
          <cell r="A7494" t="str">
            <v>842E10000</v>
          </cell>
          <cell r="C7494" t="str">
            <v>LB</v>
          </cell>
          <cell r="D7494" t="str">
            <v>CORRECTING ELEVATION OF CONCRETE APPROACH SLABS WITH HIGH DENSITY POLYURETHANE</v>
          </cell>
          <cell r="G7494">
            <v>0</v>
          </cell>
        </row>
        <row r="7495">
          <cell r="A7495" t="str">
            <v>843E50000</v>
          </cell>
          <cell r="C7495" t="str">
            <v>SF</v>
          </cell>
          <cell r="D7495" t="str">
            <v>PATCHING CONCRETE STRUCTURES WITH TROWELABLE MORTAR</v>
          </cell>
          <cell r="G7495">
            <v>0</v>
          </cell>
        </row>
        <row r="7496">
          <cell r="A7496" t="str">
            <v>843E50001</v>
          </cell>
          <cell r="C7496" t="str">
            <v>SF</v>
          </cell>
          <cell r="D7496" t="str">
            <v>PATCHING CONCRETE STRUCTURES WITH TROWELABLE MORTAR, AS PER PLAN</v>
          </cell>
          <cell r="G7496">
            <v>0</v>
          </cell>
        </row>
        <row r="7497">
          <cell r="A7497" t="str">
            <v>844E10000</v>
          </cell>
          <cell r="C7497" t="str">
            <v>SF</v>
          </cell>
          <cell r="D7497" t="str">
            <v>CONCRETE PATCHING WITH GALVANIC ANODE PROTECTION</v>
          </cell>
          <cell r="G7497">
            <v>0</v>
          </cell>
        </row>
        <row r="7498">
          <cell r="A7498" t="str">
            <v>844E10001</v>
          </cell>
          <cell r="C7498" t="str">
            <v>SF</v>
          </cell>
          <cell r="D7498" t="str">
            <v>CONCRETE PATCHING WITH GALVANIC ANODE PROTECTION, AS PER PLAN</v>
          </cell>
          <cell r="G7498">
            <v>0</v>
          </cell>
        </row>
        <row r="7499">
          <cell r="A7499" t="str">
            <v>845E60000</v>
          </cell>
          <cell r="C7499" t="str">
            <v>SF</v>
          </cell>
          <cell r="D7499" t="str">
            <v>SURFACE PREPARATION OF EXISTING STRUCTURAL STEEL</v>
          </cell>
          <cell r="G7499">
            <v>0</v>
          </cell>
        </row>
        <row r="7500">
          <cell r="A7500" t="str">
            <v>845E60020</v>
          </cell>
          <cell r="C7500" t="str">
            <v>LS</v>
          </cell>
          <cell r="D7500" t="str">
            <v>SURFACE PREPARATION OF EXISTING STRUCTURAL STEEL</v>
          </cell>
          <cell r="G7500">
            <v>0</v>
          </cell>
        </row>
        <row r="7501">
          <cell r="A7501" t="str">
            <v>845E61000</v>
          </cell>
          <cell r="C7501" t="str">
            <v>MNHR</v>
          </cell>
          <cell r="D7501" t="str">
            <v>GRINDING FINS, TEARS, SLIVERS ON EXISTING STRUCTURAL STEEL</v>
          </cell>
          <cell r="G7501">
            <v>0</v>
          </cell>
        </row>
        <row r="7502">
          <cell r="A7502" t="str">
            <v>845E62000</v>
          </cell>
          <cell r="C7502" t="str">
            <v>SF</v>
          </cell>
          <cell r="D7502" t="str">
            <v>FIELD METALLIZING OF EXISTING STRUCTURAL STEEL</v>
          </cell>
          <cell r="G7502">
            <v>0</v>
          </cell>
        </row>
        <row r="7503">
          <cell r="A7503" t="str">
            <v>845E62020</v>
          </cell>
          <cell r="C7503" t="str">
            <v>LS</v>
          </cell>
          <cell r="D7503" t="str">
            <v>FIELD METALLIZING OF EXISTING STRUCTURAL STEEL</v>
          </cell>
          <cell r="G7503">
            <v>0</v>
          </cell>
        </row>
        <row r="7504">
          <cell r="A7504" t="str">
            <v>845E98000</v>
          </cell>
          <cell r="C7504" t="str">
            <v>SF</v>
          </cell>
          <cell r="D7504" t="str">
            <v>FIELD METALLIZING, MISC.:</v>
          </cell>
          <cell r="F7504" t="str">
            <v>ADD SUPPLEMENTAL DESCRIPTION</v>
          </cell>
          <cell r="G7504">
            <v>1</v>
          </cell>
        </row>
        <row r="7505">
          <cell r="A7505" t="str">
            <v>846E00110</v>
          </cell>
          <cell r="C7505" t="str">
            <v>CF</v>
          </cell>
          <cell r="D7505" t="str">
            <v>POLYMER MODIFIED ASPHALT EXPANSION JOINT SYSTEM</v>
          </cell>
          <cell r="G7505">
            <v>0</v>
          </cell>
        </row>
        <row r="7506">
          <cell r="A7506" t="str">
            <v>846E00111</v>
          </cell>
          <cell r="C7506" t="str">
            <v>CF</v>
          </cell>
          <cell r="D7506" t="str">
            <v>POLYMER MODIFIED ASPHALT EXPANSION JOINT SYSTEM, AS PER PLAN</v>
          </cell>
          <cell r="G7506">
            <v>0</v>
          </cell>
        </row>
        <row r="7507">
          <cell r="A7507" t="str">
            <v>847E10000</v>
          </cell>
          <cell r="C7507" t="str">
            <v>SY</v>
          </cell>
          <cell r="D7507" t="str">
            <v>MICRO SILICA MODIFIED CONCRETE OVERLAY</v>
          </cell>
          <cell r="F7507" t="str">
            <v>SPECIFY THICKNESS</v>
          </cell>
          <cell r="G7507">
            <v>1</v>
          </cell>
        </row>
        <row r="7508">
          <cell r="A7508" t="str">
            <v>847E10001</v>
          </cell>
          <cell r="C7508" t="str">
            <v>SY</v>
          </cell>
          <cell r="D7508" t="str">
            <v>MICRO SILICA MODIFIED CONCRETE OVERLAY, AS PER PLAN</v>
          </cell>
          <cell r="G7508">
            <v>0</v>
          </cell>
        </row>
        <row r="7509">
          <cell r="A7509" t="str">
            <v>847E10100</v>
          </cell>
          <cell r="C7509" t="str">
            <v>SY</v>
          </cell>
          <cell r="D7509" t="str">
            <v>LATEX MODIFIED CONCRETE OVERLAY</v>
          </cell>
          <cell r="F7509" t="str">
            <v>SPECIFY THICKNESS</v>
          </cell>
          <cell r="G7509">
            <v>1</v>
          </cell>
        </row>
        <row r="7510">
          <cell r="A7510" t="str">
            <v>847E10101</v>
          </cell>
          <cell r="C7510" t="str">
            <v>SY</v>
          </cell>
          <cell r="D7510" t="str">
            <v>LATEX MODIFIED CONCRETE OVERLAY, AS PER PLAN</v>
          </cell>
          <cell r="F7510" t="str">
            <v>SPECIFY THICKNESS</v>
          </cell>
          <cell r="G7510">
            <v>1</v>
          </cell>
        </row>
        <row r="7511">
          <cell r="A7511" t="str">
            <v>847E10200</v>
          </cell>
          <cell r="C7511" t="str">
            <v>SY</v>
          </cell>
          <cell r="D7511" t="str">
            <v>SUPERPLASTICIZED DENSE CONCRETE OVERLAY</v>
          </cell>
          <cell r="F7511" t="str">
            <v>SPECIFY THICKNESS</v>
          </cell>
          <cell r="G7511">
            <v>1</v>
          </cell>
        </row>
        <row r="7512">
          <cell r="A7512" t="str">
            <v>847E10201</v>
          </cell>
          <cell r="C7512" t="str">
            <v>SY</v>
          </cell>
          <cell r="D7512" t="str">
            <v>SUPERPLASTICIZED DENSE CONCRETE OVERLAY, AS PER PLAN</v>
          </cell>
          <cell r="F7512" t="str">
            <v>SPECIFY THICKNESS</v>
          </cell>
          <cell r="G7512">
            <v>1</v>
          </cell>
        </row>
        <row r="7513">
          <cell r="A7513" t="str">
            <v>847E20000</v>
          </cell>
          <cell r="C7513" t="str">
            <v>CY</v>
          </cell>
          <cell r="D7513" t="str">
            <v>MICRO SILICA MODIFIED CONCRETE OVERLAY (VARIABLE THICKNESS), MATERIAL ONLY</v>
          </cell>
          <cell r="G7513">
            <v>0</v>
          </cell>
        </row>
        <row r="7514">
          <cell r="A7514" t="str">
            <v>847E20001</v>
          </cell>
          <cell r="C7514" t="str">
            <v>CY</v>
          </cell>
          <cell r="D7514" t="str">
            <v>MICRO SILICA MODIFIED CONCRETE OVERLAY (VARIABLE THICKNESS), MATERIAL ONLY, AS PER PLAN</v>
          </cell>
          <cell r="G7514">
            <v>0</v>
          </cell>
        </row>
        <row r="7515">
          <cell r="A7515" t="str">
            <v>847E20100</v>
          </cell>
          <cell r="C7515" t="str">
            <v>CY</v>
          </cell>
          <cell r="D7515" t="str">
            <v>LATEX MODIFIED CONCRETE OVERLAY (VARIABLE THICKNESS), MATERIAL ONLY</v>
          </cell>
          <cell r="G7515">
            <v>0</v>
          </cell>
        </row>
        <row r="7516">
          <cell r="A7516" t="str">
            <v>847E20101</v>
          </cell>
          <cell r="C7516" t="str">
            <v>CY</v>
          </cell>
          <cell r="D7516" t="str">
            <v>LATEX MODIFIED CONCRETE OVERLAY (VARIABLE THICKNESS), MATERIAL ONLY, AS PER PLAN</v>
          </cell>
          <cell r="G7516">
            <v>0</v>
          </cell>
        </row>
        <row r="7517">
          <cell r="A7517" t="str">
            <v>847E20200</v>
          </cell>
          <cell r="C7517" t="str">
            <v>CY</v>
          </cell>
          <cell r="D7517" t="str">
            <v>SUPERPLASTICIZED DENSE CONCRETE OVERLAY (VARIABLE THICKNESS), MATERIAL ONLY</v>
          </cell>
          <cell r="G7517">
            <v>0</v>
          </cell>
        </row>
        <row r="7518">
          <cell r="A7518" t="str">
            <v>847E20201</v>
          </cell>
          <cell r="C7518" t="str">
            <v>CY</v>
          </cell>
          <cell r="D7518" t="str">
            <v>SUPERPLASTICIZED DENSE CONCRETE OVERLAY (VARIABLE THICKNESS), MATERIAL ONLY, AS PER PLAN</v>
          </cell>
          <cell r="G7518">
            <v>0</v>
          </cell>
        </row>
        <row r="7519">
          <cell r="A7519" t="str">
            <v>847E30000</v>
          </cell>
          <cell r="C7519" t="str">
            <v>LS</v>
          </cell>
          <cell r="D7519" t="str">
            <v>TEST SLAB</v>
          </cell>
          <cell r="G7519">
            <v>0</v>
          </cell>
        </row>
        <row r="7520">
          <cell r="A7520" t="str">
            <v>847E30200</v>
          </cell>
          <cell r="C7520" t="str">
            <v>CY</v>
          </cell>
          <cell r="D7520" t="str">
            <v>FULL DEPTH REPAIR</v>
          </cell>
          <cell r="G7520">
            <v>0</v>
          </cell>
        </row>
        <row r="7521">
          <cell r="A7521" t="str">
            <v>847E30201</v>
          </cell>
          <cell r="C7521" t="str">
            <v>CY</v>
          </cell>
          <cell r="D7521" t="str">
            <v>FULL DEPTH REPAIR, AS PER PLAN</v>
          </cell>
          <cell r="G7521">
            <v>0</v>
          </cell>
        </row>
        <row r="7522">
          <cell r="A7522" t="str">
            <v>847E30300</v>
          </cell>
          <cell r="C7522" t="str">
            <v>SY</v>
          </cell>
          <cell r="D7522" t="str">
            <v>WEARING COURSE REMOVED, ASPHALT</v>
          </cell>
          <cell r="G7522">
            <v>0</v>
          </cell>
        </row>
        <row r="7523">
          <cell r="A7523" t="str">
            <v>847E30301</v>
          </cell>
          <cell r="C7523" t="str">
            <v>SY</v>
          </cell>
          <cell r="D7523" t="str">
            <v>WEARING COURSE REMOVED, ASPHALT, AS PER PLAN</v>
          </cell>
          <cell r="G7523">
            <v>0</v>
          </cell>
        </row>
        <row r="7524">
          <cell r="A7524" t="str">
            <v>847E30400</v>
          </cell>
          <cell r="C7524" t="str">
            <v>SY</v>
          </cell>
          <cell r="D7524" t="str">
            <v>EXISTING CONCRETE OVERLAY REMOVED</v>
          </cell>
          <cell r="F7524" t="str">
            <v>SPECIFY NOMINAL THICKNESS</v>
          </cell>
          <cell r="G7524">
            <v>1</v>
          </cell>
        </row>
        <row r="7525">
          <cell r="A7525" t="str">
            <v>847E30401</v>
          </cell>
          <cell r="C7525" t="str">
            <v>SY</v>
          </cell>
          <cell r="D7525" t="str">
            <v>EXISTING CONCRETE OVERLAY REMOVED, AS PER PLAN</v>
          </cell>
          <cell r="F7525" t="str">
            <v>SPECIFY NOMINAL THICKNESS</v>
          </cell>
          <cell r="G7525">
            <v>1</v>
          </cell>
        </row>
        <row r="7526">
          <cell r="A7526" t="str">
            <v>847E50000</v>
          </cell>
          <cell r="C7526" t="str">
            <v>SY</v>
          </cell>
          <cell r="D7526" t="str">
            <v>HAND CHIPPING</v>
          </cell>
          <cell r="G7526">
            <v>0</v>
          </cell>
        </row>
        <row r="7527">
          <cell r="A7527" t="str">
            <v>848E10000</v>
          </cell>
          <cell r="C7527" t="str">
            <v>SY</v>
          </cell>
          <cell r="D7527" t="str">
            <v>MICRO SILICA MODIFIED CONCRETE OVERLAY USING HYDRODEMOLITION</v>
          </cell>
          <cell r="F7527" t="str">
            <v>SPECIFY THICKNESS</v>
          </cell>
          <cell r="G7527">
            <v>1</v>
          </cell>
        </row>
        <row r="7528">
          <cell r="A7528" t="str">
            <v>848E10001</v>
          </cell>
          <cell r="C7528" t="str">
            <v>SY</v>
          </cell>
          <cell r="D7528" t="str">
            <v>MICRO SILICA MODIFIED CONCRETE OVERLAY USING HYDRODEMOLITION, AS PER PLAN</v>
          </cell>
          <cell r="F7528" t="str">
            <v>SPECIFY THICKNESS</v>
          </cell>
          <cell r="G7528">
            <v>1</v>
          </cell>
        </row>
        <row r="7529">
          <cell r="A7529" t="str">
            <v>848E10100</v>
          </cell>
          <cell r="C7529" t="str">
            <v>SY</v>
          </cell>
          <cell r="D7529" t="str">
            <v>LATEX MODIFIED CONCRETE OVERLAY USING HYDRODEMOLITION</v>
          </cell>
          <cell r="F7529" t="str">
            <v>SPECIFY THICKNESS</v>
          </cell>
          <cell r="G7529">
            <v>1</v>
          </cell>
        </row>
        <row r="7530">
          <cell r="A7530" t="str">
            <v>848E10101</v>
          </cell>
          <cell r="C7530" t="str">
            <v>SY</v>
          </cell>
          <cell r="D7530" t="str">
            <v>LATEX MODIFIED CONCRETE OVERLAY USING HYDRODEMOLITION, AS PER PLAN</v>
          </cell>
          <cell r="F7530" t="str">
            <v>SPECIFY THICKNESS</v>
          </cell>
          <cell r="G7530">
            <v>1</v>
          </cell>
        </row>
        <row r="7531">
          <cell r="A7531" t="str">
            <v>848E10200</v>
          </cell>
          <cell r="C7531" t="str">
            <v>SY</v>
          </cell>
          <cell r="D7531" t="str">
            <v>SUPERPLASTICIZED DENSE CONCRETE OVERLAY USING HYDRODEMOLITION</v>
          </cell>
          <cell r="F7531" t="str">
            <v>SPECIFY THICKNESS</v>
          </cell>
          <cell r="G7531">
            <v>1</v>
          </cell>
        </row>
        <row r="7532">
          <cell r="A7532" t="str">
            <v>848E10201</v>
          </cell>
          <cell r="C7532" t="str">
            <v>SY</v>
          </cell>
          <cell r="D7532" t="str">
            <v>SUPERPLASTICIZED DENSE CONCRETE OVERLAY USING HYDRODEMOLITION, AS PER PLAN</v>
          </cell>
          <cell r="F7532" t="str">
            <v>SPECIFY THICKNESS</v>
          </cell>
          <cell r="G7532">
            <v>1</v>
          </cell>
        </row>
        <row r="7533">
          <cell r="A7533" t="str">
            <v>848E20000</v>
          </cell>
          <cell r="C7533" t="str">
            <v>SY</v>
          </cell>
          <cell r="D7533" t="str">
            <v>SURFACE PREPARATION USING HYDRODEMOLITION</v>
          </cell>
          <cell r="G7533">
            <v>0</v>
          </cell>
        </row>
        <row r="7534">
          <cell r="A7534" t="str">
            <v>848E20001</v>
          </cell>
          <cell r="C7534" t="str">
            <v>SY</v>
          </cell>
          <cell r="D7534" t="str">
            <v>SURFACE PREPARATION USING HYDRODEMOLITION, AS PER PLAN</v>
          </cell>
          <cell r="G7534">
            <v>0</v>
          </cell>
        </row>
        <row r="7535">
          <cell r="A7535" t="str">
            <v>848E30000</v>
          </cell>
          <cell r="C7535" t="str">
            <v>CY</v>
          </cell>
          <cell r="D7535" t="str">
            <v>MICRO SILICA MODIFIED CONCRETE OVERLAY (VARIABLE THICKNESS), MATERIAL ONLY</v>
          </cell>
          <cell r="G7535">
            <v>0</v>
          </cell>
        </row>
        <row r="7536">
          <cell r="A7536" t="str">
            <v>848E30001</v>
          </cell>
          <cell r="C7536" t="str">
            <v>CY</v>
          </cell>
          <cell r="D7536" t="str">
            <v>MICRO SILICA MODIFIED CONCRETE OVERLAY (VARIABLE THICKNESS), MATERIAL ONLY, AS PER PLAN</v>
          </cell>
          <cell r="G7536">
            <v>0</v>
          </cell>
        </row>
        <row r="7537">
          <cell r="A7537" t="str">
            <v>848E30100</v>
          </cell>
          <cell r="C7537" t="str">
            <v>CY</v>
          </cell>
          <cell r="D7537" t="str">
            <v>LATEX MODIFIED CONCRETE OVERLAY (VARIABLE THICKNESS), MATERIAL ONLY</v>
          </cell>
          <cell r="G7537">
            <v>0</v>
          </cell>
        </row>
        <row r="7538">
          <cell r="A7538" t="str">
            <v>848E30101</v>
          </cell>
          <cell r="C7538" t="str">
            <v>CY</v>
          </cell>
          <cell r="D7538" t="str">
            <v>LATEX MODIFIED CONCRETE OVERLAY (VARIABLE THICKNESS), MATERIAL ONLY, AS PER PLAN</v>
          </cell>
          <cell r="G7538">
            <v>0</v>
          </cell>
        </row>
        <row r="7539">
          <cell r="A7539" t="str">
            <v>848E30200</v>
          </cell>
          <cell r="C7539" t="str">
            <v>CY</v>
          </cell>
          <cell r="D7539" t="str">
            <v>SUPERPLASTICIZED DENSE CONCRETE OVERLAY (VARIABLE THICKNESS), MATERIAL ONLY</v>
          </cell>
          <cell r="G7539">
            <v>0</v>
          </cell>
        </row>
        <row r="7540">
          <cell r="A7540" t="str">
            <v>848E30201</v>
          </cell>
          <cell r="C7540" t="str">
            <v>CY</v>
          </cell>
          <cell r="D7540" t="str">
            <v>SUPERPLASTICIZED DENSE CONCRETE OVERLAY (VARIABLE THICKNESS), MATERIAL ONLY, AS PER PLAN</v>
          </cell>
          <cell r="G7540">
            <v>0</v>
          </cell>
        </row>
        <row r="7541">
          <cell r="A7541" t="str">
            <v>848E50000</v>
          </cell>
          <cell r="C7541" t="str">
            <v>SY</v>
          </cell>
          <cell r="D7541" t="str">
            <v>HAND CHIPPING</v>
          </cell>
          <cell r="G7541">
            <v>0</v>
          </cell>
        </row>
        <row r="7542">
          <cell r="A7542" t="str">
            <v>848E50001</v>
          </cell>
          <cell r="C7542" t="str">
            <v>SY</v>
          </cell>
          <cell r="D7542" t="str">
            <v>HAND CHIPPING, AS PER PLAN</v>
          </cell>
          <cell r="G7542">
            <v>0</v>
          </cell>
        </row>
        <row r="7543">
          <cell r="A7543" t="str">
            <v>848E50100</v>
          </cell>
          <cell r="C7543" t="str">
            <v>LS</v>
          </cell>
          <cell r="D7543" t="str">
            <v>TEST SLAB</v>
          </cell>
          <cell r="G7543">
            <v>0</v>
          </cell>
        </row>
        <row r="7544">
          <cell r="A7544" t="str">
            <v>848E50101</v>
          </cell>
          <cell r="C7544" t="str">
            <v>LS</v>
          </cell>
          <cell r="D7544" t="str">
            <v>TEST SLAB, AS PER PLAN</v>
          </cell>
          <cell r="G7544">
            <v>0</v>
          </cell>
        </row>
        <row r="7545">
          <cell r="A7545" t="str">
            <v>848E50200</v>
          </cell>
          <cell r="C7545" t="str">
            <v>CY</v>
          </cell>
          <cell r="D7545" t="str">
            <v>FULL-DEPTH REPAIR</v>
          </cell>
          <cell r="G7545">
            <v>0</v>
          </cell>
        </row>
        <row r="7546">
          <cell r="A7546" t="str">
            <v>848E50201</v>
          </cell>
          <cell r="C7546" t="str">
            <v>CY</v>
          </cell>
          <cell r="D7546" t="str">
            <v>FULL DEPTH REPAIR, AS PER PLAN</v>
          </cell>
          <cell r="G7546">
            <v>0</v>
          </cell>
        </row>
        <row r="7547">
          <cell r="A7547" t="str">
            <v>848E50300</v>
          </cell>
          <cell r="C7547" t="str">
            <v>SY</v>
          </cell>
          <cell r="D7547" t="str">
            <v>WEARING COURSE REMOVED, ASPHALT</v>
          </cell>
          <cell r="G7547">
            <v>0</v>
          </cell>
        </row>
        <row r="7548">
          <cell r="A7548" t="str">
            <v>848E50301</v>
          </cell>
          <cell r="C7548" t="str">
            <v>SY</v>
          </cell>
          <cell r="D7548" t="str">
            <v>WEARING COURSE REMOVED, ASPHALT, AS PER PLAN</v>
          </cell>
          <cell r="G7548">
            <v>0</v>
          </cell>
        </row>
        <row r="7549">
          <cell r="A7549" t="str">
            <v>848E50320</v>
          </cell>
          <cell r="C7549" t="str">
            <v>SY</v>
          </cell>
          <cell r="D7549" t="str">
            <v>EXISTING CONCRETE OVERLAY REMOVED</v>
          </cell>
          <cell r="F7549" t="str">
            <v>SPECIFY THICKNESS</v>
          </cell>
          <cell r="G7549">
            <v>1</v>
          </cell>
        </row>
        <row r="7550">
          <cell r="A7550" t="str">
            <v>848E50321</v>
          </cell>
          <cell r="C7550" t="str">
            <v>SY</v>
          </cell>
          <cell r="D7550" t="str">
            <v>EXISTING CONCRETE OVERLAY REMOVED, AS PER PLAN</v>
          </cell>
          <cell r="G7550">
            <v>0</v>
          </cell>
        </row>
        <row r="7551">
          <cell r="A7551" t="str">
            <v>848E50340</v>
          </cell>
          <cell r="C7551" t="str">
            <v>SY</v>
          </cell>
          <cell r="D7551" t="str">
            <v>REMOVAL OF DEBONDED OR DETERIORATED EXISTING VARIABLE THICKNESS CONCRETE OVERLAY</v>
          </cell>
          <cell r="G7551">
            <v>0</v>
          </cell>
        </row>
        <row r="7552">
          <cell r="A7552" t="str">
            <v>848E50341</v>
          </cell>
          <cell r="C7552" t="str">
            <v>SY</v>
          </cell>
          <cell r="D7552" t="str">
            <v>REMOVAL OF DEBONDED OR DETERIORATED EXISTING VARIABLE THICKNESS CONCRETE OVERLAY, AS PER PLAN</v>
          </cell>
          <cell r="G7552">
            <v>0</v>
          </cell>
        </row>
        <row r="7553">
          <cell r="A7553" t="str">
            <v>848E90000</v>
          </cell>
          <cell r="C7553" t="str">
            <v>SY</v>
          </cell>
          <cell r="D7553" t="str">
            <v>OVERLAY,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848E91000</v>
          </cell>
          <cell r="C7554" t="str">
            <v>CY</v>
          </cell>
          <cell r="D7554" t="str">
            <v>OVERLAY,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848E99000</v>
          </cell>
          <cell r="B7555" t="str">
            <v>Y</v>
          </cell>
          <cell r="C7555" t="str">
            <v>CY</v>
          </cell>
          <cell r="D7555" t="str">
            <v>SPECIAL - CONCRETE OVERLAY, VARIABLE THICKNESS, MATERIAL ONLY</v>
          </cell>
          <cell r="F7555" t="str">
            <v>DESIGN BUILD PROJECTS ONLY</v>
          </cell>
          <cell r="G7555">
            <v>0</v>
          </cell>
        </row>
        <row r="7556">
          <cell r="A7556" t="str">
            <v>848E99100</v>
          </cell>
          <cell r="B7556" t="str">
            <v>Y</v>
          </cell>
          <cell r="C7556" t="str">
            <v>LS</v>
          </cell>
          <cell r="D7556" t="str">
            <v>SPECIAL - BRIDGE DECK CONCRETE OVERLAYS</v>
          </cell>
          <cell r="F7556" t="str">
            <v>DESIGN BUILD PROJECTS ONLY</v>
          </cell>
          <cell r="G7556">
            <v>0</v>
          </cell>
        </row>
        <row r="7557">
          <cell r="A7557" t="str">
            <v>849E10000</v>
          </cell>
          <cell r="C7557" t="str">
            <v>LS</v>
          </cell>
          <cell r="D7557" t="str">
            <v>DAMAGE ASSESSMENT</v>
          </cell>
          <cell r="G7557">
            <v>0</v>
          </cell>
        </row>
        <row r="7558">
          <cell r="A7558" t="str">
            <v>849E10001</v>
          </cell>
          <cell r="C7558" t="str">
            <v>LS</v>
          </cell>
          <cell r="D7558" t="str">
            <v>DAMAGE ASSESSMENT, AS PER PLAN</v>
          </cell>
          <cell r="G7558">
            <v>0</v>
          </cell>
        </row>
        <row r="7559">
          <cell r="A7559" t="str">
            <v>849E10500</v>
          </cell>
          <cell r="C7559" t="str">
            <v>LS</v>
          </cell>
          <cell r="D7559" t="str">
            <v>SURFACE PREPARATION</v>
          </cell>
          <cell r="G7559">
            <v>0</v>
          </cell>
        </row>
        <row r="7560">
          <cell r="A7560" t="str">
            <v>849E10600</v>
          </cell>
          <cell r="C7560" t="str">
            <v>HOUR</v>
          </cell>
          <cell r="D7560" t="str">
            <v>REPAIRING DAMAGED MEMBERS BY GRINDING</v>
          </cell>
          <cell r="G7560">
            <v>0</v>
          </cell>
        </row>
        <row r="7561">
          <cell r="A7561" t="str">
            <v>849E10700</v>
          </cell>
          <cell r="C7561" t="str">
            <v>LS</v>
          </cell>
          <cell r="D7561" t="str">
            <v>STRAIGHTENING DAMAGED MEMBERS</v>
          </cell>
          <cell r="G7561">
            <v>0</v>
          </cell>
        </row>
        <row r="7562">
          <cell r="A7562" t="str">
            <v>850E10000</v>
          </cell>
          <cell r="C7562" t="str">
            <v>MILE</v>
          </cell>
          <cell r="D7562" t="str">
            <v>GROOVING FOR 4" RECESSED PAVEMENT MARKING, (ASPHALT)</v>
          </cell>
          <cell r="G7562">
            <v>0</v>
          </cell>
        </row>
        <row r="7563">
          <cell r="A7563" t="str">
            <v>850E10001</v>
          </cell>
          <cell r="C7563" t="str">
            <v>MILE</v>
          </cell>
          <cell r="D7563" t="str">
            <v>GROOVING FOR 4" RECESSED PAVEMENT MARKING, (ASPHALT), AS PER PLAN</v>
          </cell>
          <cell r="G7563">
            <v>0</v>
          </cell>
        </row>
        <row r="7564">
          <cell r="A7564" t="str">
            <v>850E10010</v>
          </cell>
          <cell r="C7564" t="str">
            <v>MILE</v>
          </cell>
          <cell r="D7564" t="str">
            <v>GROOVING FOR 6" RECESSED PAVEMENT MARKING, (ASPHALT)</v>
          </cell>
          <cell r="G7564">
            <v>0</v>
          </cell>
        </row>
        <row r="7565">
          <cell r="A7565" t="str">
            <v>850E10011</v>
          </cell>
          <cell r="C7565" t="str">
            <v>MILE</v>
          </cell>
          <cell r="D7565" t="str">
            <v>GROOVING FOR 6" RECESSED PAVEMENT MARKING, (ASPHALT), AS PER PLAN</v>
          </cell>
          <cell r="G7565">
            <v>0</v>
          </cell>
        </row>
        <row r="7566">
          <cell r="A7566" t="str">
            <v>850E10020</v>
          </cell>
          <cell r="C7566" t="str">
            <v>MILE</v>
          </cell>
          <cell r="D7566" t="str">
            <v>GROOVING FOR 8" RECESSED PAVEMENT MARKING, (ASPHALT)</v>
          </cell>
          <cell r="G7566">
            <v>0</v>
          </cell>
        </row>
        <row r="7567">
          <cell r="A7567" t="str">
            <v>850E10030</v>
          </cell>
          <cell r="C7567" t="str">
            <v>MILE</v>
          </cell>
          <cell r="D7567" t="str">
            <v>GROOVING FOR 12" RECESSED PAVEMENT MARKING, (ASPHALT)</v>
          </cell>
          <cell r="G7567">
            <v>0</v>
          </cell>
        </row>
        <row r="7568">
          <cell r="A7568" t="str">
            <v>850E10100</v>
          </cell>
          <cell r="C7568" t="str">
            <v>FT</v>
          </cell>
          <cell r="D7568" t="str">
            <v>GROOVING FOR 4" RECESSED PAVEMENT MARKING, (ASPHALT)</v>
          </cell>
          <cell r="G7568">
            <v>0</v>
          </cell>
        </row>
        <row r="7569">
          <cell r="A7569" t="str">
            <v>850E10110</v>
          </cell>
          <cell r="C7569" t="str">
            <v>FT</v>
          </cell>
          <cell r="D7569" t="str">
            <v>GROOVING FOR 6" RECESSED PAVEMENT MARKING, (ASPHALT)</v>
          </cell>
          <cell r="G7569">
            <v>0</v>
          </cell>
        </row>
        <row r="7570">
          <cell r="A7570" t="str">
            <v>850E10111</v>
          </cell>
          <cell r="C7570" t="str">
            <v>FT</v>
          </cell>
          <cell r="D7570" t="str">
            <v>GROOVING FOR 6" RECESSED PAVEMENT MARKING, (ASPHALT), AS PER PLAN</v>
          </cell>
          <cell r="G7570">
            <v>0</v>
          </cell>
        </row>
        <row r="7571">
          <cell r="A7571" t="str">
            <v>850E10120</v>
          </cell>
          <cell r="C7571" t="str">
            <v>FT</v>
          </cell>
          <cell r="D7571" t="str">
            <v>GROOVING FOR 8" RECESSED PAVEMENT MARKING, (ASPHALT)</v>
          </cell>
          <cell r="G7571">
            <v>0</v>
          </cell>
        </row>
        <row r="7572">
          <cell r="A7572" t="str">
            <v>850E10130</v>
          </cell>
          <cell r="C7572" t="str">
            <v>FT</v>
          </cell>
          <cell r="D7572" t="str">
            <v>GROOVING FOR 12" RECESSED PAVEMENT MARKING, (ASPHALT)</v>
          </cell>
          <cell r="G7572">
            <v>0</v>
          </cell>
        </row>
        <row r="7573">
          <cell r="A7573" t="str">
            <v>850E10131</v>
          </cell>
          <cell r="C7573" t="str">
            <v>FT</v>
          </cell>
          <cell r="D7573" t="str">
            <v>GROOVING FOR 12" RECESSED PAVEMENT MARKING, (ASPHALT), AS PER PLAN</v>
          </cell>
          <cell r="G7573">
            <v>0</v>
          </cell>
        </row>
        <row r="7574">
          <cell r="A7574" t="str">
            <v>850E20000</v>
          </cell>
          <cell r="C7574" t="str">
            <v>MILE</v>
          </cell>
          <cell r="D7574" t="str">
            <v>GROOVING FOR 4" RECESSED PAVEMENT MARKING, (CONCRETE)</v>
          </cell>
          <cell r="G7574">
            <v>0</v>
          </cell>
        </row>
        <row r="7575">
          <cell r="A7575" t="str">
            <v>850E20010</v>
          </cell>
          <cell r="C7575" t="str">
            <v>MILE</v>
          </cell>
          <cell r="D7575" t="str">
            <v>GROOVING FOR 6" RECESSED PAVEMENT MARKING, (CONCRETE)</v>
          </cell>
          <cell r="G7575">
            <v>0</v>
          </cell>
        </row>
        <row r="7576">
          <cell r="A7576" t="str">
            <v>850E20011</v>
          </cell>
          <cell r="C7576" t="str">
            <v>MILE</v>
          </cell>
          <cell r="D7576" t="str">
            <v>GROOVING FOR 6" RECESSED PAVEMENT MARKING, (CONCRETE), AS PER PLAN</v>
          </cell>
          <cell r="G7576">
            <v>0</v>
          </cell>
        </row>
        <row r="7577">
          <cell r="A7577" t="str">
            <v>850E20020</v>
          </cell>
          <cell r="C7577" t="str">
            <v>MILE</v>
          </cell>
          <cell r="D7577" t="str">
            <v>GROOVING FOR 8" RECESSED PAVEMENT MARKING, (CONCRETE)</v>
          </cell>
          <cell r="G7577">
            <v>0</v>
          </cell>
        </row>
        <row r="7578">
          <cell r="A7578" t="str">
            <v>850E20030</v>
          </cell>
          <cell r="C7578" t="str">
            <v>MILE</v>
          </cell>
          <cell r="D7578" t="str">
            <v>GROOVING FOR 12" RECESSED PAVEMENT MARKING, (CONCRETE)</v>
          </cell>
          <cell r="G7578">
            <v>0</v>
          </cell>
        </row>
        <row r="7579">
          <cell r="A7579" t="str">
            <v>850E20100</v>
          </cell>
          <cell r="C7579" t="str">
            <v>FT</v>
          </cell>
          <cell r="D7579" t="str">
            <v>GROOVING FOR 4" RECESSED PAVEMENT MARKING, (CONCRETE)</v>
          </cell>
          <cell r="G7579">
            <v>0</v>
          </cell>
        </row>
        <row r="7580">
          <cell r="A7580" t="str">
            <v>850E20110</v>
          </cell>
          <cell r="C7580" t="str">
            <v>FT</v>
          </cell>
          <cell r="D7580" t="str">
            <v>GROOVING FOR 6" RECESSED PAVEMENT MARKING, (CONCRETE)</v>
          </cell>
          <cell r="G7580">
            <v>0</v>
          </cell>
        </row>
        <row r="7581">
          <cell r="A7581" t="str">
            <v>850E20111</v>
          </cell>
          <cell r="C7581" t="str">
            <v>FT</v>
          </cell>
          <cell r="D7581" t="str">
            <v>GROOVING FOR 6" RECESSED PAVEMENT MARKING, (CONCRETE), AS PER PLAN</v>
          </cell>
          <cell r="G7581">
            <v>0</v>
          </cell>
        </row>
        <row r="7582">
          <cell r="A7582" t="str">
            <v>850E20120</v>
          </cell>
          <cell r="C7582" t="str">
            <v>FT</v>
          </cell>
          <cell r="D7582" t="str">
            <v>GROOVING FOR 8" RECESSED PAVEMENT MARKING, (CONCRETE)</v>
          </cell>
          <cell r="G7582">
            <v>0</v>
          </cell>
        </row>
        <row r="7583">
          <cell r="A7583" t="str">
            <v>850E20130</v>
          </cell>
          <cell r="C7583" t="str">
            <v>FT</v>
          </cell>
          <cell r="D7583" t="str">
            <v>GROOVING FOR 12" RECESSED PAVEMENT MARKING, (CONCRETE)</v>
          </cell>
          <cell r="G7583">
            <v>0</v>
          </cell>
        </row>
        <row r="7584">
          <cell r="A7584" t="str">
            <v>850E20131</v>
          </cell>
          <cell r="C7584" t="str">
            <v>FT</v>
          </cell>
          <cell r="D7584" t="str">
            <v>GROOVING FOR 12" RECESSED PAVEMENT MARKING, (CONCRETE), AS PER PLAN</v>
          </cell>
          <cell r="G7584">
            <v>0</v>
          </cell>
        </row>
        <row r="7585">
          <cell r="A7585" t="str">
            <v>852E10000</v>
          </cell>
          <cell r="C7585" t="str">
            <v>SY</v>
          </cell>
          <cell r="D7585" t="str">
            <v>ULTRA-THIN WHITETOPPING</v>
          </cell>
          <cell r="G7585">
            <v>0</v>
          </cell>
        </row>
        <row r="7586">
          <cell r="A7586" t="str">
            <v>855E00010</v>
          </cell>
          <cell r="C7586" t="str">
            <v>LB</v>
          </cell>
          <cell r="D7586" t="str">
            <v>POST-TENSIONING STRAND TENDON</v>
          </cell>
          <cell r="G7586">
            <v>0</v>
          </cell>
        </row>
        <row r="7587">
          <cell r="A7587" t="str">
            <v>855E00020</v>
          </cell>
          <cell r="C7587" t="str">
            <v>LB</v>
          </cell>
          <cell r="D7587" t="str">
            <v>POST-TENSIONING BAR TENDON</v>
          </cell>
          <cell r="G7587">
            <v>0</v>
          </cell>
        </row>
        <row r="7588">
          <cell r="A7588" t="str">
            <v>856E10000</v>
          </cell>
          <cell r="C7588" t="str">
            <v>CY</v>
          </cell>
          <cell r="D7588" t="str">
            <v>BRIDGE DECK WATERPROOFING ASPHALT CONCRETE</v>
          </cell>
          <cell r="G7588">
            <v>0</v>
          </cell>
        </row>
        <row r="7589">
          <cell r="A7589" t="str">
            <v>858E10000</v>
          </cell>
          <cell r="C7589" t="str">
            <v>SY</v>
          </cell>
          <cell r="D7589" t="str">
            <v>THIN POLYMER EPOXY OVERLAY</v>
          </cell>
          <cell r="G7589">
            <v>0</v>
          </cell>
        </row>
        <row r="7590">
          <cell r="A7590" t="str">
            <v>858E10001</v>
          </cell>
          <cell r="C7590" t="str">
            <v>SY</v>
          </cell>
          <cell r="D7590" t="str">
            <v>THIN POLYMER EPOXY OVERLAY, AS PER PLAN</v>
          </cell>
          <cell r="G7590">
            <v>0</v>
          </cell>
        </row>
        <row r="7591">
          <cell r="A7591" t="str">
            <v>859E10000</v>
          </cell>
          <cell r="C7591" t="str">
            <v>CY</v>
          </cell>
          <cell r="D7591" t="str">
            <v>ASPHALT CONCRETE WITH VERGLIMIT</v>
          </cell>
          <cell r="G7591">
            <v>0</v>
          </cell>
        </row>
        <row r="7592">
          <cell r="A7592" t="str">
            <v>859E10001</v>
          </cell>
          <cell r="C7592" t="str">
            <v>CY</v>
          </cell>
          <cell r="D7592" t="str">
            <v>ASPHALT CONCRETE WITH VERGLIMIT, AS PER PLAN</v>
          </cell>
          <cell r="G7592">
            <v>0</v>
          </cell>
        </row>
        <row r="7593">
          <cell r="A7593" t="str">
            <v>860E10000</v>
          </cell>
          <cell r="C7593" t="str">
            <v>CY</v>
          </cell>
          <cell r="D7593" t="str">
            <v>THINLAY ASPHALT CONCRETE, TYPE MED</v>
          </cell>
          <cell r="G7593">
            <v>0</v>
          </cell>
        </row>
        <row r="7594">
          <cell r="A7594" t="str">
            <v>860E10010</v>
          </cell>
          <cell r="C7594" t="str">
            <v>CY</v>
          </cell>
          <cell r="D7594" t="str">
            <v>THINLAY ASPHALT CONCRETE, TYPE LT</v>
          </cell>
          <cell r="G7594">
            <v>0</v>
          </cell>
        </row>
        <row r="7595">
          <cell r="A7595" t="str">
            <v>861E11100</v>
          </cell>
          <cell r="C7595" t="str">
            <v>CY</v>
          </cell>
          <cell r="D7595" t="str">
            <v>ASPHALT CONCRETE INTERMEDIATE COURSE, 12.5 MM, TYPE A (446)</v>
          </cell>
          <cell r="G7595">
            <v>0</v>
          </cell>
        </row>
        <row r="7596">
          <cell r="A7596" t="str">
            <v>861E11101</v>
          </cell>
          <cell r="C7596" t="str">
            <v>CY</v>
          </cell>
          <cell r="D7596" t="str">
            <v>ASPHALT CONCRETE INTERMEDIATE COURSE, 12.5 MM, TYPE A (446), AS PER PLAN</v>
          </cell>
          <cell r="G7596">
            <v>0</v>
          </cell>
        </row>
        <row r="7597">
          <cell r="A7597" t="str">
            <v>861E11150</v>
          </cell>
          <cell r="C7597" t="str">
            <v>CY</v>
          </cell>
          <cell r="D7597" t="str">
            <v>ASPHALT CONCRETE INTERMEDIATE COURSE, 12.5 MM, TYPE B (446)</v>
          </cell>
          <cell r="G7597">
            <v>0</v>
          </cell>
        </row>
        <row r="7598">
          <cell r="A7598" t="str">
            <v>861E11151</v>
          </cell>
          <cell r="C7598" t="str">
            <v>CY</v>
          </cell>
          <cell r="D7598" t="str">
            <v>ASPHALT CONCRETE INTERMEDIATE COURSE, 12.5 MM, TYPE B (446), AS PER PLAN</v>
          </cell>
          <cell r="G7598">
            <v>0</v>
          </cell>
        </row>
        <row r="7599">
          <cell r="A7599" t="str">
            <v>861E11300</v>
          </cell>
          <cell r="C7599" t="str">
            <v>CY</v>
          </cell>
          <cell r="D7599" t="str">
            <v>ASPHALT CONCRETE INTERMEDIATE COURSE, 12.5 MM, TYPE A (448)</v>
          </cell>
          <cell r="G7599">
            <v>0</v>
          </cell>
        </row>
        <row r="7600">
          <cell r="A7600" t="str">
            <v>861E11301</v>
          </cell>
          <cell r="C7600" t="str">
            <v>CY</v>
          </cell>
          <cell r="D7600" t="str">
            <v>ASPHALT CONCRETE INTERMEDIATE COURSE, 12.5 MM, TYPE A (448), AS PER PLAN</v>
          </cell>
          <cell r="G7600">
            <v>0</v>
          </cell>
        </row>
        <row r="7601">
          <cell r="A7601" t="str">
            <v>861E11350</v>
          </cell>
          <cell r="C7601" t="str">
            <v>CY</v>
          </cell>
          <cell r="D7601" t="str">
            <v>ASPHALT CONCRETE INTERMEDIATE COURSE, 12.5 MM, TYPE B (448)</v>
          </cell>
          <cell r="G7601">
            <v>0</v>
          </cell>
        </row>
        <row r="7602">
          <cell r="A7602" t="str">
            <v>861E11351</v>
          </cell>
          <cell r="C7602" t="str">
            <v>CY</v>
          </cell>
          <cell r="D7602" t="str">
            <v>ASPHALT CONCRETE INTERMEDIATE COURSE, 12.5 MM, TYPE B (448), AS PER PLAN</v>
          </cell>
          <cell r="G7602">
            <v>0</v>
          </cell>
        </row>
        <row r="7603">
          <cell r="A7603" t="str">
            <v>862E00500</v>
          </cell>
          <cell r="C7603" t="str">
            <v>HOUR</v>
          </cell>
          <cell r="D7603" t="str">
            <v>SCALING</v>
          </cell>
          <cell r="G7603">
            <v>0</v>
          </cell>
        </row>
        <row r="7604">
          <cell r="A7604" t="str">
            <v>862E00600</v>
          </cell>
          <cell r="C7604" t="str">
            <v>SY</v>
          </cell>
          <cell r="D7604" t="str">
            <v>SLOPE DRAPE</v>
          </cell>
          <cell r="G7604">
            <v>0</v>
          </cell>
        </row>
        <row r="7605">
          <cell r="A7605" t="str">
            <v>862E00601</v>
          </cell>
          <cell r="C7605" t="str">
            <v>SY</v>
          </cell>
          <cell r="D7605" t="str">
            <v>SLOPE DRAPE, AS PER PLAN</v>
          </cell>
          <cell r="G7605">
            <v>0</v>
          </cell>
        </row>
        <row r="7606">
          <cell r="A7606" t="str">
            <v>862E00610</v>
          </cell>
          <cell r="C7606" t="str">
            <v>CY</v>
          </cell>
          <cell r="D7606" t="str">
            <v>EXCAVATION</v>
          </cell>
          <cell r="G7606">
            <v>0</v>
          </cell>
        </row>
        <row r="7607">
          <cell r="A7607" t="str">
            <v>862E00611</v>
          </cell>
          <cell r="C7607" t="str">
            <v>CY</v>
          </cell>
          <cell r="D7607" t="str">
            <v>EXCAVATION, AS PER PLAN</v>
          </cell>
          <cell r="G7607">
            <v>0</v>
          </cell>
        </row>
        <row r="7608">
          <cell r="A7608" t="str">
            <v>862E00700</v>
          </cell>
          <cell r="C7608" t="str">
            <v>SF</v>
          </cell>
          <cell r="D7608" t="str">
            <v>TRIM BLASTING</v>
          </cell>
          <cell r="G7608">
            <v>0</v>
          </cell>
        </row>
        <row r="7609">
          <cell r="A7609" t="str">
            <v>862E99000</v>
          </cell>
          <cell r="C7609" t="str">
            <v>FT</v>
          </cell>
          <cell r="D7609" t="str">
            <v>ROCKFALL PROTECTION, MISC.:</v>
          </cell>
          <cell r="F7609" t="str">
            <v>ADD SUPPLEMENTAL DESCRIPTION</v>
          </cell>
          <cell r="G7609">
            <v>1</v>
          </cell>
        </row>
        <row r="7610">
          <cell r="A7610" t="str">
            <v>863E00100</v>
          </cell>
          <cell r="C7610" t="str">
            <v>SY</v>
          </cell>
          <cell r="D7610" t="str">
            <v>GEOGRID, TYPE P1</v>
          </cell>
          <cell r="G7610">
            <v>0</v>
          </cell>
        </row>
        <row r="7611">
          <cell r="A7611" t="str">
            <v>863E00200</v>
          </cell>
          <cell r="C7611" t="str">
            <v>SY</v>
          </cell>
          <cell r="D7611" t="str">
            <v>GEOGRID, TYPE P2</v>
          </cell>
          <cell r="G7611">
            <v>0</v>
          </cell>
        </row>
        <row r="7612">
          <cell r="A7612" t="str">
            <v>863E00300</v>
          </cell>
          <cell r="C7612" t="str">
            <v>SY</v>
          </cell>
          <cell r="D7612" t="str">
            <v>GEOGRID, TYPE P3</v>
          </cell>
          <cell r="G7612">
            <v>0</v>
          </cell>
        </row>
        <row r="7613">
          <cell r="A7613" t="str">
            <v>863E00400</v>
          </cell>
          <cell r="C7613" t="str">
            <v>SY</v>
          </cell>
          <cell r="D7613" t="str">
            <v>GEOGRID, TYPE P4</v>
          </cell>
          <cell r="G7613">
            <v>0</v>
          </cell>
        </row>
        <row r="7614">
          <cell r="A7614" t="str">
            <v>863E00500</v>
          </cell>
          <cell r="C7614" t="str">
            <v>SY</v>
          </cell>
          <cell r="D7614" t="str">
            <v>GEOGRID, TYPE P5</v>
          </cell>
          <cell r="G7614">
            <v>0</v>
          </cell>
        </row>
        <row r="7615">
          <cell r="A7615" t="str">
            <v>863E00600</v>
          </cell>
          <cell r="C7615" t="str">
            <v>SY</v>
          </cell>
          <cell r="D7615" t="str">
            <v>GEOGRID, TYPE S1</v>
          </cell>
          <cell r="G7615">
            <v>0</v>
          </cell>
        </row>
        <row r="7616">
          <cell r="A7616" t="str">
            <v>863E00700</v>
          </cell>
          <cell r="C7616" t="str">
            <v>SY</v>
          </cell>
          <cell r="D7616" t="str">
            <v>GEOGRID, TYPE S2</v>
          </cell>
          <cell r="G7616">
            <v>0</v>
          </cell>
        </row>
        <row r="7617">
          <cell r="A7617" t="str">
            <v>863E00800</v>
          </cell>
          <cell r="C7617" t="str">
            <v>CY</v>
          </cell>
          <cell r="D7617" t="str">
            <v>REINFORCED EMBANKMENT</v>
          </cell>
          <cell r="G7617">
            <v>0</v>
          </cell>
        </row>
        <row r="7618">
          <cell r="A7618" t="str">
            <v>863E00801</v>
          </cell>
          <cell r="C7618" t="str">
            <v>CY</v>
          </cell>
          <cell r="D7618" t="str">
            <v>REINFORCED EMBANKMENT, AS PER PLAN</v>
          </cell>
          <cell r="G7618">
            <v>0</v>
          </cell>
        </row>
        <row r="7619">
          <cell r="A7619" t="str">
            <v>864E10000</v>
          </cell>
          <cell r="C7619" t="str">
            <v>GAL</v>
          </cell>
          <cell r="D7619" t="str">
            <v>POLYURETHANE EXPANDING FOAM, PREMIXED</v>
          </cell>
          <cell r="G7619">
            <v>0</v>
          </cell>
        </row>
        <row r="7620">
          <cell r="A7620" t="str">
            <v>866E00100</v>
          </cell>
          <cell r="C7620" t="str">
            <v>EACH</v>
          </cell>
          <cell r="D7620" t="str">
            <v>GROUND ANCHOR,</v>
          </cell>
          <cell r="F7620" t="str">
            <v>SPECIFY ___ KIP MAX. TEST LOAD</v>
          </cell>
          <cell r="G7620">
            <v>1</v>
          </cell>
        </row>
        <row r="7621">
          <cell r="A7621" t="str">
            <v>866E00101</v>
          </cell>
          <cell r="C7621" t="str">
            <v>EACH</v>
          </cell>
          <cell r="D7621" t="str">
            <v>GROUND ANCHOR, AS PER PLAN</v>
          </cell>
          <cell r="F7621" t="str">
            <v>SPECIFY ___ KIP MAX. TEST LOAD</v>
          </cell>
          <cell r="G7621">
            <v>1</v>
          </cell>
        </row>
        <row r="7622">
          <cell r="A7622" t="str">
            <v>866E00200</v>
          </cell>
          <cell r="C7622" t="str">
            <v>EACH</v>
          </cell>
          <cell r="D7622" t="str">
            <v>TEMPORARY GROUND ANCHOR</v>
          </cell>
          <cell r="F7622" t="str">
            <v>SPECIFY ___ KIP MAX. TEST LOAD</v>
          </cell>
          <cell r="G7622">
            <v>1</v>
          </cell>
        </row>
        <row r="7623">
          <cell r="A7623" t="str">
            <v>866E00300</v>
          </cell>
          <cell r="C7623" t="str">
            <v>LS</v>
          </cell>
          <cell r="D7623" t="str">
            <v>INVESTIGATIVE ANCHOR PULLOUT TESTS</v>
          </cell>
          <cell r="G7623">
            <v>0</v>
          </cell>
        </row>
        <row r="7624">
          <cell r="A7624" t="str">
            <v>866E00400</v>
          </cell>
          <cell r="C7624" t="str">
            <v>EACH</v>
          </cell>
          <cell r="D7624" t="str">
            <v>PERFORMANCE TEST</v>
          </cell>
          <cell r="G7624">
            <v>0</v>
          </cell>
        </row>
        <row r="7625">
          <cell r="A7625" t="str">
            <v>866E00500</v>
          </cell>
          <cell r="C7625" t="str">
            <v>EACH</v>
          </cell>
          <cell r="D7625" t="str">
            <v>EXTENDED CREEP TEST</v>
          </cell>
          <cell r="G7625">
            <v>0</v>
          </cell>
        </row>
        <row r="7626">
          <cell r="A7626" t="str">
            <v>866E01000</v>
          </cell>
          <cell r="C7626" t="str">
            <v>CY</v>
          </cell>
          <cell r="D7626" t="str">
            <v>PRE-GROUTING IN ROCK</v>
          </cell>
          <cell r="G7626">
            <v>0</v>
          </cell>
        </row>
        <row r="7627">
          <cell r="A7627" t="str">
            <v>866E01100</v>
          </cell>
          <cell r="C7627" t="str">
            <v>EACH</v>
          </cell>
          <cell r="D7627" t="str">
            <v>REDRILLING PRE-GROUTED HOLES IN ROCK</v>
          </cell>
          <cell r="G7627">
            <v>0</v>
          </cell>
        </row>
        <row r="7628">
          <cell r="A7628" t="str">
            <v>867E00100</v>
          </cell>
          <cell r="C7628" t="str">
            <v>LS</v>
          </cell>
          <cell r="D7628" t="str">
            <v>TEMPORARY WIRE FACED MECHANICALLY STABILIZED EARTH WALL</v>
          </cell>
          <cell r="G7628">
            <v>0</v>
          </cell>
        </row>
        <row r="7629">
          <cell r="A7629" t="str">
            <v>867E00101</v>
          </cell>
          <cell r="C7629" t="str">
            <v>LS</v>
          </cell>
          <cell r="D7629" t="str">
            <v>TEMPORARY WIRE FACED MECHANICALLY STABILIZED EARTH WALL, AS PER PLAN</v>
          </cell>
          <cell r="G7629">
            <v>0</v>
          </cell>
        </row>
        <row r="7630">
          <cell r="A7630" t="str">
            <v>869E00100</v>
          </cell>
          <cell r="C7630" t="str">
            <v>EACH</v>
          </cell>
          <cell r="D7630" t="str">
            <v>HIGH LOAD MULTI-ROTATIONAL (HLMR) BEARINGS</v>
          </cell>
          <cell r="G7630">
            <v>0</v>
          </cell>
        </row>
        <row r="7631">
          <cell r="A7631" t="str">
            <v>869E00101</v>
          </cell>
          <cell r="C7631" t="str">
            <v>EACH</v>
          </cell>
          <cell r="D7631" t="str">
            <v>HIGH LOAD MULTI-ROTATIONAL (HLMR) BEARINGS, AS PER PLAN</v>
          </cell>
          <cell r="G7631">
            <v>0</v>
          </cell>
        </row>
        <row r="7632">
          <cell r="A7632" t="str">
            <v>870E10000</v>
          </cell>
          <cell r="C7632" t="str">
            <v>SF</v>
          </cell>
          <cell r="D7632" t="str">
            <v>PREFABRICATED MODULAR RETAINING WALL</v>
          </cell>
          <cell r="G7632">
            <v>0</v>
          </cell>
        </row>
        <row r="7633">
          <cell r="A7633" t="str">
            <v>870E10001</v>
          </cell>
          <cell r="C7633" t="str">
            <v>SF</v>
          </cell>
          <cell r="D7633" t="str">
            <v>PREFABRICATED MODULAR RETAINING WALL, AS PER PLAN</v>
          </cell>
          <cell r="G7633">
            <v>0</v>
          </cell>
        </row>
        <row r="7634">
          <cell r="A7634" t="str">
            <v>870E11000</v>
          </cell>
          <cell r="C7634" t="str">
            <v>CY</v>
          </cell>
          <cell r="D7634" t="str">
            <v>WALL EXCAVATION</v>
          </cell>
          <cell r="G7634">
            <v>0</v>
          </cell>
        </row>
        <row r="7635">
          <cell r="A7635" t="str">
            <v>870E11100</v>
          </cell>
          <cell r="C7635" t="str">
            <v>CY</v>
          </cell>
          <cell r="D7635" t="str">
            <v>NATURAL SOIL</v>
          </cell>
          <cell r="G7635">
            <v>0</v>
          </cell>
        </row>
        <row r="7636">
          <cell r="A7636" t="str">
            <v>870E12000</v>
          </cell>
          <cell r="C7636" t="str">
            <v>FT</v>
          </cell>
          <cell r="D7636" t="str">
            <v>6" DRAINAGE PIPE, PERFORATED</v>
          </cell>
          <cell r="G7636">
            <v>0</v>
          </cell>
        </row>
        <row r="7637">
          <cell r="A7637" t="str">
            <v>870E12100</v>
          </cell>
          <cell r="C7637" t="str">
            <v>FT</v>
          </cell>
          <cell r="D7637" t="str">
            <v>6" DRAINAGE PIPE, NON-PERFORATED</v>
          </cell>
          <cell r="G7637">
            <v>0</v>
          </cell>
        </row>
        <row r="7638">
          <cell r="A7638" t="str">
            <v>870E12500</v>
          </cell>
          <cell r="C7638" t="str">
            <v>FT</v>
          </cell>
          <cell r="D7638" t="str">
            <v>CONCRETE COPING</v>
          </cell>
          <cell r="G7638">
            <v>0</v>
          </cell>
        </row>
        <row r="7639">
          <cell r="A7639" t="str">
            <v>870E14000</v>
          </cell>
          <cell r="C7639" t="str">
            <v>DAY</v>
          </cell>
          <cell r="D7639" t="str">
            <v>ON-SITE ASSISTANCE</v>
          </cell>
          <cell r="G7639">
            <v>0</v>
          </cell>
        </row>
        <row r="7640">
          <cell r="A7640" t="str">
            <v>870E15000</v>
          </cell>
          <cell r="C7640" t="str">
            <v>LS</v>
          </cell>
          <cell r="D7640" t="str">
            <v>PMRW INSPECTION AND COMPACTION TESTING</v>
          </cell>
          <cell r="G7640">
            <v>0</v>
          </cell>
        </row>
        <row r="7641">
          <cell r="A7641" t="str">
            <v>871E10000</v>
          </cell>
          <cell r="C7641" t="str">
            <v>CY</v>
          </cell>
          <cell r="D7641" t="str">
            <v>EMBANKMENT USING FLY ASH</v>
          </cell>
          <cell r="G7641">
            <v>0</v>
          </cell>
        </row>
        <row r="7642">
          <cell r="A7642" t="str">
            <v>871E10020</v>
          </cell>
          <cell r="C7642" t="str">
            <v>CY</v>
          </cell>
          <cell r="D7642" t="str">
            <v>EMBANKMENT USING BOTTOM ASH</v>
          </cell>
          <cell r="G7642">
            <v>0</v>
          </cell>
        </row>
        <row r="7643">
          <cell r="A7643" t="str">
            <v>871E10040</v>
          </cell>
          <cell r="C7643" t="str">
            <v>CY</v>
          </cell>
          <cell r="D7643" t="str">
            <v>EMBANKMENT USING FOUNDRY SAND</v>
          </cell>
          <cell r="G7643">
            <v>0</v>
          </cell>
        </row>
        <row r="7644">
          <cell r="A7644" t="str">
            <v>871E10060</v>
          </cell>
          <cell r="C7644" t="str">
            <v>CY</v>
          </cell>
          <cell r="D7644" t="str">
            <v>EMBANKMENT USING RECYCLED GLASS</v>
          </cell>
          <cell r="G7644">
            <v>0</v>
          </cell>
        </row>
        <row r="7645">
          <cell r="A7645" t="str">
            <v>871E10080</v>
          </cell>
          <cell r="C7645" t="str">
            <v>CY</v>
          </cell>
          <cell r="D7645" t="str">
            <v>EMBANKMENT USING TIRE SHREDS</v>
          </cell>
          <cell r="G7645">
            <v>0</v>
          </cell>
        </row>
        <row r="7646">
          <cell r="A7646" t="str">
            <v>871E10090</v>
          </cell>
          <cell r="C7646" t="str">
            <v>CY</v>
          </cell>
          <cell r="D7646" t="str">
            <v>EMBANKMENT USING PETROLEUM CONTAMINATED SOIL</v>
          </cell>
          <cell r="G7646">
            <v>0</v>
          </cell>
        </row>
        <row r="7647">
          <cell r="A7647" t="str">
            <v>871E10110</v>
          </cell>
          <cell r="C7647" t="str">
            <v>CY</v>
          </cell>
          <cell r="D7647" t="str">
            <v>EMBANKMENT USING RECYCLED MATERIALS</v>
          </cell>
          <cell r="G7647">
            <v>0</v>
          </cell>
        </row>
        <row r="7648">
          <cell r="A7648" t="str">
            <v>871E30000</v>
          </cell>
          <cell r="C7648" t="str">
            <v>LS</v>
          </cell>
          <cell r="D7648" t="str">
            <v>SOILS CONSULTANT ANALYSIS</v>
          </cell>
          <cell r="G7648">
            <v>0</v>
          </cell>
        </row>
        <row r="7649">
          <cell r="A7649" t="str">
            <v>872E10000</v>
          </cell>
          <cell r="C7649" t="str">
            <v>FT</v>
          </cell>
          <cell r="D7649" t="str">
            <v>VOID REDUCING ASPHALT MEMBRANE (VRAM)</v>
          </cell>
          <cell r="G7649">
            <v>0</v>
          </cell>
        </row>
        <row r="7650">
          <cell r="A7650" t="str">
            <v>872E10001</v>
          </cell>
          <cell r="C7650" t="str">
            <v>FT</v>
          </cell>
          <cell r="D7650" t="str">
            <v>VOID REDUCING ASPHALT MEMBRANE (VRAM), AS PER PLAN</v>
          </cell>
          <cell r="G7650">
            <v>0</v>
          </cell>
        </row>
        <row r="7651">
          <cell r="A7651" t="str">
            <v>874E20000</v>
          </cell>
          <cell r="C7651" t="str">
            <v>FT</v>
          </cell>
          <cell r="D7651" t="str">
            <v>LONGITUDINAL JOINT PREPARATION</v>
          </cell>
          <cell r="G7651">
            <v>0</v>
          </cell>
        </row>
        <row r="7652">
          <cell r="A7652" t="str">
            <v>874E20001</v>
          </cell>
          <cell r="C7652" t="str">
            <v>FT</v>
          </cell>
          <cell r="D7652" t="str">
            <v>LONGITUDINAL JOINT PREPARATION, AS PER PLAN</v>
          </cell>
          <cell r="G7652">
            <v>0</v>
          </cell>
        </row>
        <row r="7653">
          <cell r="A7653" t="str">
            <v>874E21000</v>
          </cell>
          <cell r="C7653" t="str">
            <v>MILE</v>
          </cell>
          <cell r="D7653" t="str">
            <v>LONGITUDINAL JOINT PREPARATION</v>
          </cell>
          <cell r="G7653">
            <v>0</v>
          </cell>
        </row>
        <row r="7654">
          <cell r="A7654" t="str">
            <v>874E21001</v>
          </cell>
          <cell r="C7654" t="str">
            <v>MILE</v>
          </cell>
          <cell r="D7654" t="str">
            <v>LONGITUDINAL JOINT PREPARATION, AS PER PLAN</v>
          </cell>
          <cell r="G7654">
            <v>0</v>
          </cell>
        </row>
        <row r="7655">
          <cell r="A7655" t="str">
            <v>875E10000</v>
          </cell>
          <cell r="C7655" t="str">
            <v>LB</v>
          </cell>
          <cell r="D7655" t="str">
            <v>LONGITUDINAL JOINT ADHESIVE</v>
          </cell>
          <cell r="G7655">
            <v>0</v>
          </cell>
        </row>
        <row r="7656">
          <cell r="A7656" t="str">
            <v>878E25000</v>
          </cell>
          <cell r="C7656" t="str">
            <v>LS</v>
          </cell>
          <cell r="D7656" t="str">
            <v>INSPECTION AND COMPACTION TESTING OF UNBOUND MATERIALS</v>
          </cell>
          <cell r="G7656">
            <v>0</v>
          </cell>
        </row>
        <row r="7657">
          <cell r="A7657" t="str">
            <v>880E10000</v>
          </cell>
          <cell r="C7657" t="str">
            <v>CY</v>
          </cell>
          <cell r="D7657" t="str">
            <v>ASPHALT CONCRETE WITH WARRANTY (5 YEARS)</v>
          </cell>
          <cell r="G7657">
            <v>0</v>
          </cell>
        </row>
        <row r="7658">
          <cell r="A7658" t="str">
            <v>880E10001</v>
          </cell>
          <cell r="C7658" t="str">
            <v>CY</v>
          </cell>
          <cell r="D7658" t="str">
            <v>ASPHALT CONCRETE WITH WARRANTY (5 YEARS), AS PER PLAN</v>
          </cell>
          <cell r="G7658">
            <v>0</v>
          </cell>
        </row>
        <row r="7659">
          <cell r="A7659" t="str">
            <v>880E15000</v>
          </cell>
          <cell r="C7659" t="str">
            <v>CY</v>
          </cell>
          <cell r="D7659" t="str">
            <v>ASPHALT CONCRETE WITH WARRANTY (7 YEARS)</v>
          </cell>
          <cell r="G7659">
            <v>0</v>
          </cell>
        </row>
        <row r="7660">
          <cell r="A7660" t="str">
            <v>880E15001</v>
          </cell>
          <cell r="C7660" t="str">
            <v>CY</v>
          </cell>
          <cell r="D7660" t="str">
            <v>ASPHALT CONCRETE WITH WARRANTY (7 YEARS), AS PER PLAN</v>
          </cell>
          <cell r="G7660">
            <v>0</v>
          </cell>
        </row>
        <row r="7661">
          <cell r="A7661" t="str">
            <v>880E99000</v>
          </cell>
          <cell r="B7661" t="str">
            <v>Y</v>
          </cell>
          <cell r="C7661" t="str">
            <v>LS</v>
          </cell>
          <cell r="D7661" t="str">
            <v>SPECIAL - ASPHALT PAVEMENT (5 YEAR WARRANTY)</v>
          </cell>
          <cell r="F7661" t="str">
            <v>DESIGN BUILD PROJECTS ONLY</v>
          </cell>
          <cell r="G7661">
            <v>0</v>
          </cell>
        </row>
        <row r="7662">
          <cell r="A7662" t="str">
            <v>880E99050</v>
          </cell>
          <cell r="B7662" t="str">
            <v>Y</v>
          </cell>
          <cell r="C7662" t="str">
            <v>LS</v>
          </cell>
          <cell r="D7662" t="str">
            <v>SPECIAL - ASPHALT PAVEMENT (7 YEAR WARRANTY)</v>
          </cell>
          <cell r="F7662" t="str">
            <v>DESIGN BUILD PROJECTS ONLY</v>
          </cell>
          <cell r="G7662">
            <v>0</v>
          </cell>
        </row>
        <row r="7663">
          <cell r="A7663" t="str">
            <v>881E10000</v>
          </cell>
          <cell r="C7663" t="str">
            <v>SY</v>
          </cell>
          <cell r="D7663" t="str">
            <v>MICROSURFACING WITH WARRANTY, SINGLE COURSE</v>
          </cell>
          <cell r="G7663">
            <v>0</v>
          </cell>
        </row>
        <row r="7664">
          <cell r="A7664" t="str">
            <v>881E10001</v>
          </cell>
          <cell r="C7664" t="str">
            <v>SY</v>
          </cell>
          <cell r="D7664" t="str">
            <v>MICROSURFACING WITH WARRANTY, SINGLE COURSE, AS PER PLAN</v>
          </cell>
          <cell r="G7664">
            <v>0</v>
          </cell>
        </row>
        <row r="7665">
          <cell r="A7665" t="str">
            <v>881E20000</v>
          </cell>
          <cell r="C7665" t="str">
            <v>SY</v>
          </cell>
          <cell r="D7665" t="str">
            <v>MICROSURFACING WITH WARRANTY, MULTIPLE COURSE</v>
          </cell>
          <cell r="G7665">
            <v>0</v>
          </cell>
        </row>
        <row r="7666">
          <cell r="A7666" t="str">
            <v>881E20001</v>
          </cell>
          <cell r="C7666" t="str">
            <v>SY</v>
          </cell>
          <cell r="D7666" t="str">
            <v>MICROSURFACING WITH WARRANTY, MULTIPLE COURSE, AS PER PLAN</v>
          </cell>
          <cell r="G7666">
            <v>0</v>
          </cell>
        </row>
        <row r="7667">
          <cell r="A7667" t="str">
            <v>882E10000</v>
          </cell>
          <cell r="C7667" t="str">
            <v>SY</v>
          </cell>
          <cell r="D7667" t="str">
            <v>SINGLE CHIP SEAL WITH TWO YEAR WARRANTY</v>
          </cell>
          <cell r="G7667">
            <v>0</v>
          </cell>
        </row>
        <row r="7668">
          <cell r="A7668" t="str">
            <v>882E10001</v>
          </cell>
          <cell r="C7668" t="str">
            <v>SY</v>
          </cell>
          <cell r="D7668" t="str">
            <v>SINGLE CHIP SEAL WITH TWO YEAR WARRANTY, AS PER PLAN</v>
          </cell>
          <cell r="G7668">
            <v>0</v>
          </cell>
        </row>
        <row r="7669">
          <cell r="A7669" t="str">
            <v>882E20000</v>
          </cell>
          <cell r="C7669" t="str">
            <v>SY</v>
          </cell>
          <cell r="D7669" t="str">
            <v>DOUBLE CHIP SEAL WITH TWO YEAR WARRANTY</v>
          </cell>
          <cell r="G7669">
            <v>0</v>
          </cell>
        </row>
        <row r="7670">
          <cell r="A7670" t="str">
            <v>882E20001</v>
          </cell>
          <cell r="C7670" t="str">
            <v>SY</v>
          </cell>
          <cell r="D7670" t="str">
            <v>DOUBLE CHIP SEAL WITH TWO YEAR WARRANTY, AS PER PLAN</v>
          </cell>
          <cell r="G7670">
            <v>0</v>
          </cell>
        </row>
        <row r="7671">
          <cell r="A7671" t="str">
            <v>882E98000</v>
          </cell>
          <cell r="C7671" t="str">
            <v>SY</v>
          </cell>
          <cell r="D7671" t="str">
            <v>CHIP SEAL, MISC.:</v>
          </cell>
          <cell r="F7671" t="str">
            <v>ADD SUPPLEMENTAL DESCRIPTION</v>
          </cell>
          <cell r="G7671">
            <v>1</v>
          </cell>
        </row>
        <row r="7672">
          <cell r="A7672" t="str">
            <v>883E00050</v>
          </cell>
          <cell r="C7672" t="str">
            <v>SF</v>
          </cell>
          <cell r="D7672" t="str">
            <v>SURFACE PREPARATION OF STRUCTURAL STEEL, WITH WARRANTY</v>
          </cell>
          <cell r="G7672">
            <v>0</v>
          </cell>
        </row>
        <row r="7673">
          <cell r="A7673" t="str">
            <v>883E00060</v>
          </cell>
          <cell r="C7673" t="str">
            <v>LS</v>
          </cell>
          <cell r="D7673" t="str">
            <v>SURFACE PREPARATION OF STRUCTURAL STEEL, WITH WARRANTY</v>
          </cell>
          <cell r="G7673">
            <v>0</v>
          </cell>
        </row>
        <row r="7674">
          <cell r="A7674" t="str">
            <v>883E00200</v>
          </cell>
          <cell r="C7674" t="str">
            <v>SF</v>
          </cell>
          <cell r="D7674" t="str">
            <v>FIELD METALLIZING OF STRUCTURAL STEEL, WITH WARRANTY</v>
          </cell>
          <cell r="G7674">
            <v>0</v>
          </cell>
        </row>
        <row r="7675">
          <cell r="A7675" t="str">
            <v>883E00210</v>
          </cell>
          <cell r="C7675" t="str">
            <v>LS</v>
          </cell>
          <cell r="D7675" t="str">
            <v>FIELD METALLIZING OF STRUCTURAL STEEL, WITH WARRANTY</v>
          </cell>
          <cell r="G7675">
            <v>0</v>
          </cell>
        </row>
        <row r="7676">
          <cell r="A7676" t="str">
            <v>883E00504</v>
          </cell>
          <cell r="C7676" t="str">
            <v>MNHR</v>
          </cell>
          <cell r="D7676" t="str">
            <v>GRINDING FINS, TEARS, SLIVERS ON STRUCTURAL STEEL</v>
          </cell>
          <cell r="G7676">
            <v>0</v>
          </cell>
        </row>
        <row r="7677">
          <cell r="A7677" t="str">
            <v>884E00500</v>
          </cell>
          <cell r="C7677" t="str">
            <v>SY</v>
          </cell>
          <cell r="D7677" t="str">
            <v>VARIABLE THICKNESS PORTLAND CEMENT CONCRETE PAVEMENT (7 YEAR WARRANTY)</v>
          </cell>
          <cell r="G7677">
            <v>0</v>
          </cell>
        </row>
        <row r="7678">
          <cell r="A7678" t="str">
            <v>884E10000</v>
          </cell>
          <cell r="C7678" t="str">
            <v>SY</v>
          </cell>
          <cell r="D7678" t="str">
            <v>8" PORTLAND CEMENT CONCRETE PAVEMENT (7 YEAR WARRANTY)</v>
          </cell>
          <cell r="G7678">
            <v>0</v>
          </cell>
        </row>
        <row r="7679">
          <cell r="A7679" t="str">
            <v>884E10050</v>
          </cell>
          <cell r="C7679" t="str">
            <v>SY</v>
          </cell>
          <cell r="D7679" t="str">
            <v>9" PORTLAND CEMENT CONCRETE PAVEMENT (7 YEAR WARRANTY)</v>
          </cell>
          <cell r="G7679">
            <v>0</v>
          </cell>
        </row>
        <row r="7680">
          <cell r="A7680" t="str">
            <v>884E10051</v>
          </cell>
          <cell r="C7680" t="str">
            <v>SY</v>
          </cell>
          <cell r="D7680" t="str">
            <v>9" PORTLAND CEMENT CONCRETE PAVEMENT (7 YEAR WARRANTY), AS PER PLAN</v>
          </cell>
          <cell r="G7680">
            <v>0</v>
          </cell>
        </row>
        <row r="7681">
          <cell r="A7681" t="str">
            <v>884E10080</v>
          </cell>
          <cell r="C7681" t="str">
            <v>SY</v>
          </cell>
          <cell r="D7681" t="str">
            <v>9.5" PORTLAND CEMENT CONCRETE PAVEMENT (7 YEAR WARRANTY)</v>
          </cell>
          <cell r="G7681">
            <v>0</v>
          </cell>
        </row>
        <row r="7682">
          <cell r="A7682" t="str">
            <v>884E10100</v>
          </cell>
          <cell r="C7682" t="str">
            <v>SY</v>
          </cell>
          <cell r="D7682" t="str">
            <v>10" PORTLAND CEMENT CONCRETE PAVEMENT (7 YEAR WARRANTY)</v>
          </cell>
          <cell r="G7682">
            <v>0</v>
          </cell>
        </row>
        <row r="7683">
          <cell r="A7683" t="str">
            <v>884E10150</v>
          </cell>
          <cell r="C7683" t="str">
            <v>SY</v>
          </cell>
          <cell r="D7683" t="str">
            <v>11" PORTLAND CEMENT CONCRETE PAVEMENT (7 YEAR WARRANTY)</v>
          </cell>
          <cell r="G7683">
            <v>0</v>
          </cell>
        </row>
        <row r="7684">
          <cell r="A7684" t="str">
            <v>884E10200</v>
          </cell>
          <cell r="C7684" t="str">
            <v>SY</v>
          </cell>
          <cell r="D7684" t="str">
            <v>12" PORTLAND CEMENT CONCRETE PAVEMENT (7 YEAR WARRANTY)</v>
          </cell>
          <cell r="G7684">
            <v>0</v>
          </cell>
        </row>
        <row r="7685">
          <cell r="A7685" t="str">
            <v>884E10201</v>
          </cell>
          <cell r="C7685" t="str">
            <v>SY</v>
          </cell>
          <cell r="D7685" t="str">
            <v>12" PORTLAND CEMENT CONCRETE PAVEMENT (7 YEAR WARRANTY), AS PER PLAN</v>
          </cell>
          <cell r="G7685">
            <v>0</v>
          </cell>
        </row>
        <row r="7686">
          <cell r="A7686" t="str">
            <v>884E10240</v>
          </cell>
          <cell r="C7686" t="str">
            <v>SY</v>
          </cell>
          <cell r="D7686" t="str">
            <v>12.5" PORTLAND CEMENT CONCRETE PAVEMENT (7 YEAR WARRANTY)</v>
          </cell>
          <cell r="G7686">
            <v>0</v>
          </cell>
        </row>
        <row r="7687">
          <cell r="A7687" t="str">
            <v>884E10250</v>
          </cell>
          <cell r="C7687" t="str">
            <v>SY</v>
          </cell>
          <cell r="D7687" t="str">
            <v>13" PORTLAND CEMENT CONCRETE PAVEMENT (7 YEAR WARRANTY)</v>
          </cell>
          <cell r="G7687">
            <v>0</v>
          </cell>
        </row>
        <row r="7688">
          <cell r="A7688" t="str">
            <v>884E10270</v>
          </cell>
          <cell r="C7688" t="str">
            <v>SY</v>
          </cell>
          <cell r="D7688" t="str">
            <v>13.5" PORTLAND CEMENT CONCRETE PAVEMENT (7 YEAR WARRANTY)</v>
          </cell>
          <cell r="G7688">
            <v>0</v>
          </cell>
        </row>
        <row r="7689">
          <cell r="A7689" t="str">
            <v>884E10300</v>
          </cell>
          <cell r="C7689" t="str">
            <v>SY</v>
          </cell>
          <cell r="D7689" t="str">
            <v>14" PORTLAND CEMENT CONCRETE PAVEMENT (7 YEAR WARRANTY)</v>
          </cell>
          <cell r="G7689">
            <v>0</v>
          </cell>
        </row>
        <row r="7690">
          <cell r="A7690" t="str">
            <v>884E10320</v>
          </cell>
          <cell r="C7690" t="str">
            <v>SY</v>
          </cell>
          <cell r="D7690" t="str">
            <v>14.5" PORTLAND CEMENT CONCRETE PAVEMENT (7 YEAR WARRANTY)</v>
          </cell>
          <cell r="G7690">
            <v>0</v>
          </cell>
        </row>
        <row r="7691">
          <cell r="A7691" t="str">
            <v>884E10321</v>
          </cell>
          <cell r="C7691" t="str">
            <v>SY</v>
          </cell>
          <cell r="D7691" t="str">
            <v>14.5" PORTLAND CEMENT CONCRETE PAVEMENT (7 YEAR WARRANTY), AS PER PLAN</v>
          </cell>
          <cell r="G7691">
            <v>0</v>
          </cell>
        </row>
        <row r="7692">
          <cell r="A7692" t="str">
            <v>884E10350</v>
          </cell>
          <cell r="C7692" t="str">
            <v>SY</v>
          </cell>
          <cell r="D7692" t="str">
            <v>15" PORTLAND CEMENT CONCRETE PAVEMENT (7 YEAR WARRANTY)</v>
          </cell>
          <cell r="G7692">
            <v>0</v>
          </cell>
        </row>
        <row r="7693">
          <cell r="A7693" t="str">
            <v>884E80000</v>
          </cell>
          <cell r="C7693" t="str">
            <v>SY</v>
          </cell>
          <cell r="D7693" t="str">
            <v>PORTLAND CEMENT CONCRETE PAVEMENT (7 YEAR WARRANTY), MISC.:</v>
          </cell>
          <cell r="F7693" t="str">
            <v>SPECIFY THICKNESS</v>
          </cell>
          <cell r="G7693">
            <v>1</v>
          </cell>
        </row>
        <row r="7694">
          <cell r="A7694" t="str">
            <v>884E99000</v>
          </cell>
          <cell r="B7694" t="str">
            <v>Y</v>
          </cell>
          <cell r="C7694" t="str">
            <v>LS</v>
          </cell>
          <cell r="D7694" t="str">
            <v>SPECIAL - PORTLAND CEMENT CONCRETE PAVEMENT (7 YEAR WARRANTY)</v>
          </cell>
          <cell r="F7694" t="str">
            <v>DESIGN BUILD PROJECTS ONLY</v>
          </cell>
          <cell r="G7694">
            <v>0</v>
          </cell>
        </row>
        <row r="7695">
          <cell r="A7695" t="str">
            <v>885E00050</v>
          </cell>
          <cell r="C7695" t="str">
            <v>SF</v>
          </cell>
          <cell r="D7695" t="str">
            <v>SURFACE PREPARATION OF EXISTING STRUCTURAL STEEL, WITH WARRANTY</v>
          </cell>
          <cell r="G7695">
            <v>0</v>
          </cell>
        </row>
        <row r="7696">
          <cell r="A7696" t="str">
            <v>885E00051</v>
          </cell>
          <cell r="C7696" t="str">
            <v>SF</v>
          </cell>
          <cell r="D7696" t="str">
            <v>SURFACE PREPARATION OF EXISTING STRUCTURAL STEEL, WITH WARRANTY, AS PER PLAN</v>
          </cell>
          <cell r="G7696">
            <v>0</v>
          </cell>
        </row>
        <row r="7697">
          <cell r="A7697" t="str">
            <v>885E00056</v>
          </cell>
          <cell r="C7697" t="str">
            <v>SF</v>
          </cell>
          <cell r="D7697" t="str">
            <v>FIELD PAINTING OF EXISTING STRUCTURAL STEEL, PRIME COAT, WITH WARRANTY</v>
          </cell>
          <cell r="G7697">
            <v>0</v>
          </cell>
        </row>
        <row r="7698">
          <cell r="A7698" t="str">
            <v>885E00057</v>
          </cell>
          <cell r="C7698" t="str">
            <v>SF</v>
          </cell>
          <cell r="D7698" t="str">
            <v>FIELD PAINTING OF EXISTING STRUCTURAL STEEL, PRIME COAT, WITH WARRANTY, AS PER PLAN</v>
          </cell>
          <cell r="G7698">
            <v>0</v>
          </cell>
        </row>
        <row r="7699">
          <cell r="A7699" t="str">
            <v>885E00060</v>
          </cell>
          <cell r="C7699" t="str">
            <v>SF</v>
          </cell>
          <cell r="D7699" t="str">
            <v>FIELD PAINTING OF EXISTING STRUCTURAL STEEL, INTERMEDIATE COAT, WITH WARRANTY</v>
          </cell>
          <cell r="G7699">
            <v>0</v>
          </cell>
        </row>
        <row r="7700">
          <cell r="A7700" t="str">
            <v>885E00061</v>
          </cell>
          <cell r="C7700" t="str">
            <v>SF</v>
          </cell>
          <cell r="D7700" t="str">
            <v>FIELD PAINTING OF EXISTING STRUCTURAL STEEL, INTERMEDIATE COAT, WITH WARRANTY, AS PER PLAN</v>
          </cell>
          <cell r="G7700">
            <v>0</v>
          </cell>
        </row>
        <row r="7701">
          <cell r="A7701" t="str">
            <v>885E00066</v>
          </cell>
          <cell r="C7701" t="str">
            <v>SF</v>
          </cell>
          <cell r="D7701" t="str">
            <v>FIELD PAINTING STRUCTURAL STEEL, FINISH COAT, WITH WARRANTY</v>
          </cell>
          <cell r="G7701">
            <v>0</v>
          </cell>
        </row>
        <row r="7702">
          <cell r="A7702" t="str">
            <v>885E00067</v>
          </cell>
          <cell r="C7702" t="str">
            <v>SF</v>
          </cell>
          <cell r="D7702" t="str">
            <v>FIELD PAINTING STRUCTURAL STEEL, FINISH COAT, WITH WARRANTY, AS PER PLAN</v>
          </cell>
          <cell r="G7702">
            <v>0</v>
          </cell>
        </row>
        <row r="7703">
          <cell r="A7703" t="str">
            <v>885E00100</v>
          </cell>
          <cell r="C7703" t="str">
            <v>LS</v>
          </cell>
          <cell r="D7703" t="str">
            <v>SURFACE PREPARATION OF EXISTING STRUCTURAL STEEL, WITH WARRANTY</v>
          </cell>
          <cell r="G7703">
            <v>0</v>
          </cell>
        </row>
        <row r="7704">
          <cell r="A7704" t="str">
            <v>885E00200</v>
          </cell>
          <cell r="C7704" t="str">
            <v>LS</v>
          </cell>
          <cell r="D7704" t="str">
            <v>FIELD PAINTING OF EXISTING STRUCTURAL STEEL, PRIME COAT, WITH WARRANTY</v>
          </cell>
          <cell r="G7704">
            <v>0</v>
          </cell>
        </row>
        <row r="7705">
          <cell r="A7705" t="str">
            <v>885E00300</v>
          </cell>
          <cell r="C7705" t="str">
            <v>LS</v>
          </cell>
          <cell r="D7705" t="str">
            <v>FIELD PAINTING STRUCTURAL STEEL, INTERMEDIATE COAT, WITH WARRANTY</v>
          </cell>
          <cell r="G7705">
            <v>0</v>
          </cell>
        </row>
        <row r="7706">
          <cell r="A7706" t="str">
            <v>885E00400</v>
          </cell>
          <cell r="C7706" t="str">
            <v>LS</v>
          </cell>
          <cell r="D7706" t="str">
            <v>FIELD PAINTING STRUCTURAL STEEL, FINISH COAT, WITH WARRANTY</v>
          </cell>
          <cell r="G7706">
            <v>0</v>
          </cell>
        </row>
        <row r="7707">
          <cell r="A7707" t="str">
            <v>885E00504</v>
          </cell>
          <cell r="C7707" t="str">
            <v>MNHR</v>
          </cell>
          <cell r="D7707" t="str">
            <v>GRINDING FINS, TEARS, SLIVERS ON EXISTING STRUCTURAL STEEL</v>
          </cell>
          <cell r="G7707">
            <v>0</v>
          </cell>
        </row>
        <row r="7708">
          <cell r="A7708" t="str">
            <v>885E00800</v>
          </cell>
          <cell r="C7708" t="str">
            <v>LB</v>
          </cell>
          <cell r="D7708" t="str">
            <v>FIELD PAINTING STRUCTURAL STEEL, INTERMEDIATE COAT, WITH WARRANTY</v>
          </cell>
          <cell r="G7708">
            <v>0</v>
          </cell>
        </row>
        <row r="7709">
          <cell r="A7709" t="str">
            <v>885E00850</v>
          </cell>
          <cell r="C7709" t="str">
            <v>LB</v>
          </cell>
          <cell r="D7709" t="str">
            <v>FIELD PAINTING STRUCTURAL STEEL, FINISH COAT, WITH WARRANTY</v>
          </cell>
          <cell r="G7709">
            <v>0</v>
          </cell>
        </row>
        <row r="7710">
          <cell r="A7710" t="str">
            <v>885E10000</v>
          </cell>
          <cell r="C7710" t="str">
            <v>EACH</v>
          </cell>
          <cell r="D7710" t="str">
            <v>FINAL INSPECTION REPAIR</v>
          </cell>
          <cell r="G7710">
            <v>0</v>
          </cell>
        </row>
        <row r="7711">
          <cell r="A7711" t="str">
            <v>885E90000</v>
          </cell>
          <cell r="C7711" t="str">
            <v>SF</v>
          </cell>
          <cell r="D7711" t="str">
            <v>FIELD PAINTING, MISC.:</v>
          </cell>
          <cell r="F7711" t="str">
            <v>ADD SUPPLEMENTAL DESCRIPTION</v>
          </cell>
          <cell r="G7711">
            <v>1</v>
          </cell>
        </row>
        <row r="7712">
          <cell r="A7712" t="str">
            <v>885E90010</v>
          </cell>
          <cell r="C7712" t="str">
            <v>LS</v>
          </cell>
          <cell r="D7712" t="str">
            <v>FIELD PAINTING, MISC.:</v>
          </cell>
          <cell r="F7712" t="str">
            <v>ADD SUPPLEMENTAL DESCRIPTION</v>
          </cell>
          <cell r="G7712">
            <v>1</v>
          </cell>
        </row>
        <row r="7713">
          <cell r="A7713" t="str">
            <v>885E90020</v>
          </cell>
          <cell r="C7713" t="str">
            <v>FT</v>
          </cell>
          <cell r="D7713" t="str">
            <v>FIELD PAINTING, MISC.:</v>
          </cell>
          <cell r="F7713" t="str">
            <v>ADD SUPPLEMENTAL DESCRIPTION</v>
          </cell>
          <cell r="G7713">
            <v>1</v>
          </cell>
        </row>
        <row r="7714">
          <cell r="A7714" t="str">
            <v>886E11000</v>
          </cell>
          <cell r="C7714" t="str">
            <v>GAL</v>
          </cell>
          <cell r="D7714" t="str">
            <v>FOG SEAL</v>
          </cell>
          <cell r="G7714">
            <v>0</v>
          </cell>
        </row>
        <row r="7715">
          <cell r="A7715" t="str">
            <v>888E10000</v>
          </cell>
          <cell r="C7715" t="str">
            <v>SY</v>
          </cell>
          <cell r="D7715" t="str">
            <v>HIGH FRICTION SURFACE TREATMENT, SINGLE LIFT</v>
          </cell>
          <cell r="G7715">
            <v>0</v>
          </cell>
        </row>
        <row r="7716">
          <cell r="A7716" t="str">
            <v>888E10001</v>
          </cell>
          <cell r="C7716" t="str">
            <v>SY</v>
          </cell>
          <cell r="D7716" t="str">
            <v>HIGH FRICTION SURFACE TREATMENT, SINGLE LIFT, AS PER PLAN</v>
          </cell>
          <cell r="G7716">
            <v>0</v>
          </cell>
        </row>
        <row r="7717">
          <cell r="A7717" t="str">
            <v>888E20000</v>
          </cell>
          <cell r="C7717" t="str">
            <v>SY</v>
          </cell>
          <cell r="D7717" t="str">
            <v>HIGH FRICTION SURFACE TREATMENT, DOUBLE LIFT</v>
          </cell>
          <cell r="G7717">
            <v>0</v>
          </cell>
        </row>
        <row r="7718">
          <cell r="A7718" t="str">
            <v>888E20001</v>
          </cell>
          <cell r="C7718" t="str">
            <v>SY</v>
          </cell>
          <cell r="D7718" t="str">
            <v>HIGH FRICTION SURFACE TREATMENT, DOUBLE LIFT, AS PER PLAN</v>
          </cell>
          <cell r="G7718">
            <v>0</v>
          </cell>
        </row>
        <row r="7719">
          <cell r="A7719" t="str">
            <v>892E10200</v>
          </cell>
          <cell r="C7719" t="str">
            <v>CY</v>
          </cell>
          <cell r="D7719" t="str">
            <v>QC/QA CONCRETE, CLASS QC2, SUPERSTRUCTURE (DECK) WITH WARRANTY</v>
          </cell>
          <cell r="G7719">
            <v>0</v>
          </cell>
        </row>
        <row r="7720">
          <cell r="A7720" t="str">
            <v>892E10201</v>
          </cell>
          <cell r="C7720" t="str">
            <v>CY</v>
          </cell>
          <cell r="D7720" t="str">
            <v>QC/QA CONCRETE, CLASS QC2, SUPERSTRUCTURE (DECK) WITH WARRANTY, AS PER PLAN</v>
          </cell>
          <cell r="G7720">
            <v>0</v>
          </cell>
        </row>
        <row r="7721">
          <cell r="A7721" t="str">
            <v>892E10400</v>
          </cell>
          <cell r="C7721" t="str">
            <v>CY</v>
          </cell>
          <cell r="D7721" t="str">
            <v>QC/QA CONCRETE, CLASS QC3, SUPERSTRUCTURE (DECK) WITH WARRANTY</v>
          </cell>
          <cell r="G7721">
            <v>0</v>
          </cell>
        </row>
        <row r="7722">
          <cell r="A7722" t="str">
            <v>892E10600</v>
          </cell>
          <cell r="C7722" t="str">
            <v>SY</v>
          </cell>
          <cell r="D7722" t="str">
            <v>QC/QA CONCRETE, CLASS QC2, SUPERSTRUCTURE (DECK) WITH WARRANTY</v>
          </cell>
          <cell r="G7722">
            <v>0</v>
          </cell>
        </row>
        <row r="7723">
          <cell r="A7723" t="str">
            <v>892E10800</v>
          </cell>
          <cell r="C7723" t="str">
            <v>SY</v>
          </cell>
          <cell r="D7723" t="str">
            <v>QC/QA CONCRETE, CLASS QC3, SUPERSTRUCTURE (DECK) WITH WARRANTY</v>
          </cell>
          <cell r="G7723">
            <v>0</v>
          </cell>
        </row>
        <row r="7724">
          <cell r="A7724" t="str">
            <v>893E10000</v>
          </cell>
          <cell r="C7724" t="str">
            <v>FT</v>
          </cell>
          <cell r="D7724" t="str">
            <v>CONTINUOUS FLIGHT AUGER (CFA) PILES, 12” DIAMETER</v>
          </cell>
          <cell r="G7724">
            <v>0</v>
          </cell>
        </row>
        <row r="7725">
          <cell r="A7725" t="str">
            <v>893E10001</v>
          </cell>
          <cell r="C7725" t="str">
            <v>FT</v>
          </cell>
          <cell r="D7725" t="str">
            <v>CONTINUOUS FLIGHT AUGER (CFA) PILES, 12” DIAMETER, AS PER PLAN</v>
          </cell>
          <cell r="G7725">
            <v>0</v>
          </cell>
        </row>
        <row r="7726">
          <cell r="A7726" t="str">
            <v>893E10100</v>
          </cell>
          <cell r="C7726" t="str">
            <v>FT</v>
          </cell>
          <cell r="D7726" t="str">
            <v>CONTINUOUS FLIGHT AUGER (CFA) PILES, 14” DIAMETER</v>
          </cell>
          <cell r="G7726">
            <v>0</v>
          </cell>
        </row>
        <row r="7727">
          <cell r="A7727" t="str">
            <v>893E10101</v>
          </cell>
          <cell r="C7727" t="str">
            <v>FT</v>
          </cell>
          <cell r="D7727" t="str">
            <v>CONTINUOUS FLIGHT AUGER (CFA) PILES, 14” DIAMETER, AS PER PLAN</v>
          </cell>
          <cell r="G7727">
            <v>0</v>
          </cell>
        </row>
        <row r="7728">
          <cell r="A7728" t="str">
            <v>893E10200</v>
          </cell>
          <cell r="C7728" t="str">
            <v>FT</v>
          </cell>
          <cell r="D7728" t="str">
            <v>CONTINUOUS FLIGHT AUGER (CFA) PILES, 16” DIAMETER</v>
          </cell>
          <cell r="G7728">
            <v>0</v>
          </cell>
        </row>
        <row r="7729">
          <cell r="A7729" t="str">
            <v>893E10201</v>
          </cell>
          <cell r="C7729" t="str">
            <v>FT</v>
          </cell>
          <cell r="D7729" t="str">
            <v>CONTINUOUS FLIGHT AUGER (CFA) PILES, 16” DIAMETER, AS PER PLAN</v>
          </cell>
          <cell r="G7729">
            <v>0</v>
          </cell>
        </row>
        <row r="7730">
          <cell r="A7730" t="str">
            <v>893E10300</v>
          </cell>
          <cell r="C7730" t="str">
            <v>FT</v>
          </cell>
          <cell r="D7730" t="str">
            <v>CONTINUOUS FLIGHT AUGER (CFA) PILES, 18” DIAMETER</v>
          </cell>
          <cell r="G7730">
            <v>0</v>
          </cell>
        </row>
        <row r="7731">
          <cell r="A7731" t="str">
            <v>893E10301</v>
          </cell>
          <cell r="C7731" t="str">
            <v>FT</v>
          </cell>
          <cell r="D7731" t="str">
            <v>CONTINUOUS FLIGHT AUGER (CFA) PILES, 18” DIAMETER, AS PER PLAN</v>
          </cell>
          <cell r="G7731">
            <v>0</v>
          </cell>
        </row>
        <row r="7732">
          <cell r="A7732" t="str">
            <v>893E10400</v>
          </cell>
          <cell r="C7732" t="str">
            <v>FT</v>
          </cell>
          <cell r="D7732" t="str">
            <v>CONTINUOUS FLIGHT AUGER (CFA) PILES, 24” DIAMETER</v>
          </cell>
          <cell r="G7732">
            <v>0</v>
          </cell>
        </row>
        <row r="7733">
          <cell r="A7733" t="str">
            <v>893E10401</v>
          </cell>
          <cell r="C7733" t="str">
            <v>FT</v>
          </cell>
          <cell r="D7733" t="str">
            <v>CONTINUOUS FLIGHT AUGER (CFA) PILES, 24” DIAMETER, AS PER PLAN</v>
          </cell>
          <cell r="G7733">
            <v>0</v>
          </cell>
        </row>
        <row r="7734">
          <cell r="A7734" t="str">
            <v>893E10500</v>
          </cell>
          <cell r="C7734" t="str">
            <v>FT</v>
          </cell>
          <cell r="D7734" t="str">
            <v>CONTINUOUS FLIGHT AUGER (CFA) PILES, 30” DIAMETER</v>
          </cell>
          <cell r="G7734">
            <v>0</v>
          </cell>
        </row>
        <row r="7735">
          <cell r="A7735" t="str">
            <v>893E10501</v>
          </cell>
          <cell r="C7735" t="str">
            <v>FT</v>
          </cell>
          <cell r="D7735" t="str">
            <v>CONTINUOUS FLIGHT AUGER (CFA) PILES, 30” DIAMETER, AS PER PLAN</v>
          </cell>
          <cell r="G7735">
            <v>0</v>
          </cell>
        </row>
        <row r="7736">
          <cell r="A7736" t="str">
            <v>893E10600</v>
          </cell>
          <cell r="C7736" t="str">
            <v>FT</v>
          </cell>
          <cell r="D7736" t="str">
            <v>CONTINUOUS FLIGHT AUGER (CFA) PILES, 36” DIAMETER</v>
          </cell>
          <cell r="G7736">
            <v>0</v>
          </cell>
        </row>
        <row r="7737">
          <cell r="A7737" t="str">
            <v>893E10601</v>
          </cell>
          <cell r="C7737" t="str">
            <v>FT</v>
          </cell>
          <cell r="D7737" t="str">
            <v>CONTINUOUS FLIGHT AUGER (CFA) PILES, 36” DIAMETER, AS PER PLAN</v>
          </cell>
          <cell r="G7737">
            <v>0</v>
          </cell>
        </row>
        <row r="7738">
          <cell r="A7738" t="str">
            <v>893E10700</v>
          </cell>
          <cell r="C7738" t="str">
            <v>FT</v>
          </cell>
          <cell r="D7738" t="str">
            <v>CONTINUOUS FLIGHT AUGER (CFA) PILES, 42” DIAMETER</v>
          </cell>
          <cell r="G7738">
            <v>0</v>
          </cell>
        </row>
        <row r="7739">
          <cell r="A7739" t="str">
            <v>893E10701</v>
          </cell>
          <cell r="C7739" t="str">
            <v>FT</v>
          </cell>
          <cell r="D7739" t="str">
            <v>CONTINUOUS FLIGHT AUGER (CFA) PILES, 42” DIAMETER, AS PER PLAN</v>
          </cell>
          <cell r="G7739">
            <v>0</v>
          </cell>
        </row>
        <row r="7740">
          <cell r="A7740" t="str">
            <v>893E10800</v>
          </cell>
          <cell r="C7740" t="str">
            <v>FT</v>
          </cell>
          <cell r="D7740" t="str">
            <v>CONTINUOUS FLIGHT AUGER (CFA) PILES, 48” DIAMETER</v>
          </cell>
          <cell r="G7740">
            <v>0</v>
          </cell>
        </row>
        <row r="7741">
          <cell r="A7741" t="str">
            <v>893E10801</v>
          </cell>
          <cell r="C7741" t="str">
            <v>FT</v>
          </cell>
          <cell r="D7741" t="str">
            <v>CONTINUOUS FLIGHT AUGER (CFA) PILES, 48” DIAMETER, AS PER PLAN</v>
          </cell>
          <cell r="G7741">
            <v>0</v>
          </cell>
        </row>
        <row r="7742">
          <cell r="A7742" t="str">
            <v>893E19000</v>
          </cell>
          <cell r="C7742" t="str">
            <v>FT</v>
          </cell>
          <cell r="D7742" t="str">
            <v>CONTINUOUS FLIGHT AUGER (CFA) PILES, MISC.:</v>
          </cell>
          <cell r="F7742" t="str">
            <v>ADD SUPPLEMENTAL DESCRIPTION</v>
          </cell>
          <cell r="G7742">
            <v>1</v>
          </cell>
        </row>
        <row r="7743">
          <cell r="A7743" t="str">
            <v>893E20000</v>
          </cell>
          <cell r="C7743" t="str">
            <v>EACH</v>
          </cell>
          <cell r="D7743" t="str">
            <v>CONTINUOUS FLIGHT AUGER (CFA) PILES, INTEGRITY TEST</v>
          </cell>
          <cell r="G7743">
            <v>0</v>
          </cell>
        </row>
        <row r="7744">
          <cell r="A7744" t="str">
            <v>893E20100</v>
          </cell>
          <cell r="C7744" t="str">
            <v>EACH</v>
          </cell>
          <cell r="D7744" t="str">
            <v>CONTINUOUS FLIGHT AUGER (CFA) PILES, VERIFICATION LOAD TEST</v>
          </cell>
          <cell r="G7744">
            <v>0</v>
          </cell>
        </row>
        <row r="7745">
          <cell r="A7745" t="str">
            <v>893E20200</v>
          </cell>
          <cell r="C7745" t="str">
            <v>EACH</v>
          </cell>
          <cell r="D7745" t="str">
            <v>CONTINUOUS FLIGHT AUGER (CFA) PILES, PROOF LOAD TEST</v>
          </cell>
          <cell r="G7745">
            <v>0</v>
          </cell>
        </row>
        <row r="7746">
          <cell r="A7746" t="str">
            <v>894E10000</v>
          </cell>
          <cell r="C7746" t="str">
            <v>EACH</v>
          </cell>
          <cell r="D7746" t="str">
            <v>THERMAL INTEGRITY PROFILING (TIP) TEST</v>
          </cell>
          <cell r="G7746">
            <v>0</v>
          </cell>
        </row>
        <row r="7747">
          <cell r="A7747" t="str">
            <v>894E10100</v>
          </cell>
          <cell r="C7747" t="str">
            <v>FT</v>
          </cell>
          <cell r="D7747" t="str">
            <v>CONCRETE CORE SAMPLING AND GROUTING</v>
          </cell>
          <cell r="G7747">
            <v>0</v>
          </cell>
        </row>
        <row r="7748">
          <cell r="A7748" t="str">
            <v>894E10200</v>
          </cell>
          <cell r="C7748" t="str">
            <v>EACH</v>
          </cell>
          <cell r="D7748" t="str">
            <v>CONCRETE CORE STRENGTH TEST</v>
          </cell>
          <cell r="G7748">
            <v>0</v>
          </cell>
        </row>
        <row r="7749">
          <cell r="A7749" t="str">
            <v>895E10010</v>
          </cell>
          <cell r="C7749" t="str">
            <v>EACH</v>
          </cell>
          <cell r="D7749" t="str">
            <v>MANUFACTURED WATER QUALITY STRUCTURE, TYPE 1</v>
          </cell>
          <cell r="G7749">
            <v>0</v>
          </cell>
        </row>
        <row r="7750">
          <cell r="A7750" t="str">
            <v>895E10011</v>
          </cell>
          <cell r="C7750" t="str">
            <v>EACH</v>
          </cell>
          <cell r="D7750" t="str">
            <v>MANUFACTURED WATER QUALITY STRUCTURE, TYPE 1, AS PER PLAN</v>
          </cell>
          <cell r="G7750">
            <v>0</v>
          </cell>
        </row>
        <row r="7751">
          <cell r="A7751" t="str">
            <v>895E10020</v>
          </cell>
          <cell r="C7751" t="str">
            <v>EACH</v>
          </cell>
          <cell r="D7751" t="str">
            <v>MANUFACTURED WATER QUALITY STRUCTURE, TYPE 2</v>
          </cell>
          <cell r="G7751">
            <v>0</v>
          </cell>
        </row>
        <row r="7752">
          <cell r="A7752" t="str">
            <v>895E10021</v>
          </cell>
          <cell r="C7752" t="str">
            <v>EACH</v>
          </cell>
          <cell r="D7752" t="str">
            <v>MANUFACTURED WATER QUALITY STRUCTURE, TYPE 2, AS PER PLAN</v>
          </cell>
          <cell r="G7752">
            <v>0</v>
          </cell>
        </row>
        <row r="7753">
          <cell r="A7753" t="str">
            <v>895E10030</v>
          </cell>
          <cell r="C7753" t="str">
            <v>EACH</v>
          </cell>
          <cell r="D7753" t="str">
            <v>MANUFACTURED WATER QUALITY STRUCTURE, TYPE 3</v>
          </cell>
          <cell r="G7753">
            <v>0</v>
          </cell>
        </row>
        <row r="7754">
          <cell r="A7754" t="str">
            <v>895E10040</v>
          </cell>
          <cell r="C7754" t="str">
            <v>EACH</v>
          </cell>
          <cell r="D7754" t="str">
            <v>MANUFACTURED WATER QUALITY STRUCTURE, TYPE 4</v>
          </cell>
          <cell r="G7754">
            <v>0</v>
          </cell>
        </row>
        <row r="7755">
          <cell r="A7755" t="str">
            <v>896E00010</v>
          </cell>
          <cell r="C7755" t="str">
            <v>SNMT</v>
          </cell>
          <cell r="D7755" t="str">
            <v>PORTABLE NON-INTRUSIVE TRAFFIC SENSOR, CLASS I</v>
          </cell>
          <cell r="G7755">
            <v>0</v>
          </cell>
        </row>
        <row r="7756">
          <cell r="A7756" t="str">
            <v>896E00012</v>
          </cell>
          <cell r="C7756" t="str">
            <v>SNMT</v>
          </cell>
          <cell r="D7756" t="str">
            <v>PORTABLE NON-INTRUSIVE TRAFFIC SENSOR, CLASS II</v>
          </cell>
          <cell r="G7756">
            <v>0</v>
          </cell>
        </row>
        <row r="7757">
          <cell r="A7757" t="str">
            <v>896E00020</v>
          </cell>
          <cell r="C7757" t="str">
            <v>SNMT</v>
          </cell>
          <cell r="D7757" t="str">
            <v>PORTABLE CHANGEABLE MESSAGE SIGN</v>
          </cell>
          <cell r="G7757">
            <v>0</v>
          </cell>
        </row>
        <row r="7758">
          <cell r="A7758" t="str">
            <v>896E00021</v>
          </cell>
          <cell r="C7758" t="str">
            <v>SNMT</v>
          </cell>
          <cell r="D7758" t="str">
            <v>PORTABLE CHANGEABLE MESSAGE SIGN, AS PER PLAN</v>
          </cell>
          <cell r="G7758">
            <v>0</v>
          </cell>
        </row>
        <row r="7759">
          <cell r="A7759" t="str">
            <v>897E01010</v>
          </cell>
          <cell r="C7759" t="str">
            <v>SY</v>
          </cell>
          <cell r="D7759" t="str">
            <v>PAVEMENT PLANING, ASPHALT CONCRETE, CLASS A</v>
          </cell>
          <cell r="F7759" t="str">
            <v>SPECIFY DEPTH</v>
          </cell>
          <cell r="G7759">
            <v>1</v>
          </cell>
        </row>
        <row r="7760">
          <cell r="A7760" t="str">
            <v>897E01011</v>
          </cell>
          <cell r="C7760" t="str">
            <v>SY</v>
          </cell>
          <cell r="D7760" t="str">
            <v>PAVEMENT PLANING, ASPHALT CONCRETE, CLASS A, AS PER PLAN</v>
          </cell>
          <cell r="F7760" t="str">
            <v>SPECIFY DEPTH</v>
          </cell>
          <cell r="G7760">
            <v>1</v>
          </cell>
        </row>
        <row r="7761">
          <cell r="A7761" t="str">
            <v>897E01020</v>
          </cell>
          <cell r="C7761" t="str">
            <v>SY</v>
          </cell>
          <cell r="D7761" t="str">
            <v>PAVEMENT PLANING, ASPHALT CONCRETE, CLASS B</v>
          </cell>
          <cell r="F7761" t="str">
            <v>SPECIFY DEPTH</v>
          </cell>
          <cell r="G7761">
            <v>1</v>
          </cell>
        </row>
        <row r="7762">
          <cell r="A7762" t="str">
            <v>897E01021</v>
          </cell>
          <cell r="C7762" t="str">
            <v>SY</v>
          </cell>
          <cell r="D7762" t="str">
            <v>PAVEMENT PLANING, ASPHALT CONCRETE, CLASS B, AS PER PLAN</v>
          </cell>
          <cell r="F7762" t="str">
            <v>SPECIFY DEPTH</v>
          </cell>
          <cell r="G7762">
            <v>1</v>
          </cell>
        </row>
        <row r="7763">
          <cell r="A7763" t="str">
            <v>897E02000</v>
          </cell>
          <cell r="C7763" t="str">
            <v>SY</v>
          </cell>
          <cell r="D7763" t="str">
            <v>PATCHING PLANED SURFACE</v>
          </cell>
          <cell r="G7763">
            <v>0</v>
          </cell>
        </row>
        <row r="7764">
          <cell r="A7764" t="str">
            <v>897E02001</v>
          </cell>
          <cell r="C7764" t="str">
            <v>SY</v>
          </cell>
          <cell r="D7764" t="str">
            <v>PATCHING PLANED SURFACE, AS PER PLAN</v>
          </cell>
          <cell r="G7764">
            <v>0</v>
          </cell>
        </row>
        <row r="7765">
          <cell r="A7765" t="str">
            <v>899E10000</v>
          </cell>
          <cell r="C7765" t="str">
            <v>FT</v>
          </cell>
          <cell r="D7765" t="str">
            <v>CURED-IN-PLACE PIPE LINER</v>
          </cell>
          <cell r="F7765" t="str">
            <v>SPECIFY SIZE (___" DIAMETER)</v>
          </cell>
          <cell r="G7765">
            <v>1</v>
          </cell>
        </row>
        <row r="7766">
          <cell r="A7766" t="str">
            <v>899E10001</v>
          </cell>
          <cell r="C7766" t="str">
            <v>FT</v>
          </cell>
          <cell r="D7766" t="str">
            <v>CURED-IN-PLACE PIPE LINER, AS PER PLAN</v>
          </cell>
          <cell r="F7766" t="str">
            <v>SPECIFY SIZE (___" DIAMETER)</v>
          </cell>
          <cell r="G7766">
            <v>1</v>
          </cell>
        </row>
        <row r="7767">
          <cell r="A7767" t="str">
            <v>900E01000</v>
          </cell>
          <cell r="C7767" t="str">
            <v>MILE</v>
          </cell>
          <cell r="D7767" t="str">
            <v>SPECIAL -</v>
          </cell>
          <cell r="F7767" t="str">
            <v>ADD SUPP DESC - RAIL ONLY</v>
          </cell>
          <cell r="G7767">
            <v>1</v>
          </cell>
        </row>
        <row r="7768">
          <cell r="A7768" t="str">
            <v>900E10000</v>
          </cell>
          <cell r="C7768" t="str">
            <v>FT</v>
          </cell>
          <cell r="D7768" t="str">
            <v>SPECIAL -</v>
          </cell>
          <cell r="F7768" t="str">
            <v>ADD SUPP DESC - RAIL ONLY</v>
          </cell>
          <cell r="G7768">
            <v>1</v>
          </cell>
        </row>
        <row r="7769">
          <cell r="A7769" t="str">
            <v>900E11000</v>
          </cell>
          <cell r="C7769" t="str">
            <v>EACH</v>
          </cell>
          <cell r="D7769" t="str">
            <v>SPECIAL -</v>
          </cell>
          <cell r="F7769" t="str">
            <v>ADD SUPP DESC - RAIL ONLY</v>
          </cell>
          <cell r="G7769">
            <v>1</v>
          </cell>
        </row>
        <row r="7770">
          <cell r="A7770" t="str">
            <v>900E12000</v>
          </cell>
          <cell r="C7770" t="str">
            <v>TKFT</v>
          </cell>
          <cell r="D7770" t="str">
            <v>SPECIAL -</v>
          </cell>
          <cell r="F7770" t="str">
            <v>ADD SUPP DESC - RAIL ONLY</v>
          </cell>
          <cell r="G7770">
            <v>1</v>
          </cell>
        </row>
        <row r="7771">
          <cell r="A7771" t="str">
            <v>900E13000</v>
          </cell>
          <cell r="C7771" t="str">
            <v>PAIR</v>
          </cell>
          <cell r="D7771" t="str">
            <v>SPECIAL -</v>
          </cell>
          <cell r="F7771" t="str">
            <v>ADD SUPP DESC - RAIL ONLY</v>
          </cell>
          <cell r="G7771">
            <v>1</v>
          </cell>
        </row>
        <row r="7772">
          <cell r="A7772" t="str">
            <v>900E14000</v>
          </cell>
          <cell r="C7772" t="str">
            <v>JT</v>
          </cell>
          <cell r="D7772" t="str">
            <v>SPECIAL -</v>
          </cell>
          <cell r="F7772" t="str">
            <v>ADD SUPP DESC - RAIL ONLY</v>
          </cell>
          <cell r="G7772">
            <v>1</v>
          </cell>
        </row>
        <row r="7773">
          <cell r="A7773" t="str">
            <v>900E15000</v>
          </cell>
          <cell r="C7773" t="str">
            <v>SET</v>
          </cell>
          <cell r="D7773" t="str">
            <v>SPECIAL -</v>
          </cell>
          <cell r="F7773" t="str">
            <v>ADD SUPP DESC - RAIL ONLY</v>
          </cell>
          <cell r="G7773">
            <v>1</v>
          </cell>
        </row>
        <row r="7774">
          <cell r="A7774" t="str">
            <v>900E16000</v>
          </cell>
          <cell r="C7774" t="str">
            <v>TON</v>
          </cell>
          <cell r="D7774" t="str">
            <v>SPECIAL -</v>
          </cell>
          <cell r="F7774" t="str">
            <v>ADD SUPP DESC - RAIL ONLY</v>
          </cell>
          <cell r="G7774">
            <v>1</v>
          </cell>
        </row>
        <row r="7775">
          <cell r="A7775" t="str">
            <v>900E17000</v>
          </cell>
          <cell r="C7775" t="str">
            <v>LS</v>
          </cell>
          <cell r="D7775" t="str">
            <v>SPECIAL -</v>
          </cell>
          <cell r="F7775" t="str">
            <v>ADD SUPP DESC - RAIL ONLY</v>
          </cell>
          <cell r="G7775">
            <v>1</v>
          </cell>
        </row>
        <row r="7776">
          <cell r="A7776" t="str">
            <v>900E19000</v>
          </cell>
          <cell r="C7776" t="str">
            <v>CY</v>
          </cell>
          <cell r="D7776" t="str">
            <v>SPECIAL -</v>
          </cell>
          <cell r="F7776" t="str">
            <v>ADD SUPP DESC - RAIL ONLY</v>
          </cell>
          <cell r="G7776">
            <v>1</v>
          </cell>
        </row>
        <row r="7777">
          <cell r="A7777" t="str">
            <v>900E20000</v>
          </cell>
          <cell r="C7777" t="str">
            <v>SY</v>
          </cell>
          <cell r="D7777" t="str">
            <v>SPECIAL -</v>
          </cell>
          <cell r="F7777" t="str">
            <v>ADD SUPP DESC - RAIL ONLY</v>
          </cell>
          <cell r="G7777">
            <v>1</v>
          </cell>
        </row>
        <row r="7778">
          <cell r="A7778" t="str">
            <v>900E21000</v>
          </cell>
          <cell r="C7778" t="str">
            <v>BNDL</v>
          </cell>
          <cell r="D7778" t="str">
            <v>SPECIAL -</v>
          </cell>
          <cell r="F7778" t="str">
            <v>ADD SUPP DESC - RAIL ONLY</v>
          </cell>
          <cell r="G7778">
            <v>1</v>
          </cell>
        </row>
        <row r="7779">
          <cell r="A7779" t="str">
            <v>900E22000</v>
          </cell>
          <cell r="C7779" t="str">
            <v>LB</v>
          </cell>
          <cell r="D7779" t="str">
            <v>SPECIAL -</v>
          </cell>
          <cell r="F7779" t="str">
            <v>ADD SUPP DESC - RAIL ONLY</v>
          </cell>
          <cell r="G7779">
            <v>1</v>
          </cell>
        </row>
        <row r="7780">
          <cell r="A7780" t="str">
            <v>950E10000</v>
          </cell>
          <cell r="B7780" t="str">
            <v>Y</v>
          </cell>
          <cell r="C7780" t="str">
            <v>LS</v>
          </cell>
          <cell r="D7780" t="str">
            <v>SPECIAL - SALT SHED DEMOLISHED</v>
          </cell>
          <cell r="G7780">
            <v>0</v>
          </cell>
        </row>
        <row r="7781">
          <cell r="A7781" t="str">
            <v>950E14000</v>
          </cell>
          <cell r="B7781" t="str">
            <v>Y</v>
          </cell>
          <cell r="C7781" t="str">
            <v>EACH</v>
          </cell>
          <cell r="D7781" t="str">
            <v>SPECIAL - SALT DOME CONSTRUCTED, 51'</v>
          </cell>
          <cell r="G7781">
            <v>0</v>
          </cell>
        </row>
        <row r="7782">
          <cell r="A7782" t="str">
            <v>950E14010</v>
          </cell>
          <cell r="B7782" t="str">
            <v>Y</v>
          </cell>
          <cell r="C7782" t="str">
            <v>EACH</v>
          </cell>
          <cell r="D7782" t="str">
            <v>SPECIAL - SALT DOME CONSTRUCTED, 56'</v>
          </cell>
          <cell r="G7782">
            <v>0</v>
          </cell>
        </row>
        <row r="7783">
          <cell r="A7783" t="str">
            <v>950E15000</v>
          </cell>
          <cell r="B7783" t="str">
            <v>Y</v>
          </cell>
          <cell r="C7783" t="str">
            <v>EACH</v>
          </cell>
          <cell r="D7783" t="str">
            <v>SPECIAL - SALT DOME CONSTRUCTED, 62'</v>
          </cell>
          <cell r="G7783">
            <v>0</v>
          </cell>
        </row>
        <row r="7784">
          <cell r="A7784" t="str">
            <v>950E16000</v>
          </cell>
          <cell r="B7784" t="str">
            <v>Y</v>
          </cell>
          <cell r="C7784" t="str">
            <v>EACH</v>
          </cell>
          <cell r="D7784" t="str">
            <v>SPECIAL - SALT DOME CONSTRUCTED, 61'</v>
          </cell>
          <cell r="G7784">
            <v>0</v>
          </cell>
        </row>
        <row r="7785">
          <cell r="A7785" t="str">
            <v>950E20000</v>
          </cell>
          <cell r="B7785" t="str">
            <v>Y</v>
          </cell>
          <cell r="C7785" t="str">
            <v>EACH</v>
          </cell>
          <cell r="D7785" t="str">
            <v>SPECIAL - SALT DOME CONSTRUCTED, 72'</v>
          </cell>
          <cell r="G7785">
            <v>0</v>
          </cell>
        </row>
        <row r="7786">
          <cell r="A7786" t="str">
            <v>950E20010</v>
          </cell>
          <cell r="B7786" t="str">
            <v>Y</v>
          </cell>
          <cell r="C7786" t="str">
            <v>EACH</v>
          </cell>
          <cell r="D7786" t="str">
            <v>SPECIAL - SALT DOME CONSTRUCTED, 82'</v>
          </cell>
          <cell r="G7786">
            <v>0</v>
          </cell>
        </row>
        <row r="7787">
          <cell r="A7787" t="str">
            <v>950E30000</v>
          </cell>
          <cell r="B7787" t="str">
            <v>Y</v>
          </cell>
          <cell r="C7787" t="str">
            <v>EACH</v>
          </cell>
          <cell r="D7787" t="str">
            <v>SPECIAL - SALT DOME CONSTRUCTED, 100'</v>
          </cell>
          <cell r="G7787">
            <v>0</v>
          </cell>
        </row>
        <row r="7788">
          <cell r="A7788" t="str">
            <v>950E35000</v>
          </cell>
          <cell r="B7788" t="str">
            <v>Y</v>
          </cell>
          <cell r="C7788" t="str">
            <v>LS</v>
          </cell>
          <cell r="D7788" t="str">
            <v>SPECIAL - ROOF REPLACEMENT</v>
          </cell>
          <cell r="G7788">
            <v>0</v>
          </cell>
        </row>
        <row r="7789">
          <cell r="A7789" t="str">
            <v>950E40000</v>
          </cell>
          <cell r="B7789" t="str">
            <v>Y</v>
          </cell>
          <cell r="C7789" t="str">
            <v>EACH</v>
          </cell>
          <cell r="D7789" t="str">
            <v>SPECIAL - MANUFACTURED OFFICE, 44'</v>
          </cell>
          <cell r="G7789">
            <v>0</v>
          </cell>
        </row>
        <row r="7790">
          <cell r="A7790" t="str">
            <v>950E50000</v>
          </cell>
          <cell r="B7790" t="str">
            <v>Y</v>
          </cell>
          <cell r="C7790" t="str">
            <v>LS</v>
          </cell>
          <cell r="D7790" t="str">
            <v>SPECIAL - FACILITIES</v>
          </cell>
          <cell r="F7790" t="str">
            <v>ADD SUPPLEMENTAL DESCRIPTION</v>
          </cell>
          <cell r="G7790">
            <v>1</v>
          </cell>
        </row>
        <row r="7791">
          <cell r="A7791" t="str">
            <v>950E51000</v>
          </cell>
          <cell r="B7791" t="str">
            <v>Y</v>
          </cell>
          <cell r="C7791" t="str">
            <v>EACH</v>
          </cell>
          <cell r="D7791" t="str">
            <v>SPECIAL - FACILITIES</v>
          </cell>
          <cell r="F7791" t="str">
            <v>ADD SUPPLEMENTAL DESCRIPTION</v>
          </cell>
          <cell r="G7791">
            <v>1</v>
          </cell>
        </row>
        <row r="7792">
          <cell r="A7792" t="str">
            <v>990E10000</v>
          </cell>
          <cell r="C7792" t="str">
            <v>LS</v>
          </cell>
          <cell r="D7792" t="str">
            <v>ESTIMATED COST OF REPAIRS TO DETOUR</v>
          </cell>
          <cell r="F7792" t="str">
            <v>ODOT INTERNAL USE ONLY</v>
          </cell>
          <cell r="G7792">
            <v>0</v>
          </cell>
        </row>
        <row r="7793">
          <cell r="A7793" t="str">
            <v>990E10010</v>
          </cell>
          <cell r="C7793" t="str">
            <v>LS</v>
          </cell>
          <cell r="D7793" t="str">
            <v>ESTIMATED COST OF RIGHT OF WAY</v>
          </cell>
          <cell r="F7793" t="str">
            <v>ODOT INTERNAL USE ONLY</v>
          </cell>
          <cell r="G7793">
            <v>0</v>
          </cell>
        </row>
        <row r="7794">
          <cell r="A7794" t="str">
            <v>990E10020</v>
          </cell>
          <cell r="C7794" t="str">
            <v>LS</v>
          </cell>
          <cell r="D7794" t="str">
            <v>ESTIMATED COST OF ENGINEERING, SUPERINTENDENCE AND CONTINGENCIES</v>
          </cell>
          <cell r="F7794" t="str">
            <v>ODOT INTERNAL USE ONLY</v>
          </cell>
          <cell r="G7794">
            <v>0</v>
          </cell>
        </row>
        <row r="7795">
          <cell r="A7795" t="str">
            <v>990E10030</v>
          </cell>
          <cell r="C7795" t="str">
            <v>LS</v>
          </cell>
          <cell r="D7795" t="str">
            <v>ESTIMATED COST OF PRELIMINARY ENGINEERING</v>
          </cell>
          <cell r="F7795" t="str">
            <v>ODOT INTERNAL USE ONLY</v>
          </cell>
          <cell r="G7795">
            <v>0</v>
          </cell>
        </row>
        <row r="7796">
          <cell r="A7796" t="str">
            <v>990E10040</v>
          </cell>
          <cell r="C7796" t="str">
            <v>LS</v>
          </cell>
          <cell r="D7796" t="str">
            <v>ESTIMATED COST OF FORCE ACCOUNT WORK</v>
          </cell>
          <cell r="F7796" t="str">
            <v>ODOT INTERNAL USE ONLY</v>
          </cell>
          <cell r="G7796">
            <v>0</v>
          </cell>
        </row>
        <row r="7797">
          <cell r="A7797" t="str">
            <v>990E10500</v>
          </cell>
          <cell r="C7797" t="str">
            <v>LS</v>
          </cell>
          <cell r="D7797" t="str">
            <v>ESTIMATED COST OF INCENTIVE/DISINCENTIVE PAYMENT</v>
          </cell>
          <cell r="F7797" t="str">
            <v>ODOT INTERNAL USE ONLY</v>
          </cell>
          <cell r="G7797">
            <v>0</v>
          </cell>
        </row>
        <row r="7798">
          <cell r="A7798" t="str">
            <v>990E20000</v>
          </cell>
          <cell r="C7798" t="str">
            <v>LS</v>
          </cell>
          <cell r="D7798" t="str">
            <v>FORCE ACCOUNT</v>
          </cell>
          <cell r="F7798" t="str">
            <v>SITE MANAGER USE ONLY</v>
          </cell>
          <cell r="G7798">
            <v>0</v>
          </cell>
        </row>
        <row r="7799">
          <cell r="A7799" t="str">
            <v>990E20010</v>
          </cell>
          <cell r="C7799" t="str">
            <v>LS</v>
          </cell>
          <cell r="D7799" t="str">
            <v>DIFFERENCE BETWEEN ESTIMATED AND ACTUAL COST OF FORCE ACCOUNT</v>
          </cell>
          <cell r="F7799" t="str">
            <v>SITE MANAGER USE ONLY</v>
          </cell>
          <cell r="G7799">
            <v>0</v>
          </cell>
        </row>
        <row r="7800">
          <cell r="A7800" t="str">
            <v>990E21000</v>
          </cell>
          <cell r="C7800" t="str">
            <v>DLR</v>
          </cell>
          <cell r="D7800" t="str">
            <v>INTEREST PAYMENTS</v>
          </cell>
          <cell r="F7800" t="str">
            <v>SITE MANAGER USE ONLY</v>
          </cell>
          <cell r="G7800">
            <v>0</v>
          </cell>
        </row>
        <row r="7801">
          <cell r="A7801" t="str">
            <v>990E24000</v>
          </cell>
          <cell r="C7801" t="str">
            <v>LS</v>
          </cell>
          <cell r="D7801" t="str">
            <v>BITUMINOUS PRICE ADJUSTMENT</v>
          </cell>
          <cell r="F7801" t="str">
            <v>SITE MANAGER USE ONLY</v>
          </cell>
          <cell r="G7801">
            <v>0</v>
          </cell>
        </row>
        <row r="7802">
          <cell r="A7802" t="str">
            <v>990E24100</v>
          </cell>
          <cell r="C7802" t="str">
            <v>LS</v>
          </cell>
          <cell r="D7802" t="str">
            <v>446 ADJUSTMENT</v>
          </cell>
          <cell r="F7802" t="str">
            <v>SITE MANAGER USE ONLY</v>
          </cell>
          <cell r="G7802">
            <v>0</v>
          </cell>
        </row>
        <row r="7803">
          <cell r="A7803" t="str">
            <v>990E24130</v>
          </cell>
          <cell r="C7803" t="str">
            <v>LS</v>
          </cell>
          <cell r="D7803" t="str">
            <v>447 MAT DENSITY ADJUSTMENT</v>
          </cell>
          <cell r="F7803" t="str">
            <v>SITE MANAGER USE ONLY</v>
          </cell>
          <cell r="G7803">
            <v>0</v>
          </cell>
        </row>
        <row r="7804">
          <cell r="A7804" t="str">
            <v>990E24170</v>
          </cell>
          <cell r="C7804" t="str">
            <v>LS</v>
          </cell>
          <cell r="D7804" t="str">
            <v>447 JOINT DENSITY ADJUSTMENT</v>
          </cell>
          <cell r="F7804" t="str">
            <v>SITE MANAGER USE ONLY</v>
          </cell>
          <cell r="G7804">
            <v>0</v>
          </cell>
        </row>
        <row r="7805">
          <cell r="A7805" t="str">
            <v>990E24200</v>
          </cell>
          <cell r="C7805" t="str">
            <v>LS</v>
          </cell>
          <cell r="D7805" t="str">
            <v>448 ADJUSTMENT</v>
          </cell>
          <cell r="F7805" t="str">
            <v>SITE MANAGER USE ONLY</v>
          </cell>
          <cell r="G7805">
            <v>0</v>
          </cell>
        </row>
        <row r="7806">
          <cell r="A7806" t="str">
            <v>990E24300</v>
          </cell>
          <cell r="C7806" t="str">
            <v>LS</v>
          </cell>
          <cell r="D7806" t="str">
            <v>PAVEMENT SMOOTHNESS ADJUSTMENT (PN 420)</v>
          </cell>
          <cell r="F7806" t="str">
            <v>SITE MANAGER USE ONLY</v>
          </cell>
          <cell r="G7806">
            <v>0</v>
          </cell>
        </row>
        <row r="7807">
          <cell r="A7807" t="str">
            <v>990E24350</v>
          </cell>
          <cell r="C7807" t="str">
            <v>LS</v>
          </cell>
          <cell r="D7807" t="str">
            <v>BRIDGE SMOOTHNESS ADJUSTMENT (PN 555)</v>
          </cell>
          <cell r="F7807" t="str">
            <v>SITE MANAGER USE ONLY</v>
          </cell>
          <cell r="G7807">
            <v>0</v>
          </cell>
        </row>
        <row r="7808">
          <cell r="A7808" t="str">
            <v>990E24400</v>
          </cell>
          <cell r="C7808" t="str">
            <v>LS</v>
          </cell>
          <cell r="D7808" t="str">
            <v>STEEL PRICE ADJUSTMENT</v>
          </cell>
          <cell r="F7808" t="str">
            <v>SITE MANAGER USE ONLY</v>
          </cell>
          <cell r="G7808">
            <v>0</v>
          </cell>
        </row>
        <row r="7809">
          <cell r="A7809" t="str">
            <v>990E24500</v>
          </cell>
          <cell r="C7809" t="str">
            <v>LS</v>
          </cell>
          <cell r="D7809" t="str">
            <v>QC / QA</v>
          </cell>
          <cell r="F7809" t="str">
            <v>SITE MANAGER USE ONLY</v>
          </cell>
          <cell r="G7809">
            <v>0</v>
          </cell>
        </row>
        <row r="7810">
          <cell r="A7810" t="str">
            <v>990E24600</v>
          </cell>
          <cell r="C7810" t="str">
            <v>LS</v>
          </cell>
          <cell r="D7810" t="str">
            <v>LANDSCAPING ADJUSTMENT</v>
          </cell>
          <cell r="F7810" t="str">
            <v>SITE MANAGER USE ONLY</v>
          </cell>
          <cell r="G7810">
            <v>0</v>
          </cell>
        </row>
        <row r="7811">
          <cell r="A7811" t="str">
            <v>990E24700</v>
          </cell>
          <cell r="C7811" t="str">
            <v>LS</v>
          </cell>
          <cell r="D7811" t="str">
            <v>104.02 ADJUSTMENT</v>
          </cell>
          <cell r="F7811" t="str">
            <v>SITE MANAGER USE ONLY</v>
          </cell>
          <cell r="G7811">
            <v>0</v>
          </cell>
        </row>
        <row r="7812">
          <cell r="A7812" t="str">
            <v>990E24800</v>
          </cell>
          <cell r="C7812" t="str">
            <v>LS</v>
          </cell>
          <cell r="D7812" t="str">
            <v>NON-SPEC MATERIAL DEDUCTION</v>
          </cell>
          <cell r="F7812" t="str">
            <v>SITE MANAGER USE ONLY</v>
          </cell>
          <cell r="G7812">
            <v>0</v>
          </cell>
        </row>
        <row r="7813">
          <cell r="A7813" t="str">
            <v>990E24900</v>
          </cell>
          <cell r="C7813" t="str">
            <v>LS</v>
          </cell>
          <cell r="D7813" t="str">
            <v>109.05 - BUY BACK MATERIAL</v>
          </cell>
          <cell r="F7813" t="str">
            <v>SITE MANAGER USE ONLY</v>
          </cell>
          <cell r="G7813">
            <v>0</v>
          </cell>
        </row>
        <row r="7814">
          <cell r="A7814" t="str">
            <v>990E25000</v>
          </cell>
          <cell r="C7814" t="str">
            <v>LS</v>
          </cell>
          <cell r="D7814" t="str">
            <v>FUEL PRICE ADJUSTMENT</v>
          </cell>
          <cell r="F7814" t="str">
            <v>SITE MANAGER USE ONLY</v>
          </cell>
          <cell r="G7814">
            <v>0</v>
          </cell>
        </row>
        <row r="7815">
          <cell r="A7815" t="str">
            <v>990E25100</v>
          </cell>
          <cell r="C7815" t="str">
            <v>LS</v>
          </cell>
          <cell r="D7815" t="str">
            <v>UTILITY CONFLICT/DELAYS</v>
          </cell>
          <cell r="F7815" t="str">
            <v>SITE MANAGER USE ONLY</v>
          </cell>
          <cell r="G7815">
            <v>0</v>
          </cell>
        </row>
        <row r="7816">
          <cell r="A7816" t="str">
            <v>990E25200</v>
          </cell>
          <cell r="C7816" t="str">
            <v>LS</v>
          </cell>
          <cell r="D7816" t="str">
            <v>ABANDONED UTILITY CONFLICT/DELAYS</v>
          </cell>
          <cell r="F7816" t="str">
            <v>SITE MANAGER USE ONLY</v>
          </cell>
          <cell r="G7816">
            <v>0</v>
          </cell>
        </row>
        <row r="7817">
          <cell r="A7817" t="str">
            <v>990E25300</v>
          </cell>
          <cell r="C7817" t="str">
            <v>LS</v>
          </cell>
          <cell r="D7817" t="str">
            <v>105.03 NON-CONFORMANCE ADJUSTMENT</v>
          </cell>
          <cell r="F7817" t="str">
            <v>SITE MANAGER USE ONLY</v>
          </cell>
          <cell r="G7817">
            <v>0</v>
          </cell>
        </row>
        <row r="7818">
          <cell r="A7818" t="str">
            <v>990E25400</v>
          </cell>
          <cell r="C7818" t="str">
            <v>LS</v>
          </cell>
          <cell r="D7818" t="str">
            <v>LUMP SUM ADJUSTMENT - GENERAL / OTHER ITEMS</v>
          </cell>
          <cell r="F7818" t="str">
            <v>SITE MANAGER USE ONLY</v>
          </cell>
          <cell r="G7818">
            <v>0</v>
          </cell>
        </row>
        <row r="7819">
          <cell r="A7819" t="str">
            <v>990E30000</v>
          </cell>
          <cell r="C7819" t="str">
            <v>LS</v>
          </cell>
          <cell r="D7819" t="str">
            <v>AGREED LUMP SUM</v>
          </cell>
          <cell r="F7819" t="str">
            <v>SITE MANAGER USE ONLY</v>
          </cell>
          <cell r="G7819">
            <v>0</v>
          </cell>
        </row>
        <row r="7820">
          <cell r="A7820" t="str">
            <v>990E40000</v>
          </cell>
          <cell r="C7820" t="str">
            <v>EACH</v>
          </cell>
          <cell r="D7820" t="str">
            <v>AGREED UNIT PRICE</v>
          </cell>
          <cell r="F7820" t="str">
            <v>SITE MANAGER USE ONLY</v>
          </cell>
          <cell r="G7820">
            <v>0</v>
          </cell>
        </row>
        <row r="7821">
          <cell r="A7821" t="str">
            <v>990E40010</v>
          </cell>
          <cell r="C7821" t="str">
            <v>FT</v>
          </cell>
          <cell r="D7821" t="str">
            <v>AGREED UNIT PRICE</v>
          </cell>
          <cell r="F7821" t="str">
            <v>SITE MANAGER USE ONLY</v>
          </cell>
          <cell r="G7821">
            <v>0</v>
          </cell>
        </row>
        <row r="7822">
          <cell r="A7822" t="str">
            <v>990E40020</v>
          </cell>
          <cell r="C7822" t="str">
            <v>SF</v>
          </cell>
          <cell r="D7822" t="str">
            <v>AGREED UNIT PRICE</v>
          </cell>
          <cell r="F7822" t="str">
            <v>SITE MANAGER USE ONLY</v>
          </cell>
          <cell r="G7822">
            <v>0</v>
          </cell>
        </row>
        <row r="7823">
          <cell r="A7823" t="str">
            <v>990E40030</v>
          </cell>
          <cell r="C7823" t="str">
            <v>SY</v>
          </cell>
          <cell r="D7823" t="str">
            <v>AGREED UNIT PRICE</v>
          </cell>
          <cell r="F7823" t="str">
            <v>SITE MANAGER USE ONLY</v>
          </cell>
          <cell r="G7823">
            <v>0</v>
          </cell>
        </row>
        <row r="7824">
          <cell r="A7824" t="str">
            <v>990E40050</v>
          </cell>
          <cell r="C7824" t="str">
            <v>MILE</v>
          </cell>
          <cell r="D7824" t="str">
            <v>AGREED UNIT PRICE</v>
          </cell>
          <cell r="F7824" t="str">
            <v>SITE MANAGER USE ONLY</v>
          </cell>
          <cell r="G7824">
            <v>0</v>
          </cell>
        </row>
        <row r="7825">
          <cell r="A7825" t="str">
            <v>990E40060</v>
          </cell>
          <cell r="C7825" t="str">
            <v>CY</v>
          </cell>
          <cell r="D7825" t="str">
            <v>AGREED UNIT PRICE</v>
          </cell>
          <cell r="F7825" t="str">
            <v>SITE MANAGER USE ONLY</v>
          </cell>
          <cell r="G7825">
            <v>0</v>
          </cell>
        </row>
        <row r="7826">
          <cell r="A7826" t="str">
            <v>990E40070</v>
          </cell>
          <cell r="C7826" t="str">
            <v>LB</v>
          </cell>
          <cell r="D7826" t="str">
            <v>AGREED UNIT PRICE</v>
          </cell>
          <cell r="F7826" t="str">
            <v>SITE MANAGER USE ONLY</v>
          </cell>
          <cell r="G7826">
            <v>0</v>
          </cell>
        </row>
        <row r="7827">
          <cell r="A7827" t="str">
            <v>990E40080</v>
          </cell>
          <cell r="C7827" t="str">
            <v>MNTH</v>
          </cell>
          <cell r="D7827" t="str">
            <v>AGREED UNIT PRICE</v>
          </cell>
          <cell r="F7827" t="str">
            <v>SITE MANAGER USE ONLY</v>
          </cell>
          <cell r="G7827">
            <v>0</v>
          </cell>
        </row>
        <row r="7828">
          <cell r="A7828" t="str">
            <v>990E40090</v>
          </cell>
          <cell r="C7828" t="str">
            <v>TON</v>
          </cell>
          <cell r="D7828" t="str">
            <v>AGREED UNIT PRICE</v>
          </cell>
          <cell r="F7828" t="str">
            <v>SITE MANAGER USE ONLY</v>
          </cell>
          <cell r="G7828">
            <v>0</v>
          </cell>
        </row>
        <row r="7829">
          <cell r="A7829" t="str">
            <v>990E40100</v>
          </cell>
          <cell r="C7829" t="str">
            <v>TKFT</v>
          </cell>
          <cell r="D7829" t="str">
            <v>AGREED UNIT PRICE</v>
          </cell>
          <cell r="F7829" t="str">
            <v>SITE MANAGER USE ONLY</v>
          </cell>
          <cell r="G7829">
            <v>0</v>
          </cell>
        </row>
        <row r="7830">
          <cell r="A7830" t="str">
            <v>990E50000</v>
          </cell>
          <cell r="C7830" t="str">
            <v>HOUR</v>
          </cell>
          <cell r="D7830" t="str">
            <v>AGREED UNIT PRICE</v>
          </cell>
          <cell r="F7830" t="str">
            <v>SITE MANAGER USE ONLY</v>
          </cell>
          <cell r="G7830">
            <v>0</v>
          </cell>
        </row>
        <row r="7831">
          <cell r="A7831" t="str">
            <v>990E50100</v>
          </cell>
          <cell r="C7831" t="str">
            <v>DAY</v>
          </cell>
          <cell r="D7831" t="str">
            <v>AGREED UNIT PRICE</v>
          </cell>
          <cell r="F7831" t="str">
            <v>SITE MANAGER USE ONLY</v>
          </cell>
          <cell r="G7831">
            <v>0</v>
          </cell>
        </row>
        <row r="7832">
          <cell r="A7832" t="str">
            <v>990E50110</v>
          </cell>
          <cell r="C7832" t="str">
            <v>GAL</v>
          </cell>
          <cell r="D7832" t="str">
            <v>AGREED UNIT PRICE</v>
          </cell>
          <cell r="F7832" t="str">
            <v>SITE MANAGER USE ONLY</v>
          </cell>
          <cell r="G7832">
            <v>0</v>
          </cell>
        </row>
        <row r="7833">
          <cell r="A7833" t="str">
            <v>990E50120</v>
          </cell>
          <cell r="C7833" t="str">
            <v>STA</v>
          </cell>
          <cell r="D7833" t="str">
            <v>AGREED UNIT PRICE</v>
          </cell>
          <cell r="F7833" t="str">
            <v>SITE MANAGER USE ONLY</v>
          </cell>
          <cell r="G7833">
            <v>0</v>
          </cell>
        </row>
        <row r="7834">
          <cell r="A7834" t="str">
            <v>990E50130</v>
          </cell>
          <cell r="C7834" t="str">
            <v>MSF</v>
          </cell>
          <cell r="D7834" t="str">
            <v>AGREED UNIT PRICE</v>
          </cell>
          <cell r="F7834" t="str">
            <v>SITE MANAGER USE ONLY</v>
          </cell>
          <cell r="G7834">
            <v>0</v>
          </cell>
        </row>
        <row r="7835">
          <cell r="A7835" t="str">
            <v>990E50140</v>
          </cell>
          <cell r="C7835" t="str">
            <v>MGAL</v>
          </cell>
          <cell r="D7835" t="str">
            <v>AGREED UNIT PRICE</v>
          </cell>
          <cell r="F7835" t="str">
            <v>SITE MANAGER USE ONLY</v>
          </cell>
          <cell r="G7835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1"/>
  <sheetViews>
    <sheetView showGridLines="0" tabSelected="1" zoomScale="85" zoomScaleNormal="85" workbookViewId="0">
      <selection activeCell="P15" sqref="P15:P26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80">
        <f>AF9</f>
        <v>67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F9" s="49">
        <v>67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>
        <v>63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 t="s">
        <v>35</v>
      </c>
      <c r="N10" s="51" t="s">
        <v>47</v>
      </c>
      <c r="O10" s="51" t="s">
        <v>48</v>
      </c>
      <c r="P10" s="51" t="s">
        <v>32</v>
      </c>
      <c r="Q10" s="51" t="s">
        <v>49</v>
      </c>
      <c r="R10" s="51" t="s">
        <v>31</v>
      </c>
      <c r="S10" s="51" t="s">
        <v>55</v>
      </c>
      <c r="T10" s="51" t="s">
        <v>50</v>
      </c>
      <c r="U10" s="51" t="s">
        <v>56</v>
      </c>
      <c r="V10" s="51"/>
      <c r="W10" s="51" t="s">
        <v>44</v>
      </c>
      <c r="X10" s="51" t="s">
        <v>44</v>
      </c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/>
      <c r="N11" s="16"/>
      <c r="O11" s="16"/>
      <c r="P11" s="16" t="s">
        <v>53</v>
      </c>
      <c r="Q11" s="16" t="s">
        <v>54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>
        <v>11</v>
      </c>
      <c r="N12" s="15"/>
      <c r="O12" s="15"/>
      <c r="P12" s="15">
        <v>4</v>
      </c>
      <c r="Q12" s="15">
        <v>5</v>
      </c>
      <c r="R12" s="15">
        <v>3</v>
      </c>
      <c r="S12" s="15"/>
      <c r="T12" s="15">
        <v>2</v>
      </c>
      <c r="U12" s="15">
        <v>1</v>
      </c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>
        <v>12</v>
      </c>
      <c r="N13" s="19"/>
      <c r="O13" s="19">
        <v>12</v>
      </c>
      <c r="P13" s="19">
        <v>6</v>
      </c>
      <c r="Q13" s="19">
        <v>10</v>
      </c>
      <c r="R13" s="19">
        <v>8.5</v>
      </c>
      <c r="S13" s="19">
        <f>T13+U13</f>
        <v>3.25</v>
      </c>
      <c r="T13" s="19">
        <v>1.75</v>
      </c>
      <c r="U13" s="19">
        <v>1.5</v>
      </c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84" t="s">
        <v>20</v>
      </c>
      <c r="D14" s="70" t="s">
        <v>2</v>
      </c>
      <c r="E14" s="71"/>
      <c r="F14" s="72"/>
      <c r="G14" s="76" t="s">
        <v>9</v>
      </c>
      <c r="H14" s="78" t="s">
        <v>0</v>
      </c>
      <c r="I14" s="78" t="s">
        <v>10</v>
      </c>
      <c r="J14" s="78" t="s">
        <v>11</v>
      </c>
      <c r="K14" s="78" t="s">
        <v>16</v>
      </c>
      <c r="L14" s="78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206</v>
      </c>
      <c r="N14" s="20" t="str">
        <f>IF(OR(TRIM(N10)=0,TRIM(N10)=""),"",IF(IFERROR(TRIM(INDEX(QryItemNamed,MATCH(TRIM(N10),ITEM,0),2)),"")="Y","SPECIAL",LEFT(IFERROR(TRIM(INDEX(ITEM,MATCH(TRIM(N10),ITEM,0))),""),3)))</f>
        <v>206</v>
      </c>
      <c r="O14" s="20" t="str">
        <f>IF(OR(TRIM(O10)=0,TRIM(O10)=""),"",IF(IFERROR(TRIM(INDEX(QryItemNamed,MATCH(TRIM(O10),ITEM,0),2)),"")="Y","SPECIAL",LEFT(IFERROR(TRIM(INDEX(ITEM,MATCH(TRIM(O10),ITEM,0))),""),3)))</f>
        <v>205</v>
      </c>
      <c r="P14" s="20" t="str">
        <f t="shared" si="0"/>
        <v>304</v>
      </c>
      <c r="Q14" s="20" t="str">
        <f>IF(OR(TRIM(Q10)=0,TRIM(Q10)=""),"",IF(IFERROR(TRIM(INDEX(QryItemNamed,MATCH(TRIM(Q10),ITEM,0),2)),"")="Y","SPECIAL",LEFT(IFERROR(TRIM(INDEX(ITEM,MATCH(TRIM(Q10),ITEM,0))),""),3)))</f>
        <v>304</v>
      </c>
      <c r="R14" s="20" t="str">
        <f t="shared" si="0"/>
        <v>302</v>
      </c>
      <c r="S14" s="20" t="str">
        <f>IF(OR(TRIM(S10)=0,TRIM(S10)=""),"",IF(IFERROR(TRIM(INDEX(QryItemNamed,MATCH(TRIM(S10),ITEM,0),2)),"")="Y","SPECIAL",LEFT(IFERROR(TRIM(INDEX(ITEM,MATCH(TRIM(S10),ITEM,0))),""),3)))</f>
        <v>442</v>
      </c>
      <c r="T14" s="20" t="str">
        <f t="shared" si="0"/>
        <v>442</v>
      </c>
      <c r="U14" s="20" t="str">
        <f>IF(OR(TRIM(T10)=0,TRIM(T10)=""),"",IF(IFERROR(TRIM(INDEX(QryItemNamed,MATCH(TRIM(T10),ITEM,0),2)),"")="Y","SPECIAL",LEFT(IFERROR(TRIM(INDEX(ITEM,MATCH(TRIM(T10),ITEM,0))),""),3)))</f>
        <v>442</v>
      </c>
      <c r="V14" s="20" t="str">
        <f t="shared" si="0"/>
        <v/>
      </c>
      <c r="W14" s="20" t="str">
        <f t="shared" si="0"/>
        <v>407</v>
      </c>
      <c r="X14" s="20" t="str">
        <f t="shared" si="0"/>
        <v>407</v>
      </c>
      <c r="Y14" s="20" t="str">
        <f t="shared" si="0"/>
        <v/>
      </c>
      <c r="Z14" s="20"/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85"/>
      <c r="D15" s="73"/>
      <c r="E15" s="74"/>
      <c r="F15" s="75"/>
      <c r="G15" s="77"/>
      <c r="H15" s="79"/>
      <c r="I15" s="79"/>
      <c r="J15" s="79"/>
      <c r="K15" s="79"/>
      <c r="L15" s="79"/>
      <c r="M15" s="60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CEMENT STABILIZED SUBGRADE, 12 INCHES DEEP</v>
      </c>
      <c r="N15" s="60" t="str">
        <f>IF(OR(TRIM(N10)=0,TRIM(N10)=""),IF(N11="","",N11),IF(IFERROR(TRIM(INDEX(QryItemNamed,MATCH(TRIM(N10),ITEM,0),2)),"")="Y",TRIM(RIGHT(IFERROR(TRIM(INDEX(QryItemNamed,MATCH(TRIM(N10),ITEM,0),4)),"123456789012"),LEN(IFERROR(TRIM(INDEX(QryItemNamed,MATCH(TRIM(N10),ITEM,0),4)),"123456789012"))-9))&amp;N11,IFERROR(TRIM(INDEX(QryItemNamed,MATCH(TRIM(N10),ITEM,0),4))&amp;N11,"ITEM CODE DOES NOT EXIST IN ITEM MASTER")))</f>
        <v>CURING COAT</v>
      </c>
      <c r="O15" s="60" t="str">
        <f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CEMENT</v>
      </c>
      <c r="P15" s="60" t="str">
        <f t="shared" si="1"/>
        <v>AGGREGATE BASE, 6"</v>
      </c>
      <c r="Q15" s="60" t="str">
        <f>IF(OR(TRIM(Q10)=0,TRIM(Q10)=""),IF(Q11="","",Q11),IF(IFERROR(TRIM(INDEX(QryItemNamed,MATCH(TRIM(Q10),ITEM,0),2)),"")="Y",TRIM(RIGHT(IFERROR(TRIM(INDEX(QryItemNamed,MATCH(TRIM(Q10),ITEM,0),4)),"123456789012"),LEN(IFERROR(TRIM(INDEX(QryItemNamed,MATCH(TRIM(Q10),ITEM,0),4)),"123456789012"))-9))&amp;Q11,IFERROR(TRIM(INDEX(QryItemNamed,MATCH(TRIM(Q10),ITEM,0),4))&amp;Q11,"ITEM CODE DOES NOT EXIST IN ITEM MASTER")))</f>
        <v>AGGREGATE BASE, 10"</v>
      </c>
      <c r="R15" s="60" t="str">
        <f t="shared" si="1"/>
        <v>ASPHALT CONCRETE BASE, PG64-22</v>
      </c>
      <c r="S15" s="60" t="str">
        <f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ANTI-SEGREGATION EQUIPMENT</v>
      </c>
      <c r="T15" s="60" t="s">
        <v>51</v>
      </c>
      <c r="U15" s="60" t="s">
        <v>57</v>
      </c>
      <c r="V15" s="60" t="str">
        <f t="shared" si="1"/>
        <v/>
      </c>
      <c r="W15" s="60" t="str">
        <f t="shared" si="1"/>
        <v>NON-TRACKING TACK COAT</v>
      </c>
      <c r="X15" s="60" t="str">
        <f t="shared" si="1"/>
        <v>NON-TRACKING TACK COAT</v>
      </c>
      <c r="Y15" s="60" t="str">
        <f t="shared" si="1"/>
        <v/>
      </c>
      <c r="Z15" s="60"/>
      <c r="AA15" s="60" t="str">
        <f t="shared" si="1"/>
        <v/>
      </c>
      <c r="AB15" s="60" t="str">
        <f t="shared" si="1"/>
        <v/>
      </c>
      <c r="AC15" s="60" t="str">
        <f t="shared" si="1"/>
        <v/>
      </c>
      <c r="AD15" s="60" t="str">
        <f t="shared" si="1"/>
        <v/>
      </c>
    </row>
    <row r="16" spans="1:38" ht="12.75" customHeight="1" x14ac:dyDescent="0.2">
      <c r="B16" s="85"/>
      <c r="D16" s="73"/>
      <c r="E16" s="74"/>
      <c r="F16" s="75"/>
      <c r="G16" s="77"/>
      <c r="H16" s="79"/>
      <c r="I16" s="79"/>
      <c r="J16" s="79"/>
      <c r="K16" s="79"/>
      <c r="L16" s="79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2:30" ht="12.75" customHeight="1" x14ac:dyDescent="0.2">
      <c r="B17" s="85"/>
      <c r="D17" s="73"/>
      <c r="E17" s="74"/>
      <c r="F17" s="75"/>
      <c r="G17" s="77"/>
      <c r="H17" s="79"/>
      <c r="I17" s="79"/>
      <c r="J17" s="79"/>
      <c r="K17" s="79"/>
      <c r="L17" s="79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2:30" ht="12.75" customHeight="1" x14ac:dyDescent="0.2">
      <c r="B18" s="85"/>
      <c r="D18" s="73"/>
      <c r="E18" s="74"/>
      <c r="F18" s="75"/>
      <c r="G18" s="77"/>
      <c r="H18" s="79"/>
      <c r="I18" s="79"/>
      <c r="J18" s="79"/>
      <c r="K18" s="79"/>
      <c r="L18" s="79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2:30" ht="12.75" customHeight="1" x14ac:dyDescent="0.2">
      <c r="B19" s="85"/>
      <c r="D19" s="73"/>
      <c r="E19" s="74"/>
      <c r="F19" s="75"/>
      <c r="G19" s="77"/>
      <c r="H19" s="79"/>
      <c r="I19" s="79"/>
      <c r="J19" s="79"/>
      <c r="K19" s="79"/>
      <c r="L19" s="79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2:30" ht="12.75" customHeight="1" x14ac:dyDescent="0.2">
      <c r="B20" s="85"/>
      <c r="D20" s="73"/>
      <c r="E20" s="74"/>
      <c r="F20" s="75"/>
      <c r="G20" s="77"/>
      <c r="H20" s="79"/>
      <c r="I20" s="79"/>
      <c r="J20" s="79"/>
      <c r="K20" s="79"/>
      <c r="L20" s="79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2:30" ht="12.75" customHeight="1" x14ac:dyDescent="0.2">
      <c r="B21" s="85"/>
      <c r="D21" s="73"/>
      <c r="E21" s="74"/>
      <c r="F21" s="75"/>
      <c r="G21" s="77"/>
      <c r="H21" s="79"/>
      <c r="I21" s="79"/>
      <c r="J21" s="79"/>
      <c r="K21" s="79"/>
      <c r="L21" s="79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2:30" ht="12.75" customHeight="1" x14ac:dyDescent="0.2">
      <c r="B22" s="85"/>
      <c r="D22" s="73"/>
      <c r="E22" s="74"/>
      <c r="F22" s="75"/>
      <c r="G22" s="77"/>
      <c r="H22" s="79"/>
      <c r="I22" s="79"/>
      <c r="J22" s="79"/>
      <c r="K22" s="79"/>
      <c r="L22" s="79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2:30" ht="12.75" customHeight="1" x14ac:dyDescent="0.2">
      <c r="B23" s="85"/>
      <c r="D23" s="73"/>
      <c r="E23" s="74"/>
      <c r="F23" s="75"/>
      <c r="G23" s="77"/>
      <c r="H23" s="79"/>
      <c r="I23" s="79"/>
      <c r="J23" s="79"/>
      <c r="K23" s="79"/>
      <c r="L23" s="79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2:30" ht="12.75" customHeight="1" x14ac:dyDescent="0.2">
      <c r="B24" s="85"/>
      <c r="D24" s="73"/>
      <c r="E24" s="74"/>
      <c r="F24" s="75"/>
      <c r="G24" s="77"/>
      <c r="H24" s="79"/>
      <c r="I24" s="79"/>
      <c r="J24" s="79"/>
      <c r="K24" s="79"/>
      <c r="L24" s="79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2:30" ht="12.75" customHeight="1" x14ac:dyDescent="0.2">
      <c r="B25" s="85"/>
      <c r="D25" s="73"/>
      <c r="E25" s="74"/>
      <c r="F25" s="75"/>
      <c r="G25" s="77"/>
      <c r="H25" s="79"/>
      <c r="I25" s="79"/>
      <c r="J25" s="79"/>
      <c r="K25" s="79"/>
      <c r="L25" s="7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2:30" ht="12.75" customHeight="1" x14ac:dyDescent="0.2">
      <c r="B26" s="85"/>
      <c r="D26" s="73"/>
      <c r="E26" s="74"/>
      <c r="F26" s="75"/>
      <c r="G26" s="77"/>
      <c r="H26" s="79"/>
      <c r="I26" s="79"/>
      <c r="J26" s="79"/>
      <c r="K26" s="79"/>
      <c r="L26" s="79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2:30" ht="12.75" customHeight="1" thickBot="1" x14ac:dyDescent="0.25">
      <c r="B27" s="86"/>
      <c r="D27" s="63"/>
      <c r="E27" s="63"/>
      <c r="F27" s="63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SY</v>
      </c>
      <c r="N27" s="23" t="str">
        <f>IF(OR(TRIM(N10)=0,TRIM(N10)=""),"",IF(IFERROR(TRIM(INDEX(QryItemNamed,MATCH(TRIM(N10),ITEM,0),3)),"")="LS","",IFERROR(TRIM(INDEX(QryItemNamed,MATCH(TRIM(N10),ITEM,0),3)),"")))</f>
        <v>SY</v>
      </c>
      <c r="O27" s="23" t="str">
        <f>IF(OR(TRIM(O10)=0,TRIM(O10)=""),"",IF(IFERROR(TRIM(INDEX(QryItemNamed,MATCH(TRIM(O10),ITEM,0),3)),"")="LS","",IFERROR(TRIM(INDEX(QryItemNamed,MATCH(TRIM(O10),ITEM,0),3)),"")))</f>
        <v>TON</v>
      </c>
      <c r="P27" s="23" t="str">
        <f t="shared" si="2"/>
        <v>CY</v>
      </c>
      <c r="Q27" s="23" t="str">
        <f>IF(OR(TRIM(Q10)=0,TRIM(Q10)=""),"",IF(IFERROR(TRIM(INDEX(QryItemNamed,MATCH(TRIM(Q10),ITEM,0),3)),"")="LS","",IFERROR(TRIM(INDEX(QryItemNamed,MATCH(TRIM(Q10),ITEM,0),3)),"")))</f>
        <v>CY</v>
      </c>
      <c r="R27" s="23" t="str">
        <f t="shared" si="2"/>
        <v>CY</v>
      </c>
      <c r="S27" s="23" t="str">
        <f>IF(OR(TRIM(S10)=0,TRIM(S10)=""),"",IF(IFERROR(TRIM(INDEX(QryItemNamed,MATCH(TRIM(S10),ITEM,0),3)),"")="LS","",IFERROR(TRIM(INDEX(QryItemNamed,MATCH(TRIM(S10),ITEM,0),3)),"")))</f>
        <v>CY</v>
      </c>
      <c r="T27" s="23" t="str">
        <f t="shared" si="2"/>
        <v>CY</v>
      </c>
      <c r="U27" s="23" t="s">
        <v>58</v>
      </c>
      <c r="V27" s="23" t="str">
        <f t="shared" si="2"/>
        <v/>
      </c>
      <c r="W27" s="23" t="str">
        <f t="shared" si="2"/>
        <v>GAL</v>
      </c>
      <c r="X27" s="23" t="str">
        <f t="shared" si="2"/>
        <v>GAL</v>
      </c>
      <c r="Y27" s="23" t="str">
        <f t="shared" si="2"/>
        <v/>
      </c>
      <c r="Z27" s="23"/>
      <c r="AA27" s="23" t="str">
        <f t="shared" si="2"/>
        <v/>
      </c>
      <c r="AB27" s="23" t="str">
        <f t="shared" si="2"/>
        <v/>
      </c>
      <c r="AC27" s="23" t="str">
        <f t="shared" si="2"/>
        <v/>
      </c>
      <c r="AD27" s="23" t="str">
        <f t="shared" si="2"/>
        <v/>
      </c>
    </row>
    <row r="28" spans="2:30" ht="12.75" customHeight="1" x14ac:dyDescent="0.2">
      <c r="B28" s="54"/>
      <c r="D28" s="24"/>
      <c r="E28" s="25" t="s">
        <v>1</v>
      </c>
      <c r="F28" s="24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 t="s">
        <v>45</v>
      </c>
      <c r="X28" s="28" t="s">
        <v>46</v>
      </c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33</v>
      </c>
      <c r="F29" s="24"/>
      <c r="G29" s="26"/>
      <c r="H29" s="27"/>
      <c r="I29" s="28" t="str">
        <f t="shared" ref="I29:I86" si="3">IF(D29&lt;&gt;"",F29-D29,"")</f>
        <v/>
      </c>
      <c r="J29" s="28"/>
      <c r="K29" s="30" t="str">
        <f t="shared" ref="K29:K86" si="4">IF(D29&lt;&gt;"",I29*J29/9,"")</f>
        <v/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>
        <v>1</v>
      </c>
      <c r="D30" s="31">
        <v>48421.760000000002</v>
      </c>
      <c r="E30" s="32"/>
      <c r="F30" s="31">
        <v>49501.760000000002</v>
      </c>
      <c r="G30" s="33"/>
      <c r="H30" s="34" t="s">
        <v>38</v>
      </c>
      <c r="I30" s="30">
        <f>F30-D30</f>
        <v>1080</v>
      </c>
      <c r="J30" s="30">
        <f>(L30*9)/I30</f>
        <v>18.623084259259258</v>
      </c>
      <c r="K30" s="30"/>
      <c r="L30" s="30">
        <f>L31+(I30*(2/12)/9)</f>
        <v>2234.770111111111</v>
      </c>
      <c r="M30" s="28">
        <f>L30</f>
        <v>2234.770111111111</v>
      </c>
      <c r="N30" s="28">
        <f>M30</f>
        <v>2234.770111111111</v>
      </c>
      <c r="O30" s="28">
        <f>(0.75*$O$13*115*0.05)*L30/2000</f>
        <v>57.824676624999995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30"/>
    </row>
    <row r="31" spans="2:30" ht="12.75" customHeight="1" x14ac:dyDescent="0.2">
      <c r="B31" s="55">
        <v>1</v>
      </c>
      <c r="D31" s="31"/>
      <c r="E31" s="32"/>
      <c r="F31" s="31"/>
      <c r="G31" s="33"/>
      <c r="H31" s="34"/>
      <c r="I31" s="30">
        <f>F30-D30</f>
        <v>1080</v>
      </c>
      <c r="J31" s="30">
        <f t="shared" ref="J31:J35" si="5">(L31*9)/I31</f>
        <v>18.45641759259259</v>
      </c>
      <c r="K31" s="30"/>
      <c r="L31" s="30">
        <f>19932.931/9</f>
        <v>2214.770111111111</v>
      </c>
      <c r="M31" s="28"/>
      <c r="N31" s="28"/>
      <c r="O31" s="30"/>
      <c r="P31" s="59"/>
      <c r="Q31" s="30">
        <f>$L31*(Q$13/36)</f>
        <v>615.21391975308643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30"/>
    </row>
    <row r="32" spans="2:30" ht="12.75" customHeight="1" x14ac:dyDescent="0.2">
      <c r="B32" s="55">
        <v>1</v>
      </c>
      <c r="D32" s="31"/>
      <c r="E32" s="32"/>
      <c r="F32" s="31"/>
      <c r="G32" s="33"/>
      <c r="H32" s="34"/>
      <c r="I32" s="30">
        <f>F30-D30</f>
        <v>1080</v>
      </c>
      <c r="J32" s="30">
        <f t="shared" si="5"/>
        <v>17.956423148148147</v>
      </c>
      <c r="K32" s="30"/>
      <c r="L32" s="30">
        <f>19392.937/9</f>
        <v>2154.7707777777778</v>
      </c>
      <c r="M32" s="28"/>
      <c r="N32" s="28"/>
      <c r="O32" s="30"/>
      <c r="P32" s="30"/>
      <c r="Q32" s="30"/>
      <c r="R32" s="28">
        <f>$L32*(R$13/36)</f>
        <v>508.76532253086418</v>
      </c>
      <c r="S32" s="28"/>
      <c r="T32" s="28"/>
      <c r="U32" s="28"/>
      <c r="V32" s="28"/>
      <c r="W32" s="28"/>
      <c r="X32" s="28"/>
      <c r="Y32" s="28"/>
      <c r="Z32" s="28"/>
      <c r="AA32" s="30"/>
      <c r="AB32" s="28"/>
      <c r="AC32" s="29"/>
      <c r="AD32" s="30"/>
    </row>
    <row r="33" spans="2:30" ht="12.75" customHeight="1" x14ac:dyDescent="0.2">
      <c r="B33" s="55">
        <v>1</v>
      </c>
      <c r="D33" s="31"/>
      <c r="E33" s="32"/>
      <c r="F33" s="31"/>
      <c r="G33" s="33"/>
      <c r="H33" s="34"/>
      <c r="I33" s="30">
        <f>F30-D30</f>
        <v>1080</v>
      </c>
      <c r="J33" s="30">
        <f t="shared" si="5"/>
        <v>17.623093518518516</v>
      </c>
      <c r="K33" s="30"/>
      <c r="L33" s="30">
        <f>19032.941/9</f>
        <v>2114.7712222222221</v>
      </c>
      <c r="M33" s="28"/>
      <c r="N33" s="28"/>
      <c r="O33" s="30"/>
      <c r="P33" s="30"/>
      <c r="Q33" s="30"/>
      <c r="R33" s="28"/>
      <c r="S33" s="28"/>
      <c r="T33" s="28">
        <f>$L33*(T$13/36)</f>
        <v>102.80137885802469</v>
      </c>
      <c r="U33" s="28">
        <f>$L33*(U$13/36)</f>
        <v>88.11546759259258</v>
      </c>
      <c r="V33" s="28"/>
      <c r="W33" s="28">
        <f>0.3*L33</f>
        <v>634.43136666666658</v>
      </c>
      <c r="X33" s="28"/>
      <c r="Y33" s="28"/>
      <c r="Z33" s="28"/>
      <c r="AA33" s="30"/>
      <c r="AB33" s="28"/>
      <c r="AC33" s="29"/>
      <c r="AD33" s="30"/>
    </row>
    <row r="34" spans="2:30" ht="12.75" customHeight="1" x14ac:dyDescent="0.2">
      <c r="B34" s="55">
        <v>1</v>
      </c>
      <c r="D34" s="31"/>
      <c r="E34" s="32"/>
      <c r="F34" s="31"/>
      <c r="G34" s="33"/>
      <c r="H34" s="34" t="s">
        <v>37</v>
      </c>
      <c r="I34" s="30">
        <f>F30-D30</f>
        <v>1080</v>
      </c>
      <c r="J34" s="30">
        <f t="shared" si="5"/>
        <v>48.554136111111099</v>
      </c>
      <c r="K34" s="30"/>
      <c r="L34" s="30">
        <f>52438.467/9</f>
        <v>5826.4963333333326</v>
      </c>
      <c r="M34" s="28"/>
      <c r="N34" s="28"/>
      <c r="O34" s="35"/>
      <c r="P34" s="28"/>
      <c r="Q34" s="28"/>
      <c r="R34" s="30"/>
      <c r="S34" s="28">
        <f>SUM(T34,U34)</f>
        <v>526.00314120370365</v>
      </c>
      <c r="T34" s="28">
        <f>$L34*(T$13/36)</f>
        <v>283.23246064814811</v>
      </c>
      <c r="U34" s="28">
        <f t="shared" ref="T34:U35" si="6">$L34*(U$13/36)</f>
        <v>242.77068055555551</v>
      </c>
      <c r="V34" s="28"/>
      <c r="W34" s="28"/>
      <c r="X34" s="28">
        <f>0.15*L34</f>
        <v>873.97444999999982</v>
      </c>
      <c r="Y34" s="28"/>
      <c r="Z34" s="28"/>
      <c r="AA34" s="30"/>
      <c r="AB34" s="28"/>
      <c r="AC34" s="29"/>
      <c r="AD34" s="30"/>
    </row>
    <row r="35" spans="2:30" ht="12.75" customHeight="1" x14ac:dyDescent="0.2">
      <c r="B35" s="55">
        <v>1</v>
      </c>
      <c r="D35" s="24"/>
      <c r="E35" s="25"/>
      <c r="F35" s="31"/>
      <c r="G35" s="33"/>
      <c r="H35" s="34" t="s">
        <v>36</v>
      </c>
      <c r="I35" s="30">
        <f>F30-D30</f>
        <v>1080</v>
      </c>
      <c r="J35" s="30">
        <f t="shared" si="5"/>
        <v>10.317475</v>
      </c>
      <c r="K35" s="30"/>
      <c r="L35" s="30">
        <f>11142.873/9</f>
        <v>1238.097</v>
      </c>
      <c r="M35" s="28">
        <f>L35</f>
        <v>1238.097</v>
      </c>
      <c r="N35" s="28">
        <f>M35</f>
        <v>1238.097</v>
      </c>
      <c r="O35" s="28">
        <f>(0.75*$O$13*115*0.05)*L35/2000</f>
        <v>32.035759874999997</v>
      </c>
      <c r="P35" s="28">
        <f>$L35*(P$13/36)</f>
        <v>206.34949999999998</v>
      </c>
      <c r="Q35" s="30"/>
      <c r="R35" s="28">
        <f>$L35*(R$13/36)</f>
        <v>292.32845833333334</v>
      </c>
      <c r="S35" s="28"/>
      <c r="T35" s="28">
        <f t="shared" si="6"/>
        <v>60.185270833333334</v>
      </c>
      <c r="U35" s="28">
        <f t="shared" si="6"/>
        <v>51.587374999999994</v>
      </c>
      <c r="V35" s="28"/>
      <c r="W35" s="28">
        <f>0.3*L35</f>
        <v>371.42910000000001</v>
      </c>
      <c r="X35" s="28"/>
      <c r="Y35" s="28"/>
      <c r="Z35" s="28"/>
      <c r="AA35" s="30"/>
      <c r="AB35" s="28"/>
      <c r="AC35" s="29"/>
      <c r="AD35" s="30"/>
    </row>
    <row r="36" spans="2:30" ht="12.75" customHeight="1" x14ac:dyDescent="0.2">
      <c r="B36" s="55">
        <v>1</v>
      </c>
      <c r="D36" s="31"/>
      <c r="E36" s="25"/>
      <c r="F36" s="31"/>
      <c r="G36" s="33"/>
      <c r="H36" s="34"/>
      <c r="I36" s="30"/>
      <c r="J36" s="30"/>
      <c r="K36" s="30"/>
      <c r="L36" s="30"/>
      <c r="M36" s="28"/>
      <c r="N36" s="30"/>
      <c r="O36" s="30"/>
      <c r="P36" s="30"/>
      <c r="Q36" s="30"/>
      <c r="R36" s="30"/>
      <c r="S36" s="28"/>
      <c r="T36" s="28"/>
      <c r="U36" s="28"/>
      <c r="V36" s="28"/>
      <c r="W36" s="28"/>
      <c r="X36" s="28"/>
      <c r="Y36" s="28"/>
      <c r="Z36" s="28"/>
      <c r="AA36" s="30"/>
      <c r="AB36" s="28"/>
      <c r="AC36" s="29"/>
      <c r="AD36" s="30"/>
    </row>
    <row r="37" spans="2:30" ht="12.75" customHeight="1" x14ac:dyDescent="0.2">
      <c r="B37" s="55">
        <v>1</v>
      </c>
      <c r="D37" s="31"/>
      <c r="E37" s="25"/>
      <c r="F37" s="31"/>
      <c r="G37" s="33"/>
      <c r="H37" s="34"/>
      <c r="I37" s="30"/>
      <c r="J37" s="30"/>
      <c r="K37" s="30"/>
      <c r="L37" s="30"/>
      <c r="M37" s="28"/>
      <c r="N37" s="30"/>
      <c r="O37" s="30"/>
      <c r="P37" s="30"/>
      <c r="Q37" s="30"/>
      <c r="R37" s="30"/>
      <c r="S37" s="28"/>
      <c r="T37" s="28"/>
      <c r="U37" s="28"/>
      <c r="V37" s="28"/>
      <c r="W37" s="28"/>
      <c r="X37" s="28"/>
      <c r="Y37" s="28"/>
      <c r="Z37" s="28"/>
      <c r="AA37" s="30"/>
      <c r="AB37" s="28"/>
      <c r="AC37" s="29"/>
      <c r="AD37" s="30"/>
    </row>
    <row r="38" spans="2:30" ht="12.75" customHeight="1" x14ac:dyDescent="0.2">
      <c r="B38" s="55">
        <v>1</v>
      </c>
      <c r="D38" s="31">
        <v>42030.02</v>
      </c>
      <c r="E38" s="32"/>
      <c r="F38" s="31">
        <v>43239.72</v>
      </c>
      <c r="G38" s="33"/>
      <c r="H38" s="34" t="s">
        <v>38</v>
      </c>
      <c r="I38" s="30">
        <f>F38-D38</f>
        <v>1209.7000000000044</v>
      </c>
      <c r="J38" s="30">
        <f>(L38*9)/I38</f>
        <v>13.511580281612472</v>
      </c>
      <c r="K38" s="30"/>
      <c r="L38" s="30">
        <f>L39+(I38*(2/12)/9)</f>
        <v>1816.1065185185187</v>
      </c>
      <c r="M38" s="28">
        <f>L38</f>
        <v>1816.1065185185187</v>
      </c>
      <c r="N38" s="30">
        <f>M38</f>
        <v>1816.1065185185187</v>
      </c>
      <c r="O38" s="30">
        <f>(0.75*$O$13*115*0.05)*L38/2000</f>
        <v>46.991756166666676</v>
      </c>
      <c r="P38" s="30"/>
      <c r="Q38" s="30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28"/>
      <c r="AC38" s="29"/>
      <c r="AD38" s="30"/>
    </row>
    <row r="39" spans="2:30" ht="12.75" customHeight="1" x14ac:dyDescent="0.2">
      <c r="B39" s="55">
        <v>1</v>
      </c>
      <c r="D39" s="31"/>
      <c r="E39" s="32"/>
      <c r="F39" s="31"/>
      <c r="G39" s="33"/>
      <c r="H39" s="34"/>
      <c r="I39" s="30">
        <f>F38-D38</f>
        <v>1209.7000000000044</v>
      </c>
      <c r="J39" s="30">
        <f t="shared" ref="J39:J43" si="7">(L39*9)/I39</f>
        <v>13.344913614945806</v>
      </c>
      <c r="K39" s="30"/>
      <c r="L39" s="30">
        <f>16143.342/9</f>
        <v>1793.7046666666668</v>
      </c>
      <c r="M39" s="28"/>
      <c r="N39" s="30"/>
      <c r="O39" s="30"/>
      <c r="P39" s="59"/>
      <c r="Q39" s="30">
        <f>$L39*(Q$13/36)</f>
        <v>498.25129629629635</v>
      </c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28"/>
      <c r="AC39" s="29"/>
      <c r="AD39" s="30"/>
    </row>
    <row r="40" spans="2:30" ht="12.75" customHeight="1" x14ac:dyDescent="0.2">
      <c r="B40" s="55">
        <v>1</v>
      </c>
      <c r="D40" s="31"/>
      <c r="E40" s="32"/>
      <c r="F40" s="31"/>
      <c r="G40" s="33"/>
      <c r="H40" s="34"/>
      <c r="I40" s="30">
        <f>F38-D38</f>
        <v>1209.7000000000044</v>
      </c>
      <c r="J40" s="30">
        <f t="shared" si="7"/>
        <v>13.344913614945806</v>
      </c>
      <c r="K40" s="30"/>
      <c r="L40" s="30">
        <f>16143.342/9</f>
        <v>1793.7046666666668</v>
      </c>
      <c r="M40" s="28"/>
      <c r="N40" s="30"/>
      <c r="O40" s="30"/>
      <c r="P40" s="30"/>
      <c r="Q40" s="30"/>
      <c r="R40" s="28">
        <f>$L40*(R$13/36)</f>
        <v>423.51360185185189</v>
      </c>
      <c r="S40" s="28"/>
      <c r="T40" s="28"/>
      <c r="U40" s="28"/>
      <c r="V40" s="28"/>
      <c r="W40" s="28"/>
      <c r="X40" s="28"/>
      <c r="Y40" s="28"/>
      <c r="Z40" s="28"/>
      <c r="AA40" s="30"/>
      <c r="AB40" s="28"/>
      <c r="AC40" s="29"/>
      <c r="AD40" s="30"/>
    </row>
    <row r="41" spans="2:30" ht="12.75" customHeight="1" x14ac:dyDescent="0.2">
      <c r="B41" s="55">
        <v>1</v>
      </c>
      <c r="D41" s="31"/>
      <c r="E41" s="32"/>
      <c r="F41" s="31"/>
      <c r="G41" s="33"/>
      <c r="H41" s="34"/>
      <c r="I41" s="30">
        <f>F38-D38</f>
        <v>1209.7000000000044</v>
      </c>
      <c r="J41" s="30">
        <f t="shared" si="7"/>
        <v>13.018000330660447</v>
      </c>
      <c r="K41" s="30"/>
      <c r="L41" s="30">
        <f>15747.875/9</f>
        <v>1749.7638888888889</v>
      </c>
      <c r="M41" s="28"/>
      <c r="N41" s="30"/>
      <c r="O41" s="30"/>
      <c r="P41" s="30"/>
      <c r="Q41" s="30"/>
      <c r="R41" s="28"/>
      <c r="S41" s="28"/>
      <c r="T41" s="28">
        <f t="shared" ref="T41:U43" si="8">$L41*(T$13/36)</f>
        <v>85.057966820987659</v>
      </c>
      <c r="U41" s="28">
        <f t="shared" si="8"/>
        <v>72.906828703703695</v>
      </c>
      <c r="V41" s="28"/>
      <c r="W41" s="28">
        <f>0.3*L41</f>
        <v>524.92916666666667</v>
      </c>
      <c r="X41" s="28"/>
      <c r="Y41" s="28"/>
      <c r="Z41" s="28"/>
      <c r="AA41" s="30"/>
      <c r="AB41" s="28"/>
      <c r="AC41" s="29"/>
      <c r="AD41" s="30"/>
    </row>
    <row r="42" spans="2:30" ht="12.75" customHeight="1" x14ac:dyDescent="0.2">
      <c r="B42" s="55">
        <v>1</v>
      </c>
      <c r="D42" s="31"/>
      <c r="E42" s="32"/>
      <c r="F42" s="31"/>
      <c r="G42" s="33"/>
      <c r="H42" s="34" t="s">
        <v>37</v>
      </c>
      <c r="I42" s="30">
        <f>F38-D38</f>
        <v>1209.7000000000044</v>
      </c>
      <c r="J42" s="30">
        <f t="shared" si="7"/>
        <v>47.873403323137794</v>
      </c>
      <c r="K42" s="30"/>
      <c r="L42" s="30">
        <f>57912.456/9</f>
        <v>6434.717333333333</v>
      </c>
      <c r="M42" s="28"/>
      <c r="N42" s="30"/>
      <c r="O42" s="30"/>
      <c r="P42" s="30"/>
      <c r="Q42" s="30"/>
      <c r="R42" s="30"/>
      <c r="S42" s="28">
        <f>SUM(T42,U42)</f>
        <v>580.91198148148146</v>
      </c>
      <c r="T42" s="28">
        <f>$L42*(T$13/36)</f>
        <v>312.79875925925927</v>
      </c>
      <c r="U42" s="28">
        <f t="shared" si="8"/>
        <v>268.11322222222219</v>
      </c>
      <c r="V42" s="28"/>
      <c r="W42" s="28"/>
      <c r="X42" s="28">
        <f>0.15*L42</f>
        <v>965.20759999999996</v>
      </c>
      <c r="Y42" s="28"/>
      <c r="Z42" s="28"/>
      <c r="AA42" s="30"/>
      <c r="AB42" s="28"/>
      <c r="AC42" s="29"/>
      <c r="AD42" s="30"/>
    </row>
    <row r="43" spans="2:30" ht="12.75" customHeight="1" x14ac:dyDescent="0.2">
      <c r="B43" s="55">
        <v>1</v>
      </c>
      <c r="D43" s="31"/>
      <c r="E43" s="32"/>
      <c r="F43" s="31"/>
      <c r="G43" s="33"/>
      <c r="H43" s="34" t="s">
        <v>36</v>
      </c>
      <c r="I43" s="30">
        <f>F38-D38</f>
        <v>1209.7000000000044</v>
      </c>
      <c r="J43" s="30">
        <f t="shared" si="7"/>
        <v>11.702407208398734</v>
      </c>
      <c r="K43" s="30"/>
      <c r="L43" s="30">
        <f>14156.402/9</f>
        <v>1572.9335555555556</v>
      </c>
      <c r="M43" s="28">
        <f>L43</f>
        <v>1572.9335555555556</v>
      </c>
      <c r="N43" s="30">
        <f>M43</f>
        <v>1572.9335555555556</v>
      </c>
      <c r="O43" s="30">
        <f>(0.75*$O$13*115*0.05)*L43/2000</f>
        <v>40.699655749999998</v>
      </c>
      <c r="P43" s="30">
        <f>$L43*(P$13/36)</f>
        <v>262.1555925925926</v>
      </c>
      <c r="Q43" s="30"/>
      <c r="R43" s="28">
        <f>$L43*(R$13/36)</f>
        <v>371.38708950617286</v>
      </c>
      <c r="S43" s="28"/>
      <c r="T43" s="28">
        <f t="shared" si="8"/>
        <v>76.46204783950617</v>
      </c>
      <c r="U43" s="28">
        <f t="shared" si="8"/>
        <v>65.538898148148149</v>
      </c>
      <c r="V43" s="28"/>
      <c r="W43" s="28">
        <f>0.3*L43</f>
        <v>471.88006666666666</v>
      </c>
      <c r="X43" s="28"/>
      <c r="Y43" s="28"/>
      <c r="Z43" s="28"/>
      <c r="AA43" s="30"/>
      <c r="AB43" s="28"/>
      <c r="AC43" s="29"/>
      <c r="AD43" s="30"/>
    </row>
    <row r="44" spans="2:30" ht="12.75" customHeight="1" x14ac:dyDescent="0.2">
      <c r="B44" s="55">
        <v>1</v>
      </c>
      <c r="D44" s="31"/>
      <c r="E44" s="25"/>
      <c r="F44" s="31"/>
      <c r="G44" s="33"/>
      <c r="H44" s="34"/>
      <c r="I44" s="30"/>
      <c r="J44" s="30"/>
      <c r="K44" s="30"/>
      <c r="L44" s="30"/>
      <c r="M44" s="28"/>
      <c r="N44" s="30"/>
      <c r="O44" s="30"/>
      <c r="P44" s="30"/>
      <c r="Q44" s="30"/>
      <c r="R44" s="30"/>
      <c r="S44" s="28"/>
      <c r="T44" s="28"/>
      <c r="U44" s="28"/>
      <c r="V44" s="28"/>
      <c r="W44" s="28"/>
      <c r="X44" s="28"/>
      <c r="Y44" s="28"/>
      <c r="Z44" s="28"/>
      <c r="AA44" s="30"/>
      <c r="AB44" s="28"/>
      <c r="AC44" s="29"/>
      <c r="AD44" s="30"/>
    </row>
    <row r="45" spans="2:30" ht="12.75" customHeight="1" x14ac:dyDescent="0.2">
      <c r="B45" s="55">
        <v>1</v>
      </c>
      <c r="D45" s="31"/>
      <c r="E45" s="25"/>
      <c r="F45" s="31"/>
      <c r="G45" s="33"/>
      <c r="H45" s="34"/>
      <c r="I45" s="30"/>
      <c r="J45" s="30"/>
      <c r="K45" s="30"/>
      <c r="L45" s="30"/>
      <c r="M45" s="28"/>
      <c r="N45" s="30"/>
      <c r="O45" s="30"/>
      <c r="P45" s="30"/>
      <c r="Q45" s="30"/>
      <c r="R45" s="30"/>
      <c r="S45" s="28"/>
      <c r="T45" s="28"/>
      <c r="U45" s="28"/>
      <c r="V45" s="28"/>
      <c r="W45" s="28"/>
      <c r="X45" s="28"/>
      <c r="Y45" s="28"/>
      <c r="Z45" s="28"/>
      <c r="AA45" s="30"/>
      <c r="AB45" s="28"/>
      <c r="AC45" s="29"/>
      <c r="AD45" s="30"/>
    </row>
    <row r="46" spans="2:30" ht="12.75" customHeight="1" x14ac:dyDescent="0.2">
      <c r="B46" s="55">
        <v>1</v>
      </c>
      <c r="D46" s="31">
        <v>43239.72</v>
      </c>
      <c r="E46" s="25"/>
      <c r="F46" s="31">
        <v>44293.32</v>
      </c>
      <c r="G46" s="33"/>
      <c r="H46" s="34" t="s">
        <v>38</v>
      </c>
      <c r="I46" s="30">
        <f>F46-D46</f>
        <v>1053.5999999999985</v>
      </c>
      <c r="J46" s="30">
        <f>(L46*9)/I46</f>
        <v>10.777587319665923</v>
      </c>
      <c r="K46" s="30"/>
      <c r="L46" s="30">
        <f>L47+(I46*(2/12)/9)</f>
        <v>1261.6962222222221</v>
      </c>
      <c r="M46" s="28">
        <f>L46</f>
        <v>1261.6962222222221</v>
      </c>
      <c r="N46" s="30">
        <f>M46</f>
        <v>1261.6962222222221</v>
      </c>
      <c r="O46" s="30">
        <f>(0.75*$O$13*115*0.05)*L46/2000</f>
        <v>32.646389749999997</v>
      </c>
      <c r="P46" s="30"/>
      <c r="Q46" s="30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28"/>
      <c r="AC46" s="29"/>
      <c r="AD46" s="30"/>
    </row>
    <row r="47" spans="2:30" ht="12.75" customHeight="1" x14ac:dyDescent="0.2">
      <c r="B47" s="55">
        <v>1</v>
      </c>
      <c r="D47" s="31"/>
      <c r="E47" s="32" t="s">
        <v>34</v>
      </c>
      <c r="F47" s="31"/>
      <c r="G47" s="33"/>
      <c r="H47" s="34"/>
      <c r="I47" s="30">
        <f>F46-D46</f>
        <v>1053.5999999999985</v>
      </c>
      <c r="J47" s="30">
        <f t="shared" ref="J47:J51" si="9">(L47*9)/I47</f>
        <v>10.610920652999253</v>
      </c>
      <c r="K47" s="30"/>
      <c r="L47" s="30">
        <f>11179.666/9</f>
        <v>1242.1851111111109</v>
      </c>
      <c r="M47" s="28"/>
      <c r="N47" s="30"/>
      <c r="O47" s="30"/>
      <c r="P47" s="59"/>
      <c r="Q47" s="30">
        <f>$L47*(Q$13/36)</f>
        <v>345.05141975308641</v>
      </c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28"/>
      <c r="AC47" s="29"/>
      <c r="AD47" s="30"/>
    </row>
    <row r="48" spans="2:30" ht="12.75" customHeight="1" x14ac:dyDescent="0.2">
      <c r="B48" s="55">
        <v>1</v>
      </c>
      <c r="D48" s="31"/>
      <c r="E48" s="32"/>
      <c r="F48" s="31"/>
      <c r="G48" s="33"/>
      <c r="H48" s="34"/>
      <c r="I48" s="30">
        <f>F46-D46</f>
        <v>1053.5999999999985</v>
      </c>
      <c r="J48" s="30">
        <f t="shared" si="9"/>
        <v>10.116488895216415</v>
      </c>
      <c r="K48" s="30"/>
      <c r="L48" s="30">
        <f>10658.7327/9</f>
        <v>1184.3036333333334</v>
      </c>
      <c r="M48" s="28"/>
      <c r="N48" s="30"/>
      <c r="O48" s="30"/>
      <c r="P48" s="30"/>
      <c r="Q48" s="30"/>
      <c r="R48" s="28">
        <f>$L48*(R$13/36)</f>
        <v>279.62724675925926</v>
      </c>
      <c r="S48" s="28"/>
      <c r="T48" s="28"/>
      <c r="U48" s="28"/>
      <c r="V48" s="28"/>
      <c r="W48" s="28"/>
      <c r="X48" s="28"/>
      <c r="Y48" s="28"/>
      <c r="Z48" s="28"/>
      <c r="AA48" s="30"/>
      <c r="AB48" s="28"/>
      <c r="AC48" s="29"/>
      <c r="AD48" s="30"/>
    </row>
    <row r="49" spans="2:30" ht="12.75" customHeight="1" x14ac:dyDescent="0.2">
      <c r="B49" s="55">
        <v>1</v>
      </c>
      <c r="D49" s="31"/>
      <c r="E49" s="32"/>
      <c r="F49" s="31"/>
      <c r="G49" s="33"/>
      <c r="H49" s="34"/>
      <c r="I49" s="30">
        <f>F46-D46</f>
        <v>1053.5999999999985</v>
      </c>
      <c r="J49" s="30">
        <f t="shared" si="9"/>
        <v>9.7868697798025952</v>
      </c>
      <c r="K49" s="30"/>
      <c r="L49" s="30">
        <f>10311.446/9</f>
        <v>1145.7162222222223</v>
      </c>
      <c r="M49" s="28"/>
      <c r="N49" s="30"/>
      <c r="O49" s="30"/>
      <c r="P49" s="30"/>
      <c r="Q49" s="30"/>
      <c r="R49" s="28"/>
      <c r="S49" s="28"/>
      <c r="T49" s="28">
        <f t="shared" ref="T49:U51" si="10">$L49*(T$13/36)</f>
        <v>55.69453858024692</v>
      </c>
      <c r="U49" s="28">
        <f t="shared" si="10"/>
        <v>47.73817592592593</v>
      </c>
      <c r="V49" s="28"/>
      <c r="W49" s="28">
        <f>0.3*L49</f>
        <v>343.71486666666669</v>
      </c>
      <c r="X49" s="28"/>
      <c r="Y49" s="28"/>
      <c r="Z49" s="28"/>
      <c r="AA49" s="30"/>
      <c r="AB49" s="28"/>
      <c r="AC49" s="29"/>
      <c r="AD49" s="30"/>
    </row>
    <row r="50" spans="2:30" ht="12.75" customHeight="1" x14ac:dyDescent="0.2">
      <c r="B50" s="55">
        <v>1</v>
      </c>
      <c r="D50" s="31"/>
      <c r="E50" s="32"/>
      <c r="F50" s="31"/>
      <c r="G50" s="33"/>
      <c r="H50" s="34" t="s">
        <v>37</v>
      </c>
      <c r="I50" s="30">
        <f>F46-D46</f>
        <v>1053.5999999999985</v>
      </c>
      <c r="J50" s="30">
        <f t="shared" si="9"/>
        <v>53.34392179195148</v>
      </c>
      <c r="K50" s="30"/>
      <c r="L50" s="30">
        <f>56203.156/9</f>
        <v>6244.7951111111115</v>
      </c>
      <c r="M50" s="28"/>
      <c r="N50" s="30"/>
      <c r="O50" s="30"/>
      <c r="P50" s="30"/>
      <c r="Q50" s="30"/>
      <c r="R50" s="30"/>
      <c r="S50" s="28">
        <f>SUM(T50,U50)</f>
        <v>563.76622530864199</v>
      </c>
      <c r="T50" s="28">
        <f>$L50*(T$13/36)</f>
        <v>303.56642901234568</v>
      </c>
      <c r="U50" s="28">
        <f t="shared" si="10"/>
        <v>260.19979629629631</v>
      </c>
      <c r="V50" s="28"/>
      <c r="W50" s="28"/>
      <c r="X50" s="28">
        <f>0.15*L50</f>
        <v>936.71926666666673</v>
      </c>
      <c r="Y50" s="28"/>
      <c r="Z50" s="28"/>
      <c r="AA50" s="30"/>
      <c r="AB50" s="28"/>
      <c r="AC50" s="29"/>
      <c r="AD50" s="30"/>
    </row>
    <row r="51" spans="2:30" ht="12.75" customHeight="1" x14ac:dyDescent="0.2">
      <c r="B51" s="55">
        <v>1</v>
      </c>
      <c r="D51" s="31"/>
      <c r="E51" s="32"/>
      <c r="F51" s="31"/>
      <c r="G51" s="33"/>
      <c r="H51" s="34" t="s">
        <v>36</v>
      </c>
      <c r="I51" s="30">
        <f>F46-D46</f>
        <v>1053.5999999999985</v>
      </c>
      <c r="J51" s="30">
        <f t="shared" si="9"/>
        <v>11.644513097949902</v>
      </c>
      <c r="K51" s="30"/>
      <c r="L51" s="30">
        <f>12268.659/9</f>
        <v>1363.1843333333334</v>
      </c>
      <c r="M51" s="28">
        <f>L51</f>
        <v>1363.1843333333334</v>
      </c>
      <c r="N51" s="30">
        <f>M51</f>
        <v>1363.1843333333334</v>
      </c>
      <c r="O51" s="30">
        <f>(0.75*$O$13*115*0.05)*L51/2000</f>
        <v>35.272394625000004</v>
      </c>
      <c r="P51" s="30">
        <f>$L51*(P$13/36)</f>
        <v>227.1973888888889</v>
      </c>
      <c r="Q51" s="30"/>
      <c r="R51" s="28">
        <f>$L51*(R$13/36)</f>
        <v>321.86296759259261</v>
      </c>
      <c r="S51" s="28"/>
      <c r="T51" s="28">
        <f t="shared" si="10"/>
        <v>66.26590509259259</v>
      </c>
      <c r="U51" s="28">
        <f t="shared" si="10"/>
        <v>56.799347222222224</v>
      </c>
      <c r="V51" s="28"/>
      <c r="W51" s="28">
        <f>0.3*L51</f>
        <v>408.95530000000002</v>
      </c>
      <c r="X51" s="28"/>
      <c r="Y51" s="28"/>
      <c r="Z51" s="28"/>
      <c r="AA51" s="30"/>
      <c r="AB51" s="28"/>
      <c r="AC51" s="29"/>
      <c r="AD51" s="30"/>
    </row>
    <row r="52" spans="2:30" ht="12.75" customHeight="1" x14ac:dyDescent="0.2">
      <c r="B52" s="55">
        <v>1</v>
      </c>
      <c r="D52" s="31"/>
      <c r="E52" s="32"/>
      <c r="F52" s="31"/>
      <c r="G52" s="33"/>
      <c r="H52" s="34"/>
      <c r="I52" s="30"/>
      <c r="J52" s="30"/>
      <c r="K52" s="30"/>
      <c r="L52" s="30"/>
      <c r="M52" s="28"/>
      <c r="N52" s="28"/>
      <c r="O52" s="30"/>
      <c r="P52" s="30"/>
      <c r="Q52" s="30"/>
      <c r="R52" s="30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29"/>
      <c r="AD52" s="30"/>
    </row>
    <row r="53" spans="2:30" ht="12.75" customHeight="1" x14ac:dyDescent="0.2">
      <c r="B53" s="55">
        <v>1</v>
      </c>
      <c r="D53" s="31">
        <v>44293.32</v>
      </c>
      <c r="E53" s="32"/>
      <c r="F53" s="31">
        <v>44318.32</v>
      </c>
      <c r="G53" s="33"/>
      <c r="H53" s="34" t="s">
        <v>37</v>
      </c>
      <c r="I53" s="30">
        <f>F53-D53</f>
        <v>25</v>
      </c>
      <c r="J53" s="30">
        <f>1134.8611/I53</f>
        <v>45.394444</v>
      </c>
      <c r="K53" s="30"/>
      <c r="L53" s="30">
        <f>ROUND(1134.8611/9, 2)</f>
        <v>126.1</v>
      </c>
      <c r="M53" s="28"/>
      <c r="N53" s="30"/>
      <c r="O53" s="30"/>
      <c r="P53" s="30">
        <f>$L53*(P$13/36)</f>
        <v>21.016666666666666</v>
      </c>
      <c r="Q53" s="30"/>
      <c r="R53" s="30"/>
      <c r="S53" s="28"/>
      <c r="T53" s="28"/>
      <c r="U53" s="28"/>
      <c r="V53" s="28"/>
      <c r="W53" s="28"/>
      <c r="X53" s="28"/>
      <c r="Y53" s="28"/>
      <c r="Z53" s="28"/>
      <c r="AA53" s="30"/>
      <c r="AB53" s="28"/>
      <c r="AC53" s="29"/>
      <c r="AD53" s="30"/>
    </row>
    <row r="54" spans="2:30" ht="12.75" customHeight="1" x14ac:dyDescent="0.2">
      <c r="B54" s="55">
        <v>1</v>
      </c>
      <c r="D54" s="31"/>
      <c r="E54" s="32" t="s">
        <v>41</v>
      </c>
      <c r="F54" s="31"/>
      <c r="G54" s="33"/>
      <c r="H54" s="34"/>
      <c r="I54" s="30"/>
      <c r="J54" s="30"/>
      <c r="K54" s="30"/>
      <c r="L54" s="30"/>
      <c r="M54" s="28"/>
      <c r="N54" s="30"/>
      <c r="O54" s="30"/>
      <c r="P54" s="30"/>
      <c r="Q54" s="58"/>
      <c r="R54" s="30"/>
      <c r="S54" s="28"/>
      <c r="T54" s="28"/>
      <c r="U54" s="28"/>
      <c r="V54" s="28"/>
      <c r="W54" s="28"/>
      <c r="X54" s="28"/>
      <c r="Y54" s="28"/>
      <c r="Z54" s="28"/>
      <c r="AA54" s="30"/>
      <c r="AB54" s="28"/>
      <c r="AC54" s="29"/>
      <c r="AD54" s="30"/>
    </row>
    <row r="55" spans="2:30" ht="12.75" customHeight="1" x14ac:dyDescent="0.2">
      <c r="B55" s="55">
        <v>1</v>
      </c>
      <c r="D55" s="31">
        <v>44486.9</v>
      </c>
      <c r="E55" s="32"/>
      <c r="F55" s="31">
        <v>44511.9</v>
      </c>
      <c r="G55" s="33"/>
      <c r="H55" s="34" t="s">
        <v>37</v>
      </c>
      <c r="I55" s="30">
        <f>F55-D55</f>
        <v>25</v>
      </c>
      <c r="J55" s="30">
        <f>1134.8611/I55</f>
        <v>45.394444</v>
      </c>
      <c r="K55" s="30"/>
      <c r="L55" s="30">
        <f>ROUND(1134.893/9, 2)</f>
        <v>126.1</v>
      </c>
      <c r="M55" s="28"/>
      <c r="N55" s="30"/>
      <c r="O55" s="30"/>
      <c r="P55" s="30">
        <f>$L55*(P$13/36)</f>
        <v>21.016666666666666</v>
      </c>
      <c r="Q55" s="30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28"/>
      <c r="AC55" s="29"/>
      <c r="AD55" s="30"/>
    </row>
    <row r="56" spans="2:30" ht="12.75" customHeight="1" x14ac:dyDescent="0.2">
      <c r="B56" s="55">
        <v>1</v>
      </c>
      <c r="D56" s="31"/>
      <c r="E56" s="32"/>
      <c r="F56" s="31"/>
      <c r="G56" s="33"/>
      <c r="H56" s="34"/>
      <c r="I56" s="30"/>
      <c r="J56" s="30"/>
      <c r="K56" s="30"/>
      <c r="L56" s="30"/>
      <c r="M56" s="28"/>
      <c r="N56" s="30"/>
      <c r="O56" s="30"/>
      <c r="P56" s="30"/>
      <c r="Q56" s="58"/>
      <c r="R56" s="30"/>
      <c r="S56" s="28"/>
      <c r="T56" s="28"/>
      <c r="U56" s="28"/>
      <c r="V56" s="28"/>
      <c r="W56" s="28"/>
      <c r="X56" s="28"/>
      <c r="Y56" s="28"/>
      <c r="Z56" s="28"/>
      <c r="AA56" s="30"/>
      <c r="AB56" s="28"/>
      <c r="AC56" s="29"/>
      <c r="AD56" s="30"/>
    </row>
    <row r="57" spans="2:30" ht="12.75" customHeight="1" x14ac:dyDescent="0.2">
      <c r="B57" s="55">
        <v>1</v>
      </c>
      <c r="D57" s="31">
        <v>44511.9</v>
      </c>
      <c r="E57" s="32"/>
      <c r="F57" s="31">
        <v>44774.37</v>
      </c>
      <c r="G57" s="33"/>
      <c r="H57" s="34" t="s">
        <v>38</v>
      </c>
      <c r="I57" s="30">
        <f>F57-D57</f>
        <v>262.47000000000116</v>
      </c>
      <c r="J57" s="30">
        <f>(L57*9)/I57</f>
        <v>11.235013525355228</v>
      </c>
      <c r="K57" s="30"/>
      <c r="L57" s="30">
        <f>L58+(I57*(2/12)/9)</f>
        <v>327.65044444444442</v>
      </c>
      <c r="M57" s="28">
        <f>L57</f>
        <v>327.65044444444442</v>
      </c>
      <c r="N57" s="30">
        <f>M57</f>
        <v>327.65044444444442</v>
      </c>
      <c r="O57" s="30">
        <f>(0.75*$O$13*115*0.05)*L57/2000</f>
        <v>8.4779552499999991</v>
      </c>
      <c r="P57" s="30"/>
      <c r="Q57" s="5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28"/>
      <c r="AC57" s="29"/>
      <c r="AD57" s="30"/>
    </row>
    <row r="58" spans="2:30" ht="12.75" customHeight="1" x14ac:dyDescent="0.2">
      <c r="B58" s="55">
        <v>1</v>
      </c>
      <c r="D58" s="31"/>
      <c r="E58" s="32"/>
      <c r="F58" s="31"/>
      <c r="G58" s="33"/>
      <c r="H58" s="34"/>
      <c r="I58" s="30">
        <f>F57-D57</f>
        <v>262.47000000000116</v>
      </c>
      <c r="J58" s="30">
        <f t="shared" ref="J58:J62" si="11">(L58*9)/I58</f>
        <v>11.068346858688562</v>
      </c>
      <c r="K58" s="30"/>
      <c r="L58" s="30">
        <f>2905.109/9</f>
        <v>322.78988888888887</v>
      </c>
      <c r="M58" s="28"/>
      <c r="N58" s="28"/>
      <c r="O58" s="30"/>
      <c r="P58" s="59"/>
      <c r="Q58" s="30">
        <f>$L58*(Q$13/36)</f>
        <v>89.663858024691351</v>
      </c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28"/>
      <c r="AC58" s="29"/>
      <c r="AD58" s="30"/>
    </row>
    <row r="59" spans="2:30" ht="12.75" customHeight="1" x14ac:dyDescent="0.2">
      <c r="B59" s="55">
        <v>1</v>
      </c>
      <c r="D59" s="31"/>
      <c r="E59" s="32"/>
      <c r="F59" s="31"/>
      <c r="G59" s="33"/>
      <c r="H59" s="34"/>
      <c r="I59" s="30">
        <f>F57-D57</f>
        <v>262.47000000000116</v>
      </c>
      <c r="J59" s="30">
        <f t="shared" si="11"/>
        <v>10.556124509467702</v>
      </c>
      <c r="K59" s="30"/>
      <c r="L59" s="30">
        <f>2770.666/9</f>
        <v>307.85177777777778</v>
      </c>
      <c r="M59" s="28"/>
      <c r="N59" s="28"/>
      <c r="O59" s="30"/>
      <c r="P59" s="30"/>
      <c r="Q59" s="30"/>
      <c r="R59" s="28">
        <f>$L59*(R$13/36)</f>
        <v>72.68722530864197</v>
      </c>
      <c r="S59" s="28"/>
      <c r="T59" s="28"/>
      <c r="U59" s="28"/>
      <c r="V59" s="28"/>
      <c r="W59" s="28"/>
      <c r="X59" s="28"/>
      <c r="Y59" s="28"/>
      <c r="Z59" s="28"/>
      <c r="AA59" s="30"/>
      <c r="AB59" s="28"/>
      <c r="AC59" s="29"/>
      <c r="AD59" s="30"/>
    </row>
    <row r="60" spans="2:30" ht="12.75" customHeight="1" x14ac:dyDescent="0.2">
      <c r="B60" s="55">
        <v>1</v>
      </c>
      <c r="D60" s="31"/>
      <c r="E60" s="32"/>
      <c r="F60" s="31"/>
      <c r="G60" s="33"/>
      <c r="H60" s="34"/>
      <c r="I60" s="30">
        <f>F57-D57</f>
        <v>262.47000000000116</v>
      </c>
      <c r="J60" s="30">
        <f t="shared" si="11"/>
        <v>10.214714062559485</v>
      </c>
      <c r="K60" s="30"/>
      <c r="L60" s="30">
        <f>2681.056/9</f>
        <v>297.89511111111113</v>
      </c>
      <c r="M60" s="28"/>
      <c r="N60" s="28"/>
      <c r="O60" s="30"/>
      <c r="P60" s="30"/>
      <c r="Q60" s="30"/>
      <c r="R60" s="28"/>
      <c r="S60" s="28"/>
      <c r="T60" s="28">
        <f t="shared" ref="T60:U62" si="12">$L60*(T$13/36)</f>
        <v>14.481012345679014</v>
      </c>
      <c r="U60" s="28">
        <f t="shared" si="12"/>
        <v>12.412296296296297</v>
      </c>
      <c r="V60" s="28"/>
      <c r="W60" s="28">
        <f>0.3*L60</f>
        <v>89.368533333333332</v>
      </c>
      <c r="X60" s="28"/>
      <c r="Y60" s="28"/>
      <c r="Z60" s="28"/>
      <c r="AA60" s="30"/>
      <c r="AB60" s="28"/>
      <c r="AC60" s="29"/>
      <c r="AD60" s="30"/>
    </row>
    <row r="61" spans="2:30" ht="12.75" customHeight="1" x14ac:dyDescent="0.2">
      <c r="B61" s="55">
        <v>1</v>
      </c>
      <c r="D61" s="31"/>
      <c r="E61" s="32"/>
      <c r="F61" s="31"/>
      <c r="G61" s="33"/>
      <c r="H61" s="34" t="s">
        <v>37</v>
      </c>
      <c r="I61" s="30">
        <f>F57-D57</f>
        <v>262.47000000000116</v>
      </c>
      <c r="J61" s="30">
        <f t="shared" si="11"/>
        <v>24.29775974397063</v>
      </c>
      <c r="K61" s="30"/>
      <c r="L61" s="30">
        <f>6377.433/9</f>
        <v>708.60366666666664</v>
      </c>
      <c r="M61" s="28"/>
      <c r="N61" s="28"/>
      <c r="O61" s="30"/>
      <c r="P61" s="30"/>
      <c r="Q61" s="30"/>
      <c r="R61" s="30"/>
      <c r="S61" s="28">
        <f>SUM(T61,U61)</f>
        <v>63.971164351851847</v>
      </c>
      <c r="T61" s="28">
        <f>$L61*(T$13/36)</f>
        <v>34.44601157407407</v>
      </c>
      <c r="U61" s="28">
        <f t="shared" si="12"/>
        <v>29.525152777777777</v>
      </c>
      <c r="V61" s="28"/>
      <c r="W61" s="28"/>
      <c r="X61" s="28">
        <f>0.15*L61</f>
        <v>106.29055</v>
      </c>
      <c r="Y61" s="28"/>
      <c r="Z61" s="28"/>
      <c r="AA61" s="30"/>
      <c r="AB61" s="28"/>
      <c r="AC61" s="29"/>
      <c r="AD61" s="30"/>
    </row>
    <row r="62" spans="2:30" ht="12.75" customHeight="1" x14ac:dyDescent="0.2">
      <c r="B62" s="55">
        <v>1</v>
      </c>
      <c r="D62" s="31"/>
      <c r="E62" s="32"/>
      <c r="F62" s="31"/>
      <c r="G62" s="33"/>
      <c r="H62" s="34" t="s">
        <v>36</v>
      </c>
      <c r="I62" s="30">
        <f>F57-D57</f>
        <v>262.47000000000116</v>
      </c>
      <c r="J62" s="30">
        <f t="shared" si="11"/>
        <v>11.283849582809411</v>
      </c>
      <c r="K62" s="30"/>
      <c r="L62" s="30">
        <f>2961.672/9</f>
        <v>329.07466666666664</v>
      </c>
      <c r="M62" s="28">
        <f>L62</f>
        <v>329.07466666666664</v>
      </c>
      <c r="N62" s="28">
        <f>M62</f>
        <v>329.07466666666664</v>
      </c>
      <c r="O62" s="30">
        <f>(0.75*$O$13*115*0.05)*L62/2000</f>
        <v>8.5148069999999993</v>
      </c>
      <c r="P62" s="30">
        <f>$L62*(P$13/36)</f>
        <v>54.845777777777769</v>
      </c>
      <c r="Q62" s="30"/>
      <c r="R62" s="28">
        <f>$L62*(R$13/36)</f>
        <v>77.698185185185181</v>
      </c>
      <c r="S62" s="30"/>
      <c r="T62" s="28">
        <f t="shared" si="12"/>
        <v>15.996685185185184</v>
      </c>
      <c r="U62" s="28">
        <f t="shared" si="12"/>
        <v>13.711444444444442</v>
      </c>
      <c r="V62" s="28"/>
      <c r="W62" s="28">
        <f>0.3*L62</f>
        <v>98.722399999999993</v>
      </c>
      <c r="X62" s="30"/>
      <c r="Y62" s="28"/>
      <c r="Z62" s="28"/>
      <c r="AA62" s="30"/>
      <c r="AB62" s="28"/>
      <c r="AC62" s="29"/>
      <c r="AD62" s="30"/>
    </row>
    <row r="63" spans="2:30" ht="12.75" customHeight="1" x14ac:dyDescent="0.2">
      <c r="B63" s="55">
        <v>1</v>
      </c>
      <c r="D63" s="31"/>
      <c r="E63" s="32"/>
      <c r="F63" s="31"/>
      <c r="G63" s="33"/>
      <c r="H63" s="34"/>
      <c r="I63" s="30"/>
      <c r="J63" s="30"/>
      <c r="K63" s="30"/>
      <c r="L63" s="30"/>
      <c r="M63" s="28"/>
      <c r="N63" s="28"/>
      <c r="O63" s="30"/>
      <c r="P63" s="30"/>
      <c r="Q63" s="30"/>
      <c r="R63" s="30"/>
      <c r="S63" s="30"/>
      <c r="T63" s="28"/>
      <c r="U63" s="28"/>
      <c r="V63" s="28"/>
      <c r="W63" s="28"/>
      <c r="X63" s="30"/>
      <c r="Y63" s="28"/>
      <c r="Z63" s="28"/>
      <c r="AA63" s="30"/>
      <c r="AB63" s="28"/>
      <c r="AC63" s="29"/>
      <c r="AD63" s="30"/>
    </row>
    <row r="64" spans="2:30" ht="12.75" customHeight="1" x14ac:dyDescent="0.2">
      <c r="B64" s="55">
        <v>1</v>
      </c>
      <c r="D64" s="31">
        <v>44774.37</v>
      </c>
      <c r="E64" s="32"/>
      <c r="F64" s="31">
        <v>44799.37</v>
      </c>
      <c r="G64" s="33"/>
      <c r="H64" s="34" t="s">
        <v>37</v>
      </c>
      <c r="I64" s="40">
        <f>IF(D64&lt;&gt;"",F64-D64,"")</f>
        <v>25</v>
      </c>
      <c r="J64" s="30">
        <f>1137.5/I64</f>
        <v>45.5</v>
      </c>
      <c r="K64" s="40"/>
      <c r="L64" s="30">
        <f>ROUND(1137.5/9, 2)</f>
        <v>126.39</v>
      </c>
      <c r="M64" s="28"/>
      <c r="N64" s="28"/>
      <c r="O64" s="30"/>
      <c r="P64" s="30">
        <f>$L64*(P$13/36)</f>
        <v>21.064999999999998</v>
      </c>
      <c r="Q64" s="30"/>
      <c r="R64" s="30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5"/>
      <c r="AD64" s="30"/>
    </row>
    <row r="65" spans="2:30" ht="12.75" customHeight="1" x14ac:dyDescent="0.2">
      <c r="B65" s="55">
        <v>1</v>
      </c>
      <c r="D65" s="31"/>
      <c r="E65" s="32" t="s">
        <v>39</v>
      </c>
      <c r="F65" s="31"/>
      <c r="G65" s="33"/>
      <c r="H65" s="34"/>
      <c r="I65" s="30"/>
      <c r="J65" s="30"/>
      <c r="K65" s="30"/>
      <c r="L65" s="30"/>
      <c r="M65" s="28"/>
      <c r="N65" s="28"/>
      <c r="O65" s="30"/>
      <c r="P65" s="30"/>
      <c r="Q65" s="58"/>
      <c r="R65" s="30"/>
      <c r="S65" s="28"/>
      <c r="T65" s="28"/>
      <c r="U65" s="28"/>
      <c r="V65" s="28"/>
      <c r="W65" s="28"/>
      <c r="X65" s="28"/>
      <c r="Y65" s="28"/>
      <c r="Z65" s="28"/>
      <c r="AA65" s="28"/>
      <c r="AB65" s="30"/>
      <c r="AC65" s="29"/>
      <c r="AD65" s="30"/>
    </row>
    <row r="66" spans="2:30" ht="12.75" customHeight="1" x14ac:dyDescent="0.2">
      <c r="B66" s="55">
        <v>1</v>
      </c>
      <c r="D66" s="37">
        <v>45305.09</v>
      </c>
      <c r="E66" s="38"/>
      <c r="F66" s="37">
        <v>45330.09</v>
      </c>
      <c r="G66" s="39"/>
      <c r="H66" s="36"/>
      <c r="I66" s="40">
        <f>IF(D66&lt;&gt;"",F66-D66,"")</f>
        <v>25</v>
      </c>
      <c r="J66" s="30">
        <f>1137.5/I66</f>
        <v>45.5</v>
      </c>
      <c r="K66" s="40"/>
      <c r="L66" s="30">
        <f>ROUND(1137.5/9, 2)</f>
        <v>126.39</v>
      </c>
      <c r="M66" s="30"/>
      <c r="N66" s="30"/>
      <c r="O66" s="30"/>
      <c r="P66" s="30">
        <f>$L66*(P$13/36)</f>
        <v>21.064999999999998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0"/>
    </row>
    <row r="67" spans="2:30" ht="12.75" customHeight="1" x14ac:dyDescent="0.2">
      <c r="B67" s="55">
        <v>1</v>
      </c>
      <c r="D67" s="31"/>
      <c r="E67" s="32"/>
      <c r="F67" s="31"/>
      <c r="G67" s="33"/>
      <c r="H67" s="34"/>
      <c r="I67" s="30"/>
      <c r="J67" s="30"/>
      <c r="K67" s="30"/>
      <c r="L67" s="30"/>
      <c r="M67" s="28"/>
      <c r="N67" s="28"/>
      <c r="O67" s="28"/>
      <c r="P67" s="28"/>
      <c r="Q67" s="87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  <c r="AD67" s="30"/>
    </row>
    <row r="68" spans="2:30" ht="12.75" customHeight="1" x14ac:dyDescent="0.2">
      <c r="B68" s="55">
        <v>1</v>
      </c>
      <c r="D68" s="31">
        <v>45330.09</v>
      </c>
      <c r="E68" s="32"/>
      <c r="F68" s="31">
        <v>46485.35</v>
      </c>
      <c r="G68" s="33"/>
      <c r="H68" s="34" t="s">
        <v>38</v>
      </c>
      <c r="I68" s="30">
        <f>F68-D68</f>
        <v>1155.260000000002</v>
      </c>
      <c r="J68" s="30">
        <f>(L68*9)/I68</f>
        <v>10.670017427534333</v>
      </c>
      <c r="K68" s="30"/>
      <c r="L68" s="30">
        <f>L69+(I68*(2/12)/9)</f>
        <v>1369.6271481481483</v>
      </c>
      <c r="M68" s="28">
        <f>L68</f>
        <v>1369.6271481481483</v>
      </c>
      <c r="N68" s="28">
        <f>M68</f>
        <v>1369.6271481481483</v>
      </c>
      <c r="O68" s="30">
        <f>(0.75*$O$13*115*0.05)*L68/2000</f>
        <v>35.439102458333338</v>
      </c>
      <c r="P68" s="30"/>
      <c r="Q68" s="5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30"/>
      <c r="AC68" s="29"/>
      <c r="AD68" s="30"/>
    </row>
    <row r="69" spans="2:30" ht="12.75" customHeight="1" x14ac:dyDescent="0.2">
      <c r="B69" s="55">
        <v>1</v>
      </c>
      <c r="D69" s="31"/>
      <c r="E69" s="32"/>
      <c r="F69" s="31"/>
      <c r="G69" s="33"/>
      <c r="H69" s="34"/>
      <c r="I69" s="30">
        <f>F68-D68</f>
        <v>1155.260000000002</v>
      </c>
      <c r="J69" s="30">
        <f t="shared" ref="J69:J73" si="13">(L69*9)/I69</f>
        <v>10.503350760867665</v>
      </c>
      <c r="K69" s="30"/>
      <c r="L69" s="30">
        <f>12134.101/9</f>
        <v>1348.2334444444446</v>
      </c>
      <c r="M69" s="28"/>
      <c r="N69" s="28"/>
      <c r="O69" s="30"/>
      <c r="P69" s="59"/>
      <c r="Q69" s="30">
        <f>$L69*(Q$13/36)</f>
        <v>374.50929012345682</v>
      </c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0"/>
      <c r="AC69" s="29"/>
      <c r="AD69" s="30"/>
    </row>
    <row r="70" spans="2:30" ht="12.75" customHeight="1" x14ac:dyDescent="0.2">
      <c r="B70" s="55">
        <v>1</v>
      </c>
      <c r="D70" s="31"/>
      <c r="E70" s="32"/>
      <c r="F70" s="31"/>
      <c r="G70" s="33"/>
      <c r="H70" s="34"/>
      <c r="I70" s="30">
        <f>F68-D68</f>
        <v>1155.260000000002</v>
      </c>
      <c r="J70" s="30">
        <f t="shared" si="13"/>
        <v>10.503350760867665</v>
      </c>
      <c r="K70" s="30"/>
      <c r="L70" s="30">
        <f>12134.101/9</f>
        <v>1348.2334444444446</v>
      </c>
      <c r="M70" s="28"/>
      <c r="N70" s="28"/>
      <c r="O70" s="30"/>
      <c r="P70" s="30"/>
      <c r="Q70" s="30"/>
      <c r="R70" s="28">
        <f>$L70*(R$13/36)</f>
        <v>318.3328966049383</v>
      </c>
      <c r="S70" s="28"/>
      <c r="T70" s="28"/>
      <c r="U70" s="28"/>
      <c r="V70" s="28"/>
      <c r="W70" s="28"/>
      <c r="X70" s="28"/>
      <c r="Y70" s="28"/>
      <c r="Z70" s="28"/>
      <c r="AA70" s="28"/>
      <c r="AB70" s="30"/>
      <c r="AC70" s="29"/>
      <c r="AD70" s="30"/>
    </row>
    <row r="71" spans="2:30" ht="12.75" customHeight="1" x14ac:dyDescent="0.2">
      <c r="B71" s="55">
        <v>1</v>
      </c>
      <c r="D71" s="31"/>
      <c r="E71" s="32"/>
      <c r="F71" s="31"/>
      <c r="G71" s="33"/>
      <c r="H71" s="34"/>
      <c r="I71" s="30">
        <f>F68-D68</f>
        <v>1155.260000000002</v>
      </c>
      <c r="J71" s="30">
        <f t="shared" si="13"/>
        <v>10.164392431141023</v>
      </c>
      <c r="K71" s="30"/>
      <c r="L71" s="30">
        <f>11742.516/9</f>
        <v>1304.7239999999999</v>
      </c>
      <c r="M71" s="28"/>
      <c r="N71" s="28"/>
      <c r="O71" s="30"/>
      <c r="P71" s="30"/>
      <c r="Q71" s="30"/>
      <c r="R71" s="28"/>
      <c r="S71" s="28"/>
      <c r="T71" s="28">
        <f t="shared" ref="T71:U73" si="14">$L71*(T$13/36)</f>
        <v>63.424083333333328</v>
      </c>
      <c r="U71" s="28">
        <f t="shared" si="14"/>
        <v>54.363499999999995</v>
      </c>
      <c r="V71" s="28"/>
      <c r="W71" s="28">
        <f>0.3*L71</f>
        <v>391.41719999999998</v>
      </c>
      <c r="X71" s="28"/>
      <c r="Y71" s="28"/>
      <c r="Z71" s="28"/>
      <c r="AA71" s="28"/>
      <c r="AB71" s="30"/>
      <c r="AC71" s="29"/>
      <c r="AD71" s="30"/>
    </row>
    <row r="72" spans="2:30" ht="12.75" customHeight="1" x14ac:dyDescent="0.2">
      <c r="B72" s="55">
        <v>1</v>
      </c>
      <c r="D72" s="31"/>
      <c r="E72" s="32"/>
      <c r="F72" s="31"/>
      <c r="G72" s="33"/>
      <c r="H72" s="34" t="s">
        <v>37</v>
      </c>
      <c r="I72" s="30">
        <f>F68-D68</f>
        <v>1155.260000000002</v>
      </c>
      <c r="J72" s="30">
        <f t="shared" si="13"/>
        <v>24.673225074874878</v>
      </c>
      <c r="K72" s="30"/>
      <c r="L72" s="30">
        <f>28503.99/9</f>
        <v>3167.11</v>
      </c>
      <c r="M72" s="28"/>
      <c r="N72" s="28"/>
      <c r="O72" s="30"/>
      <c r="P72" s="30"/>
      <c r="Q72" s="30"/>
      <c r="R72" s="30"/>
      <c r="S72" s="28">
        <f>SUM(T72,U72)</f>
        <v>285.9196527777778</v>
      </c>
      <c r="T72" s="28">
        <f>$L72*(T$13/36)</f>
        <v>153.95673611111113</v>
      </c>
      <c r="U72" s="28">
        <f t="shared" si="14"/>
        <v>131.96291666666667</v>
      </c>
      <c r="V72" s="28"/>
      <c r="W72" s="28"/>
      <c r="X72" s="28">
        <f>0.15*L72</f>
        <v>475.06650000000002</v>
      </c>
      <c r="Y72" s="28"/>
      <c r="Z72" s="28"/>
      <c r="AA72" s="28"/>
      <c r="AB72" s="30"/>
      <c r="AC72" s="29"/>
      <c r="AD72" s="30"/>
    </row>
    <row r="73" spans="2:30" ht="12.75" customHeight="1" x14ac:dyDescent="0.2">
      <c r="B73" s="55">
        <v>1</v>
      </c>
      <c r="D73" s="31"/>
      <c r="E73" s="32"/>
      <c r="F73" s="31"/>
      <c r="G73" s="33"/>
      <c r="H73" s="34" t="s">
        <v>36</v>
      </c>
      <c r="I73" s="30">
        <f>F68-D68</f>
        <v>1155.260000000002</v>
      </c>
      <c r="J73" s="30">
        <f t="shared" si="13"/>
        <v>10.79733912712288</v>
      </c>
      <c r="K73" s="30"/>
      <c r="L73" s="30">
        <f>12473.734/9</f>
        <v>1385.9704444444444</v>
      </c>
      <c r="M73" s="28">
        <f>L73</f>
        <v>1385.9704444444444</v>
      </c>
      <c r="N73" s="28">
        <f>M73</f>
        <v>1385.9704444444444</v>
      </c>
      <c r="O73" s="30">
        <f>(0.75*$O$13*115*0.05)*L73/2000</f>
        <v>35.861985249999996</v>
      </c>
      <c r="P73" s="30">
        <f>$L73*(P$13/36)</f>
        <v>230.99507407407407</v>
      </c>
      <c r="Q73" s="30"/>
      <c r="R73" s="28">
        <f>$L73*(R$13/36)</f>
        <v>327.24302160493824</v>
      </c>
      <c r="S73" s="28"/>
      <c r="T73" s="28">
        <f t="shared" si="14"/>
        <v>67.373563271604937</v>
      </c>
      <c r="U73" s="28">
        <f t="shared" si="14"/>
        <v>57.748768518518517</v>
      </c>
      <c r="V73" s="28"/>
      <c r="W73" s="28">
        <f>0.3*L73</f>
        <v>415.79113333333333</v>
      </c>
      <c r="X73" s="28"/>
      <c r="Y73" s="28"/>
      <c r="Z73" s="28"/>
      <c r="AA73" s="28"/>
      <c r="AB73" s="30"/>
      <c r="AC73" s="29"/>
      <c r="AD73" s="30"/>
    </row>
    <row r="74" spans="2:30" ht="12.75" customHeight="1" x14ac:dyDescent="0.2">
      <c r="B74" s="55">
        <v>1</v>
      </c>
      <c r="D74" s="31"/>
      <c r="E74" s="32"/>
      <c r="F74" s="31"/>
      <c r="G74" s="33"/>
      <c r="H74" s="34"/>
      <c r="I74" s="30"/>
      <c r="J74" s="30"/>
      <c r="K74" s="30"/>
      <c r="L74" s="30"/>
      <c r="M74" s="28"/>
      <c r="N74" s="28"/>
      <c r="O74" s="30"/>
      <c r="P74" s="30"/>
      <c r="Q74" s="30"/>
      <c r="R74" s="30"/>
      <c r="S74" s="28"/>
      <c r="T74" s="28"/>
      <c r="U74" s="28"/>
      <c r="V74" s="28"/>
      <c r="W74" s="28"/>
      <c r="X74" s="28"/>
      <c r="Y74" s="28"/>
      <c r="Z74" s="28"/>
      <c r="AA74" s="28"/>
      <c r="AB74" s="30"/>
      <c r="AC74" s="29"/>
      <c r="AD74" s="30"/>
    </row>
    <row r="75" spans="2:30" ht="12.75" customHeight="1" x14ac:dyDescent="0.2">
      <c r="B75" s="55">
        <v>1</v>
      </c>
      <c r="D75" s="31">
        <v>46485.35</v>
      </c>
      <c r="E75" s="32"/>
      <c r="F75" s="31">
        <v>46510.35</v>
      </c>
      <c r="G75" s="33"/>
      <c r="H75" s="36"/>
      <c r="I75" s="40">
        <f>IF(D75&lt;&gt;"",F75-D75,"")</f>
        <v>25</v>
      </c>
      <c r="J75" s="30">
        <f>1137.5/I75</f>
        <v>45.5</v>
      </c>
      <c r="K75" s="30"/>
      <c r="L75" s="30">
        <f>ROUND(1168.75/9, 2)</f>
        <v>129.86000000000001</v>
      </c>
      <c r="M75" s="30"/>
      <c r="N75" s="30"/>
      <c r="O75" s="30"/>
      <c r="P75" s="30">
        <f>$L75*(P$13/36)</f>
        <v>21.643333333333334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5"/>
      <c r="AD75" s="30"/>
    </row>
    <row r="76" spans="2:30" ht="12.75" customHeight="1" x14ac:dyDescent="0.2">
      <c r="B76" s="55">
        <v>1</v>
      </c>
      <c r="D76" s="31"/>
      <c r="E76" s="32" t="s">
        <v>40</v>
      </c>
      <c r="F76" s="31"/>
      <c r="G76" s="33"/>
      <c r="H76" s="34"/>
      <c r="I76" s="30"/>
      <c r="J76" s="30"/>
      <c r="K76" s="28"/>
      <c r="L76" s="28"/>
      <c r="M76" s="28"/>
      <c r="N76" s="28"/>
      <c r="O76" s="28"/>
      <c r="P76" s="28"/>
      <c r="Q76" s="87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9"/>
      <c r="AD76" s="28"/>
    </row>
    <row r="77" spans="2:30" ht="12.75" customHeight="1" x14ac:dyDescent="0.2">
      <c r="B77" s="55">
        <v>1</v>
      </c>
      <c r="D77" s="37">
        <v>46874.879999999997</v>
      </c>
      <c r="E77" s="38"/>
      <c r="F77" s="37">
        <v>46899.88</v>
      </c>
      <c r="G77" s="39"/>
      <c r="H77" s="36"/>
      <c r="I77" s="40">
        <f>IF(D77&lt;&gt;"",F77-D77,"")</f>
        <v>25</v>
      </c>
      <c r="J77" s="30">
        <f>1137.5/I77</f>
        <v>45.5</v>
      </c>
      <c r="K77" s="30"/>
      <c r="L77" s="30">
        <f>ROUND(1168.75/9, 2)</f>
        <v>129.86000000000001</v>
      </c>
      <c r="M77" s="30"/>
      <c r="N77" s="30"/>
      <c r="O77" s="35"/>
      <c r="P77" s="30">
        <f>$L77*(P$13/36)</f>
        <v>21.643333333333334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5"/>
      <c r="AD77" s="30"/>
    </row>
    <row r="78" spans="2:30" ht="12.75" customHeight="1" x14ac:dyDescent="0.2">
      <c r="B78" s="55">
        <v>1</v>
      </c>
      <c r="D78" s="31"/>
      <c r="E78" s="32"/>
      <c r="F78" s="31"/>
      <c r="G78" s="33"/>
      <c r="H78" s="34"/>
      <c r="I78" s="30"/>
      <c r="J78" s="30"/>
      <c r="K78" s="28"/>
      <c r="L78" s="28"/>
      <c r="M78" s="28"/>
      <c r="N78" s="28"/>
      <c r="O78" s="28"/>
      <c r="P78" s="28"/>
      <c r="Q78" s="87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9"/>
      <c r="AD78" s="28"/>
    </row>
    <row r="79" spans="2:30" ht="12.75" customHeight="1" x14ac:dyDescent="0.2">
      <c r="B79" s="55">
        <v>1</v>
      </c>
      <c r="D79" s="31">
        <v>46899.83</v>
      </c>
      <c r="E79" s="32"/>
      <c r="F79" s="31">
        <v>47095.9</v>
      </c>
      <c r="G79" s="33"/>
      <c r="H79" s="34" t="s">
        <v>38</v>
      </c>
      <c r="I79" s="30">
        <f>F79-D79</f>
        <v>196.06999999999971</v>
      </c>
      <c r="J79" s="30">
        <f>(L79*9)/I79</f>
        <v>9.2834871899491809</v>
      </c>
      <c r="K79" s="30"/>
      <c r="L79" s="30">
        <f>L80+(I79*(2/12)/9)</f>
        <v>202.24592592592592</v>
      </c>
      <c r="M79" s="28">
        <f>L79</f>
        <v>202.24592592592592</v>
      </c>
      <c r="N79" s="28">
        <f>M79</f>
        <v>202.24592592592592</v>
      </c>
      <c r="O79" s="30">
        <f>(0.75*$O$13*115*0.05)*L79/2000</f>
        <v>5.2331133333333328</v>
      </c>
      <c r="P79" s="30"/>
      <c r="Q79" s="58"/>
      <c r="R79" s="28"/>
      <c r="S79" s="30"/>
      <c r="T79" s="28"/>
      <c r="U79" s="28"/>
      <c r="V79" s="30"/>
      <c r="W79" s="30"/>
      <c r="X79" s="30"/>
      <c r="Y79" s="30"/>
      <c r="Z79" s="30"/>
      <c r="AA79" s="28"/>
      <c r="AB79" s="30"/>
      <c r="AC79" s="29"/>
      <c r="AD79" s="30"/>
    </row>
    <row r="80" spans="2:30" ht="12.75" customHeight="1" x14ac:dyDescent="0.2">
      <c r="B80" s="55">
        <v>1</v>
      </c>
      <c r="D80" s="31"/>
      <c r="E80" s="32"/>
      <c r="F80" s="31"/>
      <c r="G80" s="33"/>
      <c r="H80" s="34"/>
      <c r="I80" s="30">
        <f>F79-D79</f>
        <v>196.06999999999971</v>
      </c>
      <c r="J80" s="30">
        <f t="shared" ref="J80:J84" si="15">(L80*9)/I80</f>
        <v>9.1168205232825148</v>
      </c>
      <c r="K80" s="30"/>
      <c r="L80" s="30">
        <f>1787.535/9</f>
        <v>198.61500000000001</v>
      </c>
      <c r="M80" s="28"/>
      <c r="N80" s="28"/>
      <c r="O80" s="30"/>
      <c r="P80" s="59"/>
      <c r="Q80" s="30">
        <f>$L80*(Q$13/36)</f>
        <v>55.170833333333341</v>
      </c>
      <c r="R80" s="28"/>
      <c r="S80" s="30"/>
      <c r="T80" s="28"/>
      <c r="U80" s="28"/>
      <c r="V80" s="30"/>
      <c r="W80" s="30"/>
      <c r="X80" s="30"/>
      <c r="Y80" s="30"/>
      <c r="Z80" s="30"/>
      <c r="AA80" s="28"/>
      <c r="AB80" s="30"/>
      <c r="AC80" s="29"/>
      <c r="AD80" s="30"/>
    </row>
    <row r="81" spans="2:30" ht="12.75" customHeight="1" x14ac:dyDescent="0.2">
      <c r="B81" s="55">
        <v>1</v>
      </c>
      <c r="D81" s="31"/>
      <c r="E81" s="32"/>
      <c r="F81" s="31"/>
      <c r="G81" s="33"/>
      <c r="H81" s="34"/>
      <c r="I81" s="30">
        <f>F79-D79</f>
        <v>196.06999999999971</v>
      </c>
      <c r="J81" s="30">
        <f t="shared" si="15"/>
        <v>8.6884633039220809</v>
      </c>
      <c r="K81" s="30"/>
      <c r="L81" s="30">
        <f>1703.547/9</f>
        <v>189.28300000000002</v>
      </c>
      <c r="M81" s="28"/>
      <c r="N81" s="28"/>
      <c r="O81" s="30"/>
      <c r="P81" s="30"/>
      <c r="Q81" s="30"/>
      <c r="R81" s="28">
        <f>$L81*(R$13/36)</f>
        <v>44.691819444444448</v>
      </c>
      <c r="S81" s="30"/>
      <c r="T81" s="28"/>
      <c r="U81" s="28"/>
      <c r="V81" s="30"/>
      <c r="W81" s="30"/>
      <c r="X81" s="30"/>
      <c r="Y81" s="30"/>
      <c r="Z81" s="30"/>
      <c r="AA81" s="28"/>
      <c r="AB81" s="30"/>
      <c r="AC81" s="29"/>
      <c r="AD81" s="30"/>
    </row>
    <row r="82" spans="2:30" ht="12.75" customHeight="1" x14ac:dyDescent="0.2">
      <c r="B82" s="55">
        <v>1</v>
      </c>
      <c r="D82" s="31"/>
      <c r="E82" s="32"/>
      <c r="F82" s="31"/>
      <c r="G82" s="33"/>
      <c r="H82" s="34"/>
      <c r="I82" s="30">
        <f>F79-D79</f>
        <v>196.06999999999971</v>
      </c>
      <c r="J82" s="30">
        <f t="shared" si="15"/>
        <v>8.4024583057071567</v>
      </c>
      <c r="K82" s="30"/>
      <c r="L82" s="30">
        <f>1647.47/9</f>
        <v>183.05222222222221</v>
      </c>
      <c r="M82" s="28"/>
      <c r="N82" s="28"/>
      <c r="O82" s="30"/>
      <c r="P82" s="30"/>
      <c r="Q82" s="30"/>
      <c r="R82" s="28"/>
      <c r="S82" s="28"/>
      <c r="T82" s="28">
        <f t="shared" ref="T82:U82" si="16">$L82*(T$13/36)</f>
        <v>8.898371913580247</v>
      </c>
      <c r="U82" s="28">
        <f t="shared" si="16"/>
        <v>7.6271759259259255</v>
      </c>
      <c r="V82" s="28"/>
      <c r="W82" s="28">
        <f>0.3*L82</f>
        <v>54.91566666666666</v>
      </c>
      <c r="X82" s="28"/>
      <c r="Y82" s="28"/>
      <c r="Z82" s="28"/>
      <c r="AA82" s="30"/>
      <c r="AB82" s="30"/>
      <c r="AC82" s="29"/>
      <c r="AD82" s="30"/>
    </row>
    <row r="83" spans="2:30" ht="12.75" customHeight="1" x14ac:dyDescent="0.2">
      <c r="B83" s="55">
        <v>1</v>
      </c>
      <c r="D83" s="31"/>
      <c r="E83" s="32"/>
      <c r="F83" s="31"/>
      <c r="G83" s="33"/>
      <c r="H83" s="34" t="s">
        <v>37</v>
      </c>
      <c r="I83" s="30">
        <f>F79-D79</f>
        <v>196.06999999999971</v>
      </c>
      <c r="J83" s="30">
        <f t="shared" si="15"/>
        <v>22.479553220788528</v>
      </c>
      <c r="K83" s="30"/>
      <c r="L83" s="30">
        <f>4407.566/9</f>
        <v>489.72955555555552</v>
      </c>
      <c r="M83" s="28"/>
      <c r="N83" s="28"/>
      <c r="O83" s="30"/>
      <c r="P83" s="30"/>
      <c r="Q83" s="30"/>
      <c r="R83" s="30"/>
      <c r="S83" s="28">
        <f>SUM(T83,U83)</f>
        <v>44.211695987654316</v>
      </c>
      <c r="T83" s="28">
        <f>$L83*(T$13/36)</f>
        <v>23.806297839506172</v>
      </c>
      <c r="U83" s="28">
        <f>$L83*(U$13/36)</f>
        <v>20.405398148148144</v>
      </c>
      <c r="V83" s="28"/>
      <c r="W83" s="28"/>
      <c r="X83" s="28">
        <f>0.15*L83</f>
        <v>73.459433333333322</v>
      </c>
      <c r="Y83" s="28"/>
      <c r="Z83" s="28"/>
      <c r="AA83" s="30"/>
      <c r="AB83" s="30"/>
      <c r="AC83" s="29"/>
      <c r="AD83" s="30"/>
    </row>
    <row r="84" spans="2:30" ht="12.75" customHeight="1" x14ac:dyDescent="0.2">
      <c r="B84" s="55">
        <v>1</v>
      </c>
      <c r="D84" s="31"/>
      <c r="E84" s="32"/>
      <c r="F84" s="31"/>
      <c r="G84" s="33"/>
      <c r="H84" s="34" t="s">
        <v>36</v>
      </c>
      <c r="I84" s="30">
        <f>F79-D79</f>
        <v>196.06999999999971</v>
      </c>
      <c r="J84" s="30">
        <f t="shared" si="15"/>
        <v>11.162054368337854</v>
      </c>
      <c r="K84" s="30"/>
      <c r="L84" s="30">
        <f>2188.544/9</f>
        <v>243.17155555555553</v>
      </c>
      <c r="M84" s="28">
        <f>L84</f>
        <v>243.17155555555553</v>
      </c>
      <c r="N84" s="28">
        <f>M84</f>
        <v>243.17155555555553</v>
      </c>
      <c r="O84" s="30">
        <f>(0.75*$O$13*115*0.05)*L84/2000</f>
        <v>6.292063999999999</v>
      </c>
      <c r="P84" s="30">
        <f>$L84*(P$13/36)</f>
        <v>40.528592592592588</v>
      </c>
      <c r="Q84" s="30"/>
      <c r="R84" s="28">
        <f>$L84*(R$13/36)</f>
        <v>57.4155061728395</v>
      </c>
      <c r="S84" s="28"/>
      <c r="T84" s="28">
        <f>$L84*(T$13/36)</f>
        <v>11.820839506172838</v>
      </c>
      <c r="U84" s="28">
        <f>$L84*(U$13/36)</f>
        <v>10.132148148148147</v>
      </c>
      <c r="V84" s="28"/>
      <c r="W84" s="28">
        <f>0.3*L84</f>
        <v>72.951466666666661</v>
      </c>
      <c r="X84" s="28"/>
      <c r="Y84" s="28"/>
      <c r="Z84" s="28"/>
      <c r="AA84" s="30"/>
      <c r="AB84" s="30"/>
      <c r="AC84" s="29"/>
      <c r="AD84" s="30"/>
    </row>
    <row r="85" spans="2:30" ht="12.75" customHeight="1" x14ac:dyDescent="0.2">
      <c r="B85" s="55">
        <v>1</v>
      </c>
      <c r="D85" s="37"/>
      <c r="E85" s="38"/>
      <c r="F85" s="37"/>
      <c r="G85" s="39"/>
      <c r="H85" s="36"/>
      <c r="I85" s="40" t="str">
        <f t="shared" si="3"/>
        <v/>
      </c>
      <c r="J85" s="40"/>
      <c r="K85" s="40" t="str">
        <f t="shared" si="4"/>
        <v/>
      </c>
      <c r="L85" s="40"/>
      <c r="M85" s="40"/>
      <c r="N85" s="40"/>
      <c r="O85" s="30"/>
      <c r="P85" s="30"/>
      <c r="Q85" s="3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/>
      <c r="AD85" s="40"/>
    </row>
    <row r="86" spans="2:30" ht="12.75" customHeight="1" thickBot="1" x14ac:dyDescent="0.25">
      <c r="B86" s="56">
        <v>1</v>
      </c>
      <c r="D86" s="42"/>
      <c r="E86" s="38"/>
      <c r="F86" s="43"/>
      <c r="G86" s="39"/>
      <c r="H86" s="36"/>
      <c r="I86" s="38" t="str">
        <f t="shared" si="3"/>
        <v/>
      </c>
      <c r="J86" s="40"/>
      <c r="K86" s="40" t="str">
        <f t="shared" si="4"/>
        <v/>
      </c>
      <c r="L86" s="40"/>
      <c r="M86" s="40"/>
      <c r="N86" s="40"/>
      <c r="O86" s="41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1"/>
      <c r="AD86" s="40"/>
    </row>
    <row r="87" spans="2:30" ht="12.75" customHeight="1" thickBot="1" x14ac:dyDescent="0.25">
      <c r="D87" s="64" t="s">
        <v>4</v>
      </c>
      <c r="E87" s="65"/>
      <c r="F87" s="65"/>
      <c r="G87" s="65"/>
      <c r="H87" s="65"/>
      <c r="I87" s="65"/>
      <c r="J87" s="65"/>
      <c r="K87" s="65"/>
      <c r="L87" s="66"/>
      <c r="M87" s="44">
        <f>IF(M10="","",IF(M27="","",IF(SUM(M28:M86)&lt;&gt;0,SUM(M28:M86),"")))</f>
        <v>13344.527925925926</v>
      </c>
      <c r="N87" s="44">
        <f>IF(N10="","",IF(N27="","",IF(SUM(N28:N86)&lt;&gt;0,SUM(N28:N86),"")))</f>
        <v>13344.527925925926</v>
      </c>
      <c r="O87" s="44">
        <f>IF(O10="","",IF(O27="","",IF(SUM(O28:O86)&lt;&gt;0,SUM(O28:O86),"")))</f>
        <v>345.28966008333327</v>
      </c>
      <c r="P87" s="44">
        <f>IF(P10="","",IF(P27="","",IF(SUM(P28:P86)&lt;&gt;0,SUM(P28:P86),"")))</f>
        <v>1149.5219259259263</v>
      </c>
      <c r="Q87" s="44">
        <f>IF(Q10="","",IF(Q27="","",IF(SUM(Q28:Q86)&lt;&gt;0,SUM(Q28:Q86),"")))</f>
        <v>1977.8606172839509</v>
      </c>
      <c r="R87" s="44">
        <f>IF(R10="","",IF(R27="","",IF(SUM(R28:R86)&lt;&gt;0,SUM(R28:R86),"")))</f>
        <v>3095.5533408950619</v>
      </c>
      <c r="S87" s="44">
        <f>IF(S10="","",IF(S27="","",IF(SUM(S28:S86)&lt;&gt;0,SUM(S28:S86),"")))</f>
        <v>2064.783861111111</v>
      </c>
      <c r="T87" s="44">
        <f>IF(T10="","",IF(T27="","",IF(SUM(T28:T86)&lt;&gt;0,SUM(T28:T86),"")))</f>
        <v>1740.2683580246915</v>
      </c>
      <c r="U87" s="44">
        <f>IF(U10="","",IF(U27="","",IF(SUM(U28:U86)&lt;&gt;0,SUM(U28:U86),"")))</f>
        <v>1491.6585925925924</v>
      </c>
      <c r="V87" s="44" t="str">
        <f>IF(V10="","",IF(V27="","",IF(SUM(V28:V86)&lt;&gt;0,SUM(V28:V86),"")))</f>
        <v/>
      </c>
      <c r="W87" s="44">
        <f>IF(W10="","",IF(W27="","",IF(SUM(W28:W86)&lt;&gt;0,SUM(W28:W86),"")))</f>
        <v>3878.5062666666668</v>
      </c>
      <c r="X87" s="44">
        <f>IF(X10="","",IF(X27="","",IF(SUM(X28:X86)&lt;&gt;0,SUM(X28:X86),"")))</f>
        <v>3430.7177999999999</v>
      </c>
      <c r="Y87" s="44" t="str">
        <f>IF(Y10="","",IF(Y27="","",IF(SUM(Y28:Y86)&lt;&gt;0,SUM(Y28:Y86),"")))</f>
        <v/>
      </c>
      <c r="Z87" s="44"/>
      <c r="AA87" s="44" t="str">
        <f>IF(AA10="","",IF(AA27="","",IF(SUM(AA28:AA86)&lt;&gt;0,SUM(AA28:AA86),"")))</f>
        <v/>
      </c>
      <c r="AB87" s="44" t="str">
        <f>IF(AB10="","",IF(AB27="","",IF(SUM(AB28:AB86)&lt;&gt;0,SUM(AB28:AB86),"")))</f>
        <v/>
      </c>
      <c r="AC87" s="44" t="str">
        <f>IF(AC10="","",IF(AC27="","",IF(SUM(AC28:AC86)&lt;&gt;0,SUM(AC28:AC86),"")))</f>
        <v/>
      </c>
      <c r="AD87" s="44" t="str">
        <f>IF(AD10="","",IF(AD27="","",IF(SUM(AD28:AD86)&lt;&gt;0,SUM(AD28:AD86),"")))</f>
        <v/>
      </c>
    </row>
    <row r="88" spans="2:30" ht="12.75" customHeight="1" x14ac:dyDescent="0.2">
      <c r="B88" s="6" t="s">
        <v>21</v>
      </c>
      <c r="D88" s="67" t="s">
        <v>5</v>
      </c>
      <c r="E88" s="68"/>
      <c r="F88" s="68"/>
      <c r="G88" s="68"/>
      <c r="H88" s="68"/>
      <c r="I88" s="68"/>
      <c r="J88" s="68"/>
      <c r="K88" s="68"/>
      <c r="L88" s="69"/>
      <c r="M88" s="45">
        <f>IF(M10="","",IF(M27="",IF(SUM(COUNTIF(M28:M86,"LS")+COUNTIF(M28:M86,"LUMP"))&gt;0,"LS",""),IF(M87&lt;&gt;"",ROUNDUP(M87,0),"")))</f>
        <v>13345</v>
      </c>
      <c r="N88" s="45">
        <f>IF(N10="","",IF(N27="",IF(SUM(COUNTIF(N28:N86,"LS")+COUNTIF(N28:N86,"LUMP"))&gt;0,"LS",""),IF(N87&lt;&gt;"",ROUNDUP(N87,0),"")))</f>
        <v>13345</v>
      </c>
      <c r="O88" s="45">
        <f>IF(O10="","",IF(O27="",IF(SUM(COUNTIF(O28:O86,"LS")+COUNTIF(O28:O86,"LUMP"))&gt;0,"LS",""),IF(O87&lt;&gt;"",ROUNDUP(O87,0),"")))</f>
        <v>346</v>
      </c>
      <c r="P88" s="81">
        <f>SUM(P87:Q87)</f>
        <v>3127.3825432098774</v>
      </c>
      <c r="Q88" s="82"/>
      <c r="R88" s="45">
        <f>IF(R10="","",IF(R27="",IF(SUM(COUNTIF(R28:R86,"LS")+COUNTIF(R28:R86,"LUMP"))&gt;0,"LS",""),IF(R87&lt;&gt;"",ROUNDUP(R87,0),"")))</f>
        <v>3096</v>
      </c>
      <c r="S88" s="45">
        <f>IF(S10="","",IF(S27="",IF(SUM(COUNTIF(S28:S86,"LS")+COUNTIF(S28:S86,"LUMP"))&gt;0,"LS",""),IF(S87&lt;&gt;"",ROUNDUP(S87,0),"")))</f>
        <v>2065</v>
      </c>
      <c r="T88" s="45">
        <f>IF(T10="","",IF(T27="",IF(SUM(COUNTIF(T28:T86,"LS")+COUNTIF(T28:T86,"LUMP"))&gt;0,"LS",""),IF(T87&lt;&gt;"",ROUNDUP(T87,0),"")))</f>
        <v>1741</v>
      </c>
      <c r="U88" s="45">
        <f>IF(U10="","",IF(U27="",IF(SUM(COUNTIF(U28:U86,"LS")+COUNTIF(U28:U86,"LUMP"))&gt;0,"LS",""),IF(U87&lt;&gt;"",ROUNDUP(U87,0),"")))</f>
        <v>1492</v>
      </c>
      <c r="V88" s="45" t="str">
        <f>IF(V10="","",IF(V27="",IF(SUM(COUNTIF(V28:V86,"LS")+COUNTIF(V28:V86,"LUMP"))&gt;0,"LS",""),IF(V87&lt;&gt;"",ROUNDUP(V87,0),"")))</f>
        <v/>
      </c>
      <c r="W88" s="81">
        <f>ROUND(SUM(W87:X87), 0)</f>
        <v>7309</v>
      </c>
      <c r="X88" s="83"/>
      <c r="Y88" s="45" t="str">
        <f>IF(Y10="","",IF(Y27="",IF(SUM(COUNTIF(Y28:Y86,"LS")+COUNTIF(Y28:Y86,"LUMP"))&gt;0,"LS",""),IF(Y87&lt;&gt;"",ROUNDUP(Y87,0),"")))</f>
        <v/>
      </c>
      <c r="Z88" s="45"/>
      <c r="AA88" s="45" t="str">
        <f>IF(AA10="","",IF(AA27="",IF(SUM(COUNTIF(AA28:AA86,"LS")+COUNTIF(AA28:AA86,"LUMP"))&gt;0,"LS",""),IF(AA87&lt;&gt;"",ROUNDUP(AA87,0),"")))</f>
        <v/>
      </c>
      <c r="AB88" s="45" t="str">
        <f>IF(AB10="","",IF(AB27="",IF(SUM(COUNTIF(AB28:AB86,"LS")+COUNTIF(AB28:AB86,"LUMP"))&gt;0,"LS",""),IF(AB87&lt;&gt;"",ROUNDUP(AB87,0),"")))</f>
        <v/>
      </c>
      <c r="AC88" s="45" t="str">
        <f>IF(AC10="","",IF(AC27="",IF(SUM(COUNTIF(AC28:AC86,"LS")+COUNTIF(AC28:AC86,"LUMP"))&gt;0,"LS",""),IF(AC87&lt;&gt;"",ROUNDUP(AC87,0),"")))</f>
        <v/>
      </c>
      <c r="AD88" s="45" t="str">
        <f>IF(AD10="","",IF(AD27="",IF(SUM(COUNTIF(AD28:AD86,"LS")+COUNTIF(AD28:AD86,"LUMP"))&gt;0,"LS",""),IF(AD87&lt;&gt;"",ROUNDUP(AD87,0),"")))</f>
        <v/>
      </c>
    </row>
    <row r="89" spans="2:30" ht="12.75" customHeight="1" thickBot="1" x14ac:dyDescent="0.25"/>
    <row r="90" spans="2:30" ht="12.75" customHeight="1" thickBot="1" x14ac:dyDescent="0.25">
      <c r="B90" s="52" t="s">
        <v>19</v>
      </c>
      <c r="D90" s="80">
        <f>D9+1</f>
        <v>68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2:30" ht="12.75" customHeight="1" thickBot="1" x14ac:dyDescent="0.25">
      <c r="B91" s="53">
        <v>64</v>
      </c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51" t="s">
        <v>35</v>
      </c>
      <c r="N91" s="51" t="s">
        <v>47</v>
      </c>
      <c r="O91" s="51" t="s">
        <v>48</v>
      </c>
      <c r="P91" s="51" t="s">
        <v>32</v>
      </c>
      <c r="Q91" s="51" t="s">
        <v>49</v>
      </c>
      <c r="R91" s="51" t="s">
        <v>31</v>
      </c>
      <c r="S91" s="51" t="s">
        <v>55</v>
      </c>
      <c r="T91" s="51" t="s">
        <v>52</v>
      </c>
      <c r="U91" s="51" t="s">
        <v>56</v>
      </c>
      <c r="V91" s="51"/>
      <c r="W91" s="51" t="s">
        <v>44</v>
      </c>
      <c r="X91" s="51" t="s">
        <v>44</v>
      </c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/>
      <c r="N92" s="16"/>
      <c r="O92" s="16"/>
      <c r="P92" s="16" t="s">
        <v>53</v>
      </c>
      <c r="Q92" s="16" t="s">
        <v>54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>
        <v>11</v>
      </c>
      <c r="N93" s="15"/>
      <c r="O93" s="15"/>
      <c r="P93" s="15">
        <v>4</v>
      </c>
      <c r="Q93" s="15">
        <v>5</v>
      </c>
      <c r="R93" s="15">
        <v>3</v>
      </c>
      <c r="S93" s="15"/>
      <c r="T93" s="15">
        <v>2</v>
      </c>
      <c r="U93" s="15">
        <v>1</v>
      </c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>
        <v>12</v>
      </c>
      <c r="N94" s="19"/>
      <c r="O94" s="19">
        <v>12</v>
      </c>
      <c r="P94" s="19">
        <v>6</v>
      </c>
      <c r="Q94" s="19">
        <v>10</v>
      </c>
      <c r="R94" s="19">
        <v>8.5</v>
      </c>
      <c r="S94" s="19"/>
      <c r="T94" s="19">
        <v>1.75</v>
      </c>
      <c r="U94" s="19">
        <v>1.5</v>
      </c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84" t="s">
        <v>20</v>
      </c>
      <c r="D95" s="70" t="s">
        <v>2</v>
      </c>
      <c r="E95" s="71"/>
      <c r="F95" s="72"/>
      <c r="G95" s="76" t="s">
        <v>9</v>
      </c>
      <c r="H95" s="78" t="s">
        <v>0</v>
      </c>
      <c r="I95" s="78" t="s">
        <v>10</v>
      </c>
      <c r="J95" s="78" t="s">
        <v>11</v>
      </c>
      <c r="K95" s="78" t="s">
        <v>16</v>
      </c>
      <c r="L95" s="78" t="s">
        <v>3</v>
      </c>
      <c r="M95" s="20" t="str">
        <f t="shared" ref="M95:AD95" si="17">IF(OR(TRIM(M91)=0,TRIM(M91)=""),"",IF(IFERROR(TRIM(INDEX(QryItemNamed,MATCH(TRIM(M91),ITEM,0),2)),"")="Y","SPECIAL",LEFT(IFERROR(TRIM(INDEX(ITEM,MATCH(TRIM(M91),ITEM,0))),""),3)))</f>
        <v>206</v>
      </c>
      <c r="N95" s="20" t="str">
        <f>IF(OR(TRIM(N91)=0,TRIM(N91)=""),"",IF(IFERROR(TRIM(INDEX(QryItemNamed,MATCH(TRIM(N91),ITEM,0),2)),"")="Y","SPECIAL",LEFT(IFERROR(TRIM(INDEX(ITEM,MATCH(TRIM(N91),ITEM,0))),""),3)))</f>
        <v>206</v>
      </c>
      <c r="O95" s="20" t="str">
        <f>IF(OR(TRIM(O91)=0,TRIM(O91)=""),"",IF(IFERROR(TRIM(INDEX(QryItemNamed,MATCH(TRIM(O91),ITEM,0),2)),"")="Y","SPECIAL",LEFT(IFERROR(TRIM(INDEX(ITEM,MATCH(TRIM(O91),ITEM,0))),""),3)))</f>
        <v>205</v>
      </c>
      <c r="P95" s="20" t="str">
        <f t="shared" si="17"/>
        <v>304</v>
      </c>
      <c r="Q95" s="20" t="str">
        <f>IF(OR(TRIM(Q91)=0,TRIM(Q91)=""),"",IF(IFERROR(TRIM(INDEX(QryItemNamed,MATCH(TRIM(Q91),ITEM,0),2)),"")="Y","SPECIAL",LEFT(IFERROR(TRIM(INDEX(ITEM,MATCH(TRIM(Q91),ITEM,0))),""),3)))</f>
        <v>304</v>
      </c>
      <c r="R95" s="20" t="str">
        <f t="shared" si="17"/>
        <v>302</v>
      </c>
      <c r="S95" s="20" t="str">
        <f>IF(OR(TRIM(S91)=0,TRIM(S91)=""),"",IF(IFERROR(TRIM(INDEX(QryItemNamed,MATCH(TRIM(S91),ITEM,0),2)),"")="Y","SPECIAL",LEFT(IFERROR(TRIM(INDEX(ITEM,MATCH(TRIM(S91),ITEM,0))),""),3)))</f>
        <v>442</v>
      </c>
      <c r="T95" s="20" t="str">
        <f t="shared" si="17"/>
        <v>442</v>
      </c>
      <c r="U95" s="20" t="str">
        <f>IF(OR(TRIM(T91)=0,TRIM(T91)=""),"",IF(IFERROR(TRIM(INDEX(QryItemNamed,MATCH(TRIM(T91),ITEM,0),2)),"")="Y","SPECIAL",LEFT(IFERROR(TRIM(INDEX(ITEM,MATCH(TRIM(T91),ITEM,0))),""),3)))</f>
        <v>442</v>
      </c>
      <c r="V95" s="20" t="str">
        <f t="shared" si="17"/>
        <v/>
      </c>
      <c r="W95" s="20" t="str">
        <f t="shared" si="17"/>
        <v>407</v>
      </c>
      <c r="X95" s="20" t="str">
        <f t="shared" si="17"/>
        <v>407</v>
      </c>
      <c r="Y95" s="20" t="str">
        <f t="shared" si="17"/>
        <v/>
      </c>
      <c r="Z95" s="20" t="str">
        <f>IF(OR(TRIM(Z91)=0,TRIM(Z91)=""),"",IF(IFERROR(TRIM(INDEX(QryItemNamed,MATCH(TRIM(Z91),ITEM,0),2)),"")="Y","SPECIAL",LEFT(IFERROR(TRIM(INDEX(ITEM,MATCH(TRIM(Z91),ITEM,0))),""),3)))</f>
        <v/>
      </c>
      <c r="AA95" s="20" t="str">
        <f t="shared" si="17"/>
        <v/>
      </c>
      <c r="AB95" s="20" t="str">
        <f t="shared" si="17"/>
        <v/>
      </c>
      <c r="AC95" s="20" t="str">
        <f t="shared" si="17"/>
        <v/>
      </c>
      <c r="AD95" s="20" t="str">
        <f t="shared" si="17"/>
        <v/>
      </c>
    </row>
    <row r="96" spans="2:30" ht="12.75" customHeight="1" x14ac:dyDescent="0.2">
      <c r="B96" s="85"/>
      <c r="D96" s="73"/>
      <c r="E96" s="74"/>
      <c r="F96" s="75"/>
      <c r="G96" s="77"/>
      <c r="H96" s="79"/>
      <c r="I96" s="79"/>
      <c r="J96" s="79"/>
      <c r="K96" s="79"/>
      <c r="L96" s="79"/>
      <c r="M96" s="60" t="str">
        <f t="shared" ref="M96:AD96" si="18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CEMENT STABILIZED SUBGRADE, 12 INCHES DEEP</v>
      </c>
      <c r="N96" s="60" t="str">
        <f>IF(OR(TRIM(N91)=0,TRIM(N91)=""),IF(N92="","",N92),IF(IFERROR(TRIM(INDEX(QryItemNamed,MATCH(TRIM(N91),ITEM,0),2)),"")="Y",TRIM(RIGHT(IFERROR(TRIM(INDEX(QryItemNamed,MATCH(TRIM(N91),ITEM,0),4)),"123456789012"),LEN(IFERROR(TRIM(INDEX(QryItemNamed,MATCH(TRIM(N91),ITEM,0),4)),"123456789012"))-9))&amp;N92,IFERROR(TRIM(INDEX(QryItemNamed,MATCH(TRIM(N91),ITEM,0),4))&amp;N92,"ITEM CODE DOES NOT EXIST IN ITEM MASTER")))</f>
        <v>CURING COAT</v>
      </c>
      <c r="O96" s="60" t="str">
        <f>IF(OR(TRIM(O91)=0,TRIM(O91)=""),IF(O92="","",O92),IF(IFERROR(TRIM(INDEX(QryItemNamed,MATCH(TRIM(O91),ITEM,0),2)),"")="Y",TRIM(RIGHT(IFERROR(TRIM(INDEX(QryItemNamed,MATCH(TRIM(O91),ITEM,0),4)),"123456789012"),LEN(IFERROR(TRIM(INDEX(QryItemNamed,MATCH(TRIM(O91),ITEM,0),4)),"123456789012"))-9))&amp;O92,IFERROR(TRIM(INDEX(QryItemNamed,MATCH(TRIM(O91),ITEM,0),4))&amp;O92,"ITEM CODE DOES NOT EXIST IN ITEM MASTER")))</f>
        <v>CEMENT</v>
      </c>
      <c r="P96" s="60" t="str">
        <f t="shared" si="18"/>
        <v>AGGREGATE BASE, 6"</v>
      </c>
      <c r="Q96" s="60" t="str">
        <f>IF(OR(TRIM(Q91)=0,TRIM(Q91)=""),IF(Q92="","",Q92),IF(IFERROR(TRIM(INDEX(QryItemNamed,MATCH(TRIM(Q91),ITEM,0),2)),"")="Y",TRIM(RIGHT(IFERROR(TRIM(INDEX(QryItemNamed,MATCH(TRIM(Q91),ITEM,0),4)),"123456789012"),LEN(IFERROR(TRIM(INDEX(QryItemNamed,MATCH(TRIM(Q91),ITEM,0),4)),"123456789012"))-9))&amp;Q92,IFERROR(TRIM(INDEX(QryItemNamed,MATCH(TRIM(Q91),ITEM,0),4))&amp;Q92,"ITEM CODE DOES NOT EXIST IN ITEM MASTER")))</f>
        <v>AGGREGATE BASE, 10"</v>
      </c>
      <c r="R96" s="60" t="str">
        <f t="shared" si="18"/>
        <v>ASPHALT CONCRETE BASE, PG64-22</v>
      </c>
      <c r="S96" s="60" t="str">
        <f>IF(OR(TRIM(S91)=0,TRIM(S91)=""),IF(S92="","",S92),IF(IFERROR(TRIM(INDEX(QryItemNamed,MATCH(TRIM(S91),ITEM,0),2)),"")="Y",TRIM(RIGHT(IFERROR(TRIM(INDEX(QryItemNamed,MATCH(TRIM(S91),ITEM,0),4)),"123456789012"),LEN(IFERROR(TRIM(INDEX(QryItemNamed,MATCH(TRIM(S91),ITEM,0),4)),"123456789012"))-9))&amp;S92,IFERROR(TRIM(INDEX(QryItemNamed,MATCH(TRIM(S91),ITEM,0),4))&amp;S92,"ITEM CODE DOES NOT EXIST IN ITEM MASTER")))</f>
        <v>ANTI-SEGREGATION EQUIPMENT</v>
      </c>
      <c r="T96" s="60" t="s">
        <v>51</v>
      </c>
      <c r="U96" s="60" t="s">
        <v>57</v>
      </c>
      <c r="V96" s="60" t="str">
        <f t="shared" si="18"/>
        <v/>
      </c>
      <c r="W96" s="60" t="str">
        <f t="shared" si="18"/>
        <v>NON-TRACKING TACK COAT</v>
      </c>
      <c r="X96" s="60" t="str">
        <f t="shared" si="18"/>
        <v>NON-TRACKING TACK COAT</v>
      </c>
      <c r="Y96" s="60" t="str">
        <f t="shared" si="18"/>
        <v/>
      </c>
      <c r="Z96" s="60" t="str">
        <f>IF(OR(TRIM(Z91)=0,TRIM(Z91)=""),IF(Z92="","",Z92),IF(IFERROR(TRIM(INDEX(QryItemNamed,MATCH(TRIM(Z91),ITEM,0),2)),"")="Y",TRIM(RIGHT(IFERROR(TRIM(INDEX(QryItemNamed,MATCH(TRIM(Z91),ITEM,0),4)),"123456789012"),LEN(IFERROR(TRIM(INDEX(QryItemNamed,MATCH(TRIM(Z91),ITEM,0),4)),"123456789012"))-9))&amp;Z92,IFERROR(TRIM(INDEX(QryItemNamed,MATCH(TRIM(Z91),ITEM,0),4))&amp;Z92,"ITEM CODE DOES NOT EXIST IN ITEM MASTER")))</f>
        <v/>
      </c>
      <c r="AA96" s="60" t="str">
        <f t="shared" si="18"/>
        <v/>
      </c>
      <c r="AB96" s="60" t="str">
        <f t="shared" si="18"/>
        <v/>
      </c>
      <c r="AC96" s="60" t="str">
        <f t="shared" si="18"/>
        <v/>
      </c>
      <c r="AD96" s="60" t="str">
        <f t="shared" si="18"/>
        <v/>
      </c>
    </row>
    <row r="97" spans="2:30" ht="12.75" customHeight="1" x14ac:dyDescent="0.2">
      <c r="B97" s="85"/>
      <c r="D97" s="73"/>
      <c r="E97" s="74"/>
      <c r="F97" s="75"/>
      <c r="G97" s="77"/>
      <c r="H97" s="79"/>
      <c r="I97" s="79"/>
      <c r="J97" s="79"/>
      <c r="K97" s="79"/>
      <c r="L97" s="79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2:30" ht="12.75" customHeight="1" x14ac:dyDescent="0.2">
      <c r="B98" s="85"/>
      <c r="D98" s="73"/>
      <c r="E98" s="74"/>
      <c r="F98" s="75"/>
      <c r="G98" s="77"/>
      <c r="H98" s="79"/>
      <c r="I98" s="79"/>
      <c r="J98" s="79"/>
      <c r="K98" s="79"/>
      <c r="L98" s="79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2:30" ht="12.75" customHeight="1" x14ac:dyDescent="0.2">
      <c r="B99" s="85"/>
      <c r="D99" s="73"/>
      <c r="E99" s="74"/>
      <c r="F99" s="75"/>
      <c r="G99" s="77"/>
      <c r="H99" s="79"/>
      <c r="I99" s="79"/>
      <c r="J99" s="79"/>
      <c r="K99" s="79"/>
      <c r="L99" s="79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2:30" ht="12.75" customHeight="1" x14ac:dyDescent="0.2">
      <c r="B100" s="85"/>
      <c r="D100" s="73"/>
      <c r="E100" s="74"/>
      <c r="F100" s="75"/>
      <c r="G100" s="77"/>
      <c r="H100" s="79"/>
      <c r="I100" s="79"/>
      <c r="J100" s="79"/>
      <c r="K100" s="79"/>
      <c r="L100" s="79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2:30" ht="12.75" customHeight="1" x14ac:dyDescent="0.2">
      <c r="B101" s="85"/>
      <c r="D101" s="73"/>
      <c r="E101" s="74"/>
      <c r="F101" s="75"/>
      <c r="G101" s="77"/>
      <c r="H101" s="79"/>
      <c r="I101" s="79"/>
      <c r="J101" s="79"/>
      <c r="K101" s="79"/>
      <c r="L101" s="79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spans="2:30" ht="12.75" customHeight="1" x14ac:dyDescent="0.2">
      <c r="B102" s="85"/>
      <c r="D102" s="73"/>
      <c r="E102" s="74"/>
      <c r="F102" s="75"/>
      <c r="G102" s="77"/>
      <c r="H102" s="79"/>
      <c r="I102" s="79"/>
      <c r="J102" s="79"/>
      <c r="K102" s="79"/>
      <c r="L102" s="79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spans="2:30" ht="12.75" customHeight="1" x14ac:dyDescent="0.2">
      <c r="B103" s="85"/>
      <c r="D103" s="73"/>
      <c r="E103" s="74"/>
      <c r="F103" s="75"/>
      <c r="G103" s="77"/>
      <c r="H103" s="79"/>
      <c r="I103" s="79"/>
      <c r="J103" s="79"/>
      <c r="K103" s="79"/>
      <c r="L103" s="79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spans="2:30" ht="12.75" customHeight="1" x14ac:dyDescent="0.2">
      <c r="B104" s="85"/>
      <c r="D104" s="73"/>
      <c r="E104" s="74"/>
      <c r="F104" s="75"/>
      <c r="G104" s="77"/>
      <c r="H104" s="79"/>
      <c r="I104" s="79"/>
      <c r="J104" s="79"/>
      <c r="K104" s="79"/>
      <c r="L104" s="79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spans="2:30" ht="12.75" customHeight="1" x14ac:dyDescent="0.2">
      <c r="B105" s="85"/>
      <c r="D105" s="73"/>
      <c r="E105" s="74"/>
      <c r="F105" s="75"/>
      <c r="G105" s="77"/>
      <c r="H105" s="79"/>
      <c r="I105" s="79"/>
      <c r="J105" s="79"/>
      <c r="K105" s="79"/>
      <c r="L105" s="79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2:30" ht="12.75" customHeight="1" x14ac:dyDescent="0.2">
      <c r="B106" s="85"/>
      <c r="D106" s="73"/>
      <c r="E106" s="74"/>
      <c r="F106" s="75"/>
      <c r="G106" s="77"/>
      <c r="H106" s="79"/>
      <c r="I106" s="79"/>
      <c r="J106" s="79"/>
      <c r="K106" s="79"/>
      <c r="L106" s="79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2:30" ht="12.75" customHeight="1" x14ac:dyDescent="0.2">
      <c r="B107" s="85"/>
      <c r="D107" s="73"/>
      <c r="E107" s="74"/>
      <c r="F107" s="75"/>
      <c r="G107" s="77"/>
      <c r="H107" s="79"/>
      <c r="I107" s="79"/>
      <c r="J107" s="79"/>
      <c r="K107" s="79"/>
      <c r="L107" s="79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2:30" ht="12.75" customHeight="1" thickBot="1" x14ac:dyDescent="0.25">
      <c r="B108" s="86"/>
      <c r="D108" s="63"/>
      <c r="E108" s="63"/>
      <c r="F108" s="63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19">IF(OR(TRIM(M91)=0,TRIM(M91)=""),"",IF(IFERROR(TRIM(INDEX(QryItemNamed,MATCH(TRIM(M91),ITEM,0),3)),"")="LS","",IFERROR(TRIM(INDEX(QryItemNamed,MATCH(TRIM(M91),ITEM,0),3)),"")))</f>
        <v>SY</v>
      </c>
      <c r="N108" s="23" t="str">
        <f>IF(OR(TRIM(N91)=0,TRIM(N91)=""),"",IF(IFERROR(TRIM(INDEX(QryItemNamed,MATCH(TRIM(N91),ITEM,0),3)),"")="LS","",IFERROR(TRIM(INDEX(QryItemNamed,MATCH(TRIM(N91),ITEM,0),3)),"")))</f>
        <v>SY</v>
      </c>
      <c r="O108" s="23" t="str">
        <f>IF(OR(TRIM(O91)=0,TRIM(O91)=""),"",IF(IFERROR(TRIM(INDEX(QryItemNamed,MATCH(TRIM(O91),ITEM,0),3)),"")="LS","",IFERROR(TRIM(INDEX(QryItemNamed,MATCH(TRIM(O91),ITEM,0),3)),"")))</f>
        <v>TON</v>
      </c>
      <c r="P108" s="23" t="str">
        <f t="shared" si="19"/>
        <v>CY</v>
      </c>
      <c r="Q108" s="23" t="str">
        <f>IF(OR(TRIM(Q91)=0,TRIM(Q91)=""),"",IF(IFERROR(TRIM(INDEX(QryItemNamed,MATCH(TRIM(Q91),ITEM,0),3)),"")="LS","",IFERROR(TRIM(INDEX(QryItemNamed,MATCH(TRIM(Q91),ITEM,0),3)),"")))</f>
        <v>CY</v>
      </c>
      <c r="R108" s="23" t="str">
        <f t="shared" si="19"/>
        <v>CY</v>
      </c>
      <c r="S108" s="23" t="str">
        <f>IF(OR(TRIM(S91)=0,TRIM(S91)=""),"",IF(IFERROR(TRIM(INDEX(QryItemNamed,MATCH(TRIM(S91),ITEM,0),3)),"")="LS","",IFERROR(TRIM(INDEX(QryItemNamed,MATCH(TRIM(S91),ITEM,0),3)),"")))</f>
        <v>CY</v>
      </c>
      <c r="T108" s="23" t="str">
        <f t="shared" si="19"/>
        <v>CY</v>
      </c>
      <c r="U108" s="23" t="s">
        <v>58</v>
      </c>
      <c r="V108" s="23" t="str">
        <f t="shared" si="19"/>
        <v/>
      </c>
      <c r="W108" s="23" t="str">
        <f t="shared" si="19"/>
        <v>GAL</v>
      </c>
      <c r="X108" s="23" t="str">
        <f t="shared" si="19"/>
        <v>GAL</v>
      </c>
      <c r="Y108" s="23" t="str">
        <f t="shared" si="19"/>
        <v/>
      </c>
      <c r="Z108" s="23" t="str">
        <f>IF(OR(TRIM(Z91)=0,TRIM(Z91)=""),"",IF(IFERROR(TRIM(INDEX(QryItemNamed,MATCH(TRIM(Z91),ITEM,0),3)),"")="LS","",IFERROR(TRIM(INDEX(QryItemNamed,MATCH(TRIM(Z91),ITEM,0),3)),"")))</f>
        <v/>
      </c>
      <c r="AA108" s="23" t="str">
        <f t="shared" si="19"/>
        <v/>
      </c>
      <c r="AB108" s="23" t="str">
        <f t="shared" si="19"/>
        <v/>
      </c>
      <c r="AC108" s="23" t="str">
        <f t="shared" si="19"/>
        <v/>
      </c>
      <c r="AD108" s="23" t="str">
        <f t="shared" si="19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 t="str">
        <f>IF(D109&lt;&gt;"",F109-D109,"")</f>
        <v/>
      </c>
      <c r="J109" s="28"/>
      <c r="K109" s="28" t="str">
        <f>IF(D109&lt;&gt;"",I109*J109/9,"")</f>
        <v/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 t="s">
        <v>45</v>
      </c>
      <c r="X109" s="28" t="s">
        <v>46</v>
      </c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>
        <v>1</v>
      </c>
      <c r="D110" s="24"/>
      <c r="E110" s="25" t="s">
        <v>1</v>
      </c>
      <c r="F110" s="24"/>
      <c r="G110" s="26"/>
      <c r="H110" s="27"/>
      <c r="I110" s="28" t="str">
        <f t="shared" ref="I110:I167" si="20">IF(D110&lt;&gt;"",F110-D110,"")</f>
        <v/>
      </c>
      <c r="J110" s="28"/>
      <c r="K110" s="28" t="str">
        <f t="shared" ref="K110:K167" si="21">IF(D110&lt;&gt;"",I110*J110/9,"")</f>
        <v/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>
        <v>1</v>
      </c>
      <c r="D111" s="31"/>
      <c r="E111" s="25" t="s">
        <v>33</v>
      </c>
      <c r="F111" s="31"/>
      <c r="G111" s="33"/>
      <c r="H111" s="34"/>
      <c r="I111" s="30" t="str">
        <f t="shared" si="20"/>
        <v/>
      </c>
      <c r="J111" s="30"/>
      <c r="K111" s="30" t="str">
        <f t="shared" si="21"/>
        <v/>
      </c>
      <c r="L111" s="30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>
        <v>1</v>
      </c>
      <c r="D112" s="31">
        <v>47095.9</v>
      </c>
      <c r="E112" s="32"/>
      <c r="F112" s="31">
        <v>48698.16</v>
      </c>
      <c r="G112" s="33"/>
      <c r="H112" s="34" t="s">
        <v>38</v>
      </c>
      <c r="I112" s="30">
        <f>F112-D112</f>
        <v>1602.260000000002</v>
      </c>
      <c r="J112" s="30">
        <f>(L112*9)/I112</f>
        <v>10.598752595292471</v>
      </c>
      <c r="K112" s="30"/>
      <c r="L112" s="30">
        <f>L113+(I112*(2/12)/9)</f>
        <v>1886.8841481481484</v>
      </c>
      <c r="M112" s="28">
        <f>L112</f>
        <v>1886.8841481481484</v>
      </c>
      <c r="N112" s="28">
        <f>M112</f>
        <v>1886.8841481481484</v>
      </c>
      <c r="O112" s="30">
        <f>(0.75*$O$94*115*0.05)*L112/2000</f>
        <v>48.823127333333339</v>
      </c>
      <c r="P112" s="30"/>
      <c r="Q112" s="30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>
        <v>1</v>
      </c>
      <c r="D113" s="31"/>
      <c r="E113" s="32" t="s">
        <v>42</v>
      </c>
      <c r="F113" s="31"/>
      <c r="G113" s="33"/>
      <c r="H113" s="34"/>
      <c r="I113" s="30">
        <f>F112-D112</f>
        <v>1602.260000000002</v>
      </c>
      <c r="J113" s="30">
        <f t="shared" ref="J113:J117" si="22">(L113*9)/I113</f>
        <v>10.432085928625803</v>
      </c>
      <c r="K113" s="30"/>
      <c r="L113" s="30">
        <f>16714.914/9</f>
        <v>1857.2126666666668</v>
      </c>
      <c r="M113" s="28"/>
      <c r="N113" s="28"/>
      <c r="O113" s="30"/>
      <c r="P113" s="59"/>
      <c r="Q113" s="30">
        <f>$L113*(Q$94/36)</f>
        <v>515.89240740740752</v>
      </c>
      <c r="R113" s="28"/>
      <c r="S113" s="35"/>
      <c r="T113" s="28"/>
      <c r="U113" s="28"/>
      <c r="V113" s="28"/>
      <c r="W113" s="28"/>
      <c r="X113" s="28"/>
      <c r="Y113" s="28"/>
      <c r="Z113" s="28"/>
      <c r="AA113" s="30"/>
      <c r="AB113" s="30"/>
      <c r="AC113" s="29"/>
      <c r="AD113" s="30"/>
    </row>
    <row r="114" spans="2:30" ht="12.75" customHeight="1" x14ac:dyDescent="0.2">
      <c r="B114" s="55">
        <v>1</v>
      </c>
      <c r="D114" s="31"/>
      <c r="E114" s="32"/>
      <c r="F114" s="31"/>
      <c r="G114" s="33"/>
      <c r="H114" s="34"/>
      <c r="I114" s="30">
        <f>F112-D112</f>
        <v>1602.260000000002</v>
      </c>
      <c r="J114" s="30">
        <f t="shared" si="22"/>
        <v>9.9480065657258994</v>
      </c>
      <c r="K114" s="30"/>
      <c r="L114" s="30">
        <f>15939.293/9</f>
        <v>1771.0325555555555</v>
      </c>
      <c r="M114" s="28"/>
      <c r="N114" s="28"/>
      <c r="O114" s="30"/>
      <c r="P114" s="30"/>
      <c r="Q114" s="30"/>
      <c r="R114" s="28">
        <f>$L114*(R$94/36)</f>
        <v>418.16046450617284</v>
      </c>
      <c r="S114" s="35"/>
      <c r="T114" s="28"/>
      <c r="U114" s="28"/>
      <c r="V114" s="28"/>
      <c r="W114" s="28"/>
      <c r="X114" s="28"/>
      <c r="Y114" s="28"/>
      <c r="Z114" s="30"/>
      <c r="AA114" s="30"/>
      <c r="AB114" s="30"/>
      <c r="AC114" s="29"/>
      <c r="AD114" s="30"/>
    </row>
    <row r="115" spans="2:30" ht="12.75" customHeight="1" x14ac:dyDescent="0.2">
      <c r="B115" s="55">
        <v>1</v>
      </c>
      <c r="D115" s="31"/>
      <c r="E115" s="32"/>
      <c r="F115" s="31"/>
      <c r="G115" s="33"/>
      <c r="H115" s="34"/>
      <c r="I115" s="30">
        <f>F112-D112</f>
        <v>1602.260000000002</v>
      </c>
      <c r="J115" s="30">
        <f t="shared" si="22"/>
        <v>9.6252867824198187</v>
      </c>
      <c r="K115" s="30"/>
      <c r="L115" s="30">
        <f>15422.212/9</f>
        <v>1713.5791111111112</v>
      </c>
      <c r="M115" s="28"/>
      <c r="N115" s="28"/>
      <c r="O115" s="30"/>
      <c r="P115" s="30"/>
      <c r="Q115" s="30"/>
      <c r="R115" s="28"/>
      <c r="S115" s="35"/>
      <c r="T115" s="28">
        <f t="shared" ref="T115:U117" si="23">$L115*(T$94/36)</f>
        <v>83.298984567901243</v>
      </c>
      <c r="U115" s="28">
        <f t="shared" si="23"/>
        <v>71.399129629629627</v>
      </c>
      <c r="V115" s="28"/>
      <c r="W115" s="28">
        <f>0.3*L115</f>
        <v>514.07373333333328</v>
      </c>
      <c r="X115" s="28"/>
      <c r="Y115" s="28"/>
      <c r="Z115" s="28"/>
      <c r="AA115" s="30"/>
      <c r="AB115" s="30"/>
      <c r="AC115" s="29"/>
      <c r="AD115" s="30"/>
    </row>
    <row r="116" spans="2:30" ht="12.75" customHeight="1" x14ac:dyDescent="0.2">
      <c r="B116" s="55">
        <v>1</v>
      </c>
      <c r="D116" s="31"/>
      <c r="E116" s="32"/>
      <c r="F116" s="31"/>
      <c r="G116" s="33"/>
      <c r="H116" s="34" t="s">
        <v>37</v>
      </c>
      <c r="I116" s="30">
        <f>F112-D112</f>
        <v>1602.260000000002</v>
      </c>
      <c r="J116" s="30">
        <f t="shared" si="22"/>
        <v>37.809478486637573</v>
      </c>
      <c r="K116" s="30"/>
      <c r="L116" s="30">
        <f>60580.615/9</f>
        <v>6731.179444444444</v>
      </c>
      <c r="M116" s="28"/>
      <c r="N116" s="28"/>
      <c r="O116" s="30"/>
      <c r="P116" s="30"/>
      <c r="Q116" s="30"/>
      <c r="R116" s="30"/>
      <c r="S116" s="35">
        <f>SUM(T116,U116)</f>
        <v>607.67592206790118</v>
      </c>
      <c r="T116" s="28">
        <f>$L116*(T$94/36)</f>
        <v>327.21011188271603</v>
      </c>
      <c r="U116" s="28">
        <f t="shared" si="23"/>
        <v>280.46581018518515</v>
      </c>
      <c r="V116" s="28"/>
      <c r="W116" s="28"/>
      <c r="X116" s="28">
        <f>0.15*L116</f>
        <v>1009.6769166666666</v>
      </c>
      <c r="Y116" s="28"/>
      <c r="Z116" s="28"/>
      <c r="AA116" s="30"/>
      <c r="AB116" s="30"/>
      <c r="AC116" s="29"/>
      <c r="AD116" s="30"/>
    </row>
    <row r="117" spans="2:30" ht="12.75" customHeight="1" x14ac:dyDescent="0.2">
      <c r="B117" s="55">
        <v>1</v>
      </c>
      <c r="D117" s="31"/>
      <c r="E117" s="32"/>
      <c r="F117" s="31"/>
      <c r="G117" s="33"/>
      <c r="H117" s="34" t="s">
        <v>36</v>
      </c>
      <c r="I117" s="30">
        <f>F112-D112</f>
        <v>1602.260000000002</v>
      </c>
      <c r="J117" s="30">
        <f t="shared" si="22"/>
        <v>10.888673498683097</v>
      </c>
      <c r="K117" s="30"/>
      <c r="L117" s="30">
        <f>17446.486/9</f>
        <v>1938.4984444444444</v>
      </c>
      <c r="M117" s="28">
        <f>L117</f>
        <v>1938.4984444444444</v>
      </c>
      <c r="N117" s="28">
        <f>M117</f>
        <v>1938.4984444444444</v>
      </c>
      <c r="O117" s="30">
        <f>(0.75*$O$94*115*0.05)*L117/2000</f>
        <v>50.158647250000001</v>
      </c>
      <c r="P117" s="30">
        <f>$L117*(P$94/36)</f>
        <v>323.08307407407403</v>
      </c>
      <c r="Q117" s="30"/>
      <c r="R117" s="28">
        <f>$L117*(R$94/36)</f>
        <v>457.70102160493826</v>
      </c>
      <c r="S117" s="35"/>
      <c r="T117" s="28">
        <f t="shared" si="23"/>
        <v>94.232563271604945</v>
      </c>
      <c r="U117" s="28">
        <f t="shared" si="23"/>
        <v>80.770768518518508</v>
      </c>
      <c r="V117" s="28"/>
      <c r="W117" s="28">
        <f>0.3*L117</f>
        <v>581.54953333333333</v>
      </c>
      <c r="X117" s="28"/>
      <c r="Y117" s="28"/>
      <c r="Z117" s="28"/>
      <c r="AA117" s="30"/>
      <c r="AB117" s="30"/>
      <c r="AC117" s="29"/>
      <c r="AD117" s="30"/>
    </row>
    <row r="118" spans="2:30" ht="12.75" customHeight="1" x14ac:dyDescent="0.2">
      <c r="B118" s="55">
        <v>1</v>
      </c>
      <c r="D118" s="31"/>
      <c r="E118" s="32"/>
      <c r="F118" s="31"/>
      <c r="G118" s="33"/>
      <c r="H118" s="34"/>
      <c r="I118" s="30"/>
      <c r="J118" s="30"/>
      <c r="K118" s="30"/>
      <c r="L118" s="30"/>
      <c r="M118" s="28"/>
      <c r="N118" s="28"/>
      <c r="O118" s="30"/>
      <c r="P118" s="30"/>
      <c r="Q118" s="30"/>
      <c r="R118" s="30"/>
      <c r="S118" s="35"/>
      <c r="T118" s="28"/>
      <c r="U118" s="28"/>
      <c r="V118" s="28"/>
      <c r="W118" s="28"/>
      <c r="X118" s="28"/>
      <c r="Y118" s="28"/>
      <c r="Z118" s="30"/>
      <c r="AA118" s="30"/>
      <c r="AB118" s="30"/>
      <c r="AC118" s="29"/>
      <c r="AD118" s="30"/>
    </row>
    <row r="119" spans="2:30" ht="12.75" customHeight="1" x14ac:dyDescent="0.2">
      <c r="B119" s="55">
        <v>1</v>
      </c>
      <c r="D119" s="31"/>
      <c r="E119" s="32"/>
      <c r="F119" s="31"/>
      <c r="G119" s="33"/>
      <c r="H119" s="34"/>
      <c r="I119" s="30" t="str">
        <f t="shared" si="20"/>
        <v/>
      </c>
      <c r="J119" s="30"/>
      <c r="K119" s="30" t="str">
        <f t="shared" si="21"/>
        <v/>
      </c>
      <c r="L119" s="30"/>
      <c r="M119" s="28"/>
      <c r="N119" s="28"/>
      <c r="O119" s="30"/>
      <c r="P119" s="30"/>
      <c r="Q119" s="30"/>
      <c r="R119" s="30"/>
      <c r="S119" s="35"/>
      <c r="T119" s="28"/>
      <c r="U119" s="28"/>
      <c r="V119" s="28"/>
      <c r="W119" s="28"/>
      <c r="X119" s="28"/>
      <c r="Y119" s="28"/>
      <c r="Z119" s="30"/>
      <c r="AA119" s="30"/>
      <c r="AB119" s="30"/>
      <c r="AC119" s="29"/>
      <c r="AD119" s="30"/>
    </row>
    <row r="120" spans="2:30" ht="12.75" customHeight="1" x14ac:dyDescent="0.2">
      <c r="B120" s="55">
        <v>1</v>
      </c>
      <c r="D120" s="31">
        <v>48698.16</v>
      </c>
      <c r="E120" s="32"/>
      <c r="F120" s="31">
        <v>49772.91</v>
      </c>
      <c r="G120" s="33"/>
      <c r="H120" s="34" t="s">
        <v>38</v>
      </c>
      <c r="I120" s="30">
        <f>F120-D120</f>
        <v>1074.75</v>
      </c>
      <c r="J120" s="30">
        <f>(L120*9)/I120</f>
        <v>11.953851593393814</v>
      </c>
      <c r="K120" s="30"/>
      <c r="L120" s="30">
        <f>L121+(I120*(2/12)/9)</f>
        <v>1427.4891111111112</v>
      </c>
      <c r="M120" s="28">
        <f>L120</f>
        <v>1427.4891111111112</v>
      </c>
      <c r="N120" s="28">
        <f>M120</f>
        <v>1427.4891111111112</v>
      </c>
      <c r="O120" s="30">
        <f>(0.75*$O$94*115*0.05)*L120/2000</f>
        <v>36.936280750000009</v>
      </c>
      <c r="P120" s="30"/>
      <c r="Q120" s="30"/>
      <c r="R120" s="28"/>
      <c r="S120" s="35"/>
      <c r="T120" s="28"/>
      <c r="U120" s="28"/>
      <c r="V120" s="28"/>
      <c r="W120" s="28"/>
      <c r="X120" s="28"/>
      <c r="Y120" s="28"/>
      <c r="Z120" s="30"/>
      <c r="AA120" s="30"/>
      <c r="AB120" s="30"/>
      <c r="AC120" s="29"/>
      <c r="AD120" s="30"/>
    </row>
    <row r="121" spans="2:30" ht="12.75" customHeight="1" x14ac:dyDescent="0.2">
      <c r="B121" s="55">
        <v>1</v>
      </c>
      <c r="D121" s="31"/>
      <c r="E121" s="32" t="s">
        <v>43</v>
      </c>
      <c r="F121" s="31"/>
      <c r="G121" s="33"/>
      <c r="H121" s="34"/>
      <c r="I121" s="30">
        <f>F120-D120</f>
        <v>1074.75</v>
      </c>
      <c r="J121" s="30">
        <f t="shared" ref="J121:J125" si="24">(L121*9)/I121</f>
        <v>11.787184926727146</v>
      </c>
      <c r="K121" s="30"/>
      <c r="L121" s="30">
        <f>12668.277/9</f>
        <v>1407.5863333333334</v>
      </c>
      <c r="M121" s="28"/>
      <c r="N121" s="28"/>
      <c r="O121" s="30"/>
      <c r="P121" s="59"/>
      <c r="Q121" s="30">
        <f>$L121*(Q$94/36)</f>
        <v>390.99620370370377</v>
      </c>
      <c r="R121" s="28"/>
      <c r="S121" s="35"/>
      <c r="T121" s="28"/>
      <c r="U121" s="28"/>
      <c r="V121" s="28"/>
      <c r="W121" s="28"/>
      <c r="X121" s="28"/>
      <c r="Y121" s="28"/>
      <c r="Z121" s="30"/>
      <c r="AA121" s="30"/>
      <c r="AB121" s="30"/>
      <c r="AC121" s="29"/>
      <c r="AD121" s="30"/>
    </row>
    <row r="122" spans="2:30" ht="12.75" customHeight="1" x14ac:dyDescent="0.2">
      <c r="B122" s="55">
        <v>1</v>
      </c>
      <c r="D122" s="31"/>
      <c r="E122" s="32"/>
      <c r="F122" s="31"/>
      <c r="G122" s="33"/>
      <c r="H122" s="34"/>
      <c r="I122" s="30">
        <f>F120-D120</f>
        <v>1074.75</v>
      </c>
      <c r="J122" s="30">
        <f t="shared" si="24"/>
        <v>11.26352640148872</v>
      </c>
      <c r="K122" s="30"/>
      <c r="L122" s="30">
        <f>12105.475/9</f>
        <v>1345.0527777777779</v>
      </c>
      <c r="M122" s="28"/>
      <c r="N122" s="28"/>
      <c r="O122" s="30"/>
      <c r="P122" s="30"/>
      <c r="Q122" s="30"/>
      <c r="R122" s="28">
        <f>$L122*(R$94/36)</f>
        <v>317.58190586419755</v>
      </c>
      <c r="S122" s="35"/>
      <c r="T122" s="28"/>
      <c r="U122" s="28"/>
      <c r="V122" s="28"/>
      <c r="W122" s="28"/>
      <c r="X122" s="28"/>
      <c r="Y122" s="28"/>
      <c r="Z122" s="30"/>
      <c r="AA122" s="30"/>
      <c r="AB122" s="30"/>
      <c r="AC122" s="29"/>
      <c r="AD122" s="30"/>
    </row>
    <row r="123" spans="2:30" ht="12.75" customHeight="1" x14ac:dyDescent="0.2">
      <c r="B123" s="55">
        <v>1</v>
      </c>
      <c r="D123" s="31"/>
      <c r="E123" s="32"/>
      <c r="F123" s="31"/>
      <c r="G123" s="33"/>
      <c r="H123" s="34"/>
      <c r="I123" s="30">
        <f>F120-D120</f>
        <v>1074.75</v>
      </c>
      <c r="J123" s="30">
        <f t="shared" si="24"/>
        <v>10.914470341939984</v>
      </c>
      <c r="K123" s="30"/>
      <c r="L123" s="30">
        <f>11730.327/9</f>
        <v>1303.3696666666665</v>
      </c>
      <c r="M123" s="28"/>
      <c r="N123" s="28"/>
      <c r="O123" s="30"/>
      <c r="P123" s="30"/>
      <c r="Q123" s="30"/>
      <c r="R123" s="28"/>
      <c r="S123" s="35"/>
      <c r="T123" s="28">
        <f t="shared" ref="T123:U125" si="25">$L123*(T$94/36)</f>
        <v>63.358247685185177</v>
      </c>
      <c r="U123" s="28">
        <f t="shared" si="25"/>
        <v>54.307069444444437</v>
      </c>
      <c r="V123" s="28"/>
      <c r="W123" s="28">
        <f>0.3*L123</f>
        <v>391.01089999999994</v>
      </c>
      <c r="X123" s="28"/>
      <c r="Y123" s="28"/>
      <c r="Z123" s="28"/>
      <c r="AA123" s="30"/>
      <c r="AB123" s="30"/>
      <c r="AC123" s="29"/>
      <c r="AD123" s="30"/>
    </row>
    <row r="124" spans="2:30" ht="12.75" customHeight="1" x14ac:dyDescent="0.2">
      <c r="B124" s="55">
        <v>1</v>
      </c>
      <c r="D124" s="31"/>
      <c r="E124" s="32"/>
      <c r="F124" s="31"/>
      <c r="G124" s="33"/>
      <c r="H124" s="34" t="s">
        <v>37</v>
      </c>
      <c r="I124" s="30">
        <f>F120-D120</f>
        <v>1074.75</v>
      </c>
      <c r="J124" s="30">
        <f t="shared" si="24"/>
        <v>52.317257966968974</v>
      </c>
      <c r="K124" s="30"/>
      <c r="L124" s="30">
        <f>56227.9729999999/9</f>
        <v>6247.552555555545</v>
      </c>
      <c r="M124" s="28"/>
      <c r="N124" s="28"/>
      <c r="O124" s="30"/>
      <c r="P124" s="30"/>
      <c r="Q124" s="30"/>
      <c r="R124" s="30"/>
      <c r="S124" s="35">
        <f>SUM(T124,U124)</f>
        <v>564.01516126543106</v>
      </c>
      <c r="T124" s="28">
        <f>$L124*(T$94/36)</f>
        <v>303.70047145061676</v>
      </c>
      <c r="U124" s="28">
        <f t="shared" si="25"/>
        <v>260.31468981481436</v>
      </c>
      <c r="V124" s="28"/>
      <c r="W124" s="28"/>
      <c r="X124" s="28">
        <f>0.15*L124</f>
        <v>937.13288333333173</v>
      </c>
      <c r="Y124" s="28"/>
      <c r="Z124" s="28"/>
      <c r="AA124" s="30"/>
      <c r="AB124" s="30"/>
      <c r="AC124" s="29"/>
      <c r="AD124" s="30"/>
    </row>
    <row r="125" spans="2:30" ht="12.75" customHeight="1" x14ac:dyDescent="0.2">
      <c r="B125" s="55">
        <v>1</v>
      </c>
      <c r="D125" s="31"/>
      <c r="E125" s="32"/>
      <c r="F125" s="31"/>
      <c r="G125" s="33"/>
      <c r="H125" s="34" t="s">
        <v>36</v>
      </c>
      <c r="I125" s="30">
        <f>F120-D120</f>
        <v>1074.75</v>
      </c>
      <c r="J125" s="30">
        <f t="shared" si="24"/>
        <v>11.73888160037218</v>
      </c>
      <c r="K125" s="30"/>
      <c r="L125" s="30">
        <f>12616.363/9</f>
        <v>1401.818111111111</v>
      </c>
      <c r="M125" s="28">
        <f>L125</f>
        <v>1401.818111111111</v>
      </c>
      <c r="N125" s="28">
        <f>M125</f>
        <v>1401.818111111111</v>
      </c>
      <c r="O125" s="30">
        <f>(0.75*$O$94*115*0.05)*L125/2000</f>
        <v>36.272043624999995</v>
      </c>
      <c r="P125" s="30">
        <f>$L125*(P$94/36)</f>
        <v>233.63635185185183</v>
      </c>
      <c r="Q125" s="30"/>
      <c r="R125" s="28">
        <f>$L125*(R$94/36)</f>
        <v>330.98483179012339</v>
      </c>
      <c r="S125" s="35"/>
      <c r="T125" s="28">
        <f t="shared" si="25"/>
        <v>68.143935956790116</v>
      </c>
      <c r="U125" s="28">
        <f t="shared" si="25"/>
        <v>58.409087962962957</v>
      </c>
      <c r="V125" s="28"/>
      <c r="W125" s="28">
        <f>0.3*L125</f>
        <v>420.54543333333328</v>
      </c>
      <c r="X125" s="28"/>
      <c r="Y125" s="28"/>
      <c r="Z125" s="28"/>
      <c r="AA125" s="30"/>
      <c r="AB125" s="30"/>
      <c r="AC125" s="29"/>
      <c r="AD125" s="30"/>
    </row>
    <row r="126" spans="2:30" ht="12.75" customHeight="1" x14ac:dyDescent="0.2">
      <c r="B126" s="55">
        <v>1</v>
      </c>
      <c r="D126" s="31"/>
      <c r="E126" s="32"/>
      <c r="F126" s="31"/>
      <c r="G126" s="33"/>
      <c r="H126" s="34"/>
      <c r="I126" s="30"/>
      <c r="J126" s="30"/>
      <c r="K126" s="30"/>
      <c r="L126" s="30"/>
      <c r="M126" s="28"/>
      <c r="N126" s="28"/>
      <c r="O126" s="30"/>
      <c r="P126" s="30"/>
      <c r="Q126" s="30"/>
      <c r="R126" s="30"/>
      <c r="S126" s="35"/>
      <c r="T126" s="28"/>
      <c r="U126" s="28"/>
      <c r="V126" s="28"/>
      <c r="W126" s="28"/>
      <c r="X126" s="28"/>
      <c r="Y126" s="28"/>
      <c r="Z126" s="30"/>
      <c r="AA126" s="30"/>
      <c r="AB126" s="30"/>
      <c r="AC126" s="29"/>
      <c r="AD126" s="30"/>
    </row>
    <row r="127" spans="2:30" ht="12.75" customHeight="1" x14ac:dyDescent="0.2">
      <c r="B127" s="55">
        <v>1</v>
      </c>
      <c r="D127" s="31"/>
      <c r="E127" s="32"/>
      <c r="F127" s="31"/>
      <c r="G127" s="33"/>
      <c r="H127" s="34"/>
      <c r="I127" s="30" t="str">
        <f t="shared" si="20"/>
        <v/>
      </c>
      <c r="J127" s="30"/>
      <c r="K127" s="30" t="str">
        <f t="shared" si="21"/>
        <v/>
      </c>
      <c r="L127" s="30"/>
      <c r="M127" s="28"/>
      <c r="N127" s="28"/>
      <c r="O127" s="30"/>
      <c r="P127" s="30"/>
      <c r="Q127" s="30"/>
      <c r="R127" s="30"/>
      <c r="S127" s="35"/>
      <c r="T127" s="28"/>
      <c r="U127" s="28"/>
      <c r="V127" s="28"/>
      <c r="W127" s="28"/>
      <c r="X127" s="28"/>
      <c r="Y127" s="28"/>
      <c r="Z127" s="30"/>
      <c r="AA127" s="30"/>
      <c r="AB127" s="30"/>
      <c r="AC127" s="29"/>
      <c r="AD127" s="30"/>
    </row>
    <row r="128" spans="2:30" ht="12.75" customHeight="1" x14ac:dyDescent="0.2">
      <c r="B128" s="55">
        <v>1</v>
      </c>
      <c r="D128" s="31">
        <v>49772.91</v>
      </c>
      <c r="E128" s="32"/>
      <c r="F128" s="31">
        <v>50400</v>
      </c>
      <c r="G128" s="33"/>
      <c r="H128" s="34" t="s">
        <v>38</v>
      </c>
      <c r="I128" s="30">
        <f>F128-D128</f>
        <v>627.08999999999651</v>
      </c>
      <c r="J128" s="30">
        <f>(L128*9)/I128</f>
        <v>6.5310800682518018</v>
      </c>
      <c r="K128" s="30"/>
      <c r="L128" s="30">
        <f>L129+(I128*(2/12)/9)</f>
        <v>455.06388888888881</v>
      </c>
      <c r="M128" s="28">
        <f>L128</f>
        <v>455.06388888888881</v>
      </c>
      <c r="N128" s="28">
        <f>M128</f>
        <v>455.06388888888881</v>
      </c>
      <c r="O128" s="30">
        <f>(0.75*$O$94*115*0.05)*L128/2000</f>
        <v>11.774778124999999</v>
      </c>
      <c r="P128" s="30"/>
      <c r="Q128" s="30"/>
      <c r="R128" s="28"/>
      <c r="S128" s="35"/>
      <c r="T128" s="28"/>
      <c r="U128" s="28"/>
      <c r="V128" s="28"/>
      <c r="W128" s="28"/>
      <c r="X128" s="28"/>
      <c r="Y128" s="28"/>
      <c r="Z128" s="30"/>
      <c r="AA128" s="30"/>
      <c r="AB128" s="30"/>
      <c r="AC128" s="29"/>
      <c r="AD128" s="30"/>
    </row>
    <row r="129" spans="2:30" ht="12.75" customHeight="1" x14ac:dyDescent="0.2">
      <c r="B129" s="55">
        <v>1</v>
      </c>
      <c r="D129" s="31"/>
      <c r="E129" s="32"/>
      <c r="F129" s="31"/>
      <c r="G129" s="33"/>
      <c r="H129" s="34"/>
      <c r="I129" s="30">
        <f>F128-D128</f>
        <v>627.08999999999651</v>
      </c>
      <c r="J129" s="30">
        <f t="shared" ref="J129:J133" si="26">(L129*9)/I129</f>
        <v>6.3644134015851348</v>
      </c>
      <c r="K129" s="30"/>
      <c r="L129" s="30">
        <f>3991.06/9</f>
        <v>443.45111111111112</v>
      </c>
      <c r="M129" s="28"/>
      <c r="N129" s="28"/>
      <c r="O129" s="30"/>
      <c r="P129" s="59"/>
      <c r="Q129" s="30">
        <f>$L129*(Q$94/36)</f>
        <v>123.18086419753087</v>
      </c>
      <c r="R129" s="28"/>
      <c r="S129" s="35"/>
      <c r="T129" s="28"/>
      <c r="U129" s="28"/>
      <c r="V129" s="28"/>
      <c r="W129" s="28"/>
      <c r="X129" s="28"/>
      <c r="Y129" s="28"/>
      <c r="Z129" s="30"/>
      <c r="AA129" s="30"/>
      <c r="AB129" s="30"/>
      <c r="AC129" s="29"/>
      <c r="AD129" s="30"/>
    </row>
    <row r="130" spans="2:30" ht="12.75" customHeight="1" x14ac:dyDescent="0.2">
      <c r="B130" s="55">
        <v>1</v>
      </c>
      <c r="D130" s="31"/>
      <c r="E130" s="32"/>
      <c r="F130" s="31"/>
      <c r="G130" s="33"/>
      <c r="H130" s="34"/>
      <c r="I130" s="30">
        <f>F128-D128</f>
        <v>627.08999999999651</v>
      </c>
      <c r="J130" s="30">
        <f t="shared" si="26"/>
        <v>5.8660798290516842</v>
      </c>
      <c r="K130" s="30"/>
      <c r="L130" s="30">
        <f>3678.56/9</f>
        <v>408.72888888888889</v>
      </c>
      <c r="M130" s="28"/>
      <c r="N130" s="28"/>
      <c r="O130" s="30"/>
      <c r="P130" s="30"/>
      <c r="Q130" s="30"/>
      <c r="R130" s="28">
        <f>$L130*(R$94/36)</f>
        <v>96.505432098765425</v>
      </c>
      <c r="S130" s="35"/>
      <c r="T130" s="28"/>
      <c r="U130" s="28"/>
      <c r="V130" s="28"/>
      <c r="W130" s="28"/>
      <c r="X130" s="28"/>
      <c r="Y130" s="28"/>
      <c r="Z130" s="30"/>
      <c r="AA130" s="30"/>
      <c r="AB130" s="30"/>
      <c r="AC130" s="29"/>
      <c r="AD130" s="30"/>
    </row>
    <row r="131" spans="2:30" ht="12.75" customHeight="1" x14ac:dyDescent="0.2">
      <c r="B131" s="55">
        <v>1</v>
      </c>
      <c r="D131" s="31"/>
      <c r="E131" s="32"/>
      <c r="F131" s="31"/>
      <c r="G131" s="33"/>
      <c r="H131" s="34"/>
      <c r="I131" s="30">
        <f>F128-D128</f>
        <v>627.08999999999651</v>
      </c>
      <c r="J131" s="30">
        <f t="shared" si="26"/>
        <v>5.5338563842510951</v>
      </c>
      <c r="K131" s="30"/>
      <c r="L131" s="30">
        <f>3470.226/9</f>
        <v>385.58066666666667</v>
      </c>
      <c r="M131" s="28"/>
      <c r="N131" s="28"/>
      <c r="O131" s="30"/>
      <c r="P131" s="30"/>
      <c r="Q131" s="30"/>
      <c r="R131" s="28"/>
      <c r="S131" s="35"/>
      <c r="T131" s="28">
        <f t="shared" ref="T131:U133" si="27">$L131*(T$94/36)</f>
        <v>18.74350462962963</v>
      </c>
      <c r="U131" s="28">
        <f t="shared" si="27"/>
        <v>16.065861111111111</v>
      </c>
      <c r="V131" s="28"/>
      <c r="W131" s="28">
        <f>0.3*L131</f>
        <v>115.6742</v>
      </c>
      <c r="X131" s="28"/>
      <c r="Y131" s="28"/>
      <c r="Z131" s="28"/>
      <c r="AA131" s="30"/>
      <c r="AB131" s="30"/>
      <c r="AC131" s="29"/>
      <c r="AD131" s="30"/>
    </row>
    <row r="132" spans="2:30" ht="12.75" customHeight="1" x14ac:dyDescent="0.2">
      <c r="B132" s="55">
        <v>1</v>
      </c>
      <c r="D132" s="31"/>
      <c r="E132" s="32"/>
      <c r="F132" s="31"/>
      <c r="G132" s="33"/>
      <c r="H132" s="34" t="s">
        <v>37</v>
      </c>
      <c r="I132" s="30">
        <f>F128-D128</f>
        <v>627.08999999999651</v>
      </c>
      <c r="J132" s="30">
        <f t="shared" si="26"/>
        <v>34.472407469422443</v>
      </c>
      <c r="K132" s="30"/>
      <c r="L132" s="30">
        <f>21617.302/9</f>
        <v>2401.9224444444444</v>
      </c>
      <c r="M132" s="28"/>
      <c r="N132" s="28"/>
      <c r="O132" s="30"/>
      <c r="P132" s="30"/>
      <c r="Q132" s="30"/>
      <c r="R132" s="30"/>
      <c r="S132" s="35">
        <f>SUM(T132,U132)</f>
        <v>216.84022067901236</v>
      </c>
      <c r="T132" s="28">
        <f>$L132*(T$94/36)</f>
        <v>116.7601188271605</v>
      </c>
      <c r="U132" s="28">
        <f t="shared" si="27"/>
        <v>100.08010185185185</v>
      </c>
      <c r="V132" s="28"/>
      <c r="W132" s="28"/>
      <c r="X132" s="28">
        <f>0.15*L132</f>
        <v>360.28836666666666</v>
      </c>
      <c r="Y132" s="28"/>
      <c r="Z132" s="28"/>
      <c r="AA132" s="30"/>
      <c r="AB132" s="30"/>
      <c r="AC132" s="29"/>
      <c r="AD132" s="30"/>
    </row>
    <row r="133" spans="2:30" ht="12.75" customHeight="1" x14ac:dyDescent="0.2">
      <c r="B133" s="55">
        <v>1</v>
      </c>
      <c r="D133" s="31"/>
      <c r="E133" s="32"/>
      <c r="F133" s="31"/>
      <c r="G133" s="33"/>
      <c r="H133" s="34" t="s">
        <v>36</v>
      </c>
      <c r="I133" s="30">
        <f>F128-D128</f>
        <v>627.08999999999651</v>
      </c>
      <c r="J133" s="30">
        <f t="shared" si="26"/>
        <v>13.645768549968979</v>
      </c>
      <c r="K133" s="30"/>
      <c r="L133" s="30">
        <f>8557.125/9</f>
        <v>950.79166666666663</v>
      </c>
      <c r="M133" s="28">
        <f>L133</f>
        <v>950.79166666666663</v>
      </c>
      <c r="N133" s="28">
        <f>M133</f>
        <v>950.79166666666663</v>
      </c>
      <c r="O133" s="30">
        <f>(0.75*$O$94*115*0.05)*L133/2000</f>
        <v>24.601734374999999</v>
      </c>
      <c r="P133" s="30">
        <f>$L133*(P$94/36)</f>
        <v>158.46527777777777</v>
      </c>
      <c r="Q133" s="30"/>
      <c r="R133" s="28">
        <f>$L133*(R$94/36)</f>
        <v>224.49247685185185</v>
      </c>
      <c r="S133" s="35"/>
      <c r="T133" s="28">
        <f t="shared" si="27"/>
        <v>46.219039351851848</v>
      </c>
      <c r="U133" s="28">
        <f t="shared" si="27"/>
        <v>39.616319444444443</v>
      </c>
      <c r="V133" s="28"/>
      <c r="W133" s="28">
        <f>0.3*L133</f>
        <v>285.23749999999995</v>
      </c>
      <c r="X133" s="28"/>
      <c r="Y133" s="28"/>
      <c r="Z133" s="28"/>
      <c r="AA133" s="30"/>
      <c r="AB133" s="30"/>
      <c r="AC133" s="29"/>
      <c r="AD133" s="30"/>
    </row>
    <row r="134" spans="2:30" ht="12.75" customHeight="1" x14ac:dyDescent="0.2">
      <c r="B134" s="55">
        <v>1</v>
      </c>
      <c r="D134" s="31"/>
      <c r="E134" s="32"/>
      <c r="F134" s="31"/>
      <c r="G134" s="33"/>
      <c r="H134" s="34"/>
      <c r="I134" s="30"/>
      <c r="J134" s="30"/>
      <c r="K134" s="30"/>
      <c r="L134" s="30"/>
      <c r="M134" s="28"/>
      <c r="N134" s="28"/>
      <c r="O134" s="35"/>
      <c r="P134" s="28"/>
      <c r="Q134" s="28"/>
      <c r="R134" s="30"/>
      <c r="S134" s="35"/>
      <c r="T134" s="28"/>
      <c r="U134" s="28"/>
      <c r="V134" s="28"/>
      <c r="W134" s="28"/>
      <c r="X134" s="28"/>
      <c r="Y134" s="28"/>
      <c r="Z134" s="28"/>
      <c r="AA134" s="30"/>
      <c r="AB134" s="30"/>
      <c r="AC134" s="29"/>
      <c r="AD134" s="30"/>
    </row>
    <row r="135" spans="2:30" ht="12.75" customHeight="1" x14ac:dyDescent="0.2">
      <c r="B135" s="55">
        <v>1</v>
      </c>
      <c r="D135" s="31"/>
      <c r="E135" s="32"/>
      <c r="F135" s="31"/>
      <c r="G135" s="33"/>
      <c r="H135" s="34"/>
      <c r="I135" s="30"/>
      <c r="J135" s="30"/>
      <c r="K135" s="30"/>
      <c r="L135" s="30"/>
      <c r="M135" s="28"/>
      <c r="N135" s="28"/>
      <c r="O135" s="35"/>
      <c r="P135" s="28"/>
      <c r="Q135" s="28"/>
      <c r="R135" s="30"/>
      <c r="S135" s="35"/>
      <c r="T135" s="28"/>
      <c r="U135" s="28"/>
      <c r="V135" s="28"/>
      <c r="W135" s="28"/>
      <c r="X135" s="28"/>
      <c r="Y135" s="28"/>
      <c r="Z135" s="30"/>
      <c r="AA135" s="30"/>
      <c r="AB135" s="30"/>
      <c r="AC135" s="29"/>
      <c r="AD135" s="30"/>
    </row>
    <row r="136" spans="2:30" ht="12.75" customHeight="1" x14ac:dyDescent="0.2">
      <c r="B136" s="55">
        <v>1</v>
      </c>
      <c r="D136" s="31"/>
      <c r="E136" s="32"/>
      <c r="F136" s="31"/>
      <c r="G136" s="33"/>
      <c r="H136" s="34"/>
      <c r="I136" s="30" t="str">
        <f t="shared" si="20"/>
        <v/>
      </c>
      <c r="J136" s="30"/>
      <c r="K136" s="30" t="str">
        <f t="shared" si="21"/>
        <v/>
      </c>
      <c r="L136" s="30"/>
      <c r="M136" s="28"/>
      <c r="N136" s="28"/>
      <c r="O136" s="35"/>
      <c r="P136" s="28"/>
      <c r="Q136" s="28"/>
      <c r="R136" s="30"/>
      <c r="S136" s="35"/>
      <c r="T136" s="28"/>
      <c r="U136" s="28"/>
      <c r="V136" s="28"/>
      <c r="W136" s="28"/>
      <c r="X136" s="28"/>
      <c r="Y136" s="28"/>
      <c r="Z136" s="30"/>
      <c r="AA136" s="30"/>
      <c r="AB136" s="30"/>
      <c r="AC136" s="29"/>
      <c r="AD136" s="30"/>
    </row>
    <row r="137" spans="2:30" ht="12.75" customHeight="1" x14ac:dyDescent="0.2">
      <c r="B137" s="55">
        <v>1</v>
      </c>
      <c r="D137" s="31"/>
      <c r="E137" s="32"/>
      <c r="F137" s="31"/>
      <c r="G137" s="33"/>
      <c r="H137" s="34"/>
      <c r="I137" s="30" t="str">
        <f t="shared" si="20"/>
        <v/>
      </c>
      <c r="J137" s="30"/>
      <c r="K137" s="30" t="str">
        <f t="shared" si="21"/>
        <v/>
      </c>
      <c r="L137" s="30"/>
      <c r="M137" s="28"/>
      <c r="N137" s="28"/>
      <c r="O137" s="35"/>
      <c r="P137" s="28"/>
      <c r="Q137" s="28"/>
      <c r="R137" s="30"/>
      <c r="S137" s="35"/>
      <c r="T137" s="28"/>
      <c r="U137" s="28"/>
      <c r="V137" s="28"/>
      <c r="W137" s="28"/>
      <c r="X137" s="28"/>
      <c r="Y137" s="28"/>
      <c r="Z137" s="30"/>
      <c r="AA137" s="30"/>
      <c r="AB137" s="30"/>
      <c r="AC137" s="29"/>
      <c r="AD137" s="30"/>
    </row>
    <row r="138" spans="2:30" ht="12.75" customHeight="1" x14ac:dyDescent="0.2">
      <c r="B138" s="55">
        <v>1</v>
      </c>
      <c r="D138" s="31"/>
      <c r="E138" s="32"/>
      <c r="F138" s="31"/>
      <c r="G138" s="33"/>
      <c r="H138" s="34"/>
      <c r="I138" s="30" t="str">
        <f t="shared" si="20"/>
        <v/>
      </c>
      <c r="J138" s="30"/>
      <c r="K138" s="30" t="str">
        <f t="shared" si="21"/>
        <v/>
      </c>
      <c r="L138" s="30"/>
      <c r="M138" s="28"/>
      <c r="N138" s="28"/>
      <c r="O138" s="35"/>
      <c r="P138" s="28"/>
      <c r="Q138" s="28"/>
      <c r="R138" s="30"/>
      <c r="S138" s="35"/>
      <c r="T138" s="28"/>
      <c r="U138" s="28"/>
      <c r="V138" s="28"/>
      <c r="W138" s="28"/>
      <c r="X138" s="28"/>
      <c r="Y138" s="28"/>
      <c r="Z138" s="28"/>
      <c r="AA138" s="30"/>
      <c r="AB138" s="30"/>
      <c r="AC138" s="29"/>
      <c r="AD138" s="30"/>
    </row>
    <row r="139" spans="2:30" ht="12.75" customHeight="1" x14ac:dyDescent="0.2">
      <c r="B139" s="55">
        <v>1</v>
      </c>
      <c r="D139" s="31"/>
      <c r="E139" s="32"/>
      <c r="F139" s="31"/>
      <c r="G139" s="33"/>
      <c r="H139" s="34"/>
      <c r="I139" s="30" t="str">
        <f t="shared" si="20"/>
        <v/>
      </c>
      <c r="J139" s="30"/>
      <c r="K139" s="30" t="str">
        <f t="shared" si="21"/>
        <v/>
      </c>
      <c r="L139" s="30"/>
      <c r="M139" s="28"/>
      <c r="N139" s="28"/>
      <c r="O139" s="35"/>
      <c r="P139" s="28"/>
      <c r="Q139" s="28"/>
      <c r="R139" s="30"/>
      <c r="S139" s="35"/>
      <c r="T139" s="28"/>
      <c r="U139" s="28"/>
      <c r="V139" s="28"/>
      <c r="W139" s="28"/>
      <c r="X139" s="28"/>
      <c r="Y139" s="28"/>
      <c r="Z139" s="28"/>
      <c r="AA139" s="30"/>
      <c r="AB139" s="30"/>
      <c r="AC139" s="29"/>
      <c r="AD139" s="30"/>
    </row>
    <row r="140" spans="2:30" ht="12.75" customHeight="1" x14ac:dyDescent="0.2">
      <c r="B140" s="55"/>
      <c r="D140" s="31"/>
      <c r="E140" s="32"/>
      <c r="F140" s="31"/>
      <c r="G140" s="33"/>
      <c r="H140" s="34"/>
      <c r="I140" s="30" t="str">
        <f t="shared" si="20"/>
        <v/>
      </c>
      <c r="J140" s="30"/>
      <c r="K140" s="30" t="str">
        <f t="shared" si="21"/>
        <v/>
      </c>
      <c r="L140" s="30"/>
      <c r="M140" s="28"/>
      <c r="N140" s="28"/>
      <c r="O140" s="35"/>
      <c r="P140" s="28"/>
      <c r="Q140" s="28"/>
      <c r="R140" s="30"/>
      <c r="S140" s="35"/>
      <c r="T140" s="28"/>
      <c r="U140" s="28"/>
      <c r="V140" s="28"/>
      <c r="W140" s="28"/>
      <c r="X140" s="28"/>
      <c r="Y140" s="28"/>
      <c r="Z140" s="28"/>
      <c r="AA140" s="30"/>
      <c r="AB140" s="30"/>
      <c r="AC140" s="29"/>
      <c r="AD140" s="30"/>
    </row>
    <row r="141" spans="2:30" ht="12.75" customHeight="1" x14ac:dyDescent="0.2">
      <c r="B141" s="55"/>
      <c r="D141" s="31"/>
      <c r="E141" s="32"/>
      <c r="F141" s="31"/>
      <c r="G141" s="33"/>
      <c r="H141" s="34"/>
      <c r="I141" s="30" t="str">
        <f t="shared" si="20"/>
        <v/>
      </c>
      <c r="J141" s="30"/>
      <c r="K141" s="30" t="str">
        <f t="shared" si="21"/>
        <v/>
      </c>
      <c r="L141" s="30"/>
      <c r="M141" s="28"/>
      <c r="N141" s="28"/>
      <c r="O141" s="35"/>
      <c r="P141" s="28"/>
      <c r="Q141" s="28"/>
      <c r="R141" s="30"/>
      <c r="S141" s="35"/>
      <c r="T141" s="28"/>
      <c r="U141" s="28"/>
      <c r="V141" s="28"/>
      <c r="W141" s="28"/>
      <c r="X141" s="28"/>
      <c r="Y141" s="28"/>
      <c r="Z141" s="28"/>
      <c r="AA141" s="30"/>
      <c r="AB141" s="30"/>
      <c r="AC141" s="29"/>
      <c r="AD141" s="30"/>
    </row>
    <row r="142" spans="2:30" ht="12.75" customHeight="1" x14ac:dyDescent="0.2">
      <c r="B142" s="55"/>
      <c r="D142" s="31"/>
      <c r="E142" s="32"/>
      <c r="F142" s="31"/>
      <c r="G142" s="33"/>
      <c r="H142" s="34"/>
      <c r="I142" s="30" t="str">
        <f t="shared" si="20"/>
        <v/>
      </c>
      <c r="J142" s="30"/>
      <c r="K142" s="30" t="str">
        <f t="shared" si="21"/>
        <v/>
      </c>
      <c r="L142" s="30"/>
      <c r="M142" s="28"/>
      <c r="N142" s="28"/>
      <c r="O142" s="35"/>
      <c r="P142" s="28"/>
      <c r="Q142" s="28"/>
      <c r="R142" s="30"/>
      <c r="S142" s="35"/>
      <c r="T142" s="28"/>
      <c r="U142" s="28"/>
      <c r="V142" s="28"/>
      <c r="W142" s="28"/>
      <c r="X142" s="28"/>
      <c r="Y142" s="28"/>
      <c r="Z142" s="28"/>
      <c r="AA142" s="30"/>
      <c r="AB142" s="30"/>
      <c r="AC142" s="29"/>
      <c r="AD142" s="30"/>
    </row>
    <row r="143" spans="2:30" ht="12.75" customHeight="1" x14ac:dyDescent="0.2">
      <c r="B143" s="55"/>
      <c r="D143" s="31"/>
      <c r="E143" s="32"/>
      <c r="F143" s="31"/>
      <c r="G143" s="33"/>
      <c r="H143" s="34"/>
      <c r="I143" s="30" t="str">
        <f t="shared" si="20"/>
        <v/>
      </c>
      <c r="J143" s="30"/>
      <c r="K143" s="30" t="str">
        <f t="shared" si="21"/>
        <v/>
      </c>
      <c r="L143" s="30"/>
      <c r="M143" s="28"/>
      <c r="N143" s="28"/>
      <c r="O143" s="35"/>
      <c r="P143" s="28"/>
      <c r="Q143" s="28"/>
      <c r="R143" s="30"/>
      <c r="S143" s="35"/>
      <c r="T143" s="28"/>
      <c r="U143" s="28"/>
      <c r="V143" s="28"/>
      <c r="W143" s="28"/>
      <c r="X143" s="28"/>
      <c r="Y143" s="28"/>
      <c r="Z143" s="28"/>
      <c r="AA143" s="30"/>
      <c r="AB143" s="30"/>
      <c r="AC143" s="29"/>
      <c r="AD143" s="30"/>
    </row>
    <row r="144" spans="2:30" ht="12.75" customHeight="1" x14ac:dyDescent="0.2">
      <c r="B144" s="55"/>
      <c r="D144" s="31"/>
      <c r="E144" s="32"/>
      <c r="F144" s="31"/>
      <c r="G144" s="33"/>
      <c r="H144" s="34"/>
      <c r="I144" s="30" t="str">
        <f t="shared" si="20"/>
        <v/>
      </c>
      <c r="J144" s="30"/>
      <c r="K144" s="30" t="str">
        <f t="shared" si="21"/>
        <v/>
      </c>
      <c r="L144" s="30"/>
      <c r="M144" s="28"/>
      <c r="N144" s="28"/>
      <c r="O144" s="35"/>
      <c r="P144" s="28"/>
      <c r="Q144" s="28"/>
      <c r="R144" s="30"/>
      <c r="S144" s="35"/>
      <c r="T144" s="28"/>
      <c r="U144" s="28"/>
      <c r="V144" s="28"/>
      <c r="W144" s="28"/>
      <c r="X144" s="28"/>
      <c r="Y144" s="28"/>
      <c r="Z144" s="28"/>
      <c r="AA144" s="30"/>
      <c r="AB144" s="30"/>
      <c r="AC144" s="35"/>
      <c r="AD144" s="30"/>
    </row>
    <row r="145" spans="2:30" ht="12.75" customHeight="1" x14ac:dyDescent="0.2">
      <c r="B145" s="55"/>
      <c r="D145" s="31"/>
      <c r="E145" s="32"/>
      <c r="F145" s="31"/>
      <c r="G145" s="33"/>
      <c r="H145" s="34"/>
      <c r="I145" s="30" t="str">
        <f t="shared" si="20"/>
        <v/>
      </c>
      <c r="J145" s="30"/>
      <c r="K145" s="30" t="str">
        <f t="shared" si="21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30"/>
      <c r="AC145" s="29"/>
      <c r="AD145" s="30"/>
    </row>
    <row r="146" spans="2:30" ht="12.75" customHeight="1" x14ac:dyDescent="0.2">
      <c r="B146" s="55"/>
      <c r="D146" s="31"/>
      <c r="E146" s="32"/>
      <c r="F146" s="31"/>
      <c r="G146" s="33"/>
      <c r="H146" s="34"/>
      <c r="I146" s="30" t="str">
        <f t="shared" si="20"/>
        <v/>
      </c>
      <c r="J146" s="30"/>
      <c r="K146" s="30" t="str">
        <f t="shared" si="21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30"/>
      <c r="AC146" s="29"/>
      <c r="AD146" s="30"/>
    </row>
    <row r="147" spans="2:30" ht="12.75" customHeight="1" x14ac:dyDescent="0.2">
      <c r="B147" s="55"/>
      <c r="D147" s="31"/>
      <c r="E147" s="32"/>
      <c r="F147" s="31"/>
      <c r="G147" s="33"/>
      <c r="H147" s="34"/>
      <c r="I147" s="30" t="str">
        <f t="shared" si="20"/>
        <v/>
      </c>
      <c r="J147" s="30"/>
      <c r="K147" s="30" t="str">
        <f t="shared" si="21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30"/>
      <c r="AC147" s="29"/>
      <c r="AD147" s="30"/>
    </row>
    <row r="148" spans="2:30" ht="12.75" customHeight="1" x14ac:dyDescent="0.2">
      <c r="B148" s="55"/>
      <c r="D148" s="31"/>
      <c r="E148" s="32"/>
      <c r="F148" s="31"/>
      <c r="G148" s="33"/>
      <c r="H148" s="34"/>
      <c r="I148" s="30" t="str">
        <f t="shared" si="20"/>
        <v/>
      </c>
      <c r="J148" s="30"/>
      <c r="K148" s="30" t="str">
        <f t="shared" si="21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30"/>
      <c r="AC148" s="29"/>
      <c r="AD148" s="30"/>
    </row>
    <row r="149" spans="2:30" ht="12.75" customHeight="1" x14ac:dyDescent="0.2">
      <c r="B149" s="55"/>
      <c r="D149" s="31"/>
      <c r="E149" s="32"/>
      <c r="F149" s="31"/>
      <c r="G149" s="33"/>
      <c r="H149" s="34"/>
      <c r="I149" s="30" t="str">
        <f t="shared" si="20"/>
        <v/>
      </c>
      <c r="J149" s="30"/>
      <c r="K149" s="30" t="str">
        <f t="shared" si="21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30"/>
      <c r="AC149" s="29"/>
      <c r="AD149" s="30"/>
    </row>
    <row r="150" spans="2:30" ht="12.75" customHeight="1" x14ac:dyDescent="0.2">
      <c r="B150" s="55"/>
      <c r="D150" s="31"/>
      <c r="E150" s="32"/>
      <c r="F150" s="31"/>
      <c r="G150" s="33"/>
      <c r="H150" s="34"/>
      <c r="I150" s="30" t="str">
        <f t="shared" si="20"/>
        <v/>
      </c>
      <c r="J150" s="30"/>
      <c r="K150" s="30" t="str">
        <f t="shared" si="21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 t="str">
        <f t="shared" si="20"/>
        <v/>
      </c>
      <c r="J151" s="30"/>
      <c r="K151" s="30" t="str">
        <f t="shared" si="21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customHeight="1" x14ac:dyDescent="0.2">
      <c r="B152" s="55"/>
      <c r="D152" s="31"/>
      <c r="E152" s="32"/>
      <c r="F152" s="31"/>
      <c r="G152" s="33"/>
      <c r="H152" s="36"/>
      <c r="I152" s="30" t="str">
        <f t="shared" si="20"/>
        <v/>
      </c>
      <c r="J152" s="30"/>
      <c r="K152" s="30" t="str">
        <f t="shared" si="21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customHeight="1" x14ac:dyDescent="0.2">
      <c r="B153" s="55"/>
      <c r="D153" s="31"/>
      <c r="E153" s="32"/>
      <c r="F153" s="31"/>
      <c r="G153" s="33"/>
      <c r="H153" s="36"/>
      <c r="I153" s="30" t="str">
        <f t="shared" si="20"/>
        <v/>
      </c>
      <c r="J153" s="30"/>
      <c r="K153" s="30" t="str">
        <f t="shared" si="21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customHeight="1" x14ac:dyDescent="0.2">
      <c r="B154" s="55"/>
      <c r="D154" s="31"/>
      <c r="E154" s="32"/>
      <c r="F154" s="31"/>
      <c r="G154" s="33"/>
      <c r="H154" s="36"/>
      <c r="I154" s="30" t="str">
        <f t="shared" si="20"/>
        <v/>
      </c>
      <c r="J154" s="30"/>
      <c r="K154" s="30" t="str">
        <f t="shared" si="21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 t="str">
        <f t="shared" si="20"/>
        <v/>
      </c>
      <c r="J155" s="30"/>
      <c r="K155" s="30" t="str">
        <f t="shared" si="21"/>
        <v/>
      </c>
      <c r="L155" s="30"/>
      <c r="M155" s="30"/>
      <c r="N155" s="30"/>
      <c r="O155" s="35"/>
      <c r="P155" s="30"/>
      <c r="Q155" s="30"/>
      <c r="R155" s="30"/>
      <c r="S155" s="28"/>
      <c r="T155" s="30"/>
      <c r="U155" s="30"/>
      <c r="V155" s="30"/>
      <c r="W155" s="30"/>
      <c r="X155" s="30"/>
      <c r="Y155" s="30"/>
      <c r="Z155" s="30"/>
      <c r="AA155" s="28"/>
      <c r="AB155" s="30"/>
      <c r="AC155" s="29"/>
      <c r="AD155" s="30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 t="str">
        <f t="shared" si="20"/>
        <v/>
      </c>
      <c r="J156" s="30"/>
      <c r="K156" s="30" t="str">
        <f t="shared" si="21"/>
        <v/>
      </c>
      <c r="L156" s="30"/>
      <c r="M156" s="30"/>
      <c r="N156" s="30"/>
      <c r="O156" s="35"/>
      <c r="P156" s="30"/>
      <c r="Q156" s="30"/>
      <c r="R156" s="30"/>
      <c r="S156" s="28"/>
      <c r="T156" s="30"/>
      <c r="U156" s="30"/>
      <c r="V156" s="30"/>
      <c r="W156" s="30"/>
      <c r="X156" s="30"/>
      <c r="Y156" s="30"/>
      <c r="Z156" s="30"/>
      <c r="AA156" s="28"/>
      <c r="AB156" s="30"/>
      <c r="AC156" s="29"/>
      <c r="AD156" s="30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 t="str">
        <f t="shared" si="20"/>
        <v/>
      </c>
      <c r="J157" s="30"/>
      <c r="K157" s="30" t="str">
        <f t="shared" si="21"/>
        <v/>
      </c>
      <c r="L157" s="30"/>
      <c r="M157" s="30"/>
      <c r="N157" s="30"/>
      <c r="O157" s="35"/>
      <c r="P157" s="30"/>
      <c r="Q157" s="30"/>
      <c r="R157" s="30"/>
      <c r="S157" s="28"/>
      <c r="T157" s="30"/>
      <c r="U157" s="30"/>
      <c r="V157" s="30"/>
      <c r="W157" s="30"/>
      <c r="X157" s="30"/>
      <c r="Y157" s="30"/>
      <c r="Z157" s="30"/>
      <c r="AA157" s="28"/>
      <c r="AB157" s="30"/>
      <c r="AC157" s="29"/>
      <c r="AD157" s="30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 t="str">
        <f t="shared" si="20"/>
        <v/>
      </c>
      <c r="J158" s="30"/>
      <c r="K158" s="30" t="str">
        <f t="shared" si="21"/>
        <v/>
      </c>
      <c r="L158" s="30"/>
      <c r="M158" s="30"/>
      <c r="N158" s="30"/>
      <c r="O158" s="35"/>
      <c r="P158" s="30"/>
      <c r="Q158" s="30"/>
      <c r="R158" s="30"/>
      <c r="S158" s="28"/>
      <c r="T158" s="30"/>
      <c r="U158" s="30"/>
      <c r="V158" s="30"/>
      <c r="W158" s="30"/>
      <c r="X158" s="30"/>
      <c r="Y158" s="30"/>
      <c r="Z158" s="30"/>
      <c r="AA158" s="28"/>
      <c r="AB158" s="30"/>
      <c r="AC158" s="29"/>
      <c r="AD158" s="30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 t="str">
        <f t="shared" si="20"/>
        <v/>
      </c>
      <c r="J159" s="30"/>
      <c r="K159" s="30" t="str">
        <f t="shared" si="21"/>
        <v/>
      </c>
      <c r="L159" s="30"/>
      <c r="M159" s="30"/>
      <c r="N159" s="30"/>
      <c r="O159" s="35"/>
      <c r="P159" s="30"/>
      <c r="Q159" s="30"/>
      <c r="R159" s="30"/>
      <c r="S159" s="28"/>
      <c r="T159" s="30"/>
      <c r="U159" s="30"/>
      <c r="V159" s="30"/>
      <c r="W159" s="30"/>
      <c r="X159" s="30"/>
      <c r="Y159" s="30"/>
      <c r="Z159" s="30"/>
      <c r="AA159" s="28"/>
      <c r="AB159" s="30"/>
      <c r="AC159" s="29"/>
      <c r="AD159" s="30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 t="str">
        <f t="shared" si="20"/>
        <v/>
      </c>
      <c r="J160" s="30"/>
      <c r="K160" s="30" t="str">
        <f t="shared" si="21"/>
        <v/>
      </c>
      <c r="L160" s="30"/>
      <c r="M160" s="28"/>
      <c r="N160" s="28"/>
      <c r="O160" s="35"/>
      <c r="P160" s="28"/>
      <c r="Q160" s="28"/>
      <c r="R160" s="30"/>
      <c r="S160" s="35"/>
      <c r="T160" s="28"/>
      <c r="U160" s="28"/>
      <c r="V160" s="28"/>
      <c r="W160" s="28"/>
      <c r="X160" s="28"/>
      <c r="Y160" s="28"/>
      <c r="Z160" s="28"/>
      <c r="AA160" s="30"/>
      <c r="AB160" s="30"/>
      <c r="AC160" s="29"/>
      <c r="AD160" s="30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 t="str">
        <f t="shared" si="20"/>
        <v/>
      </c>
      <c r="J161" s="30"/>
      <c r="K161" s="30" t="str">
        <f t="shared" si="21"/>
        <v/>
      </c>
      <c r="L161" s="30"/>
      <c r="M161" s="28"/>
      <c r="N161" s="28"/>
      <c r="O161" s="35"/>
      <c r="P161" s="28"/>
      <c r="Q161" s="28"/>
      <c r="R161" s="30"/>
      <c r="S161" s="35"/>
      <c r="T161" s="28"/>
      <c r="U161" s="28"/>
      <c r="V161" s="28"/>
      <c r="W161" s="28"/>
      <c r="X161" s="28"/>
      <c r="Y161" s="28"/>
      <c r="Z161" s="28"/>
      <c r="AA161" s="30"/>
      <c r="AB161" s="30"/>
      <c r="AC161" s="29"/>
      <c r="AD161" s="30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 t="str">
        <f t="shared" si="20"/>
        <v/>
      </c>
      <c r="J162" s="30"/>
      <c r="K162" s="30" t="str">
        <f t="shared" si="21"/>
        <v/>
      </c>
      <c r="L162" s="30"/>
      <c r="M162" s="28"/>
      <c r="N162" s="28"/>
      <c r="O162" s="35"/>
      <c r="P162" s="28"/>
      <c r="Q162" s="28"/>
      <c r="R162" s="30"/>
      <c r="S162" s="35"/>
      <c r="T162" s="28"/>
      <c r="U162" s="28"/>
      <c r="V162" s="28"/>
      <c r="W162" s="28"/>
      <c r="X162" s="28"/>
      <c r="Y162" s="28"/>
      <c r="Z162" s="28"/>
      <c r="AA162" s="30"/>
      <c r="AB162" s="30"/>
      <c r="AC162" s="29"/>
      <c r="AD162" s="30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 t="str">
        <f t="shared" si="20"/>
        <v/>
      </c>
      <c r="J163" s="30"/>
      <c r="K163" s="30" t="str">
        <f t="shared" si="21"/>
        <v/>
      </c>
      <c r="L163" s="30"/>
      <c r="M163" s="28"/>
      <c r="N163" s="28"/>
      <c r="O163" s="35"/>
      <c r="P163" s="28"/>
      <c r="Q163" s="28"/>
      <c r="R163" s="30"/>
      <c r="S163" s="35"/>
      <c r="T163" s="28"/>
      <c r="U163" s="28"/>
      <c r="V163" s="28"/>
      <c r="W163" s="28"/>
      <c r="X163" s="28"/>
      <c r="Y163" s="28"/>
      <c r="Z163" s="28"/>
      <c r="AA163" s="30"/>
      <c r="AB163" s="30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 t="str">
        <f t="shared" si="20"/>
        <v/>
      </c>
      <c r="J164" s="40"/>
      <c r="K164" s="40" t="str">
        <f t="shared" si="21"/>
        <v/>
      </c>
      <c r="L164" s="40"/>
      <c r="M164" s="40"/>
      <c r="N164" s="40"/>
      <c r="O164" s="41"/>
      <c r="P164" s="40"/>
      <c r="Q164" s="40"/>
      <c r="R164" s="40"/>
      <c r="S164" s="41"/>
      <c r="T164" s="40"/>
      <c r="U164" s="40"/>
      <c r="V164" s="40"/>
      <c r="W164" s="40"/>
      <c r="X164" s="40"/>
      <c r="Y164" s="40"/>
      <c r="Z164" s="40"/>
      <c r="AA164" s="40"/>
      <c r="AB164" s="40"/>
      <c r="AC164" s="41"/>
      <c r="AD164" s="40"/>
    </row>
    <row r="165" spans="2:30" ht="12.75" customHeight="1" x14ac:dyDescent="0.2">
      <c r="B165" s="55"/>
      <c r="D165" s="37"/>
      <c r="E165" s="38"/>
      <c r="F165" s="37"/>
      <c r="G165" s="39"/>
      <c r="H165" s="36"/>
      <c r="I165" s="40" t="str">
        <f t="shared" si="20"/>
        <v/>
      </c>
      <c r="J165" s="40"/>
      <c r="K165" s="40" t="str">
        <f t="shared" si="21"/>
        <v/>
      </c>
      <c r="L165" s="40"/>
      <c r="M165" s="40"/>
      <c r="N165" s="40"/>
      <c r="O165" s="41"/>
      <c r="P165" s="40"/>
      <c r="Q165" s="40"/>
      <c r="R165" s="40"/>
      <c r="S165" s="41"/>
      <c r="T165" s="40"/>
      <c r="U165" s="40"/>
      <c r="V165" s="40"/>
      <c r="W165" s="40"/>
      <c r="X165" s="40"/>
      <c r="Y165" s="40"/>
      <c r="Z165" s="40"/>
      <c r="AA165" s="40"/>
      <c r="AB165" s="40"/>
      <c r="AC165" s="41"/>
      <c r="AD165" s="40"/>
    </row>
    <row r="166" spans="2:30" ht="12.75" customHeight="1" x14ac:dyDescent="0.2">
      <c r="B166" s="55"/>
      <c r="D166" s="37"/>
      <c r="E166" s="38"/>
      <c r="F166" s="37"/>
      <c r="G166" s="39"/>
      <c r="H166" s="36"/>
      <c r="I166" s="40" t="str">
        <f t="shared" si="20"/>
        <v/>
      </c>
      <c r="J166" s="40"/>
      <c r="K166" s="40" t="str">
        <f t="shared" si="21"/>
        <v/>
      </c>
      <c r="L166" s="40"/>
      <c r="M166" s="40"/>
      <c r="N166" s="40"/>
      <c r="O166" s="41"/>
      <c r="P166" s="40"/>
      <c r="Q166" s="40"/>
      <c r="R166" s="40"/>
      <c r="S166" s="41"/>
      <c r="T166" s="40"/>
      <c r="U166" s="40"/>
      <c r="V166" s="40"/>
      <c r="W166" s="40"/>
      <c r="X166" s="40"/>
      <c r="Y166" s="40"/>
      <c r="Z166" s="40"/>
      <c r="AA166" s="40"/>
      <c r="AB166" s="40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 t="str">
        <f t="shared" si="20"/>
        <v/>
      </c>
      <c r="J167" s="40"/>
      <c r="K167" s="40" t="str">
        <f t="shared" si="21"/>
        <v/>
      </c>
      <c r="L167" s="40"/>
      <c r="M167" s="40"/>
      <c r="N167" s="40"/>
      <c r="O167" s="41"/>
      <c r="P167" s="40"/>
      <c r="Q167" s="40"/>
      <c r="R167" s="40"/>
      <c r="S167" s="41"/>
      <c r="T167" s="40"/>
      <c r="U167" s="40"/>
      <c r="V167" s="40"/>
      <c r="W167" s="40"/>
      <c r="X167" s="40"/>
      <c r="Y167" s="40"/>
      <c r="Z167" s="40"/>
      <c r="AA167" s="40"/>
      <c r="AB167" s="40"/>
      <c r="AC167" s="41"/>
      <c r="AD167" s="40"/>
    </row>
    <row r="168" spans="2:30" ht="12.75" customHeight="1" thickBot="1" x14ac:dyDescent="0.25">
      <c r="D168" s="64" t="s">
        <v>4</v>
      </c>
      <c r="E168" s="65"/>
      <c r="F168" s="65"/>
      <c r="G168" s="65"/>
      <c r="H168" s="65"/>
      <c r="I168" s="65"/>
      <c r="J168" s="65"/>
      <c r="K168" s="65"/>
      <c r="L168" s="66"/>
      <c r="M168" s="44">
        <f>IF(M91="","",IF(M108="","",IF(SUM(M109:M167)&lt;&gt;0,SUM(M109:M167),"")))</f>
        <v>8060.5453703703706</v>
      </c>
      <c r="N168" s="44">
        <f>IF(N91="","",IF(N108="","",IF(SUM(N109:N167)&lt;&gt;0,SUM(N109:N167),"")))</f>
        <v>8060.5453703703706</v>
      </c>
      <c r="O168" s="44">
        <f t="shared" ref="O168" si="28">IF(O91="","",IF(O108="","",IF(SUM(O109:O167)&lt;&gt;0,SUM(O109:O167),"")))</f>
        <v>208.56661145833337</v>
      </c>
      <c r="P168" s="44">
        <f t="shared" ref="P168" si="29">IF(P91="","",IF(P108="","",IF(SUM(P109:P167)&lt;&gt;0,SUM(P109:P167),"")))</f>
        <v>715.18470370370369</v>
      </c>
      <c r="Q168" s="44">
        <f t="shared" ref="Q168" si="30">IF(Q91="","",IF(Q108="","",IF(SUM(Q109:Q167)&lt;&gt;0,SUM(Q109:Q167),"")))</f>
        <v>1030.069475308642</v>
      </c>
      <c r="R168" s="44">
        <f t="shared" ref="R168:U168" si="31">IF(R91="","",IF(R108="","",IF(SUM(R109:R167)&lt;&gt;0,SUM(R109:R167),"")))</f>
        <v>1845.4261327160493</v>
      </c>
      <c r="S168" s="44">
        <f t="shared" si="31"/>
        <v>1388.5313040123447</v>
      </c>
      <c r="T168" s="44">
        <f t="shared" si="31"/>
        <v>1121.6669776234562</v>
      </c>
      <c r="U168" s="44">
        <f t="shared" si="31"/>
        <v>961.42883796296246</v>
      </c>
      <c r="V168" s="44" t="str">
        <f t="shared" ref="V168" si="32">IF(V91="","",IF(V108="","",IF(SUM(V109:V167)&lt;&gt;0,SUM(V109:V167),"")))</f>
        <v/>
      </c>
      <c r="W168" s="44">
        <f t="shared" ref="W168" si="33">IF(W91="","",IF(W108="","",IF(SUM(W109:W167)&lt;&gt;0,SUM(W109:W167),"")))</f>
        <v>2308.0912999999996</v>
      </c>
      <c r="X168" s="44">
        <f t="shared" ref="X168" si="34">IF(X91="","",IF(X108="","",IF(SUM(X109:X167)&lt;&gt;0,SUM(X109:X167),"")))</f>
        <v>2307.0981666666648</v>
      </c>
      <c r="Y168" s="44" t="str">
        <f t="shared" ref="Y168" si="35">IF(Y91="","",IF(Y108="","",IF(SUM(Y109:Y167)&lt;&gt;0,SUM(Y109:Y167),"")))</f>
        <v/>
      </c>
      <c r="Z168" s="44" t="str">
        <f t="shared" ref="Z168" si="36">IF(Z91="","",IF(Z108="","",IF(SUM(Z109:Z167)&lt;&gt;0,SUM(Z109:Z167),"")))</f>
        <v/>
      </c>
      <c r="AA168" s="44" t="str">
        <f t="shared" ref="AA168" si="37">IF(AA91="","",IF(AA108="","",IF(SUM(AA109:AA167)&lt;&gt;0,SUM(AA109:AA167),"")))</f>
        <v/>
      </c>
      <c r="AB168" s="44" t="str">
        <f t="shared" ref="AB168" si="38">IF(AB91="","",IF(AB108="","",IF(SUM(AB109:AB167)&lt;&gt;0,SUM(AB109:AB167),"")))</f>
        <v/>
      </c>
      <c r="AC168" s="44" t="str">
        <f t="shared" ref="AC168" si="39">IF(AC91="","",IF(AC108="","",IF(SUM(AC109:AC167)&lt;&gt;0,SUM(AC109:AC167),"")))</f>
        <v/>
      </c>
      <c r="AD168" s="44" t="str">
        <f t="shared" ref="AD168" si="40">IF(AD91="","",IF(AD108="","",IF(SUM(AD109:AD167)&lt;&gt;0,SUM(AD109:AD167),"")))</f>
        <v/>
      </c>
    </row>
    <row r="169" spans="2:30" ht="12.75" customHeight="1" x14ac:dyDescent="0.2">
      <c r="B169" s="6" t="s">
        <v>21</v>
      </c>
      <c r="D169" s="67" t="s">
        <v>5</v>
      </c>
      <c r="E169" s="68"/>
      <c r="F169" s="68"/>
      <c r="G169" s="68"/>
      <c r="H169" s="68"/>
      <c r="I169" s="68"/>
      <c r="J169" s="68"/>
      <c r="K169" s="68"/>
      <c r="L169" s="69"/>
      <c r="M169" s="45">
        <f>IF(M91="","",IF(M108="",IF(SUM(COUNTIF(M109:M167,"LS")+COUNTIF(M109:M167,"LUMP"))&gt;0,"LS",""),IF(M168&lt;&gt;"",ROUNDUP(M168,0),"")))</f>
        <v>8061</v>
      </c>
      <c r="N169" s="45">
        <f>IF(N91="","",IF(N108="",IF(SUM(COUNTIF(N109:N167,"LS")+COUNTIF(N109:N167,"LUMP"))&gt;0,"LS",""),IF(N168&lt;&gt;"",ROUNDUP(N168,0),"")))</f>
        <v>8061</v>
      </c>
      <c r="O169" s="45">
        <f t="shared" ref="O169" si="41">IF(O91="","",IF(O108="",IF(SUM(COUNTIF(O109:O167,"LS")+COUNTIF(O109:O167,"LUMP"))&gt;0,"LS",""),IF(O168&lt;&gt;"",ROUNDUP(O168,0),"")))</f>
        <v>209</v>
      </c>
      <c r="P169" s="81">
        <f>SUM(P168:Q168)</f>
        <v>1745.2541790123457</v>
      </c>
      <c r="Q169" s="83"/>
      <c r="R169" s="45">
        <f t="shared" ref="R169" si="42">IF(R91="","",IF(R108="",IF(SUM(COUNTIF(R109:R167,"LS")+COUNTIF(R109:R167,"LUMP"))&gt;0,"LS",""),IF(R168&lt;&gt;"",ROUNDUP(R168,0),"")))</f>
        <v>1846</v>
      </c>
      <c r="S169" s="45">
        <f t="shared" ref="S169:U169" si="43">IF(S91="","",IF(S108="",IF(SUM(COUNTIF(S109:S167,"LS")+COUNTIF(S109:S167,"LUMP"))&gt;0,"LS",""),IF(S168&lt;&gt;"",ROUNDUP(S168,0),"")))</f>
        <v>1389</v>
      </c>
      <c r="T169" s="45">
        <f t="shared" si="43"/>
        <v>1122</v>
      </c>
      <c r="U169" s="45">
        <f t="shared" si="43"/>
        <v>962</v>
      </c>
      <c r="V169" s="45" t="str">
        <f t="shared" ref="V169" si="44">IF(V91="","",IF(V108="",IF(SUM(COUNTIF(V109:V167,"LS")+COUNTIF(V109:V167,"LUMP"))&gt;0,"LS",""),IF(V168&lt;&gt;"",ROUNDUP(V168,0),"")))</f>
        <v/>
      </c>
      <c r="W169" s="81">
        <f>ROUND(SUM(W168:X168), 0)</f>
        <v>4615</v>
      </c>
      <c r="X169" s="82"/>
      <c r="Y169" s="45" t="str">
        <f t="shared" ref="Y169" si="45">IF(Y91="","",IF(Y108="",IF(SUM(COUNTIF(Y109:Y167,"LS")+COUNTIF(Y109:Y167,"LUMP"))&gt;0,"LS",""),IF(Y168&lt;&gt;"",ROUNDUP(Y168,0),"")))</f>
        <v/>
      </c>
      <c r="Z169" s="45" t="str">
        <f>IF(Z91="","",IF(Z108="",IF(SUM(COUNTIF(Z109:Z167,"LS")+COUNTIF(Z109:Z167,"LUMP"))&gt;0,"LS",""),IF(Z168&lt;&gt;"",ROUNDUP(Z168,0),"")))</f>
        <v/>
      </c>
      <c r="AA169" s="45" t="str">
        <f t="shared" ref="AA169" si="46">IF(AA91="","",IF(AA108="",IF(SUM(COUNTIF(AA109:AA167,"LS")+COUNTIF(AA109:AA167,"LUMP"))&gt;0,"LS",""),IF(AA168&lt;&gt;"",ROUNDUP(AA168,0),"")))</f>
        <v/>
      </c>
      <c r="AB169" s="45" t="str">
        <f t="shared" ref="AB169" si="47">IF(AB91="","",IF(AB108="",IF(SUM(COUNTIF(AB109:AB167,"LS")+COUNTIF(AB109:AB167,"LUMP"))&gt;0,"LS",""),IF(AB168&lt;&gt;"",ROUNDUP(AB168,0),"")))</f>
        <v/>
      </c>
      <c r="AC169" s="45" t="str">
        <f t="shared" ref="AC169" si="48">IF(AC91="","",IF(AC108="",IF(SUM(COUNTIF(AC109:AC167,"LS")+COUNTIF(AC109:AC167,"LUMP"))&gt;0,"LS",""),IF(AC168&lt;&gt;"",ROUNDUP(AC168,0),"")))</f>
        <v/>
      </c>
      <c r="AD169" s="45" t="str">
        <f t="shared" ref="AD169" si="49">IF(AD91="","",IF(AD108="",IF(SUM(COUNTIF(AD109:AD167,"LS")+COUNTIF(AD109:AD167,"LUMP"))&gt;0,"LS",""),IF(AD168&lt;&gt;"",ROUNDUP(AD168,0),"")))</f>
        <v/>
      </c>
    </row>
    <row r="170" spans="2:30" ht="12.75" customHeight="1" thickBot="1" x14ac:dyDescent="0.25"/>
    <row r="171" spans="2:30" ht="12.75" customHeight="1" thickBot="1" x14ac:dyDescent="0.25">
      <c r="B171" s="52" t="s">
        <v>19</v>
      </c>
      <c r="D171" s="80">
        <f>D90+1</f>
        <v>69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84" t="s">
        <v>20</v>
      </c>
      <c r="D176" s="70" t="s">
        <v>2</v>
      </c>
      <c r="E176" s="71"/>
      <c r="F176" s="72"/>
      <c r="G176" s="76" t="s">
        <v>9</v>
      </c>
      <c r="H176" s="78" t="s">
        <v>0</v>
      </c>
      <c r="I176" s="78" t="s">
        <v>10</v>
      </c>
      <c r="J176" s="78" t="s">
        <v>11</v>
      </c>
      <c r="K176" s="78" t="s">
        <v>16</v>
      </c>
      <c r="L176" s="78" t="s">
        <v>3</v>
      </c>
      <c r="M176" s="20" t="str">
        <f t="shared" ref="M176:AD176" si="50">IF(OR(TRIM(M172)=0,TRIM(M172)=""),"",IF(IFERROR(TRIM(INDEX(QryItemNamed,MATCH(TRIM(M172),ITEM,0),2)),"")="Y","SPECIAL",LEFT(IFERROR(TRIM(INDEX(ITEM,MATCH(TRIM(M172),ITEM,0))),""),3)))</f>
        <v/>
      </c>
      <c r="N176" s="20" t="str">
        <f t="shared" si="50"/>
        <v/>
      </c>
      <c r="O176" s="20" t="str">
        <f t="shared" si="50"/>
        <v/>
      </c>
      <c r="P176" s="20" t="str">
        <f t="shared" si="50"/>
        <v/>
      </c>
      <c r="Q176" s="20" t="str">
        <f t="shared" si="50"/>
        <v/>
      </c>
      <c r="R176" s="20" t="str">
        <f t="shared" si="50"/>
        <v/>
      </c>
      <c r="S176" s="20" t="str">
        <f t="shared" si="50"/>
        <v/>
      </c>
      <c r="T176" s="20" t="str">
        <f t="shared" si="50"/>
        <v/>
      </c>
      <c r="U176" s="20" t="str">
        <f t="shared" si="50"/>
        <v/>
      </c>
      <c r="V176" s="20" t="str">
        <f t="shared" si="50"/>
        <v/>
      </c>
      <c r="W176" s="20" t="str">
        <f t="shared" si="50"/>
        <v/>
      </c>
      <c r="X176" s="20" t="str">
        <f t="shared" si="50"/>
        <v/>
      </c>
      <c r="Y176" s="20" t="str">
        <f t="shared" si="50"/>
        <v/>
      </c>
      <c r="Z176" s="20" t="str">
        <f t="shared" si="50"/>
        <v/>
      </c>
      <c r="AA176" s="20" t="str">
        <f t="shared" si="50"/>
        <v/>
      </c>
      <c r="AB176" s="20" t="str">
        <f t="shared" si="50"/>
        <v/>
      </c>
      <c r="AC176" s="20" t="str">
        <f t="shared" si="50"/>
        <v/>
      </c>
      <c r="AD176" s="20" t="str">
        <f t="shared" si="50"/>
        <v/>
      </c>
    </row>
    <row r="177" spans="2:30" ht="12.75" customHeight="1" x14ac:dyDescent="0.2">
      <c r="B177" s="85"/>
      <c r="D177" s="73"/>
      <c r="E177" s="74"/>
      <c r="F177" s="75"/>
      <c r="G177" s="77"/>
      <c r="H177" s="79"/>
      <c r="I177" s="79"/>
      <c r="J177" s="79"/>
      <c r="K177" s="79"/>
      <c r="L177" s="79"/>
      <c r="M177" s="60" t="str">
        <f t="shared" ref="M177:AD177" si="51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60" t="str">
        <f t="shared" si="51"/>
        <v/>
      </c>
      <c r="O177" s="60" t="str">
        <f t="shared" si="51"/>
        <v/>
      </c>
      <c r="P177" s="60" t="str">
        <f t="shared" si="51"/>
        <v/>
      </c>
      <c r="Q177" s="60" t="str">
        <f t="shared" si="51"/>
        <v/>
      </c>
      <c r="R177" s="60" t="str">
        <f t="shared" si="51"/>
        <v/>
      </c>
      <c r="S177" s="60" t="str">
        <f t="shared" si="51"/>
        <v/>
      </c>
      <c r="T177" s="60" t="str">
        <f t="shared" si="51"/>
        <v/>
      </c>
      <c r="U177" s="60" t="str">
        <f t="shared" si="51"/>
        <v/>
      </c>
      <c r="V177" s="60" t="str">
        <f t="shared" si="51"/>
        <v/>
      </c>
      <c r="W177" s="60" t="str">
        <f t="shared" si="51"/>
        <v/>
      </c>
      <c r="X177" s="60" t="str">
        <f t="shared" si="51"/>
        <v/>
      </c>
      <c r="Y177" s="60" t="str">
        <f t="shared" si="51"/>
        <v/>
      </c>
      <c r="Z177" s="60" t="str">
        <f t="shared" si="51"/>
        <v/>
      </c>
      <c r="AA177" s="60" t="str">
        <f t="shared" si="51"/>
        <v/>
      </c>
      <c r="AB177" s="60" t="str">
        <f t="shared" si="51"/>
        <v/>
      </c>
      <c r="AC177" s="60" t="str">
        <f t="shared" si="51"/>
        <v/>
      </c>
      <c r="AD177" s="60" t="str">
        <f t="shared" si="51"/>
        <v/>
      </c>
    </row>
    <row r="178" spans="2:30" ht="12.75" customHeight="1" x14ac:dyDescent="0.2">
      <c r="B178" s="85"/>
      <c r="D178" s="73"/>
      <c r="E178" s="74"/>
      <c r="F178" s="75"/>
      <c r="G178" s="77"/>
      <c r="H178" s="79"/>
      <c r="I178" s="79"/>
      <c r="J178" s="79"/>
      <c r="K178" s="79"/>
      <c r="L178" s="79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spans="2:30" ht="12.75" customHeight="1" x14ac:dyDescent="0.2">
      <c r="B179" s="85"/>
      <c r="D179" s="73"/>
      <c r="E179" s="74"/>
      <c r="F179" s="75"/>
      <c r="G179" s="77"/>
      <c r="H179" s="79"/>
      <c r="I179" s="79"/>
      <c r="J179" s="79"/>
      <c r="K179" s="79"/>
      <c r="L179" s="79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spans="2:30" ht="12.75" customHeight="1" x14ac:dyDescent="0.2">
      <c r="B180" s="85"/>
      <c r="D180" s="73"/>
      <c r="E180" s="74"/>
      <c r="F180" s="75"/>
      <c r="G180" s="77"/>
      <c r="H180" s="79"/>
      <c r="I180" s="79"/>
      <c r="J180" s="79"/>
      <c r="K180" s="79"/>
      <c r="L180" s="79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spans="2:30" ht="12.75" customHeight="1" x14ac:dyDescent="0.2">
      <c r="B181" s="85"/>
      <c r="D181" s="73"/>
      <c r="E181" s="74"/>
      <c r="F181" s="75"/>
      <c r="G181" s="77"/>
      <c r="H181" s="79"/>
      <c r="I181" s="79"/>
      <c r="J181" s="79"/>
      <c r="K181" s="79"/>
      <c r="L181" s="79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spans="2:30" ht="12.75" customHeight="1" x14ac:dyDescent="0.2">
      <c r="B182" s="85"/>
      <c r="D182" s="73"/>
      <c r="E182" s="74"/>
      <c r="F182" s="75"/>
      <c r="G182" s="77"/>
      <c r="H182" s="79"/>
      <c r="I182" s="79"/>
      <c r="J182" s="79"/>
      <c r="K182" s="79"/>
      <c r="L182" s="79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spans="2:30" ht="12.75" customHeight="1" x14ac:dyDescent="0.2">
      <c r="B183" s="85"/>
      <c r="D183" s="73"/>
      <c r="E183" s="74"/>
      <c r="F183" s="75"/>
      <c r="G183" s="77"/>
      <c r="H183" s="79"/>
      <c r="I183" s="79"/>
      <c r="J183" s="79"/>
      <c r="K183" s="79"/>
      <c r="L183" s="79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spans="2:30" ht="12.75" customHeight="1" x14ac:dyDescent="0.2">
      <c r="B184" s="85"/>
      <c r="D184" s="73"/>
      <c r="E184" s="74"/>
      <c r="F184" s="75"/>
      <c r="G184" s="77"/>
      <c r="H184" s="79"/>
      <c r="I184" s="79"/>
      <c r="J184" s="79"/>
      <c r="K184" s="79"/>
      <c r="L184" s="79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spans="2:30" ht="12.75" customHeight="1" x14ac:dyDescent="0.2">
      <c r="B185" s="85"/>
      <c r="D185" s="73"/>
      <c r="E185" s="74"/>
      <c r="F185" s="75"/>
      <c r="G185" s="77"/>
      <c r="H185" s="79"/>
      <c r="I185" s="79"/>
      <c r="J185" s="79"/>
      <c r="K185" s="79"/>
      <c r="L185" s="79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spans="2:30" ht="12.75" customHeight="1" x14ac:dyDescent="0.2">
      <c r="B186" s="85"/>
      <c r="D186" s="73"/>
      <c r="E186" s="74"/>
      <c r="F186" s="75"/>
      <c r="G186" s="77"/>
      <c r="H186" s="79"/>
      <c r="I186" s="79"/>
      <c r="J186" s="79"/>
      <c r="K186" s="79"/>
      <c r="L186" s="79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spans="2:30" ht="12.75" customHeight="1" x14ac:dyDescent="0.2">
      <c r="B187" s="85"/>
      <c r="D187" s="73"/>
      <c r="E187" s="74"/>
      <c r="F187" s="75"/>
      <c r="G187" s="77"/>
      <c r="H187" s="79"/>
      <c r="I187" s="79"/>
      <c r="J187" s="79"/>
      <c r="K187" s="79"/>
      <c r="L187" s="79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spans="2:30" ht="12.75" customHeight="1" x14ac:dyDescent="0.2">
      <c r="B188" s="85"/>
      <c r="D188" s="73"/>
      <c r="E188" s="74"/>
      <c r="F188" s="75"/>
      <c r="G188" s="77"/>
      <c r="H188" s="79"/>
      <c r="I188" s="79"/>
      <c r="J188" s="79"/>
      <c r="K188" s="79"/>
      <c r="L188" s="79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2:30" ht="12.75" customHeight="1" thickBot="1" x14ac:dyDescent="0.25">
      <c r="B189" s="86"/>
      <c r="D189" s="63"/>
      <c r="E189" s="63"/>
      <c r="F189" s="63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52">IF(OR(TRIM(M172)=0,TRIM(M172)=""),"",IF(IFERROR(TRIM(INDEX(QryItemNamed,MATCH(TRIM(M172),ITEM,0),3)),"")="LS","",IFERROR(TRIM(INDEX(QryItemNamed,MATCH(TRIM(M172),ITEM,0),3)),"")))</f>
        <v/>
      </c>
      <c r="N189" s="23" t="str">
        <f t="shared" si="52"/>
        <v/>
      </c>
      <c r="O189" s="23" t="str">
        <f t="shared" si="52"/>
        <v/>
      </c>
      <c r="P189" s="23" t="str">
        <f t="shared" si="52"/>
        <v/>
      </c>
      <c r="Q189" s="23" t="str">
        <f t="shared" si="52"/>
        <v/>
      </c>
      <c r="R189" s="23" t="str">
        <f t="shared" si="52"/>
        <v/>
      </c>
      <c r="S189" s="23" t="str">
        <f t="shared" si="52"/>
        <v/>
      </c>
      <c r="T189" s="23" t="str">
        <f t="shared" si="52"/>
        <v/>
      </c>
      <c r="U189" s="23" t="str">
        <f t="shared" si="52"/>
        <v/>
      </c>
      <c r="V189" s="23" t="str">
        <f t="shared" si="52"/>
        <v/>
      </c>
      <c r="W189" s="23" t="str">
        <f t="shared" si="52"/>
        <v/>
      </c>
      <c r="X189" s="23" t="str">
        <f t="shared" si="52"/>
        <v/>
      </c>
      <c r="Y189" s="23" t="str">
        <f t="shared" si="52"/>
        <v/>
      </c>
      <c r="Z189" s="23" t="str">
        <f t="shared" si="52"/>
        <v/>
      </c>
      <c r="AA189" s="23" t="str">
        <f t="shared" si="52"/>
        <v/>
      </c>
      <c r="AB189" s="23" t="str">
        <f t="shared" si="52"/>
        <v/>
      </c>
      <c r="AC189" s="23" t="str">
        <f t="shared" si="52"/>
        <v/>
      </c>
      <c r="AD189" s="23" t="str">
        <f t="shared" si="52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53">IF(D191&lt;&gt;"",F191-D191,"")</f>
        <v/>
      </c>
      <c r="J191" s="28"/>
      <c r="K191" s="28" t="str">
        <f t="shared" ref="K191:K248" si="54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53"/>
        <v/>
      </c>
      <c r="J192" s="30"/>
      <c r="K192" s="30" t="str">
        <f t="shared" si="54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53"/>
        <v/>
      </c>
      <c r="J193" s="30"/>
      <c r="K193" s="30" t="str">
        <f t="shared" si="54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53"/>
        <v/>
      </c>
      <c r="J194" s="30"/>
      <c r="K194" s="30" t="str">
        <f t="shared" si="54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53"/>
        <v/>
      </c>
      <c r="J195" s="30"/>
      <c r="K195" s="30" t="str">
        <f t="shared" si="54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30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53"/>
        <v/>
      </c>
      <c r="J196" s="30"/>
      <c r="K196" s="30" t="str">
        <f t="shared" si="54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30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53"/>
        <v/>
      </c>
      <c r="J197" s="30"/>
      <c r="K197" s="30" t="str">
        <f t="shared" si="54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30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53"/>
        <v/>
      </c>
      <c r="J198" s="30"/>
      <c r="K198" s="30" t="str">
        <f t="shared" si="54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53"/>
        <v/>
      </c>
      <c r="J199" s="30"/>
      <c r="K199" s="30" t="str">
        <f t="shared" si="54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30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53"/>
        <v/>
      </c>
      <c r="J200" s="30"/>
      <c r="K200" s="30" t="str">
        <f t="shared" si="54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30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53"/>
        <v/>
      </c>
      <c r="J201" s="30"/>
      <c r="K201" s="30" t="str">
        <f t="shared" si="54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30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53"/>
        <v/>
      </c>
      <c r="J202" s="30"/>
      <c r="K202" s="30" t="str">
        <f t="shared" si="54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30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53"/>
        <v/>
      </c>
      <c r="J203" s="30"/>
      <c r="K203" s="30" t="str">
        <f t="shared" si="54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53"/>
        <v/>
      </c>
      <c r="J204" s="30"/>
      <c r="K204" s="30" t="str">
        <f t="shared" si="54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30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53"/>
        <v/>
      </c>
      <c r="J205" s="30"/>
      <c r="K205" s="30" t="str">
        <f t="shared" si="54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30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53"/>
        <v/>
      </c>
      <c r="J206" s="30"/>
      <c r="K206" s="30" t="str">
        <f t="shared" si="54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30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53"/>
        <v/>
      </c>
      <c r="J207" s="30"/>
      <c r="K207" s="30" t="str">
        <f t="shared" si="54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30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53"/>
        <v/>
      </c>
      <c r="J208" s="30"/>
      <c r="K208" s="30" t="str">
        <f t="shared" si="54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53"/>
        <v/>
      </c>
      <c r="J209" s="30"/>
      <c r="K209" s="30" t="str">
        <f t="shared" si="54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53"/>
        <v/>
      </c>
      <c r="J210" s="30"/>
      <c r="K210" s="30" t="str">
        <f t="shared" si="54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53"/>
        <v/>
      </c>
      <c r="J211" s="30"/>
      <c r="K211" s="30" t="str">
        <f t="shared" si="54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53"/>
        <v/>
      </c>
      <c r="J212" s="30"/>
      <c r="K212" s="30" t="str">
        <f t="shared" si="54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53"/>
        <v/>
      </c>
      <c r="J213" s="30"/>
      <c r="K213" s="30" t="str">
        <f t="shared" si="54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53"/>
        <v/>
      </c>
      <c r="J214" s="30"/>
      <c r="K214" s="30" t="str">
        <f t="shared" si="54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53"/>
        <v/>
      </c>
      <c r="J215" s="30"/>
      <c r="K215" s="30" t="str">
        <f t="shared" si="54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53"/>
        <v/>
      </c>
      <c r="J216" s="30"/>
      <c r="K216" s="30" t="str">
        <f t="shared" si="54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30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53"/>
        <v/>
      </c>
      <c r="J217" s="30"/>
      <c r="K217" s="30" t="str">
        <f t="shared" si="54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53"/>
        <v/>
      </c>
      <c r="J218" s="30"/>
      <c r="K218" s="30" t="str">
        <f t="shared" si="54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53"/>
        <v/>
      </c>
      <c r="J219" s="30"/>
      <c r="K219" s="30" t="str">
        <f t="shared" si="54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53"/>
        <v/>
      </c>
      <c r="J220" s="30"/>
      <c r="K220" s="30" t="str">
        <f t="shared" si="54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53"/>
        <v/>
      </c>
      <c r="J221" s="30"/>
      <c r="K221" s="30" t="str">
        <f t="shared" si="54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53"/>
        <v/>
      </c>
      <c r="J222" s="30"/>
      <c r="K222" s="30" t="str">
        <f t="shared" si="54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53"/>
        <v/>
      </c>
      <c r="J223" s="30"/>
      <c r="K223" s="30" t="str">
        <f t="shared" si="54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53"/>
        <v/>
      </c>
      <c r="J224" s="30"/>
      <c r="K224" s="30" t="str">
        <f t="shared" si="54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53"/>
        <v/>
      </c>
      <c r="J225" s="30"/>
      <c r="K225" s="30" t="str">
        <f t="shared" si="54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30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53"/>
        <v/>
      </c>
      <c r="J226" s="30"/>
      <c r="K226" s="30" t="str">
        <f t="shared" si="54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0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53"/>
        <v/>
      </c>
      <c r="J227" s="30"/>
      <c r="K227" s="30" t="str">
        <f t="shared" si="54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53"/>
        <v/>
      </c>
      <c r="J228" s="30"/>
      <c r="K228" s="30" t="str">
        <f t="shared" si="54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53"/>
        <v/>
      </c>
      <c r="J229" s="30"/>
      <c r="K229" s="30" t="str">
        <f t="shared" si="54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53"/>
        <v/>
      </c>
      <c r="J230" s="30"/>
      <c r="K230" s="30" t="str">
        <f t="shared" si="54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53"/>
        <v/>
      </c>
      <c r="J231" s="30"/>
      <c r="K231" s="30" t="str">
        <f t="shared" si="54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53"/>
        <v/>
      </c>
      <c r="J232" s="30"/>
      <c r="K232" s="30" t="str">
        <f t="shared" si="54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53"/>
        <v/>
      </c>
      <c r="J233" s="30"/>
      <c r="K233" s="30" t="str">
        <f t="shared" si="54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53"/>
        <v/>
      </c>
      <c r="J234" s="30"/>
      <c r="K234" s="30" t="str">
        <f t="shared" si="54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53"/>
        <v/>
      </c>
      <c r="J235" s="30"/>
      <c r="K235" s="30" t="str">
        <f t="shared" si="54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53"/>
        <v/>
      </c>
      <c r="J236" s="30"/>
      <c r="K236" s="30" t="str">
        <f t="shared" si="54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53"/>
        <v/>
      </c>
      <c r="J237" s="30"/>
      <c r="K237" s="30" t="str">
        <f t="shared" si="54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53"/>
        <v/>
      </c>
      <c r="J238" s="30"/>
      <c r="K238" s="30" t="str">
        <f t="shared" si="54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53"/>
        <v/>
      </c>
      <c r="J239" s="30"/>
      <c r="K239" s="30" t="str">
        <f t="shared" si="54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53"/>
        <v/>
      </c>
      <c r="J240" s="30"/>
      <c r="K240" s="30" t="str">
        <f t="shared" si="54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53"/>
        <v/>
      </c>
      <c r="J241" s="30"/>
      <c r="K241" s="30" t="str">
        <f t="shared" si="54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53"/>
        <v/>
      </c>
      <c r="J242" s="30"/>
      <c r="K242" s="30" t="str">
        <f t="shared" si="54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53"/>
        <v/>
      </c>
      <c r="J243" s="30"/>
      <c r="K243" s="30" t="str">
        <f t="shared" si="54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53"/>
        <v/>
      </c>
      <c r="J244" s="30"/>
      <c r="K244" s="30" t="str">
        <f t="shared" si="54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53"/>
        <v/>
      </c>
      <c r="J245" s="40"/>
      <c r="K245" s="40" t="str">
        <f t="shared" si="54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53"/>
        <v/>
      </c>
      <c r="J246" s="40"/>
      <c r="K246" s="40" t="str">
        <f t="shared" si="54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53"/>
        <v/>
      </c>
      <c r="J247" s="40"/>
      <c r="K247" s="40" t="str">
        <f t="shared" si="54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53"/>
        <v/>
      </c>
      <c r="J248" s="40"/>
      <c r="K248" s="40" t="str">
        <f t="shared" si="54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64" t="s">
        <v>4</v>
      </c>
      <c r="E249" s="65"/>
      <c r="F249" s="65"/>
      <c r="G249" s="65"/>
      <c r="H249" s="65"/>
      <c r="I249" s="65"/>
      <c r="J249" s="65"/>
      <c r="K249" s="65"/>
      <c r="L249" s="66"/>
      <c r="M249" s="44" t="str">
        <f>IF(M172="","",IF(M189="","",IF(SUM(M190:M248)&lt;&gt;0,SUM(M190:M248),"")))</f>
        <v/>
      </c>
      <c r="N249" s="44" t="str">
        <f t="shared" ref="N249" si="55">IF(N172="","",IF(N189="","",IF(SUM(N190:N248)&lt;&gt;0,SUM(N190:N248),"")))</f>
        <v/>
      </c>
      <c r="O249" s="44" t="str">
        <f t="shared" ref="O249" si="56">IF(O172="","",IF(O189="","",IF(SUM(O190:O248)&lt;&gt;0,SUM(O190:O248),"")))</f>
        <v/>
      </c>
      <c r="P249" s="44" t="str">
        <f t="shared" ref="P249" si="57">IF(P172="","",IF(P189="","",IF(SUM(P190:P248)&lt;&gt;0,SUM(P190:P248),"")))</f>
        <v/>
      </c>
      <c r="Q249" s="44" t="str">
        <f t="shared" ref="Q249" si="58">IF(Q172="","",IF(Q189="","",IF(SUM(Q190:Q248)&lt;&gt;0,SUM(Q190:Q248),"")))</f>
        <v/>
      </c>
      <c r="R249" s="44" t="str">
        <f t="shared" ref="R249" si="59">IF(R172="","",IF(R189="","",IF(SUM(R190:R248)&lt;&gt;0,SUM(R190:R248),"")))</f>
        <v/>
      </c>
      <c r="S249" s="44" t="str">
        <f t="shared" ref="S249" si="60">IF(S172="","",IF(S189="","",IF(SUM(S190:S248)&lt;&gt;0,SUM(S190:S248),"")))</f>
        <v/>
      </c>
      <c r="T249" s="44" t="str">
        <f t="shared" ref="T249" si="61">IF(T172="","",IF(T189="","",IF(SUM(T190:T248)&lt;&gt;0,SUM(T190:T248),"")))</f>
        <v/>
      </c>
      <c r="U249" s="44" t="str">
        <f t="shared" ref="U249" si="62">IF(U172="","",IF(U189="","",IF(SUM(U190:U248)&lt;&gt;0,SUM(U190:U248),"")))</f>
        <v/>
      </c>
      <c r="V249" s="44" t="str">
        <f t="shared" ref="V249" si="63">IF(V172="","",IF(V189="","",IF(SUM(V190:V248)&lt;&gt;0,SUM(V190:V248),"")))</f>
        <v/>
      </c>
      <c r="W249" s="44" t="str">
        <f t="shared" ref="W249" si="64">IF(W172="","",IF(W189="","",IF(SUM(W190:W248)&lt;&gt;0,SUM(W190:W248),"")))</f>
        <v/>
      </c>
      <c r="X249" s="44" t="str">
        <f t="shared" ref="X249" si="65">IF(X172="","",IF(X189="","",IF(SUM(X190:X248)&lt;&gt;0,SUM(X190:X248),"")))</f>
        <v/>
      </c>
      <c r="Y249" s="44" t="str">
        <f t="shared" ref="Y249" si="66">IF(Y172="","",IF(Y189="","",IF(SUM(Y190:Y248)&lt;&gt;0,SUM(Y190:Y248),"")))</f>
        <v/>
      </c>
      <c r="Z249" s="44" t="str">
        <f t="shared" ref="Z249" si="67">IF(Z172="","",IF(Z189="","",IF(SUM(Z190:Z248)&lt;&gt;0,SUM(Z190:Z248),"")))</f>
        <v/>
      </c>
      <c r="AA249" s="44" t="str">
        <f t="shared" ref="AA249" si="68">IF(AA172="","",IF(AA189="","",IF(SUM(AA190:AA248)&lt;&gt;0,SUM(AA190:AA248),"")))</f>
        <v/>
      </c>
      <c r="AB249" s="44" t="str">
        <f t="shared" ref="AB249" si="69">IF(AB172="","",IF(AB189="","",IF(SUM(AB190:AB248)&lt;&gt;0,SUM(AB190:AB248),"")))</f>
        <v/>
      </c>
      <c r="AC249" s="44" t="str">
        <f t="shared" ref="AC249" si="70">IF(AC172="","",IF(AC189="","",IF(SUM(AC190:AC248)&lt;&gt;0,SUM(AC190:AC248),"")))</f>
        <v/>
      </c>
      <c r="AD249" s="44" t="str">
        <f t="shared" ref="AD249" si="71">IF(AD172="","",IF(AD189="","",IF(SUM(AD190:AD248)&lt;&gt;0,SUM(AD190:AD248),"")))</f>
        <v/>
      </c>
    </row>
    <row r="250" spans="2:30" ht="12.75" customHeight="1" x14ac:dyDescent="0.2">
      <c r="B250" s="6" t="s">
        <v>21</v>
      </c>
      <c r="D250" s="67" t="s">
        <v>5</v>
      </c>
      <c r="E250" s="68"/>
      <c r="F250" s="68"/>
      <c r="G250" s="68"/>
      <c r="H250" s="68"/>
      <c r="I250" s="68"/>
      <c r="J250" s="68"/>
      <c r="K250" s="68"/>
      <c r="L250" s="69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72">IF(N172="","",IF(N189="",IF(SUM(COUNTIF(N190:N248,"LS")+COUNTIF(N190:N248,"LUMP"))&gt;0,"LS",""),IF(N249&lt;&gt;"",ROUNDUP(N249,0),"")))</f>
        <v/>
      </c>
      <c r="O250" s="45" t="str">
        <f t="shared" ref="O250" si="73">IF(O172="","",IF(O189="",IF(SUM(COUNTIF(O190:O248,"LS")+COUNTIF(O190:O248,"LUMP"))&gt;0,"LS",""),IF(O249&lt;&gt;"",ROUNDUP(O249,0),"")))</f>
        <v/>
      </c>
      <c r="P250" s="45" t="str">
        <f t="shared" ref="P250" si="74">IF(P172="","",IF(P189="",IF(SUM(COUNTIF(P190:P248,"LS")+COUNTIF(P190:P248,"LUMP"))&gt;0,"LS",""),IF(P249&lt;&gt;"",ROUNDUP(P249,0),"")))</f>
        <v/>
      </c>
      <c r="Q250" s="45" t="str">
        <f t="shared" ref="Q250" si="75">IF(Q172="","",IF(Q189="",IF(SUM(COUNTIF(Q190:Q248,"LS")+COUNTIF(Q190:Q248,"LUMP"))&gt;0,"LS",""),IF(Q249&lt;&gt;"",ROUNDUP(Q249,0),"")))</f>
        <v/>
      </c>
      <c r="R250" s="45" t="str">
        <f t="shared" ref="R250" si="76">IF(R172="","",IF(R189="",IF(SUM(COUNTIF(R190:R248,"LS")+COUNTIF(R190:R248,"LUMP"))&gt;0,"LS",""),IF(R249&lt;&gt;"",ROUNDUP(R249,0),"")))</f>
        <v/>
      </c>
      <c r="S250" s="45" t="str">
        <f t="shared" ref="S250" si="77">IF(S172="","",IF(S189="",IF(SUM(COUNTIF(S190:S248,"LS")+COUNTIF(S190:S248,"LUMP"))&gt;0,"LS",""),IF(S249&lt;&gt;"",ROUNDUP(S249,0),"")))</f>
        <v/>
      </c>
      <c r="T250" s="45" t="str">
        <f t="shared" ref="T250" si="78">IF(T172="","",IF(T189="",IF(SUM(COUNTIF(T190:T248,"LS")+COUNTIF(T190:T248,"LUMP"))&gt;0,"LS",""),IF(T249&lt;&gt;"",ROUNDUP(T249,0),"")))</f>
        <v/>
      </c>
      <c r="U250" s="45" t="str">
        <f t="shared" ref="U250" si="79">IF(U172="","",IF(U189="",IF(SUM(COUNTIF(U190:U248,"LS")+COUNTIF(U190:U248,"LUMP"))&gt;0,"LS",""),IF(U249&lt;&gt;"",ROUNDUP(U249,0),"")))</f>
        <v/>
      </c>
      <c r="V250" s="45" t="str">
        <f t="shared" ref="V250" si="80">IF(V172="","",IF(V189="",IF(SUM(COUNTIF(V190:V248,"LS")+COUNTIF(V190:V248,"LUMP"))&gt;0,"LS",""),IF(V249&lt;&gt;"",ROUNDUP(V249,0),"")))</f>
        <v/>
      </c>
      <c r="W250" s="45" t="str">
        <f t="shared" ref="W250" si="81">IF(W172="","",IF(W189="",IF(SUM(COUNTIF(W190:W248,"LS")+COUNTIF(W190:W248,"LUMP"))&gt;0,"LS",""),IF(W249&lt;&gt;"",ROUNDUP(W249,0),"")))</f>
        <v/>
      </c>
      <c r="X250" s="45" t="str">
        <f t="shared" ref="X250" si="82">IF(X172="","",IF(X189="",IF(SUM(COUNTIF(X190:X248,"LS")+COUNTIF(X190:X248,"LUMP"))&gt;0,"LS",""),IF(X249&lt;&gt;"",ROUNDUP(X249,0),"")))</f>
        <v/>
      </c>
      <c r="Y250" s="45" t="str">
        <f t="shared" ref="Y250" si="83">IF(Y172="","",IF(Y189="",IF(SUM(COUNTIF(Y190:Y248,"LS")+COUNTIF(Y190:Y248,"LUMP"))&gt;0,"LS",""),IF(Y249&lt;&gt;"",ROUNDUP(Y249,0),"")))</f>
        <v/>
      </c>
      <c r="Z250" s="45" t="str">
        <f t="shared" ref="Z250" si="84">IF(Z172="","",IF(Z189="",IF(SUM(COUNTIF(Z190:Z248,"LS")+COUNTIF(Z190:Z248,"LUMP"))&gt;0,"LS",""),IF(Z249&lt;&gt;"",ROUNDUP(Z249,0),"")))</f>
        <v/>
      </c>
      <c r="AA250" s="45" t="str">
        <f t="shared" ref="AA250" si="85">IF(AA172="","",IF(AA189="",IF(SUM(COUNTIF(AA190:AA248,"LS")+COUNTIF(AA190:AA248,"LUMP"))&gt;0,"LS",""),IF(AA249&lt;&gt;"",ROUNDUP(AA249,0),"")))</f>
        <v/>
      </c>
      <c r="AB250" s="45" t="str">
        <f t="shared" ref="AB250" si="86">IF(AB172="","",IF(AB189="",IF(SUM(COUNTIF(AB190:AB248,"LS")+COUNTIF(AB190:AB248,"LUMP"))&gt;0,"LS",""),IF(AB249&lt;&gt;"",ROUNDUP(AB249,0),"")))</f>
        <v/>
      </c>
      <c r="AC250" s="45" t="str">
        <f t="shared" ref="AC250" si="87">IF(AC172="","",IF(AC189="",IF(SUM(COUNTIF(AC190:AC248,"LS")+COUNTIF(AC190:AC248,"LUMP"))&gt;0,"LS",""),IF(AC249&lt;&gt;"",ROUNDUP(AC249,0),"")))</f>
        <v/>
      </c>
      <c r="AD250" s="45" t="str">
        <f t="shared" ref="AD250" si="88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19</v>
      </c>
      <c r="D252" s="80">
        <f>D171+1</f>
        <v>70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84" t="s">
        <v>20</v>
      </c>
      <c r="D257" s="70" t="s">
        <v>2</v>
      </c>
      <c r="E257" s="71"/>
      <c r="F257" s="72"/>
      <c r="G257" s="76" t="s">
        <v>9</v>
      </c>
      <c r="H257" s="78" t="s">
        <v>0</v>
      </c>
      <c r="I257" s="78" t="s">
        <v>10</v>
      </c>
      <c r="J257" s="78" t="s">
        <v>11</v>
      </c>
      <c r="K257" s="78" t="s">
        <v>16</v>
      </c>
      <c r="L257" s="78" t="s">
        <v>3</v>
      </c>
      <c r="M257" s="20" t="str">
        <f t="shared" ref="M257:AD257" si="89">IF(OR(TRIM(M253)=0,TRIM(M253)=""),"",IF(IFERROR(TRIM(INDEX(QryItemNamed,MATCH(TRIM(M253),ITEM,0),2)),"")="Y","SPECIAL",LEFT(IFERROR(TRIM(INDEX(ITEM,MATCH(TRIM(M253),ITEM,0))),""),3)))</f>
        <v/>
      </c>
      <c r="N257" s="20" t="str">
        <f t="shared" si="89"/>
        <v/>
      </c>
      <c r="O257" s="20" t="str">
        <f t="shared" si="89"/>
        <v/>
      </c>
      <c r="P257" s="20" t="str">
        <f t="shared" si="89"/>
        <v/>
      </c>
      <c r="Q257" s="20" t="str">
        <f t="shared" si="89"/>
        <v/>
      </c>
      <c r="R257" s="20" t="str">
        <f t="shared" si="89"/>
        <v/>
      </c>
      <c r="S257" s="20" t="str">
        <f t="shared" si="89"/>
        <v/>
      </c>
      <c r="T257" s="20" t="str">
        <f t="shared" si="89"/>
        <v/>
      </c>
      <c r="U257" s="20" t="str">
        <f t="shared" si="89"/>
        <v/>
      </c>
      <c r="V257" s="20" t="str">
        <f t="shared" si="89"/>
        <v/>
      </c>
      <c r="W257" s="20" t="str">
        <f t="shared" si="89"/>
        <v/>
      </c>
      <c r="X257" s="20" t="str">
        <f t="shared" si="89"/>
        <v/>
      </c>
      <c r="Y257" s="20" t="str">
        <f t="shared" si="89"/>
        <v/>
      </c>
      <c r="Z257" s="20" t="str">
        <f t="shared" si="89"/>
        <v/>
      </c>
      <c r="AA257" s="20" t="str">
        <f t="shared" si="89"/>
        <v/>
      </c>
      <c r="AB257" s="20" t="str">
        <f t="shared" si="89"/>
        <v/>
      </c>
      <c r="AC257" s="20" t="str">
        <f t="shared" si="89"/>
        <v/>
      </c>
      <c r="AD257" s="20" t="str">
        <f t="shared" si="89"/>
        <v/>
      </c>
    </row>
    <row r="258" spans="2:30" ht="12.75" customHeight="1" x14ac:dyDescent="0.2">
      <c r="B258" s="85"/>
      <c r="D258" s="73"/>
      <c r="E258" s="74"/>
      <c r="F258" s="75"/>
      <c r="G258" s="77"/>
      <c r="H258" s="79"/>
      <c r="I258" s="79"/>
      <c r="J258" s="79"/>
      <c r="K258" s="79"/>
      <c r="L258" s="79"/>
      <c r="M258" s="60" t="str">
        <f t="shared" ref="M258:AD258" si="90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60" t="str">
        <f t="shared" si="90"/>
        <v/>
      </c>
      <c r="O258" s="60" t="str">
        <f t="shared" si="90"/>
        <v/>
      </c>
      <c r="P258" s="60" t="str">
        <f t="shared" si="90"/>
        <v/>
      </c>
      <c r="Q258" s="60" t="str">
        <f t="shared" si="90"/>
        <v/>
      </c>
      <c r="R258" s="60" t="str">
        <f t="shared" si="90"/>
        <v/>
      </c>
      <c r="S258" s="60" t="str">
        <f t="shared" si="90"/>
        <v/>
      </c>
      <c r="T258" s="60" t="str">
        <f t="shared" si="90"/>
        <v/>
      </c>
      <c r="U258" s="60" t="str">
        <f t="shared" si="90"/>
        <v/>
      </c>
      <c r="V258" s="60" t="str">
        <f t="shared" si="90"/>
        <v/>
      </c>
      <c r="W258" s="60" t="str">
        <f t="shared" si="90"/>
        <v/>
      </c>
      <c r="X258" s="60" t="str">
        <f t="shared" si="90"/>
        <v/>
      </c>
      <c r="Y258" s="60" t="str">
        <f t="shared" si="90"/>
        <v/>
      </c>
      <c r="Z258" s="60" t="str">
        <f t="shared" si="90"/>
        <v/>
      </c>
      <c r="AA258" s="60" t="str">
        <f t="shared" si="90"/>
        <v/>
      </c>
      <c r="AB258" s="60" t="str">
        <f t="shared" si="90"/>
        <v/>
      </c>
      <c r="AC258" s="60" t="str">
        <f t="shared" si="90"/>
        <v/>
      </c>
      <c r="AD258" s="60" t="str">
        <f t="shared" si="90"/>
        <v/>
      </c>
    </row>
    <row r="259" spans="2:30" ht="12.75" customHeight="1" x14ac:dyDescent="0.2">
      <c r="B259" s="85"/>
      <c r="D259" s="73"/>
      <c r="E259" s="74"/>
      <c r="F259" s="75"/>
      <c r="G259" s="77"/>
      <c r="H259" s="79"/>
      <c r="I259" s="79"/>
      <c r="J259" s="79"/>
      <c r="K259" s="79"/>
      <c r="L259" s="79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spans="2:30" ht="12.75" customHeight="1" x14ac:dyDescent="0.2">
      <c r="B260" s="85"/>
      <c r="D260" s="73"/>
      <c r="E260" s="74"/>
      <c r="F260" s="75"/>
      <c r="G260" s="77"/>
      <c r="H260" s="79"/>
      <c r="I260" s="79"/>
      <c r="J260" s="79"/>
      <c r="K260" s="79"/>
      <c r="L260" s="79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spans="2:30" ht="12.75" customHeight="1" x14ac:dyDescent="0.2">
      <c r="B261" s="85"/>
      <c r="D261" s="73"/>
      <c r="E261" s="74"/>
      <c r="F261" s="75"/>
      <c r="G261" s="77"/>
      <c r="H261" s="79"/>
      <c r="I261" s="79"/>
      <c r="J261" s="79"/>
      <c r="K261" s="79"/>
      <c r="L261" s="79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spans="2:30" ht="12.75" customHeight="1" x14ac:dyDescent="0.2">
      <c r="B262" s="85"/>
      <c r="D262" s="73"/>
      <c r="E262" s="74"/>
      <c r="F262" s="75"/>
      <c r="G262" s="77"/>
      <c r="H262" s="79"/>
      <c r="I262" s="79"/>
      <c r="J262" s="79"/>
      <c r="K262" s="79"/>
      <c r="L262" s="79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spans="2:30" ht="12.75" customHeight="1" x14ac:dyDescent="0.2">
      <c r="B263" s="85"/>
      <c r="D263" s="73"/>
      <c r="E263" s="74"/>
      <c r="F263" s="75"/>
      <c r="G263" s="77"/>
      <c r="H263" s="79"/>
      <c r="I263" s="79"/>
      <c r="J263" s="79"/>
      <c r="K263" s="79"/>
      <c r="L263" s="79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spans="2:30" ht="12.75" customHeight="1" x14ac:dyDescent="0.2">
      <c r="B264" s="85"/>
      <c r="D264" s="73"/>
      <c r="E264" s="74"/>
      <c r="F264" s="75"/>
      <c r="G264" s="77"/>
      <c r="H264" s="79"/>
      <c r="I264" s="79"/>
      <c r="J264" s="79"/>
      <c r="K264" s="79"/>
      <c r="L264" s="79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spans="2:30" ht="12.75" customHeight="1" x14ac:dyDescent="0.2">
      <c r="B265" s="85"/>
      <c r="D265" s="73"/>
      <c r="E265" s="74"/>
      <c r="F265" s="75"/>
      <c r="G265" s="77"/>
      <c r="H265" s="79"/>
      <c r="I265" s="79"/>
      <c r="J265" s="79"/>
      <c r="K265" s="79"/>
      <c r="L265" s="79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spans="2:30" ht="12.75" customHeight="1" x14ac:dyDescent="0.2">
      <c r="B266" s="85"/>
      <c r="D266" s="73"/>
      <c r="E266" s="74"/>
      <c r="F266" s="75"/>
      <c r="G266" s="77"/>
      <c r="H266" s="79"/>
      <c r="I266" s="79"/>
      <c r="J266" s="79"/>
      <c r="K266" s="79"/>
      <c r="L266" s="79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spans="2:30" ht="12.75" customHeight="1" x14ac:dyDescent="0.2">
      <c r="B267" s="85"/>
      <c r="D267" s="73"/>
      <c r="E267" s="74"/>
      <c r="F267" s="75"/>
      <c r="G267" s="77"/>
      <c r="H267" s="79"/>
      <c r="I267" s="79"/>
      <c r="J267" s="79"/>
      <c r="K267" s="79"/>
      <c r="L267" s="79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spans="2:30" ht="12.75" customHeight="1" x14ac:dyDescent="0.2">
      <c r="B268" s="85"/>
      <c r="D268" s="73"/>
      <c r="E268" s="74"/>
      <c r="F268" s="75"/>
      <c r="G268" s="77"/>
      <c r="H268" s="79"/>
      <c r="I268" s="79"/>
      <c r="J268" s="79"/>
      <c r="K268" s="79"/>
      <c r="L268" s="79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spans="2:30" ht="12.75" customHeight="1" x14ac:dyDescent="0.2">
      <c r="B269" s="85"/>
      <c r="D269" s="73"/>
      <c r="E269" s="74"/>
      <c r="F269" s="75"/>
      <c r="G269" s="77"/>
      <c r="H269" s="79"/>
      <c r="I269" s="79"/>
      <c r="J269" s="79"/>
      <c r="K269" s="79"/>
      <c r="L269" s="79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2:30" ht="12.75" customHeight="1" thickBot="1" x14ac:dyDescent="0.25">
      <c r="B270" s="86"/>
      <c r="D270" s="63"/>
      <c r="E270" s="63"/>
      <c r="F270" s="63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AD270" si="91">IF(OR(TRIM(M253)=0,TRIM(M253)=""),"",IF(IFERROR(TRIM(INDEX(QryItemNamed,MATCH(TRIM(M253),ITEM,0),3)),"")="LS","",IFERROR(TRIM(INDEX(QryItemNamed,MATCH(TRIM(M253),ITEM,0),3)),"")))</f>
        <v/>
      </c>
      <c r="N270" s="23" t="str">
        <f t="shared" si="91"/>
        <v/>
      </c>
      <c r="O270" s="23" t="str">
        <f t="shared" si="91"/>
        <v/>
      </c>
      <c r="P270" s="23" t="str">
        <f t="shared" si="91"/>
        <v/>
      </c>
      <c r="Q270" s="23" t="str">
        <f t="shared" si="91"/>
        <v/>
      </c>
      <c r="R270" s="23" t="str">
        <f t="shared" si="91"/>
        <v/>
      </c>
      <c r="S270" s="23" t="str">
        <f t="shared" si="91"/>
        <v/>
      </c>
      <c r="T270" s="23" t="str">
        <f t="shared" si="91"/>
        <v/>
      </c>
      <c r="U270" s="23" t="str">
        <f t="shared" si="91"/>
        <v/>
      </c>
      <c r="V270" s="23" t="str">
        <f t="shared" si="91"/>
        <v/>
      </c>
      <c r="W270" s="23" t="str">
        <f t="shared" si="91"/>
        <v/>
      </c>
      <c r="X270" s="23" t="str">
        <f t="shared" si="91"/>
        <v/>
      </c>
      <c r="Y270" s="23" t="str">
        <f t="shared" si="91"/>
        <v/>
      </c>
      <c r="Z270" s="23" t="str">
        <f t="shared" si="91"/>
        <v/>
      </c>
      <c r="AA270" s="23" t="str">
        <f t="shared" si="91"/>
        <v/>
      </c>
      <c r="AB270" s="23" t="str">
        <f t="shared" si="91"/>
        <v/>
      </c>
      <c r="AC270" s="23" t="str">
        <f t="shared" si="91"/>
        <v/>
      </c>
      <c r="AD270" s="23" t="str">
        <f t="shared" si="91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92">IF(D272&lt;&gt;"",F272-D272,"")</f>
        <v/>
      </c>
      <c r="J272" s="28"/>
      <c r="K272" s="28" t="str">
        <f t="shared" ref="K272:K329" si="93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92"/>
        <v/>
      </c>
      <c r="J273" s="30"/>
      <c r="K273" s="30" t="str">
        <f t="shared" si="93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92"/>
        <v/>
      </c>
      <c r="J274" s="30"/>
      <c r="K274" s="30" t="str">
        <f t="shared" si="93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92"/>
        <v/>
      </c>
      <c r="J275" s="30"/>
      <c r="K275" s="30" t="str">
        <f t="shared" si="93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92"/>
        <v/>
      </c>
      <c r="J276" s="30"/>
      <c r="K276" s="30" t="str">
        <f t="shared" si="93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30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92"/>
        <v/>
      </c>
      <c r="J277" s="30"/>
      <c r="K277" s="30" t="str">
        <f t="shared" si="93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92"/>
        <v/>
      </c>
      <c r="J278" s="30"/>
      <c r="K278" s="30" t="str">
        <f t="shared" si="93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92"/>
        <v/>
      </c>
      <c r="J279" s="30"/>
      <c r="K279" s="30" t="str">
        <f t="shared" si="93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92"/>
        <v/>
      </c>
      <c r="J280" s="30"/>
      <c r="K280" s="30" t="str">
        <f t="shared" si="93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92"/>
        <v/>
      </c>
      <c r="J281" s="30"/>
      <c r="K281" s="30" t="str">
        <f t="shared" si="93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92"/>
        <v/>
      </c>
      <c r="J282" s="30"/>
      <c r="K282" s="30" t="str">
        <f t="shared" si="93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92"/>
        <v/>
      </c>
      <c r="J283" s="30"/>
      <c r="K283" s="30" t="str">
        <f t="shared" si="93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92"/>
        <v/>
      </c>
      <c r="J284" s="30"/>
      <c r="K284" s="30" t="str">
        <f t="shared" si="93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92"/>
        <v/>
      </c>
      <c r="J285" s="30"/>
      <c r="K285" s="30" t="str">
        <f t="shared" si="93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92"/>
        <v/>
      </c>
      <c r="J286" s="30"/>
      <c r="K286" s="30" t="str">
        <f t="shared" si="93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92"/>
        <v/>
      </c>
      <c r="J287" s="30"/>
      <c r="K287" s="30" t="str">
        <f t="shared" si="93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92"/>
        <v/>
      </c>
      <c r="J288" s="30"/>
      <c r="K288" s="30" t="str">
        <f t="shared" si="93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92"/>
        <v/>
      </c>
      <c r="J289" s="30"/>
      <c r="K289" s="30" t="str">
        <f t="shared" si="93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92"/>
        <v/>
      </c>
      <c r="J290" s="30"/>
      <c r="K290" s="30" t="str">
        <f t="shared" si="93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92"/>
        <v/>
      </c>
      <c r="J291" s="30"/>
      <c r="K291" s="30" t="str">
        <f t="shared" si="93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92"/>
        <v/>
      </c>
      <c r="J292" s="30"/>
      <c r="K292" s="30" t="str">
        <f t="shared" si="93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92"/>
        <v/>
      </c>
      <c r="J293" s="30"/>
      <c r="K293" s="30" t="str">
        <f t="shared" si="93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92"/>
        <v/>
      </c>
      <c r="J294" s="30"/>
      <c r="K294" s="30" t="str">
        <f t="shared" si="93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92"/>
        <v/>
      </c>
      <c r="J295" s="30"/>
      <c r="K295" s="30" t="str">
        <f t="shared" si="93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92"/>
        <v/>
      </c>
      <c r="J296" s="30"/>
      <c r="K296" s="30" t="str">
        <f t="shared" si="93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92"/>
        <v/>
      </c>
      <c r="J297" s="30"/>
      <c r="K297" s="30" t="str">
        <f t="shared" si="93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30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92"/>
        <v/>
      </c>
      <c r="J298" s="30"/>
      <c r="K298" s="30" t="str">
        <f t="shared" si="93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92"/>
        <v/>
      </c>
      <c r="J299" s="30"/>
      <c r="K299" s="30" t="str">
        <f t="shared" si="93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92"/>
        <v/>
      </c>
      <c r="J300" s="30"/>
      <c r="K300" s="30" t="str">
        <f t="shared" si="93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92"/>
        <v/>
      </c>
      <c r="J301" s="30"/>
      <c r="K301" s="30" t="str">
        <f t="shared" si="93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92"/>
        <v/>
      </c>
      <c r="J302" s="30"/>
      <c r="K302" s="30" t="str">
        <f t="shared" si="93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92"/>
        <v/>
      </c>
      <c r="J303" s="30"/>
      <c r="K303" s="30" t="str">
        <f t="shared" si="93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92"/>
        <v/>
      </c>
      <c r="J304" s="30"/>
      <c r="K304" s="30" t="str">
        <f t="shared" si="93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92"/>
        <v/>
      </c>
      <c r="J305" s="30"/>
      <c r="K305" s="30" t="str">
        <f t="shared" si="93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92"/>
        <v/>
      </c>
      <c r="J306" s="30"/>
      <c r="K306" s="30" t="str">
        <f t="shared" si="93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30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92"/>
        <v/>
      </c>
      <c r="J307" s="30"/>
      <c r="K307" s="30" t="str">
        <f t="shared" si="93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0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92"/>
        <v/>
      </c>
      <c r="J308" s="30"/>
      <c r="K308" s="30" t="str">
        <f t="shared" si="93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92"/>
        <v/>
      </c>
      <c r="J309" s="30"/>
      <c r="K309" s="30" t="str">
        <f t="shared" si="93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92"/>
        <v/>
      </c>
      <c r="J310" s="30"/>
      <c r="K310" s="30" t="str">
        <f t="shared" si="93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92"/>
        <v/>
      </c>
      <c r="J311" s="30"/>
      <c r="K311" s="30" t="str">
        <f t="shared" si="93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92"/>
        <v/>
      </c>
      <c r="J312" s="30"/>
      <c r="K312" s="30" t="str">
        <f t="shared" si="93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92"/>
        <v/>
      </c>
      <c r="J313" s="30"/>
      <c r="K313" s="30" t="str">
        <f t="shared" si="93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92"/>
        <v/>
      </c>
      <c r="J314" s="30"/>
      <c r="K314" s="30" t="str">
        <f t="shared" si="93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92"/>
        <v/>
      </c>
      <c r="J315" s="30"/>
      <c r="K315" s="30" t="str">
        <f t="shared" si="93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92"/>
        <v/>
      </c>
      <c r="J316" s="30"/>
      <c r="K316" s="30" t="str">
        <f t="shared" si="93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92"/>
        <v/>
      </c>
      <c r="J317" s="30"/>
      <c r="K317" s="30" t="str">
        <f t="shared" si="93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92"/>
        <v/>
      </c>
      <c r="J318" s="30"/>
      <c r="K318" s="30" t="str">
        <f t="shared" si="93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92"/>
        <v/>
      </c>
      <c r="J319" s="30"/>
      <c r="K319" s="30" t="str">
        <f t="shared" si="93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92"/>
        <v/>
      </c>
      <c r="J320" s="30"/>
      <c r="K320" s="30" t="str">
        <f t="shared" si="93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92"/>
        <v/>
      </c>
      <c r="J321" s="30"/>
      <c r="K321" s="30" t="str">
        <f t="shared" si="93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92"/>
        <v/>
      </c>
      <c r="J322" s="30"/>
      <c r="K322" s="30" t="str">
        <f t="shared" si="93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92"/>
        <v/>
      </c>
      <c r="J323" s="30"/>
      <c r="K323" s="30" t="str">
        <f t="shared" si="93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92"/>
        <v/>
      </c>
      <c r="J324" s="30"/>
      <c r="K324" s="30" t="str">
        <f t="shared" si="93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92"/>
        <v/>
      </c>
      <c r="J325" s="30"/>
      <c r="K325" s="30" t="str">
        <f t="shared" si="93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92"/>
        <v/>
      </c>
      <c r="J326" s="40"/>
      <c r="K326" s="40" t="str">
        <f t="shared" si="93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92"/>
        <v/>
      </c>
      <c r="J327" s="40"/>
      <c r="K327" s="40" t="str">
        <f t="shared" si="93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92"/>
        <v/>
      </c>
      <c r="J328" s="40"/>
      <c r="K328" s="40" t="str">
        <f t="shared" si="93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92"/>
        <v/>
      </c>
      <c r="J329" s="40"/>
      <c r="K329" s="40" t="str">
        <f t="shared" si="93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64" t="s">
        <v>4</v>
      </c>
      <c r="E330" s="65"/>
      <c r="F330" s="65"/>
      <c r="G330" s="65"/>
      <c r="H330" s="65"/>
      <c r="I330" s="65"/>
      <c r="J330" s="65"/>
      <c r="K330" s="65"/>
      <c r="L330" s="66"/>
      <c r="M330" s="44" t="str">
        <f>IF(M253="","",IF(M270="","",IF(SUM(M271:M329)&lt;&gt;0,SUM(M271:M329),"")))</f>
        <v/>
      </c>
      <c r="N330" s="44" t="str">
        <f t="shared" ref="N330" si="94">IF(N253="","",IF(N270="","",IF(SUM(N271:N329)&lt;&gt;0,SUM(N271:N329),"")))</f>
        <v/>
      </c>
      <c r="O330" s="44" t="str">
        <f t="shared" ref="O330" si="95">IF(O253="","",IF(O270="","",IF(SUM(O271:O329)&lt;&gt;0,SUM(O271:O329),"")))</f>
        <v/>
      </c>
      <c r="P330" s="44" t="str">
        <f t="shared" ref="P330" si="96">IF(P253="","",IF(P270="","",IF(SUM(P271:P329)&lt;&gt;0,SUM(P271:P329),"")))</f>
        <v/>
      </c>
      <c r="Q330" s="44" t="str">
        <f t="shared" ref="Q330" si="97">IF(Q253="","",IF(Q270="","",IF(SUM(Q271:Q329)&lt;&gt;0,SUM(Q271:Q329),"")))</f>
        <v/>
      </c>
      <c r="R330" s="44" t="str">
        <f t="shared" ref="R330" si="98">IF(R253="","",IF(R270="","",IF(SUM(R271:R329)&lt;&gt;0,SUM(R271:R329),"")))</f>
        <v/>
      </c>
      <c r="S330" s="44" t="str">
        <f t="shared" ref="S330" si="99">IF(S253="","",IF(S270="","",IF(SUM(S271:S329)&lt;&gt;0,SUM(S271:S329),"")))</f>
        <v/>
      </c>
      <c r="T330" s="44" t="str">
        <f t="shared" ref="T330" si="100">IF(T253="","",IF(T270="","",IF(SUM(T271:T329)&lt;&gt;0,SUM(T271:T329),"")))</f>
        <v/>
      </c>
      <c r="U330" s="44" t="str">
        <f t="shared" ref="U330" si="101">IF(U253="","",IF(U270="","",IF(SUM(U271:U329)&lt;&gt;0,SUM(U271:U329),"")))</f>
        <v/>
      </c>
      <c r="V330" s="44" t="str">
        <f t="shared" ref="V330" si="102">IF(V253="","",IF(V270="","",IF(SUM(V271:V329)&lt;&gt;0,SUM(V271:V329),"")))</f>
        <v/>
      </c>
      <c r="W330" s="44" t="str">
        <f t="shared" ref="W330" si="103">IF(W253="","",IF(W270="","",IF(SUM(W271:W329)&lt;&gt;0,SUM(W271:W329),"")))</f>
        <v/>
      </c>
      <c r="X330" s="44" t="str">
        <f t="shared" ref="X330" si="104">IF(X253="","",IF(X270="","",IF(SUM(X271:X329)&lt;&gt;0,SUM(X271:X329),"")))</f>
        <v/>
      </c>
      <c r="Y330" s="44" t="str">
        <f t="shared" ref="Y330" si="105">IF(Y253="","",IF(Y270="","",IF(SUM(Y271:Y329)&lt;&gt;0,SUM(Y271:Y329),"")))</f>
        <v/>
      </c>
      <c r="Z330" s="44" t="str">
        <f t="shared" ref="Z330" si="106">IF(Z253="","",IF(Z270="","",IF(SUM(Z271:Z329)&lt;&gt;0,SUM(Z271:Z329),"")))</f>
        <v/>
      </c>
      <c r="AA330" s="44" t="str">
        <f t="shared" ref="AA330" si="107">IF(AA253="","",IF(AA270="","",IF(SUM(AA271:AA329)&lt;&gt;0,SUM(AA271:AA329),"")))</f>
        <v/>
      </c>
      <c r="AB330" s="44" t="str">
        <f t="shared" ref="AB330" si="108">IF(AB253="","",IF(AB270="","",IF(SUM(AB271:AB329)&lt;&gt;0,SUM(AB271:AB329),"")))</f>
        <v/>
      </c>
      <c r="AC330" s="44" t="str">
        <f t="shared" ref="AC330" si="109">IF(AC253="","",IF(AC270="","",IF(SUM(AC271:AC329)&lt;&gt;0,SUM(AC271:AC329),"")))</f>
        <v/>
      </c>
      <c r="AD330" s="44" t="str">
        <f t="shared" ref="AD330" si="110">IF(AD253="","",IF(AD270="","",IF(SUM(AD271:AD329)&lt;&gt;0,SUM(AD271:AD329),"")))</f>
        <v/>
      </c>
    </row>
    <row r="331" spans="2:30" ht="12.75" customHeight="1" x14ac:dyDescent="0.2">
      <c r="B331" s="6" t="s">
        <v>21</v>
      </c>
      <c r="D331" s="67" t="s">
        <v>5</v>
      </c>
      <c r="E331" s="68"/>
      <c r="F331" s="68"/>
      <c r="G331" s="68"/>
      <c r="H331" s="68"/>
      <c r="I331" s="68"/>
      <c r="J331" s="68"/>
      <c r="K331" s="68"/>
      <c r="L331" s="69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111">IF(N253="","",IF(N270="",IF(SUM(COUNTIF(N271:N329,"LS")+COUNTIF(N271:N329,"LUMP"))&gt;0,"LS",""),IF(N330&lt;&gt;"",ROUNDUP(N330,0),"")))</f>
        <v/>
      </c>
      <c r="O331" s="45" t="str">
        <f t="shared" ref="O331" si="112">IF(O253="","",IF(O270="",IF(SUM(COUNTIF(O271:O329,"LS")+COUNTIF(O271:O329,"LUMP"))&gt;0,"LS",""),IF(O330&lt;&gt;"",ROUNDUP(O330,0),"")))</f>
        <v/>
      </c>
      <c r="P331" s="45" t="str">
        <f t="shared" ref="P331" si="113">IF(P253="","",IF(P270="",IF(SUM(COUNTIF(P271:P329,"LS")+COUNTIF(P271:P329,"LUMP"))&gt;0,"LS",""),IF(P330&lt;&gt;"",ROUNDUP(P330,0),"")))</f>
        <v/>
      </c>
      <c r="Q331" s="45" t="str">
        <f t="shared" ref="Q331" si="114">IF(Q253="","",IF(Q270="",IF(SUM(COUNTIF(Q271:Q329,"LS")+COUNTIF(Q271:Q329,"LUMP"))&gt;0,"LS",""),IF(Q330&lt;&gt;"",ROUNDUP(Q330,0),"")))</f>
        <v/>
      </c>
      <c r="R331" s="45" t="str">
        <f t="shared" ref="R331" si="115">IF(R253="","",IF(R270="",IF(SUM(COUNTIF(R271:R329,"LS")+COUNTIF(R271:R329,"LUMP"))&gt;0,"LS",""),IF(R330&lt;&gt;"",ROUNDUP(R330,0),"")))</f>
        <v/>
      </c>
      <c r="S331" s="45" t="str">
        <f t="shared" ref="S331" si="116">IF(S253="","",IF(S270="",IF(SUM(COUNTIF(S271:S329,"LS")+COUNTIF(S271:S329,"LUMP"))&gt;0,"LS",""),IF(S330&lt;&gt;"",ROUNDUP(S330,0),"")))</f>
        <v/>
      </c>
      <c r="T331" s="45" t="str">
        <f t="shared" ref="T331" si="117">IF(T253="","",IF(T270="",IF(SUM(COUNTIF(T271:T329,"LS")+COUNTIF(T271:T329,"LUMP"))&gt;0,"LS",""),IF(T330&lt;&gt;"",ROUNDUP(T330,0),"")))</f>
        <v/>
      </c>
      <c r="U331" s="45" t="str">
        <f t="shared" ref="U331" si="118">IF(U253="","",IF(U270="",IF(SUM(COUNTIF(U271:U329,"LS")+COUNTIF(U271:U329,"LUMP"))&gt;0,"LS",""),IF(U330&lt;&gt;"",ROUNDUP(U330,0),"")))</f>
        <v/>
      </c>
      <c r="V331" s="45" t="str">
        <f t="shared" ref="V331" si="119">IF(V253="","",IF(V270="",IF(SUM(COUNTIF(V271:V329,"LS")+COUNTIF(V271:V329,"LUMP"))&gt;0,"LS",""),IF(V330&lt;&gt;"",ROUNDUP(V330,0),"")))</f>
        <v/>
      </c>
      <c r="W331" s="45" t="str">
        <f t="shared" ref="W331" si="120">IF(W253="","",IF(W270="",IF(SUM(COUNTIF(W271:W329,"LS")+COUNTIF(W271:W329,"LUMP"))&gt;0,"LS",""),IF(W330&lt;&gt;"",ROUNDUP(W330,0),"")))</f>
        <v/>
      </c>
      <c r="X331" s="45" t="str">
        <f t="shared" ref="X331" si="121">IF(X253="","",IF(X270="",IF(SUM(COUNTIF(X271:X329,"LS")+COUNTIF(X271:X329,"LUMP"))&gt;0,"LS",""),IF(X330&lt;&gt;"",ROUNDUP(X330,0),"")))</f>
        <v/>
      </c>
      <c r="Y331" s="45" t="str">
        <f t="shared" ref="Y331" si="122">IF(Y253="","",IF(Y270="",IF(SUM(COUNTIF(Y271:Y329,"LS")+COUNTIF(Y271:Y329,"LUMP"))&gt;0,"LS",""),IF(Y330&lt;&gt;"",ROUNDUP(Y330,0),"")))</f>
        <v/>
      </c>
      <c r="Z331" s="45" t="str">
        <f t="shared" ref="Z331" si="123">IF(Z253="","",IF(Z270="",IF(SUM(COUNTIF(Z271:Z329,"LS")+COUNTIF(Z271:Z329,"LUMP"))&gt;0,"LS",""),IF(Z330&lt;&gt;"",ROUNDUP(Z330,0),"")))</f>
        <v/>
      </c>
      <c r="AA331" s="45" t="str">
        <f t="shared" ref="AA331" si="124">IF(AA253="","",IF(AA270="",IF(SUM(COUNTIF(AA271:AA329,"LS")+COUNTIF(AA271:AA329,"LUMP"))&gt;0,"LS",""),IF(AA330&lt;&gt;"",ROUNDUP(AA330,0),"")))</f>
        <v/>
      </c>
      <c r="AB331" s="45" t="str">
        <f t="shared" ref="AB331" si="125">IF(AB253="","",IF(AB270="",IF(SUM(COUNTIF(AB271:AB329,"LS")+COUNTIF(AB271:AB329,"LUMP"))&gt;0,"LS",""),IF(AB330&lt;&gt;"",ROUNDUP(AB330,0),"")))</f>
        <v/>
      </c>
      <c r="AC331" s="45" t="str">
        <f t="shared" ref="AC331" si="126">IF(AC253="","",IF(AC270="",IF(SUM(COUNTIF(AC271:AC329,"LS")+COUNTIF(AC271:AC329,"LUMP"))&gt;0,"LS",""),IF(AC330&lt;&gt;"",ROUNDUP(AC330,0),"")))</f>
        <v/>
      </c>
      <c r="AD331" s="45" t="str">
        <f t="shared" ref="AD331" si="127">IF(AD253="","",IF(AD270="",IF(SUM(COUNTIF(AD271:AD329,"LS")+COUNTIF(AD271:AD329,"LUMP"))&gt;0,"LS",""),IF(AD330&lt;&gt;"",ROUNDUP(AD330,0),"")))</f>
        <v/>
      </c>
    </row>
  </sheetData>
  <mergeCells count="124">
    <mergeCell ref="G95:G107"/>
    <mergeCell ref="B95:B108"/>
    <mergeCell ref="B176:B189"/>
    <mergeCell ref="B257:B270"/>
    <mergeCell ref="S15:S26"/>
    <mergeCell ref="Q15:Q26"/>
    <mergeCell ref="O15:O26"/>
    <mergeCell ref="N15:N26"/>
    <mergeCell ref="B14:B27"/>
    <mergeCell ref="I14:I26"/>
    <mergeCell ref="D27:F27"/>
    <mergeCell ref="D169:L169"/>
    <mergeCell ref="D108:F108"/>
    <mergeCell ref="D88:L88"/>
    <mergeCell ref="D249:L249"/>
    <mergeCell ref="M96:M107"/>
    <mergeCell ref="P96:P107"/>
    <mergeCell ref="N177:N188"/>
    <mergeCell ref="N96:N107"/>
    <mergeCell ref="J176:J188"/>
    <mergeCell ref="H95:H107"/>
    <mergeCell ref="I95:I107"/>
    <mergeCell ref="J95:J107"/>
    <mergeCell ref="D168:L168"/>
    <mergeCell ref="D87:L87"/>
    <mergeCell ref="D252:AD252"/>
    <mergeCell ref="D250:L250"/>
    <mergeCell ref="L95:L107"/>
    <mergeCell ref="D90:AD90"/>
    <mergeCell ref="P177:P188"/>
    <mergeCell ref="D9:AD9"/>
    <mergeCell ref="J14:J26"/>
    <mergeCell ref="H14:H26"/>
    <mergeCell ref="L14:L26"/>
    <mergeCell ref="D14:F26"/>
    <mergeCell ref="G14:G26"/>
    <mergeCell ref="K14:K26"/>
    <mergeCell ref="U15:U26"/>
    <mergeCell ref="V15:V26"/>
    <mergeCell ref="W15:W26"/>
    <mergeCell ref="X15:X26"/>
    <mergeCell ref="M15:M26"/>
    <mergeCell ref="P15:P26"/>
    <mergeCell ref="R15:R26"/>
    <mergeCell ref="T15:T26"/>
    <mergeCell ref="Z15:Z26"/>
    <mergeCell ref="D95:F107"/>
    <mergeCell ref="AD15:AD26"/>
    <mergeCell ref="AA15:AA26"/>
    <mergeCell ref="AB15:AB26"/>
    <mergeCell ref="AC15:AC26"/>
    <mergeCell ref="Q177:Q188"/>
    <mergeCell ref="R177:R188"/>
    <mergeCell ref="S177:S188"/>
    <mergeCell ref="T177:T188"/>
    <mergeCell ref="U177:U188"/>
    <mergeCell ref="W169:X169"/>
    <mergeCell ref="R96:R107"/>
    <mergeCell ref="T96:T107"/>
    <mergeCell ref="U96:U107"/>
    <mergeCell ref="V96:V107"/>
    <mergeCell ref="W96:W107"/>
    <mergeCell ref="X96:X107"/>
    <mergeCell ref="P169:Q169"/>
    <mergeCell ref="W88:X88"/>
    <mergeCell ref="P88:Q88"/>
    <mergeCell ref="Y15:Y26"/>
    <mergeCell ref="K95:K107"/>
    <mergeCell ref="O177:O188"/>
    <mergeCell ref="Y96:Y107"/>
    <mergeCell ref="D171:AD171"/>
    <mergeCell ref="D176:F188"/>
    <mergeCell ref="G176:G188"/>
    <mergeCell ref="H176:H188"/>
    <mergeCell ref="L257:L269"/>
    <mergeCell ref="I176:I188"/>
    <mergeCell ref="U258:U269"/>
    <mergeCell ref="V258:V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V177:V188"/>
    <mergeCell ref="D189:F189"/>
    <mergeCell ref="M177:M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Y258:Y269"/>
    <mergeCell ref="Z258:Z269"/>
    <mergeCell ref="AA258:AA269"/>
    <mergeCell ref="AB258:AB269"/>
    <mergeCell ref="AC258:AC269"/>
    <mergeCell ref="AD258:AD269"/>
    <mergeCell ref="O96:O107"/>
    <mergeCell ref="S96:S107"/>
    <mergeCell ref="AA96:AA107"/>
    <mergeCell ref="AB96:AB107"/>
    <mergeCell ref="AC96:AC107"/>
    <mergeCell ref="AD96:AD107"/>
    <mergeCell ref="W177:W188"/>
    <mergeCell ref="X177:X188"/>
    <mergeCell ref="Y177:Y188"/>
    <mergeCell ref="Z177:Z188"/>
    <mergeCell ref="AA177:AA188"/>
    <mergeCell ref="AB177:AB188"/>
    <mergeCell ref="AC177:AC188"/>
    <mergeCell ref="AD177:AD188"/>
    <mergeCell ref="Q96:Q107"/>
    <mergeCell ref="Z96:Z107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2015-05-18T15:19:41Z</cp:lastPrinted>
  <dcterms:created xsi:type="dcterms:W3CDTF">2004-11-29T18:07:26Z</dcterms:created>
  <dcterms:modified xsi:type="dcterms:W3CDTF">2021-12-23T05:00:15Z</dcterms:modified>
</cp:coreProperties>
</file>