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5000\15286\MICROSTATION\CUY\13182_CUY-14\Design\Roadway\EngData\"/>
    </mc:Choice>
  </mc:AlternateContent>
  <bookViews>
    <workbookView xWindow="0" yWindow="0" windowWidth="28800" windowHeight="11310" activeTab="1"/>
  </bookViews>
  <sheets>
    <sheet name="Sheet1" sheetId="1" r:id="rId1"/>
    <sheet name="Sheet2" sheetId="2" r:id="rId2"/>
  </sheets>
  <definedNames>
    <definedName name="_xlnm.Print_Area" localSheetId="0">Sheet1!$B$2:$F$37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9" i="2" s="1"/>
  <c r="F37" i="2"/>
  <c r="F12" i="2"/>
  <c r="F11" i="2"/>
  <c r="F35" i="2"/>
  <c r="F36" i="2" s="1"/>
  <c r="F26" i="2"/>
  <c r="F27" i="2" s="1"/>
  <c r="F28" i="2" s="1"/>
  <c r="F29" i="2" s="1"/>
  <c r="F30" i="2" s="1"/>
  <c r="F17" i="2"/>
  <c r="F18" i="2" s="1"/>
  <c r="F19" i="2" s="1"/>
  <c r="F20" i="2" s="1"/>
  <c r="F21" i="2" s="1"/>
  <c r="F9" i="2"/>
  <c r="F10" i="2" s="1"/>
  <c r="F8" i="2"/>
  <c r="A38" i="2"/>
  <c r="A39" i="2" s="1"/>
  <c r="A36" i="2"/>
  <c r="A37" i="2" s="1"/>
  <c r="A35" i="2"/>
  <c r="A30" i="2"/>
  <c r="A29" i="2"/>
  <c r="A28" i="2"/>
  <c r="A27" i="2"/>
  <c r="A26" i="2"/>
  <c r="A17" i="2"/>
  <c r="A18" i="2" s="1"/>
  <c r="A19" i="2" s="1"/>
  <c r="A20" i="2" s="1"/>
  <c r="A21" i="2" s="1"/>
  <c r="A8" i="2"/>
  <c r="A9" i="2" s="1"/>
  <c r="A10" i="2" s="1"/>
  <c r="A11" i="2" s="1"/>
  <c r="A12" i="2" s="1"/>
  <c r="I15" i="1"/>
  <c r="I16" i="1"/>
  <c r="D39" i="1" l="1"/>
  <c r="H12" i="1"/>
  <c r="G11" i="1"/>
  <c r="H11" i="1"/>
  <c r="D11" i="1"/>
  <c r="D20" i="1"/>
  <c r="G20" i="1"/>
  <c r="H20" i="1"/>
  <c r="D36" i="1"/>
  <c r="D21" i="1" l="1"/>
  <c r="D15" i="1"/>
  <c r="D14" i="1"/>
  <c r="D17" i="1"/>
  <c r="D16" i="1"/>
  <c r="D19" i="1"/>
  <c r="D18" i="1"/>
  <c r="D10" i="1" l="1"/>
</calcChain>
</file>

<file path=xl/sharedStrings.xml><?xml version="1.0" encoding="utf-8"?>
<sst xmlns="http://schemas.openxmlformats.org/spreadsheetml/2006/main" count="232" uniqueCount="149">
  <si>
    <t>ITEM</t>
  </si>
  <si>
    <t>DESCRIPTION</t>
  </si>
  <si>
    <t>UNIT</t>
  </si>
  <si>
    <t>QUANTITY</t>
  </si>
  <si>
    <t>WALK REMOVED</t>
  </si>
  <si>
    <t>GUARDRAIL REMOVED</t>
  </si>
  <si>
    <t>NOTES</t>
  </si>
  <si>
    <t>SF</t>
  </si>
  <si>
    <t>CAD MEASURED (REMOVED_WALK)</t>
  </si>
  <si>
    <t>CAD MEASURED (REMOVED_GUARD_RAIL)</t>
  </si>
  <si>
    <t>WEARING COURSE REMOVED</t>
  </si>
  <si>
    <t>BRICK BASE REMOVED</t>
  </si>
  <si>
    <t>CONCRETE BASE REMOVED</t>
  </si>
  <si>
    <t>SY</t>
  </si>
  <si>
    <t>CAD MEASURED (REMOVED_PAVEMENT)</t>
  </si>
  <si>
    <t>FT</t>
  </si>
  <si>
    <t>FR</t>
  </si>
  <si>
    <t>CAD MEASURED (REMOVED_CURB)</t>
  </si>
  <si>
    <t>CURB REMOVED</t>
  </si>
  <si>
    <t>CY</t>
  </si>
  <si>
    <t>CAD MEASURED (PROPOSED_PAVEMENT) (2839 SY)</t>
  </si>
  <si>
    <t>ASPHALT CONCRETE SURFACE COURSE, TYPE 1 (448) (T=1.25")</t>
  </si>
  <si>
    <t>ASPHALT CONCRETE INTERMEDIATE COURSE, TYPE 2  (T=1.75")</t>
  </si>
  <si>
    <t>TACK COAT</t>
  </si>
  <si>
    <t>TACK COAT, 702.13</t>
  </si>
  <si>
    <t>CAD MEASURED (PROPOSED_PAVEMENT) (2839 SY) (0.05 GAL/SY)</t>
  </si>
  <si>
    <t>CAD MEASURED (PROPOSED_PAVEMENT) (2839 SY) (0.075 GAL/SY)</t>
  </si>
  <si>
    <t>GAL</t>
  </si>
  <si>
    <t>AGGREGATE BASE (T=6")</t>
  </si>
  <si>
    <t>SUBGRADE COMPACTION</t>
  </si>
  <si>
    <t>CAD MEASURED (PROPOSED_SUBGRADE_COMPACTION)</t>
  </si>
  <si>
    <t>CURB, TYPE 6</t>
  </si>
  <si>
    <t>CAD MEASURED (PROPOSED_CURB)</t>
  </si>
  <si>
    <t>4" CONCRETE WALK</t>
  </si>
  <si>
    <t>CAD MEASURED (PROPOSED_WALK)</t>
  </si>
  <si>
    <t>GUARDRAIL, TYPE MGS</t>
  </si>
  <si>
    <t>FROM P&amp;P SHEETS</t>
  </si>
  <si>
    <t>BRIDGE TERMINAL ASSEMBLY, TYPE 1</t>
  </si>
  <si>
    <t>EA</t>
  </si>
  <si>
    <t>BRIDGE TERMINAL ASSEMBLY, TYPE 2</t>
  </si>
  <si>
    <t>ANCHOR ASSEMBLY, TYPE E</t>
  </si>
  <si>
    <t>ANCHOR ASSEMBLY, TYPE T</t>
  </si>
  <si>
    <t>ROUNDED END SECTION</t>
  </si>
  <si>
    <t>EXCAVATION</t>
  </si>
  <si>
    <t>EMBANKMENT</t>
  </si>
  <si>
    <t>GABIONS</t>
  </si>
  <si>
    <t>CAD MEASURED (PROPOSED_RCP) (279 SY)</t>
  </si>
  <si>
    <t>RCP + 6.5" x SUBGRADE COMPACTION (6.5" = difference in pavt section)</t>
  </si>
  <si>
    <t>SECTIONAL AREA BEHIND GABIONS = 83 SF X 12' / 27</t>
  </si>
  <si>
    <t>TREES REMOVED (30")</t>
  </si>
  <si>
    <t>MH ADJUSTED TO GRADE</t>
  </si>
  <si>
    <t>0620 - STMH; 0670 - 4 TELCOM, 1 SAN</t>
  </si>
  <si>
    <t>SPECIAL</t>
  </si>
  <si>
    <t>GAS VALVE ADJUSTED TO GRADE</t>
  </si>
  <si>
    <t>0620 - 1; 0670 - 3</t>
  </si>
  <si>
    <t>FIRE HYDRANT ADJUSTED TO GRADE</t>
  </si>
  <si>
    <t>0620 - 1; 0670 - 1</t>
  </si>
  <si>
    <t>VALVE BOX ADJUSTED TO GRADE</t>
  </si>
  <si>
    <t>REMOVAL OF GROUND MOUNTED SIGN AND REERECTION</t>
  </si>
  <si>
    <t>0620 - 3; 0670 - 2</t>
  </si>
  <si>
    <t>LANE LINE</t>
  </si>
  <si>
    <t>MILE</t>
  </si>
  <si>
    <t>(331+43.20 - 328+34.85 = 308.35; 356+03.2 - 352+60 = 343.20) x 2</t>
  </si>
  <si>
    <t>CENTER LINE</t>
  </si>
  <si>
    <t>331+43.20 - 328+34.85 = 308.35; 356+03.2 - 352+60 = 343.20</t>
  </si>
  <si>
    <t>SEEDING AND MULCHING</t>
  </si>
  <si>
    <t>CAD MEASURED (PROPOSED_SEEDING)</t>
  </si>
  <si>
    <t>12' X 12' X 3' + 12X9X3</t>
  </si>
  <si>
    <t>0620</t>
  </si>
  <si>
    <t>0670</t>
  </si>
  <si>
    <t>ROCK CHANNEL PROTECTION, TYPE A WITH AGGREGATE FILTER, AS PER PLAN</t>
  </si>
  <si>
    <t>-</t>
  </si>
  <si>
    <t>CAD MEASURED (RW_P_CONST_LIMITS)</t>
  </si>
  <si>
    <t>EARTH DISTURBED AREA</t>
  </si>
  <si>
    <t>Comments</t>
  </si>
  <si>
    <t>no longer a pay item. Private utilty. Note to be adjusted by others.</t>
  </si>
  <si>
    <t>FENCE REMOVED</t>
  </si>
  <si>
    <t>202E75000</t>
  </si>
  <si>
    <t>202E98000</t>
  </si>
  <si>
    <t>REMOVAL MISC.: WINGWALL PIPE RAIL</t>
  </si>
  <si>
    <t>LS</t>
  </si>
  <si>
    <t>202E30000</t>
  </si>
  <si>
    <t>202E32000</t>
  </si>
  <si>
    <t>202E38000</t>
  </si>
  <si>
    <t>201E21800</t>
  </si>
  <si>
    <t>201E23000</t>
  </si>
  <si>
    <t>202E23500</t>
  </si>
  <si>
    <t>202E24000</t>
  </si>
  <si>
    <t>202E23900</t>
  </si>
  <si>
    <t>203E10000</t>
  </si>
  <si>
    <t>203E20000</t>
  </si>
  <si>
    <t>PROOF ROLL</t>
  </si>
  <si>
    <t>204E10000</t>
  </si>
  <si>
    <t>204E45000</t>
  </si>
  <si>
    <t>304E20000</t>
  </si>
  <si>
    <t>9" CONCRETE BASE, CLASS QC1</t>
  </si>
  <si>
    <t>305E13010</t>
  </si>
  <si>
    <t>407E10000</t>
  </si>
  <si>
    <t>407E13900</t>
  </si>
  <si>
    <t>441E50101</t>
  </si>
  <si>
    <t>441E50300</t>
  </si>
  <si>
    <t>601E32011</t>
  </si>
  <si>
    <t>606E15050</t>
  </si>
  <si>
    <t>606E26100</t>
  </si>
  <si>
    <t>606E26500</t>
  </si>
  <si>
    <t>606E35000</t>
  </si>
  <si>
    <t>606E35100</t>
  </si>
  <si>
    <t>606E20050</t>
  </si>
  <si>
    <t>608E10000</t>
  </si>
  <si>
    <t>609E26000</t>
  </si>
  <si>
    <t>611E99654</t>
  </si>
  <si>
    <t>638E10400</t>
  </si>
  <si>
    <t>638E10800</t>
  </si>
  <si>
    <t>630E85100</t>
  </si>
  <si>
    <t>642E00194</t>
  </si>
  <si>
    <t>642E00290</t>
  </si>
  <si>
    <t>TOP SOIL</t>
  </si>
  <si>
    <t>COMMERCIAL FERTILIZER</t>
  </si>
  <si>
    <t>FIELD OFFICE, APP</t>
  </si>
  <si>
    <t>6" TYPE F</t>
  </si>
  <si>
    <t>6" TYPE E</t>
  </si>
  <si>
    <t>659E00300</t>
  </si>
  <si>
    <t>659E10000</t>
  </si>
  <si>
    <t>659E20000</t>
  </si>
  <si>
    <t>838E20700</t>
  </si>
  <si>
    <t>619E16011</t>
  </si>
  <si>
    <t>611E01400</t>
  </si>
  <si>
    <t>611E01500</t>
  </si>
  <si>
    <t>MISCEL METAL</t>
  </si>
  <si>
    <t>LB</t>
  </si>
  <si>
    <t>611E99820</t>
  </si>
  <si>
    <t>GEN NOTES</t>
  </si>
  <si>
    <t>TREES REMOVED (18")</t>
  </si>
  <si>
    <t>0620 - 23; 0670 - 2</t>
  </si>
  <si>
    <t>begin bta 1 pay</t>
  </si>
  <si>
    <t>end bta</t>
  </si>
  <si>
    <t>mgs</t>
  </si>
  <si>
    <t>type e</t>
  </si>
  <si>
    <t>begin bta 2 pay</t>
  </si>
  <si>
    <t>type t</t>
  </si>
  <si>
    <t>GR-1</t>
  </si>
  <si>
    <t>1st post from plans</t>
  </si>
  <si>
    <t>GR-2</t>
  </si>
  <si>
    <t>GR-3</t>
  </si>
  <si>
    <t>GR-4</t>
  </si>
  <si>
    <t>GR-5</t>
  </si>
  <si>
    <t>GR-6</t>
  </si>
  <si>
    <t>GR-8</t>
  </si>
  <si>
    <t>GR-7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</si>
</sst>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0000"/>
    <numFmt numFmtId="166" formatCode="###\+##.##"/>
    <numFmt numFmtId="170" formatCode="#######\+##.##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166" fontId="0" fillId="2" borderId="0" xfId="0" applyNumberFormat="1" applyFill="1"/>
    <xf numFmtId="17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2"/>
  <sheetViews>
    <sheetView topLeftCell="A29" workbookViewId="0">
      <selection activeCell="B57" sqref="B57:I83"/>
    </sheetView>
  </sheetViews>
  <sheetFormatPr defaultRowHeight="12.75" x14ac:dyDescent="0.2"/>
  <cols>
    <col min="2" max="2" width="10.28515625" style="1" bestFit="1" customWidth="1"/>
    <col min="3" max="3" width="74.28515625" customWidth="1"/>
    <col min="4" max="4" width="10.28515625" style="1" bestFit="1" customWidth="1"/>
    <col min="5" max="5" width="5.28515625" style="1" bestFit="1" customWidth="1"/>
    <col min="6" max="6" width="70" customWidth="1"/>
    <col min="9" max="9" width="56.7109375" customWidth="1"/>
  </cols>
  <sheetData>
    <row r="1" spans="2:9" x14ac:dyDescent="0.2">
      <c r="I1" t="s">
        <v>74</v>
      </c>
    </row>
    <row r="2" spans="2:9" s="2" customFormat="1" ht="17.25" customHeight="1" x14ac:dyDescent="0.2">
      <c r="B2" s="3" t="s">
        <v>0</v>
      </c>
      <c r="C2" s="4" t="s">
        <v>1</v>
      </c>
      <c r="D2" s="3" t="s">
        <v>3</v>
      </c>
      <c r="E2" s="3" t="s">
        <v>2</v>
      </c>
      <c r="F2" s="4" t="s">
        <v>6</v>
      </c>
      <c r="G2" s="14" t="s">
        <v>68</v>
      </c>
      <c r="H2" s="14" t="s">
        <v>69</v>
      </c>
      <c r="I2" s="2" t="s">
        <v>131</v>
      </c>
    </row>
    <row r="3" spans="2:9" s="2" customFormat="1" ht="17.25" customHeight="1" x14ac:dyDescent="0.2">
      <c r="B3" s="18" t="s">
        <v>84</v>
      </c>
      <c r="C3" s="6" t="s">
        <v>132</v>
      </c>
      <c r="D3" s="5">
        <v>1</v>
      </c>
      <c r="E3" s="5" t="s">
        <v>38</v>
      </c>
      <c r="F3" s="2" t="s">
        <v>131</v>
      </c>
      <c r="G3" s="14"/>
      <c r="H3" s="14"/>
      <c r="I3" s="2" t="s">
        <v>131</v>
      </c>
    </row>
    <row r="4" spans="2:9" s="2" customFormat="1" ht="17.25" customHeight="1" x14ac:dyDescent="0.2">
      <c r="B4" s="18" t="s">
        <v>85</v>
      </c>
      <c r="C4" s="6" t="s">
        <v>49</v>
      </c>
      <c r="D4" s="5">
        <v>3</v>
      </c>
      <c r="E4" s="5" t="s">
        <v>38</v>
      </c>
      <c r="F4" s="2" t="s">
        <v>131</v>
      </c>
    </row>
    <row r="5" spans="2:9" s="2" customFormat="1" ht="17.25" customHeight="1" x14ac:dyDescent="0.2">
      <c r="B5" s="18" t="s">
        <v>86</v>
      </c>
      <c r="C5" s="6" t="s">
        <v>10</v>
      </c>
      <c r="D5" s="5">
        <v>2832</v>
      </c>
      <c r="E5" s="5" t="s">
        <v>13</v>
      </c>
      <c r="F5" s="6" t="s">
        <v>14</v>
      </c>
    </row>
    <row r="6" spans="2:9" s="2" customFormat="1" ht="17.25" customHeight="1" x14ac:dyDescent="0.2">
      <c r="B6" s="18" t="s">
        <v>88</v>
      </c>
      <c r="C6" s="6" t="s">
        <v>12</v>
      </c>
      <c r="D6" s="5">
        <v>2832</v>
      </c>
      <c r="E6" s="5" t="s">
        <v>13</v>
      </c>
      <c r="F6" s="6" t="s">
        <v>14</v>
      </c>
    </row>
    <row r="7" spans="2:9" s="2" customFormat="1" ht="17.25" customHeight="1" x14ac:dyDescent="0.2">
      <c r="B7" s="18" t="s">
        <v>87</v>
      </c>
      <c r="C7" s="6" t="s">
        <v>11</v>
      </c>
      <c r="D7" s="5">
        <v>2832</v>
      </c>
      <c r="E7" s="5" t="s">
        <v>13</v>
      </c>
      <c r="F7" s="6" t="s">
        <v>14</v>
      </c>
    </row>
    <row r="8" spans="2:9" s="2" customFormat="1" ht="17.25" customHeight="1" x14ac:dyDescent="0.2">
      <c r="B8" s="18" t="s">
        <v>81</v>
      </c>
      <c r="C8" s="6" t="s">
        <v>4</v>
      </c>
      <c r="D8" s="5">
        <v>4234</v>
      </c>
      <c r="E8" s="5" t="s">
        <v>7</v>
      </c>
      <c r="F8" s="6" t="s">
        <v>8</v>
      </c>
    </row>
    <row r="9" spans="2:9" s="2" customFormat="1" ht="17.25" customHeight="1" x14ac:dyDescent="0.2">
      <c r="B9" s="18" t="s">
        <v>82</v>
      </c>
      <c r="C9" s="6" t="s">
        <v>18</v>
      </c>
      <c r="D9" s="5">
        <v>746</v>
      </c>
      <c r="E9" s="5" t="s">
        <v>15</v>
      </c>
      <c r="F9" s="6" t="s">
        <v>17</v>
      </c>
    </row>
    <row r="10" spans="2:9" s="2" customFormat="1" ht="17.25" customHeight="1" x14ac:dyDescent="0.2">
      <c r="B10" s="18" t="s">
        <v>83</v>
      </c>
      <c r="C10" s="6" t="s">
        <v>5</v>
      </c>
      <c r="D10" s="5">
        <f>77+58+38+37+58</f>
        <v>268</v>
      </c>
      <c r="E10" s="5" t="s">
        <v>16</v>
      </c>
      <c r="F10" s="6" t="s">
        <v>9</v>
      </c>
    </row>
    <row r="11" spans="2:9" s="2" customFormat="1" ht="17.25" customHeight="1" x14ac:dyDescent="0.2">
      <c r="B11" s="18" t="s">
        <v>89</v>
      </c>
      <c r="C11" s="8" t="s">
        <v>43</v>
      </c>
      <c r="D11" s="9">
        <f>((6.5/12/3)*D13)+D20</f>
        <v>723.26388888888891</v>
      </c>
      <c r="E11" s="7" t="s">
        <v>19</v>
      </c>
      <c r="F11" s="8" t="s">
        <v>47</v>
      </c>
      <c r="G11" s="13">
        <f>(968.33+477.64)*3.5/27</f>
        <v>187.44055555555556</v>
      </c>
      <c r="H11" s="13">
        <f>(550.55+510.62)*3.5/27+28</f>
        <v>165.55907407407409</v>
      </c>
    </row>
    <row r="12" spans="2:9" s="2" customFormat="1" ht="17.25" customHeight="1" x14ac:dyDescent="0.2">
      <c r="B12" s="18" t="s">
        <v>90</v>
      </c>
      <c r="C12" s="8" t="s">
        <v>44</v>
      </c>
      <c r="D12" s="7">
        <v>37</v>
      </c>
      <c r="E12" s="7" t="s">
        <v>19</v>
      </c>
      <c r="F12" s="8" t="s">
        <v>48</v>
      </c>
      <c r="G12" s="13" t="s">
        <v>71</v>
      </c>
      <c r="H12" s="13">
        <f>(89*12)/27</f>
        <v>39.555555555555557</v>
      </c>
      <c r="I12" s="2" t="s">
        <v>131</v>
      </c>
    </row>
    <row r="13" spans="2:9" s="2" customFormat="1" ht="17.25" customHeight="1" x14ac:dyDescent="0.2">
      <c r="B13" s="18" t="s">
        <v>92</v>
      </c>
      <c r="C13" s="6" t="s">
        <v>29</v>
      </c>
      <c r="D13" s="5">
        <v>2203</v>
      </c>
      <c r="E13" s="5" t="s">
        <v>13</v>
      </c>
      <c r="F13" s="6" t="s">
        <v>30</v>
      </c>
    </row>
    <row r="14" spans="2:9" s="2" customFormat="1" ht="17.25" customHeight="1" x14ac:dyDescent="0.2">
      <c r="B14" s="18" t="s">
        <v>94</v>
      </c>
      <c r="C14" s="6" t="s">
        <v>28</v>
      </c>
      <c r="D14" s="10">
        <f>(0.5/3)*2839</f>
        <v>473.16666666666663</v>
      </c>
      <c r="E14" s="5" t="s">
        <v>19</v>
      </c>
      <c r="F14" s="6" t="s">
        <v>20</v>
      </c>
    </row>
    <row r="15" spans="2:9" s="2" customFormat="1" ht="17.25" customHeight="1" x14ac:dyDescent="0.2">
      <c r="B15" s="18" t="s">
        <v>96</v>
      </c>
      <c r="C15" s="18" t="s">
        <v>95</v>
      </c>
      <c r="D15" s="10">
        <f>(0.75/3)*2839</f>
        <v>709.75</v>
      </c>
      <c r="E15" s="5" t="s">
        <v>19</v>
      </c>
      <c r="F15" s="6" t="s">
        <v>20</v>
      </c>
      <c r="I15" s="2">
        <f>11930.089 +13555.7109</f>
        <v>25485.799899999998</v>
      </c>
    </row>
    <row r="16" spans="2:9" s="2" customFormat="1" ht="17.25" customHeight="1" x14ac:dyDescent="0.2">
      <c r="B16" s="18" t="s">
        <v>97</v>
      </c>
      <c r="C16" s="6" t="s">
        <v>23</v>
      </c>
      <c r="D16" s="10">
        <f>2839*0.05</f>
        <v>141.95000000000002</v>
      </c>
      <c r="E16" s="5" t="s">
        <v>27</v>
      </c>
      <c r="F16" s="6" t="s">
        <v>25</v>
      </c>
      <c r="I16" s="2">
        <f>I15/9</f>
        <v>2831.7555444444442</v>
      </c>
    </row>
    <row r="17" spans="2:8" s="2" customFormat="1" ht="17.25" customHeight="1" x14ac:dyDescent="0.2">
      <c r="B17" s="18" t="s">
        <v>98</v>
      </c>
      <c r="C17" s="6" t="s">
        <v>24</v>
      </c>
      <c r="D17" s="10">
        <f>0.075*2839</f>
        <v>212.92499999999998</v>
      </c>
      <c r="E17" s="5" t="s">
        <v>27</v>
      </c>
      <c r="F17" s="6" t="s">
        <v>26</v>
      </c>
    </row>
    <row r="18" spans="2:8" s="2" customFormat="1" ht="17.25" customHeight="1" x14ac:dyDescent="0.2">
      <c r="B18" s="18" t="s">
        <v>99</v>
      </c>
      <c r="C18" s="6" t="s">
        <v>21</v>
      </c>
      <c r="D18" s="10">
        <f>(1.25/12/3)*2839</f>
        <v>98.5763888888889</v>
      </c>
      <c r="E18" s="5" t="s">
        <v>19</v>
      </c>
      <c r="F18" s="6" t="s">
        <v>20</v>
      </c>
    </row>
    <row r="19" spans="2:8" s="2" customFormat="1" ht="17.25" customHeight="1" x14ac:dyDescent="0.2">
      <c r="B19" s="18" t="s">
        <v>100</v>
      </c>
      <c r="C19" s="6" t="s">
        <v>22</v>
      </c>
      <c r="D19" s="10">
        <f>(1.75/12/3)*2839</f>
        <v>138.00694444444446</v>
      </c>
      <c r="E19" s="5" t="s">
        <v>19</v>
      </c>
      <c r="F19" s="6" t="s">
        <v>20</v>
      </c>
    </row>
    <row r="20" spans="2:8" s="2" customFormat="1" ht="17.25" customHeight="1" x14ac:dyDescent="0.2">
      <c r="B20" s="18" t="s">
        <v>101</v>
      </c>
      <c r="C20" s="12" t="s">
        <v>70</v>
      </c>
      <c r="D20" s="9">
        <f>(3.5/3)*279</f>
        <v>325.5</v>
      </c>
      <c r="E20" s="7" t="s">
        <v>19</v>
      </c>
      <c r="F20" s="8" t="s">
        <v>46</v>
      </c>
      <c r="G20" s="13">
        <f>(968.33+477.64)*3/27</f>
        <v>160.66333333333333</v>
      </c>
      <c r="H20" s="13">
        <f>(550.55+510.62)*3/27</f>
        <v>117.90777777777778</v>
      </c>
    </row>
    <row r="21" spans="2:8" s="2" customFormat="1" ht="17.25" customHeight="1" x14ac:dyDescent="0.2">
      <c r="B21" s="18" t="s">
        <v>102</v>
      </c>
      <c r="C21" s="6" t="s">
        <v>35</v>
      </c>
      <c r="D21" s="10">
        <f>12.5+50+50+12.5+50+25+50</f>
        <v>250</v>
      </c>
      <c r="E21" s="5" t="s">
        <v>15</v>
      </c>
      <c r="F21" s="6" t="s">
        <v>36</v>
      </c>
    </row>
    <row r="22" spans="2:8" s="2" customFormat="1" ht="17.25" customHeight="1" x14ac:dyDescent="0.2">
      <c r="B22" s="18" t="s">
        <v>107</v>
      </c>
      <c r="C22" s="6" t="s">
        <v>42</v>
      </c>
      <c r="D22" s="10">
        <v>1</v>
      </c>
      <c r="E22" s="5" t="s">
        <v>38</v>
      </c>
      <c r="F22" s="6" t="s">
        <v>36</v>
      </c>
    </row>
    <row r="23" spans="2:8" s="2" customFormat="1" ht="17.25" customHeight="1" x14ac:dyDescent="0.2">
      <c r="B23" s="18" t="s">
        <v>103</v>
      </c>
      <c r="C23" s="6" t="s">
        <v>40</v>
      </c>
      <c r="D23" s="10">
        <v>3</v>
      </c>
      <c r="E23" s="5" t="s">
        <v>38</v>
      </c>
      <c r="F23" s="6" t="s">
        <v>36</v>
      </c>
    </row>
    <row r="24" spans="2:8" s="2" customFormat="1" ht="17.25" customHeight="1" x14ac:dyDescent="0.2">
      <c r="B24" s="18" t="s">
        <v>104</v>
      </c>
      <c r="C24" s="6" t="s">
        <v>41</v>
      </c>
      <c r="D24" s="10">
        <v>5</v>
      </c>
      <c r="E24" s="5" t="s">
        <v>38</v>
      </c>
      <c r="F24" s="6" t="s">
        <v>36</v>
      </c>
    </row>
    <row r="25" spans="2:8" s="2" customFormat="1" ht="17.25" customHeight="1" x14ac:dyDescent="0.2">
      <c r="B25" s="18" t="s">
        <v>105</v>
      </c>
      <c r="C25" s="6" t="s">
        <v>37</v>
      </c>
      <c r="D25" s="10">
        <v>4</v>
      </c>
      <c r="E25" s="5" t="s">
        <v>38</v>
      </c>
      <c r="F25" s="6" t="s">
        <v>36</v>
      </c>
    </row>
    <row r="26" spans="2:8" s="2" customFormat="1" ht="17.25" customHeight="1" x14ac:dyDescent="0.2">
      <c r="B26" s="18" t="s">
        <v>106</v>
      </c>
      <c r="C26" s="6" t="s">
        <v>39</v>
      </c>
      <c r="D26" s="10">
        <v>4</v>
      </c>
      <c r="E26" s="5" t="s">
        <v>38</v>
      </c>
      <c r="F26" s="6" t="s">
        <v>36</v>
      </c>
    </row>
    <row r="27" spans="2:8" s="2" customFormat="1" ht="17.25" customHeight="1" x14ac:dyDescent="0.2">
      <c r="B27" s="18" t="s">
        <v>108</v>
      </c>
      <c r="C27" s="6" t="s">
        <v>33</v>
      </c>
      <c r="D27" s="5">
        <v>4366</v>
      </c>
      <c r="E27" s="5" t="s">
        <v>7</v>
      </c>
      <c r="F27" s="6" t="s">
        <v>34</v>
      </c>
    </row>
    <row r="28" spans="2:8" s="2" customFormat="1" ht="17.25" customHeight="1" x14ac:dyDescent="0.2">
      <c r="B28" s="18" t="s">
        <v>109</v>
      </c>
      <c r="C28" s="6" t="s">
        <v>31</v>
      </c>
      <c r="D28" s="5">
        <v>768</v>
      </c>
      <c r="E28" s="5" t="s">
        <v>15</v>
      </c>
      <c r="F28" s="6" t="s">
        <v>32</v>
      </c>
    </row>
    <row r="29" spans="2:8" s="2" customFormat="1" ht="17.25" customHeight="1" x14ac:dyDescent="0.2">
      <c r="B29" s="18" t="s">
        <v>110</v>
      </c>
      <c r="C29" s="6" t="s">
        <v>50</v>
      </c>
      <c r="D29" s="10">
        <v>6</v>
      </c>
      <c r="E29" s="5" t="s">
        <v>38</v>
      </c>
      <c r="F29" s="6" t="s">
        <v>51</v>
      </c>
    </row>
    <row r="30" spans="2:8" s="2" customFormat="1" ht="17.25" customHeight="1" x14ac:dyDescent="0.2">
      <c r="B30" s="19" t="s">
        <v>113</v>
      </c>
      <c r="C30" s="6" t="s">
        <v>58</v>
      </c>
      <c r="D30" s="10">
        <v>5</v>
      </c>
      <c r="E30" s="5" t="s">
        <v>38</v>
      </c>
      <c r="F30" s="6" t="s">
        <v>59</v>
      </c>
    </row>
    <row r="31" spans="2:8" s="2" customFormat="1" ht="17.25" customHeight="1" x14ac:dyDescent="0.2">
      <c r="B31" s="18" t="s">
        <v>111</v>
      </c>
      <c r="C31" s="6" t="s">
        <v>55</v>
      </c>
      <c r="D31" s="10">
        <v>2</v>
      </c>
      <c r="E31" s="5" t="s">
        <v>38</v>
      </c>
      <c r="F31" s="6" t="s">
        <v>56</v>
      </c>
    </row>
    <row r="32" spans="2:8" s="2" customFormat="1" ht="17.25" customHeight="1" x14ac:dyDescent="0.2">
      <c r="B32" s="18" t="s">
        <v>112</v>
      </c>
      <c r="C32" s="6" t="s">
        <v>57</v>
      </c>
      <c r="D32" s="10">
        <v>2</v>
      </c>
      <c r="E32" s="5" t="s">
        <v>38</v>
      </c>
      <c r="F32" s="6" t="s">
        <v>56</v>
      </c>
    </row>
    <row r="33" spans="2:9" s="2" customFormat="1" ht="17.25" customHeight="1" x14ac:dyDescent="0.2">
      <c r="B33" s="18" t="s">
        <v>114</v>
      </c>
      <c r="C33" s="6" t="s">
        <v>60</v>
      </c>
      <c r="D33" s="11">
        <v>0.25</v>
      </c>
      <c r="E33" s="5" t="s">
        <v>61</v>
      </c>
      <c r="F33" s="6" t="s">
        <v>62</v>
      </c>
    </row>
    <row r="34" spans="2:9" s="2" customFormat="1" ht="17.25" customHeight="1" x14ac:dyDescent="0.2">
      <c r="B34" s="18" t="s">
        <v>115</v>
      </c>
      <c r="C34" s="6" t="s">
        <v>63</v>
      </c>
      <c r="D34" s="11">
        <v>0.12</v>
      </c>
      <c r="E34" s="5" t="s">
        <v>61</v>
      </c>
      <c r="F34" s="6" t="s">
        <v>64</v>
      </c>
    </row>
    <row r="35" spans="2:9" s="2" customFormat="1" ht="17.25" customHeight="1" x14ac:dyDescent="0.2">
      <c r="B35" s="18" t="s">
        <v>122</v>
      </c>
      <c r="C35" s="8" t="s">
        <v>65</v>
      </c>
      <c r="D35" s="5">
        <v>589</v>
      </c>
      <c r="E35" s="7" t="s">
        <v>13</v>
      </c>
      <c r="F35" s="6" t="s">
        <v>66</v>
      </c>
    </row>
    <row r="36" spans="2:9" s="2" customFormat="1" ht="17.25" customHeight="1" x14ac:dyDescent="0.2">
      <c r="B36" s="18" t="s">
        <v>124</v>
      </c>
      <c r="C36" s="8" t="s">
        <v>45</v>
      </c>
      <c r="D36" s="7">
        <f>(12*12*3+12*9*3)/27</f>
        <v>28</v>
      </c>
      <c r="E36" s="7" t="s">
        <v>19</v>
      </c>
      <c r="F36" s="12" t="s">
        <v>67</v>
      </c>
      <c r="G36" s="13"/>
      <c r="H36" s="13">
        <v>28</v>
      </c>
    </row>
    <row r="37" spans="2:9" s="2" customFormat="1" ht="17.25" customHeight="1" x14ac:dyDescent="0.2">
      <c r="B37" s="20" t="s">
        <v>52</v>
      </c>
      <c r="C37" s="6" t="s">
        <v>53</v>
      </c>
      <c r="D37" s="10">
        <v>4</v>
      </c>
      <c r="E37" s="5" t="s">
        <v>38</v>
      </c>
      <c r="F37" s="6" t="s">
        <v>54</v>
      </c>
      <c r="I37" s="2" t="s">
        <v>75</v>
      </c>
    </row>
    <row r="39" spans="2:9" x14ac:dyDescent="0.2">
      <c r="C39" s="15" t="s">
        <v>73</v>
      </c>
      <c r="D39" s="16">
        <f>(21466.0174  +20567.3045  )/43560</f>
        <v>0.96495229338842969</v>
      </c>
      <c r="E39" s="16"/>
      <c r="F39" s="15" t="s">
        <v>72</v>
      </c>
    </row>
    <row r="41" spans="2:9" x14ac:dyDescent="0.2">
      <c r="B41" s="17" t="s">
        <v>77</v>
      </c>
      <c r="C41" t="s">
        <v>76</v>
      </c>
      <c r="E41" s="1" t="s">
        <v>15</v>
      </c>
      <c r="F41" s="6" t="s">
        <v>133</v>
      </c>
    </row>
    <row r="42" spans="2:9" x14ac:dyDescent="0.2">
      <c r="B42" s="17" t="s">
        <v>78</v>
      </c>
      <c r="C42" t="s">
        <v>79</v>
      </c>
      <c r="E42" s="1" t="s">
        <v>80</v>
      </c>
      <c r="G42">
        <v>1</v>
      </c>
    </row>
    <row r="43" spans="2:9" ht="15" x14ac:dyDescent="0.2">
      <c r="B43" s="18" t="s">
        <v>93</v>
      </c>
      <c r="C43" t="s">
        <v>91</v>
      </c>
      <c r="I43" t="s">
        <v>131</v>
      </c>
    </row>
    <row r="44" spans="2:9" ht="15" x14ac:dyDescent="0.2">
      <c r="B44" s="18" t="s">
        <v>121</v>
      </c>
      <c r="C44" t="s">
        <v>116</v>
      </c>
      <c r="I44" t="s">
        <v>131</v>
      </c>
    </row>
    <row r="45" spans="2:9" ht="15" x14ac:dyDescent="0.2">
      <c r="B45" s="18" t="s">
        <v>123</v>
      </c>
      <c r="C45" t="s">
        <v>117</v>
      </c>
      <c r="I45" t="s">
        <v>131</v>
      </c>
    </row>
    <row r="46" spans="2:9" ht="15" x14ac:dyDescent="0.2">
      <c r="B46" s="18" t="s">
        <v>125</v>
      </c>
      <c r="C46" t="s">
        <v>118</v>
      </c>
      <c r="I46" t="s">
        <v>131</v>
      </c>
    </row>
    <row r="47" spans="2:9" ht="15" x14ac:dyDescent="0.2">
      <c r="B47" s="18" t="s">
        <v>126</v>
      </c>
      <c r="C47" t="s">
        <v>120</v>
      </c>
      <c r="I47" t="s">
        <v>131</v>
      </c>
    </row>
    <row r="48" spans="2:9" ht="15" x14ac:dyDescent="0.2">
      <c r="B48" s="18" t="s">
        <v>127</v>
      </c>
      <c r="C48" t="s">
        <v>119</v>
      </c>
      <c r="I48" t="s">
        <v>131</v>
      </c>
    </row>
    <row r="49" spans="2:9" ht="15" x14ac:dyDescent="0.2">
      <c r="B49" s="18" t="s">
        <v>130</v>
      </c>
      <c r="C49" t="s">
        <v>128</v>
      </c>
      <c r="D49" s="1">
        <v>200</v>
      </c>
      <c r="E49" s="1" t="s">
        <v>129</v>
      </c>
      <c r="I49" t="s">
        <v>131</v>
      </c>
    </row>
    <row r="59" spans="2:9" x14ac:dyDescent="0.2">
      <c r="C59" s="21"/>
    </row>
    <row r="67" spans="4:7" x14ac:dyDescent="0.2">
      <c r="G67" s="1"/>
    </row>
    <row r="69" spans="4:7" x14ac:dyDescent="0.2">
      <c r="D69" s="22"/>
      <c r="G69" s="22"/>
    </row>
    <row r="70" spans="4:7" x14ac:dyDescent="0.2">
      <c r="G70" s="1"/>
    </row>
    <row r="71" spans="4:7" x14ac:dyDescent="0.2">
      <c r="G71" s="1"/>
    </row>
    <row r="72" spans="4:7" x14ac:dyDescent="0.2">
      <c r="G72" s="1"/>
    </row>
  </sheetData>
  <sortState ref="B3:I37">
    <sortCondition ref="B3"/>
  </sortState>
  <pageMargins left="0.25" right="0.25" top="0.75" bottom="0.75" header="0.3" footer="0.3"/>
  <pageSetup scale="78" orientation="landscape" r:id="rId1"/>
  <ignoredErrors>
    <ignoredError sqref="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9"/>
  <sheetViews>
    <sheetView tabSelected="1" workbookViewId="0">
      <selection activeCell="A12" sqref="A12"/>
    </sheetView>
  </sheetViews>
  <sheetFormatPr defaultRowHeight="12.75" x14ac:dyDescent="0.2"/>
  <cols>
    <col min="1" max="1" width="9.7109375" bestFit="1" customWidth="1"/>
    <col min="6" max="6" width="12" bestFit="1" customWidth="1"/>
  </cols>
  <sheetData>
    <row r="6" spans="1:7" x14ac:dyDescent="0.2">
      <c r="A6" t="s">
        <v>140</v>
      </c>
      <c r="B6" s="1"/>
      <c r="C6" s="1"/>
      <c r="F6" t="s">
        <v>145</v>
      </c>
    </row>
    <row r="7" spans="1:7" x14ac:dyDescent="0.2">
      <c r="A7" s="23">
        <v>32908.94</v>
      </c>
      <c r="B7" s="22" t="s">
        <v>141</v>
      </c>
      <c r="C7" s="1"/>
      <c r="F7" s="23">
        <v>35417.040000000001</v>
      </c>
      <c r="G7" s="22" t="s">
        <v>141</v>
      </c>
    </row>
    <row r="8" spans="1:7" x14ac:dyDescent="0.2">
      <c r="A8">
        <f>2.5+11.5/12</f>
        <v>3.4583333333333335</v>
      </c>
      <c r="B8" s="1"/>
      <c r="C8" s="1"/>
      <c r="F8">
        <f>2.5+11.5/12</f>
        <v>3.4583333333333335</v>
      </c>
      <c r="G8" s="1"/>
    </row>
    <row r="9" spans="1:7" x14ac:dyDescent="0.2">
      <c r="A9" s="24">
        <f>A7+A8</f>
        <v>32912.398333333338</v>
      </c>
      <c r="B9" s="22" t="s">
        <v>134</v>
      </c>
      <c r="C9" s="1"/>
      <c r="F9" s="25">
        <f>F7+F8</f>
        <v>35420.498333333337</v>
      </c>
      <c r="G9" s="22" t="s">
        <v>134</v>
      </c>
    </row>
    <row r="10" spans="1:7" x14ac:dyDescent="0.2">
      <c r="A10" s="23">
        <f>A9-26.9</f>
        <v>32885.498333333337</v>
      </c>
      <c r="B10" s="1" t="s">
        <v>135</v>
      </c>
      <c r="C10" s="1"/>
      <c r="F10" s="23">
        <f>F9-26.9</f>
        <v>35393.598333333335</v>
      </c>
      <c r="G10" s="1" t="s">
        <v>135</v>
      </c>
    </row>
    <row r="11" spans="1:7" x14ac:dyDescent="0.2">
      <c r="A11" s="23">
        <f>A10-12.5</f>
        <v>32872.998333333337</v>
      </c>
      <c r="B11" s="1" t="s">
        <v>136</v>
      </c>
      <c r="C11" s="1"/>
      <c r="F11" s="23">
        <f>F10-12.5</f>
        <v>35381.098333333335</v>
      </c>
      <c r="G11" s="1" t="s">
        <v>136</v>
      </c>
    </row>
    <row r="12" spans="1:7" x14ac:dyDescent="0.2">
      <c r="A12" s="24">
        <f>A11-53-1.5/12</f>
        <v>32819.873333333337</v>
      </c>
      <c r="B12" s="1" t="s">
        <v>137</v>
      </c>
      <c r="C12" s="1"/>
      <c r="F12" s="24">
        <f>F11-53-1.5/12</f>
        <v>35327.973333333335</v>
      </c>
      <c r="G12" s="1" t="s">
        <v>137</v>
      </c>
    </row>
    <row r="15" spans="1:7" x14ac:dyDescent="0.2">
      <c r="A15" t="s">
        <v>142</v>
      </c>
      <c r="F15" t="s">
        <v>146</v>
      </c>
    </row>
    <row r="16" spans="1:7" x14ac:dyDescent="0.2">
      <c r="A16" s="23">
        <v>32929.32</v>
      </c>
      <c r="B16" s="22" t="s">
        <v>141</v>
      </c>
      <c r="F16" s="23">
        <v>35415.47</v>
      </c>
      <c r="G16" s="22" t="s">
        <v>141</v>
      </c>
    </row>
    <row r="17" spans="1:7" x14ac:dyDescent="0.2">
      <c r="A17">
        <f>3+1.5/12+20.75/12+2/12</f>
        <v>5.0208333333333339</v>
      </c>
      <c r="F17">
        <f>3+1.5/12+20.75/12+2/12</f>
        <v>5.0208333333333339</v>
      </c>
    </row>
    <row r="18" spans="1:7" x14ac:dyDescent="0.2">
      <c r="A18" s="24">
        <f>A16+A17</f>
        <v>32934.340833333335</v>
      </c>
      <c r="B18" s="22" t="s">
        <v>138</v>
      </c>
      <c r="F18" s="24">
        <f>F16+F17</f>
        <v>35420.490833333337</v>
      </c>
      <c r="G18" s="22" t="s">
        <v>138</v>
      </c>
    </row>
    <row r="19" spans="1:7" x14ac:dyDescent="0.2">
      <c r="A19" s="23">
        <f>A18-2.5</f>
        <v>32931.840833333335</v>
      </c>
      <c r="B19" s="1" t="s">
        <v>135</v>
      </c>
      <c r="F19" s="23">
        <f>F18-2.5</f>
        <v>35417.990833333337</v>
      </c>
      <c r="G19" s="1" t="s">
        <v>135</v>
      </c>
    </row>
    <row r="20" spans="1:7" x14ac:dyDescent="0.2">
      <c r="A20" s="23">
        <f>A19-50</f>
        <v>32881.840833333335</v>
      </c>
      <c r="B20" s="1" t="s">
        <v>136</v>
      </c>
      <c r="F20" s="23">
        <f>F19-50</f>
        <v>35367.990833333337</v>
      </c>
      <c r="G20" s="1" t="s">
        <v>136</v>
      </c>
    </row>
    <row r="21" spans="1:7" x14ac:dyDescent="0.2">
      <c r="A21" s="24">
        <f>A20-12.5</f>
        <v>32869.340833333335</v>
      </c>
      <c r="B21" s="1" t="s">
        <v>139</v>
      </c>
      <c r="F21" s="24">
        <f>F20-12.5</f>
        <v>35355.490833333337</v>
      </c>
      <c r="G21" s="1" t="s">
        <v>139</v>
      </c>
    </row>
    <row r="24" spans="1:7" x14ac:dyDescent="0.2">
      <c r="A24" t="s">
        <v>143</v>
      </c>
      <c r="F24" t="s">
        <v>147</v>
      </c>
    </row>
    <row r="25" spans="1:7" x14ac:dyDescent="0.2">
      <c r="A25" s="23">
        <v>32961.9</v>
      </c>
      <c r="B25" s="22" t="s">
        <v>141</v>
      </c>
      <c r="F25" s="23">
        <v>35498.519999999997</v>
      </c>
      <c r="G25" s="22" t="s">
        <v>141</v>
      </c>
    </row>
    <row r="26" spans="1:7" x14ac:dyDescent="0.2">
      <c r="A26">
        <f>3+1.5/12+20.75/12+2/12</f>
        <v>5.0208333333333339</v>
      </c>
      <c r="F26">
        <f>3+1.5/12+20.75/12+2/12</f>
        <v>5.0208333333333339</v>
      </c>
    </row>
    <row r="27" spans="1:7" x14ac:dyDescent="0.2">
      <c r="A27" s="24">
        <f>A25-A26</f>
        <v>32956.879166666666</v>
      </c>
      <c r="B27" s="22" t="s">
        <v>138</v>
      </c>
      <c r="F27" s="24">
        <f>F25-F26</f>
        <v>35493.499166666661</v>
      </c>
      <c r="G27" s="22" t="s">
        <v>138</v>
      </c>
    </row>
    <row r="28" spans="1:7" x14ac:dyDescent="0.2">
      <c r="A28" s="23">
        <f>A27+2.5</f>
        <v>32959.379166666666</v>
      </c>
      <c r="B28" s="1" t="s">
        <v>135</v>
      </c>
      <c r="F28" s="23">
        <f>F27+2.5</f>
        <v>35495.999166666661</v>
      </c>
      <c r="G28" s="1" t="s">
        <v>135</v>
      </c>
    </row>
    <row r="29" spans="1:7" x14ac:dyDescent="0.2">
      <c r="A29" s="23">
        <f>A28+50</f>
        <v>33009.379166666666</v>
      </c>
      <c r="B29" s="1" t="s">
        <v>136</v>
      </c>
      <c r="F29" s="23">
        <f>F28+50</f>
        <v>35545.999166666661</v>
      </c>
      <c r="G29" s="1" t="s">
        <v>136</v>
      </c>
    </row>
    <row r="30" spans="1:7" x14ac:dyDescent="0.2">
      <c r="A30" s="24">
        <f>A29+12.5</f>
        <v>33021.879166666666</v>
      </c>
      <c r="B30" s="1" t="s">
        <v>139</v>
      </c>
      <c r="F30" s="24">
        <f>F29+12.5</f>
        <v>35558.499166666661</v>
      </c>
      <c r="G30" s="1" t="s">
        <v>139</v>
      </c>
    </row>
    <row r="33" spans="1:7" x14ac:dyDescent="0.2">
      <c r="A33" t="s">
        <v>144</v>
      </c>
      <c r="B33" s="1"/>
      <c r="F33" t="s">
        <v>148</v>
      </c>
      <c r="G33" s="1"/>
    </row>
    <row r="34" spans="1:7" x14ac:dyDescent="0.2">
      <c r="A34" s="23">
        <v>33016</v>
      </c>
      <c r="B34" s="22" t="s">
        <v>141</v>
      </c>
      <c r="F34" s="23">
        <v>36496.949999999997</v>
      </c>
      <c r="G34" s="22" t="s">
        <v>141</v>
      </c>
    </row>
    <row r="35" spans="1:7" x14ac:dyDescent="0.2">
      <c r="A35">
        <f>2.5+11.5/12</f>
        <v>3.4583333333333335</v>
      </c>
      <c r="B35" s="1"/>
      <c r="F35">
        <f>2.5+11.5/12</f>
        <v>3.4583333333333335</v>
      </c>
      <c r="G35" s="1"/>
    </row>
    <row r="36" spans="1:7" x14ac:dyDescent="0.2">
      <c r="A36" s="24">
        <f>A34-A35</f>
        <v>33012.541666666664</v>
      </c>
      <c r="B36" s="22" t="s">
        <v>134</v>
      </c>
      <c r="F36" s="24">
        <f>F34-F35</f>
        <v>36493.491666666661</v>
      </c>
      <c r="G36" s="22" t="s">
        <v>134</v>
      </c>
    </row>
    <row r="37" spans="1:7" x14ac:dyDescent="0.2">
      <c r="A37" s="23">
        <f>A36+26.9</f>
        <v>33039.441666666666</v>
      </c>
      <c r="B37" s="1" t="s">
        <v>135</v>
      </c>
      <c r="F37" s="23">
        <f>F36+26.9</f>
        <v>36520.391666666663</v>
      </c>
      <c r="G37" s="1" t="s">
        <v>135</v>
      </c>
    </row>
    <row r="38" spans="1:7" x14ac:dyDescent="0.2">
      <c r="A38" s="23">
        <f>A37+0</f>
        <v>33039.441666666666</v>
      </c>
      <c r="B38" s="1" t="s">
        <v>136</v>
      </c>
      <c r="F38" s="23">
        <f>F37+6.25</f>
        <v>36526.641666666663</v>
      </c>
      <c r="G38" s="1" t="s">
        <v>136</v>
      </c>
    </row>
    <row r="39" spans="1:7" x14ac:dyDescent="0.2">
      <c r="A39" s="24">
        <f>A38+53+1.5/12</f>
        <v>33092.566666666666</v>
      </c>
      <c r="B39" s="1" t="s">
        <v>137</v>
      </c>
      <c r="F39" s="24">
        <f>F38+12.5</f>
        <v>36539.141666666663</v>
      </c>
      <c r="G39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T Gipson</dc:creator>
  <cp:lastModifiedBy>Alysia Lorincz</cp:lastModifiedBy>
  <cp:lastPrinted>2018-02-01T12:51:03Z</cp:lastPrinted>
  <dcterms:created xsi:type="dcterms:W3CDTF">2017-11-15T18:56:44Z</dcterms:created>
  <dcterms:modified xsi:type="dcterms:W3CDTF">2018-02-09T18:00:47Z</dcterms:modified>
</cp:coreProperties>
</file>