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wworking\ohdotpw\d0711153\"/>
    </mc:Choice>
  </mc:AlternateContent>
  <xr:revisionPtr revIDLastSave="0" documentId="13_ncr:1_{DA84FB98-F25B-4DDB-899A-0F71F2CA50C8}" xr6:coauthVersionLast="47" xr6:coauthVersionMax="47" xr10:uidLastSave="{00000000-0000-0000-0000-000000000000}"/>
  <bookViews>
    <workbookView xWindow="-28920" yWindow="960" windowWidth="29040" windowHeight="15720" activeTab="2" xr2:uid="{13B28F7F-AE1C-48EF-B1F8-5260B7DA555A}"/>
  </bookViews>
  <sheets>
    <sheet name="South Leg" sheetId="3" r:id="rId1"/>
    <sheet name="North Leg" sheetId="4" r:id="rId2"/>
    <sheet name="West Leg" sheetId="1" r:id="rId3"/>
    <sheet name="East Leg" sheetId="2" r:id="rId4"/>
    <sheet name="Roundabout" sheetId="6" r:id="rId5"/>
  </sheet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6" i="6" l="1"/>
  <c r="C13" i="6"/>
  <c r="B13" i="6"/>
  <c r="P11" i="1"/>
  <c r="P7" i="2"/>
  <c r="O7" i="2"/>
  <c r="P6" i="2"/>
  <c r="O6" i="2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E6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9" i="4"/>
  <c r="D8" i="4"/>
  <c r="D7" i="4"/>
  <c r="D6" i="4"/>
  <c r="I15" i="6"/>
  <c r="H14" i="6"/>
  <c r="H13" i="6"/>
  <c r="H12" i="6"/>
  <c r="H11" i="6"/>
  <c r="I11" i="6" s="1"/>
  <c r="A11" i="6"/>
  <c r="A12" i="6" s="1"/>
  <c r="H10" i="6"/>
  <c r="I10" i="6" s="1"/>
  <c r="E10" i="6"/>
  <c r="D10" i="6"/>
  <c r="H9" i="6"/>
  <c r="H8" i="6"/>
  <c r="I8" i="6" s="1"/>
  <c r="A8" i="6"/>
  <c r="A9" i="6" s="1"/>
  <c r="H7" i="6"/>
  <c r="I7" i="6" s="1"/>
  <c r="D7" i="6"/>
  <c r="H6" i="6"/>
  <c r="I6" i="6" s="1"/>
  <c r="D6" i="6"/>
  <c r="E7" i="6"/>
  <c r="J5" i="4"/>
  <c r="L5" i="4"/>
  <c r="K5" i="4"/>
  <c r="J6" i="3"/>
  <c r="H5" i="4"/>
  <c r="H6" i="4"/>
  <c r="I7" i="4" s="1"/>
  <c r="A7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5" i="3"/>
  <c r="D6" i="3"/>
  <c r="E6" i="3"/>
  <c r="H6" i="3"/>
  <c r="D7" i="3"/>
  <c r="E7" i="3"/>
  <c r="K6" i="3" s="1"/>
  <c r="H7" i="3"/>
  <c r="A8" i="3"/>
  <c r="D8" i="3"/>
  <c r="E8" i="3"/>
  <c r="H8" i="3"/>
  <c r="A9" i="3"/>
  <c r="A10" i="3" s="1"/>
  <c r="D9" i="3"/>
  <c r="E9" i="3"/>
  <c r="H9" i="3"/>
  <c r="H10" i="3"/>
  <c r="H11" i="3"/>
  <c r="H12" i="3"/>
  <c r="H13" i="3"/>
  <c r="H14" i="3"/>
  <c r="H15" i="3"/>
  <c r="D16" i="3"/>
  <c r="E16" i="3"/>
  <c r="H16" i="3"/>
  <c r="D17" i="3"/>
  <c r="E17" i="3"/>
  <c r="H17" i="3"/>
  <c r="A18" i="3"/>
  <c r="A19" i="3" s="1"/>
  <c r="D18" i="3"/>
  <c r="E18" i="3"/>
  <c r="H18" i="3"/>
  <c r="H19" i="3"/>
  <c r="H20" i="3"/>
  <c r="H21" i="3"/>
  <c r="D24" i="4" l="1"/>
  <c r="D6" i="2"/>
  <c r="I6" i="4"/>
  <c r="D19" i="3"/>
  <c r="E19" i="3"/>
  <c r="A20" i="3"/>
  <c r="I20" i="3" s="1"/>
  <c r="J17" i="3"/>
  <c r="I9" i="3"/>
  <c r="I6" i="3"/>
  <c r="I9" i="6"/>
  <c r="E12" i="6"/>
  <c r="D12" i="6"/>
  <c r="D13" i="6"/>
  <c r="E9" i="6"/>
  <c r="D9" i="6"/>
  <c r="I12" i="6"/>
  <c r="E13" i="6"/>
  <c r="I13" i="6"/>
  <c r="D11" i="6"/>
  <c r="E11" i="6"/>
  <c r="E6" i="6"/>
  <c r="D8" i="6"/>
  <c r="E8" i="6"/>
  <c r="I19" i="3"/>
  <c r="I18" i="3"/>
  <c r="I17" i="3"/>
  <c r="L17" i="3" s="1"/>
  <c r="K17" i="3"/>
  <c r="I16" i="3"/>
  <c r="I8" i="3"/>
  <c r="I7" i="3"/>
  <c r="I12" i="4"/>
  <c r="A9" i="4"/>
  <c r="I8" i="4"/>
  <c r="D10" i="3"/>
  <c r="J8" i="3" s="1"/>
  <c r="E10" i="3"/>
  <c r="I10" i="3"/>
  <c r="A11" i="3"/>
  <c r="D15" i="6" l="1"/>
  <c r="J6" i="2"/>
  <c r="J6" i="4"/>
  <c r="L6" i="4"/>
  <c r="L6" i="3"/>
  <c r="D20" i="3"/>
  <c r="J19" i="3" s="1"/>
  <c r="E20" i="3"/>
  <c r="K19" i="3" s="1"/>
  <c r="E15" i="6"/>
  <c r="K6" i="4"/>
  <c r="L19" i="3"/>
  <c r="L8" i="3"/>
  <c r="I9" i="4"/>
  <c r="A10" i="4"/>
  <c r="D11" i="3"/>
  <c r="E11" i="3"/>
  <c r="I11" i="3"/>
  <c r="D12" i="3"/>
  <c r="E12" i="3"/>
  <c r="I12" i="3"/>
  <c r="A13" i="3"/>
  <c r="K8" i="3"/>
  <c r="L11" i="3" l="1"/>
  <c r="J11" i="3"/>
  <c r="A13" i="4"/>
  <c r="J9" i="4"/>
  <c r="I10" i="4"/>
  <c r="L9" i="4" s="1"/>
  <c r="I11" i="4"/>
  <c r="A14" i="3"/>
  <c r="D13" i="3"/>
  <c r="E13" i="3"/>
  <c r="I13" i="3"/>
  <c r="K11" i="3"/>
  <c r="K9" i="4" l="1"/>
  <c r="J12" i="4"/>
  <c r="K12" i="4"/>
  <c r="I13" i="4"/>
  <c r="L12" i="4" s="1"/>
  <c r="A14" i="4"/>
  <c r="I14" i="4" s="1"/>
  <c r="D14" i="3"/>
  <c r="E14" i="3"/>
  <c r="K13" i="3" s="1"/>
  <c r="D15" i="3"/>
  <c r="E15" i="3"/>
  <c r="I15" i="3"/>
  <c r="L15" i="3" s="1"/>
  <c r="I14" i="3"/>
  <c r="I22" i="3" l="1"/>
  <c r="K15" i="3"/>
  <c r="E22" i="3"/>
  <c r="J15" i="3"/>
  <c r="D22" i="3"/>
  <c r="L13" i="3"/>
  <c r="A15" i="4"/>
  <c r="I15" i="4" s="1"/>
  <c r="J13" i="3"/>
  <c r="A16" i="4" l="1"/>
  <c r="H25" i="2"/>
  <c r="H24" i="2"/>
  <c r="H23" i="2"/>
  <c r="H22" i="2"/>
  <c r="H21" i="2"/>
  <c r="H20" i="2"/>
  <c r="A20" i="2"/>
  <c r="E20" i="2" s="1"/>
  <c r="H19" i="2"/>
  <c r="E19" i="2"/>
  <c r="D19" i="2"/>
  <c r="H18" i="2"/>
  <c r="H17" i="2"/>
  <c r="H16" i="2"/>
  <c r="H15" i="2"/>
  <c r="H6" i="2"/>
  <c r="H14" i="2"/>
  <c r="H13" i="2"/>
  <c r="A14" i="2"/>
  <c r="E14" i="2" s="1"/>
  <c r="A10" i="2"/>
  <c r="A8" i="2"/>
  <c r="A9" i="2" s="1"/>
  <c r="E8" i="2"/>
  <c r="H7" i="2"/>
  <c r="H5" i="2"/>
  <c r="E6" i="2"/>
  <c r="H24" i="1"/>
  <c r="H23" i="1"/>
  <c r="K6" i="2" l="1"/>
  <c r="D8" i="2"/>
  <c r="D7" i="2"/>
  <c r="J14" i="4"/>
  <c r="K14" i="4"/>
  <c r="I16" i="4"/>
  <c r="A17" i="4"/>
  <c r="L14" i="4"/>
  <c r="I19" i="2"/>
  <c r="A21" i="2"/>
  <c r="E21" i="2" s="1"/>
  <c r="I20" i="2"/>
  <c r="D20" i="2"/>
  <c r="A15" i="2"/>
  <c r="A16" i="2" s="1"/>
  <c r="A17" i="2" s="1"/>
  <c r="I18" i="2" s="1"/>
  <c r="L18" i="2" s="1"/>
  <c r="E15" i="2"/>
  <c r="D15" i="2"/>
  <c r="D14" i="2"/>
  <c r="I14" i="2"/>
  <c r="E7" i="2"/>
  <c r="K7" i="2" s="1"/>
  <c r="I6" i="2"/>
  <c r="I7" i="2"/>
  <c r="L7" i="2" s="1"/>
  <c r="E24" i="1"/>
  <c r="D24" i="1"/>
  <c r="I24" i="1"/>
  <c r="D12" i="1"/>
  <c r="H11" i="1"/>
  <c r="E12" i="1"/>
  <c r="H10" i="1"/>
  <c r="H9" i="1"/>
  <c r="H5" i="1"/>
  <c r="A6" i="1"/>
  <c r="E6" i="1" s="1"/>
  <c r="H8" i="1"/>
  <c r="H7" i="1"/>
  <c r="H6" i="1"/>
  <c r="I6" i="1" s="1"/>
  <c r="J7" i="2" l="1"/>
  <c r="L6" i="2"/>
  <c r="I17" i="4"/>
  <c r="A18" i="4"/>
  <c r="I21" i="2"/>
  <c r="D21" i="2"/>
  <c r="A22" i="2"/>
  <c r="A23" i="2" s="1"/>
  <c r="D17" i="2"/>
  <c r="E18" i="2"/>
  <c r="K18" i="2" s="1"/>
  <c r="D18" i="2"/>
  <c r="J18" i="2" s="1"/>
  <c r="D22" i="2"/>
  <c r="I17" i="2"/>
  <c r="E17" i="2"/>
  <c r="I16" i="2"/>
  <c r="D16" i="2"/>
  <c r="J15" i="2" s="1"/>
  <c r="E16" i="2"/>
  <c r="K15" i="2" s="1"/>
  <c r="I15" i="2"/>
  <c r="D6" i="1"/>
  <c r="A7" i="1"/>
  <c r="H9" i="2"/>
  <c r="H10" i="2"/>
  <c r="H8" i="2"/>
  <c r="I8" i="2" s="1"/>
  <c r="H11" i="2"/>
  <c r="H12" i="2"/>
  <c r="E10" i="2"/>
  <c r="H14" i="1"/>
  <c r="H15" i="1"/>
  <c r="H16" i="1"/>
  <c r="H17" i="1"/>
  <c r="H18" i="1"/>
  <c r="H19" i="1"/>
  <c r="H20" i="1"/>
  <c r="H21" i="1"/>
  <c r="H22" i="1"/>
  <c r="H26" i="1"/>
  <c r="H13" i="1"/>
  <c r="H12" i="1"/>
  <c r="I12" i="1" s="1"/>
  <c r="E23" i="2" l="1"/>
  <c r="A24" i="2"/>
  <c r="I23" i="2"/>
  <c r="D23" i="2"/>
  <c r="A8" i="1"/>
  <c r="E7" i="1"/>
  <c r="I18" i="4"/>
  <c r="A19" i="4"/>
  <c r="J21" i="2"/>
  <c r="L15" i="2"/>
  <c r="E22" i="2"/>
  <c r="K21" i="2" s="1"/>
  <c r="I22" i="2"/>
  <c r="L21" i="2" s="1"/>
  <c r="D7" i="1"/>
  <c r="E8" i="1"/>
  <c r="A9" i="1"/>
  <c r="I8" i="1"/>
  <c r="D8" i="1"/>
  <c r="I7" i="1"/>
  <c r="L6" i="1" s="1"/>
  <c r="A11" i="2"/>
  <c r="A12" i="2" s="1"/>
  <c r="I10" i="2"/>
  <c r="D10" i="2"/>
  <c r="E9" i="2"/>
  <c r="D9" i="2"/>
  <c r="I9" i="2"/>
  <c r="A13" i="1"/>
  <c r="A14" i="1" s="1"/>
  <c r="J6" i="1" l="1"/>
  <c r="L8" i="2"/>
  <c r="J8" i="2"/>
  <c r="E24" i="2"/>
  <c r="K23" i="2" s="1"/>
  <c r="I24" i="2"/>
  <c r="L23" i="2" s="1"/>
  <c r="D24" i="2"/>
  <c r="J23" i="2" s="1"/>
  <c r="K8" i="2"/>
  <c r="K6" i="1"/>
  <c r="J17" i="4"/>
  <c r="K17" i="4"/>
  <c r="I20" i="4"/>
  <c r="A21" i="4"/>
  <c r="I19" i="4"/>
  <c r="L17" i="4" s="1"/>
  <c r="D13" i="2"/>
  <c r="J13" i="2" s="1"/>
  <c r="E13" i="2"/>
  <c r="K13" i="2" s="1"/>
  <c r="I13" i="2"/>
  <c r="L13" i="2" s="1"/>
  <c r="D9" i="1"/>
  <c r="I9" i="1"/>
  <c r="E9" i="1"/>
  <c r="A10" i="1"/>
  <c r="I10" i="1" s="1"/>
  <c r="D11" i="2"/>
  <c r="E11" i="2"/>
  <c r="I11" i="2"/>
  <c r="D13" i="1"/>
  <c r="E13" i="1"/>
  <c r="I13" i="1"/>
  <c r="I21" i="4" l="1"/>
  <c r="A22" i="4"/>
  <c r="E11" i="1"/>
  <c r="D11" i="1"/>
  <c r="I11" i="1"/>
  <c r="L9" i="1" s="1"/>
  <c r="E10" i="1"/>
  <c r="K9" i="1" s="1"/>
  <c r="D10" i="1"/>
  <c r="J9" i="1" s="1"/>
  <c r="D14" i="1"/>
  <c r="J12" i="1" s="1"/>
  <c r="E14" i="1"/>
  <c r="K12" i="1" s="1"/>
  <c r="I14" i="1"/>
  <c r="L12" i="1" s="1"/>
  <c r="A15" i="1"/>
  <c r="D24" i="3" l="1"/>
  <c r="E24" i="4"/>
  <c r="E24" i="3" s="1"/>
  <c r="I22" i="4"/>
  <c r="I24" i="4" s="1"/>
  <c r="I24" i="3" s="1"/>
  <c r="A16" i="1"/>
  <c r="I15" i="1"/>
  <c r="E15" i="1"/>
  <c r="D15" i="1"/>
  <c r="L20" i="4" l="1"/>
  <c r="K20" i="4"/>
  <c r="J20" i="4"/>
  <c r="D12" i="2"/>
  <c r="E12" i="2"/>
  <c r="I12" i="2"/>
  <c r="I26" i="2" s="1"/>
  <c r="E16" i="1"/>
  <c r="I16" i="1"/>
  <c r="D16" i="1"/>
  <c r="A17" i="1"/>
  <c r="D17" i="1" s="1"/>
  <c r="J15" i="1" l="1"/>
  <c r="E26" i="2"/>
  <c r="K11" i="2"/>
  <c r="D26" i="2"/>
  <c r="J11" i="2"/>
  <c r="L11" i="2"/>
  <c r="I17" i="1"/>
  <c r="L15" i="1" s="1"/>
  <c r="A18" i="1"/>
  <c r="E17" i="1"/>
  <c r="K15" i="1" l="1"/>
  <c r="A19" i="1"/>
  <c r="I18" i="1"/>
  <c r="D18" i="1"/>
  <c r="E18" i="1"/>
  <c r="D19" i="1" l="1"/>
  <c r="J18" i="1" s="1"/>
  <c r="A20" i="1"/>
  <c r="D20" i="1" s="1"/>
  <c r="I19" i="1"/>
  <c r="E19" i="1"/>
  <c r="I20" i="1" l="1"/>
  <c r="L18" i="1" s="1"/>
  <c r="E20" i="1"/>
  <c r="K18" i="1" s="1"/>
  <c r="A21" i="1"/>
  <c r="D21" i="1" l="1"/>
  <c r="I21" i="1"/>
  <c r="E21" i="1"/>
  <c r="A22" i="1"/>
  <c r="E23" i="1" l="1"/>
  <c r="K23" i="1" s="1"/>
  <c r="D23" i="1"/>
  <c r="J23" i="1" s="1"/>
  <c r="I23" i="1"/>
  <c r="L23" i="1" s="1"/>
  <c r="I22" i="1"/>
  <c r="L21" i="1" s="1"/>
  <c r="D22" i="1"/>
  <c r="J21" i="1" s="1"/>
  <c r="E22" i="1"/>
  <c r="K21" i="1" s="1"/>
  <c r="I27" i="1" l="1"/>
  <c r="I29" i="1" s="1"/>
  <c r="E27" i="1"/>
  <c r="E29" i="1" s="1"/>
  <c r="D27" i="1"/>
  <c r="D29" i="1" s="1"/>
</calcChain>
</file>

<file path=xl/sharedStrings.xml><?xml version="1.0" encoding="utf-8"?>
<sst xmlns="http://schemas.openxmlformats.org/spreadsheetml/2006/main" count="148" uniqueCount="22">
  <si>
    <t>STATION</t>
  </si>
  <si>
    <t>CUT</t>
  </si>
  <si>
    <t>FILL</t>
  </si>
  <si>
    <t>END AREA</t>
  </si>
  <si>
    <t>VOLUMES</t>
  </si>
  <si>
    <t>EARTHWORK</t>
  </si>
  <si>
    <t>RIGHT</t>
  </si>
  <si>
    <t>AREA</t>
  </si>
  <si>
    <t>SQ FT</t>
  </si>
  <si>
    <t>CU YD</t>
  </si>
  <si>
    <t>FT</t>
  </si>
  <si>
    <t>SQ YD</t>
  </si>
  <si>
    <t>TOTAL</t>
  </si>
  <si>
    <t>TOTALS</t>
  </si>
  <si>
    <t>SHEET TOTALS</t>
  </si>
  <si>
    <t>SEED</t>
  </si>
  <si>
    <t>SHEET</t>
  </si>
  <si>
    <t>LEFT</t>
  </si>
  <si>
    <t>SEEDING</t>
  </si>
  <si>
    <t>pre addendum  areas</t>
  </si>
  <si>
    <t>pre addendum</t>
  </si>
  <si>
    <t>preaddendum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</si>
</sst>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\+00.00"/>
    <numFmt numFmtId="165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B05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n">
        <color rgb="FFFF0000"/>
      </bottom>
      <diagonal/>
    </border>
    <border>
      <left/>
      <right/>
      <top style="thin">
        <color rgb="FFFF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88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" fontId="0" fillId="2" borderId="0" xfId="0" applyNumberFormat="1" applyFill="1" applyAlignment="1">
      <alignment horizontal="center"/>
    </xf>
    <xf numFmtId="1" fontId="1" fillId="2" borderId="0" xfId="0" applyNumberFormat="1" applyFont="1" applyFill="1" applyAlignment="1">
      <alignment horizontal="center"/>
    </xf>
    <xf numFmtId="1" fontId="0" fillId="0" borderId="0" xfId="0" applyNumberFormat="1" applyAlignment="1">
      <alignment horizontal="center"/>
    </xf>
    <xf numFmtId="0" fontId="1" fillId="2" borderId="0" xfId="0" applyFont="1" applyFill="1" applyAlignment="1">
      <alignment horizontal="center"/>
    </xf>
    <xf numFmtId="0" fontId="1" fillId="0" borderId="0" xfId="0" applyFont="1"/>
    <xf numFmtId="165" fontId="1" fillId="0" borderId="0" xfId="0" applyNumberFormat="1" applyFont="1" applyAlignment="1">
      <alignment horizontal="center"/>
    </xf>
    <xf numFmtId="165" fontId="0" fillId="0" borderId="2" xfId="0" applyNumberFormat="1" applyBorder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1" xfId="0" applyNumberFormat="1" applyBorder="1" applyAlignment="1">
      <alignment horizontal="center"/>
    </xf>
    <xf numFmtId="1" fontId="0" fillId="2" borderId="6" xfId="0" applyNumberFormat="1" applyFill="1" applyBorder="1" applyAlignment="1">
      <alignment horizontal="center"/>
    </xf>
    <xf numFmtId="0" fontId="0" fillId="0" borderId="6" xfId="0" applyBorder="1" applyAlignment="1">
      <alignment horizontal="center"/>
    </xf>
    <xf numFmtId="1" fontId="0" fillId="2" borderId="7" xfId="0" applyNumberFormat="1" applyFill="1" applyBorder="1" applyAlignment="1">
      <alignment horizontal="center"/>
    </xf>
    <xf numFmtId="1" fontId="0" fillId="2" borderId="13" xfId="0" applyNumberFormat="1" applyFill="1" applyBorder="1" applyAlignment="1">
      <alignment horizontal="center"/>
    </xf>
    <xf numFmtId="1" fontId="0" fillId="2" borderId="15" xfId="0" applyNumberFormat="1" applyFill="1" applyBorder="1" applyAlignment="1">
      <alignment horizontal="center"/>
    </xf>
    <xf numFmtId="1" fontId="0" fillId="2" borderId="16" xfId="0" applyNumberFormat="1" applyFill="1" applyBorder="1" applyAlignment="1">
      <alignment horizontal="center"/>
    </xf>
    <xf numFmtId="164" fontId="0" fillId="0" borderId="19" xfId="0" applyNumberFormat="1" applyBorder="1" applyAlignment="1">
      <alignment horizontal="center"/>
    </xf>
    <xf numFmtId="1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3" borderId="6" xfId="0" applyNumberFormat="1" applyFill="1" applyBorder="1" applyAlignment="1">
      <alignment horizontal="center"/>
    </xf>
    <xf numFmtId="165" fontId="0" fillId="3" borderId="15" xfId="0" applyNumberForma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165" fontId="1" fillId="0" borderId="6" xfId="0" applyNumberFormat="1" applyFont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0" borderId="13" xfId="0" applyFont="1" applyBorder="1" applyAlignment="1">
      <alignment horizontal="center"/>
    </xf>
    <xf numFmtId="165" fontId="0" fillId="3" borderId="7" xfId="0" applyNumberFormat="1" applyFill="1" applyBorder="1" applyAlignment="1">
      <alignment horizontal="center"/>
    </xf>
    <xf numFmtId="1" fontId="0" fillId="3" borderId="7" xfId="0" applyNumberFormat="1" applyFill="1" applyBorder="1" applyAlignment="1">
      <alignment horizontal="center" vertical="center"/>
    </xf>
    <xf numFmtId="1" fontId="0" fillId="3" borderId="22" xfId="0" applyNumberFormat="1" applyFill="1" applyBorder="1" applyAlignment="1">
      <alignment horizontal="center" vertical="center"/>
    </xf>
    <xf numFmtId="0" fontId="1" fillId="0" borderId="15" xfId="0" applyFont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165" fontId="1" fillId="0" borderId="15" xfId="0" applyNumberFormat="1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164" fontId="0" fillId="3" borderId="26" xfId="0" applyNumberFormat="1" applyFill="1" applyBorder="1" applyAlignment="1">
      <alignment horizontal="center"/>
    </xf>
    <xf numFmtId="164" fontId="0" fillId="0" borderId="24" xfId="0" applyNumberFormat="1" applyBorder="1" applyAlignment="1">
      <alignment horizontal="center"/>
    </xf>
    <xf numFmtId="164" fontId="0" fillId="3" borderId="24" xfId="0" applyNumberFormat="1" applyFill="1" applyBorder="1" applyAlignment="1">
      <alignment horizontal="center"/>
    </xf>
    <xf numFmtId="164" fontId="0" fillId="3" borderId="25" xfId="0" applyNumberFormat="1" applyFill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1" fontId="0" fillId="3" borderId="21" xfId="0" applyNumberFormat="1" applyFill="1" applyBorder="1" applyAlignment="1">
      <alignment horizontal="center"/>
    </xf>
    <xf numFmtId="1" fontId="0" fillId="3" borderId="22" xfId="0" applyNumberFormat="1" applyFill="1" applyBorder="1" applyAlignment="1">
      <alignment horizontal="center"/>
    </xf>
    <xf numFmtId="1" fontId="0" fillId="0" borderId="19" xfId="0" applyNumberFormat="1" applyBorder="1" applyAlignment="1">
      <alignment horizontal="center"/>
    </xf>
    <xf numFmtId="1" fontId="0" fillId="0" borderId="13" xfId="0" applyNumberFormat="1" applyBorder="1" applyAlignment="1">
      <alignment horizontal="center"/>
    </xf>
    <xf numFmtId="1" fontId="0" fillId="3" borderId="19" xfId="0" applyNumberFormat="1" applyFill="1" applyBorder="1" applyAlignment="1">
      <alignment horizontal="center"/>
    </xf>
    <xf numFmtId="1" fontId="0" fillId="3" borderId="13" xfId="0" applyNumberFormat="1" applyFill="1" applyBorder="1" applyAlignment="1">
      <alignment horizontal="center"/>
    </xf>
    <xf numFmtId="1" fontId="0" fillId="3" borderId="20" xfId="0" applyNumberFormat="1" applyFill="1" applyBorder="1" applyAlignment="1">
      <alignment horizontal="center"/>
    </xf>
    <xf numFmtId="1" fontId="0" fillId="3" borderId="16" xfId="0" applyNumberFormat="1" applyFill="1" applyBorder="1" applyAlignment="1">
      <alignment horizontal="center"/>
    </xf>
    <xf numFmtId="165" fontId="1" fillId="0" borderId="9" xfId="0" applyNumberFormat="1" applyFont="1" applyBorder="1" applyAlignment="1">
      <alignment horizontal="center"/>
    </xf>
    <xf numFmtId="165" fontId="1" fillId="0" borderId="14" xfId="0" applyNumberFormat="1" applyFont="1" applyBorder="1" applyAlignment="1">
      <alignment horizontal="center"/>
    </xf>
    <xf numFmtId="165" fontId="0" fillId="3" borderId="8" xfId="0" applyNumberFormat="1" applyFill="1" applyBorder="1" applyAlignment="1">
      <alignment horizontal="center"/>
    </xf>
    <xf numFmtId="165" fontId="0" fillId="0" borderId="9" xfId="0" applyNumberFormat="1" applyBorder="1" applyAlignment="1">
      <alignment horizontal="center"/>
    </xf>
    <xf numFmtId="165" fontId="0" fillId="3" borderId="9" xfId="0" applyNumberFormat="1" applyFill="1" applyBorder="1" applyAlignment="1">
      <alignment horizontal="center"/>
    </xf>
    <xf numFmtId="165" fontId="0" fillId="3" borderId="14" xfId="0" applyNumberFormat="1" applyFill="1" applyBorder="1" applyAlignment="1">
      <alignment horizontal="center"/>
    </xf>
    <xf numFmtId="0" fontId="1" fillId="2" borderId="19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1" fillId="2" borderId="20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center"/>
    </xf>
    <xf numFmtId="1" fontId="0" fillId="2" borderId="21" xfId="0" applyNumberFormat="1" applyFill="1" applyBorder="1" applyAlignment="1">
      <alignment horizontal="center"/>
    </xf>
    <xf numFmtId="1" fontId="0" fillId="2" borderId="22" xfId="0" applyNumberFormat="1" applyFill="1" applyBorder="1" applyAlignment="1">
      <alignment horizontal="center"/>
    </xf>
    <xf numFmtId="1" fontId="0" fillId="2" borderId="19" xfId="0" applyNumberFormat="1" applyFill="1" applyBorder="1" applyAlignment="1">
      <alignment horizontal="center"/>
    </xf>
    <xf numFmtId="1" fontId="0" fillId="2" borderId="20" xfId="0" applyNumberFormat="1" applyFill="1" applyBorder="1" applyAlignment="1">
      <alignment horizontal="center"/>
    </xf>
    <xf numFmtId="164" fontId="0" fillId="0" borderId="21" xfId="0" applyNumberForma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164" fontId="0" fillId="4" borderId="19" xfId="0" applyNumberFormat="1" applyFill="1" applyBorder="1" applyAlignment="1">
      <alignment horizontal="center"/>
    </xf>
    <xf numFmtId="1" fontId="2" fillId="4" borderId="6" xfId="0" applyNumberFormat="1" applyFont="1" applyFill="1" applyBorder="1" applyAlignment="1">
      <alignment horizontal="center"/>
    </xf>
    <xf numFmtId="1" fontId="0" fillId="4" borderId="6" xfId="0" applyNumberFormat="1" applyFill="1" applyBorder="1" applyAlignment="1">
      <alignment horizontal="center"/>
    </xf>
    <xf numFmtId="165" fontId="0" fillId="4" borderId="6" xfId="0" applyNumberFormat="1" applyFill="1" applyBorder="1" applyAlignment="1">
      <alignment horizontal="center"/>
    </xf>
    <xf numFmtId="164" fontId="0" fillId="4" borderId="20" xfId="0" applyNumberFormat="1" applyFill="1" applyBorder="1" applyAlignment="1">
      <alignment horizontal="center"/>
    </xf>
    <xf numFmtId="1" fontId="0" fillId="4" borderId="15" xfId="0" applyNumberFormat="1" applyFill="1" applyBorder="1" applyAlignment="1">
      <alignment horizontal="center"/>
    </xf>
    <xf numFmtId="165" fontId="0" fillId="4" borderId="15" xfId="0" applyNumberFormat="1" applyFill="1" applyBorder="1" applyAlignment="1">
      <alignment horizontal="center"/>
    </xf>
    <xf numFmtId="0" fontId="0" fillId="0" borderId="13" xfId="0" applyBorder="1" applyAlignment="1">
      <alignment horizontal="center"/>
    </xf>
    <xf numFmtId="164" fontId="0" fillId="0" borderId="39" xfId="0" applyNumberFormat="1" applyBorder="1" applyAlignment="1">
      <alignment horizontal="center"/>
    </xf>
    <xf numFmtId="164" fontId="0" fillId="0" borderId="40" xfId="0" applyNumberFormat="1" applyBorder="1" applyAlignment="1">
      <alignment horizontal="center"/>
    </xf>
    <xf numFmtId="1" fontId="0" fillId="0" borderId="20" xfId="0" applyNumberFormat="1" applyBorder="1" applyAlignment="1">
      <alignment horizontal="center"/>
    </xf>
    <xf numFmtId="1" fontId="0" fillId="0" borderId="16" xfId="0" applyNumberFormat="1" applyBorder="1" applyAlignment="1">
      <alignment horizontal="center"/>
    </xf>
    <xf numFmtId="165" fontId="1" fillId="0" borderId="19" xfId="0" applyNumberFormat="1" applyFont="1" applyBorder="1" applyAlignment="1">
      <alignment horizontal="center"/>
    </xf>
    <xf numFmtId="165" fontId="1" fillId="0" borderId="20" xfId="0" applyNumberFormat="1" applyFont="1" applyBorder="1" applyAlignment="1">
      <alignment horizontal="center"/>
    </xf>
    <xf numFmtId="165" fontId="0" fillId="3" borderId="21" xfId="0" applyNumberForma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3" borderId="22" xfId="0" applyFont="1" applyFill="1" applyBorder="1" applyAlignment="1">
      <alignment horizontal="center"/>
    </xf>
    <xf numFmtId="165" fontId="0" fillId="3" borderId="19" xfId="0" applyNumberFormat="1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165" fontId="0" fillId="0" borderId="19" xfId="0" applyNumberFormat="1" applyBorder="1" applyAlignment="1">
      <alignment horizontal="center"/>
    </xf>
    <xf numFmtId="164" fontId="0" fillId="3" borderId="43" xfId="0" applyNumberFormat="1" applyFill="1" applyBorder="1" applyAlignment="1">
      <alignment horizontal="center"/>
    </xf>
    <xf numFmtId="165" fontId="0" fillId="3" borderId="20" xfId="0" applyNumberFormat="1" applyFill="1" applyBorder="1" applyAlignment="1">
      <alignment horizontal="center"/>
    </xf>
    <xf numFmtId="165" fontId="0" fillId="0" borderId="20" xfId="0" applyNumberFormat="1" applyBorder="1" applyAlignment="1">
      <alignment horizontal="center"/>
    </xf>
    <xf numFmtId="165" fontId="0" fillId="0" borderId="15" xfId="0" applyNumberFormat="1" applyBorder="1" applyAlignment="1">
      <alignment horizontal="center"/>
    </xf>
    <xf numFmtId="164" fontId="0" fillId="3" borderId="38" xfId="0" applyNumberFormat="1" applyFill="1" applyBorder="1" applyAlignment="1">
      <alignment horizontal="center"/>
    </xf>
    <xf numFmtId="0" fontId="1" fillId="3" borderId="21" xfId="0" applyFont="1" applyFill="1" applyBorder="1" applyAlignment="1">
      <alignment horizontal="center"/>
    </xf>
    <xf numFmtId="164" fontId="0" fillId="3" borderId="39" xfId="0" applyNumberFormat="1" applyFill="1" applyBorder="1" applyAlignment="1">
      <alignment horizontal="center"/>
    </xf>
    <xf numFmtId="1" fontId="0" fillId="3" borderId="6" xfId="0" applyNumberFormat="1" applyFill="1" applyBorder="1" applyAlignment="1">
      <alignment horizontal="center"/>
    </xf>
    <xf numFmtId="1" fontId="2" fillId="3" borderId="19" xfId="0" applyNumberFormat="1" applyFont="1" applyFill="1" applyBorder="1" applyAlignment="1">
      <alignment horizontal="center"/>
    </xf>
    <xf numFmtId="1" fontId="2" fillId="3" borderId="20" xfId="0" applyNumberFormat="1" applyFont="1" applyFill="1" applyBorder="1" applyAlignment="1">
      <alignment horizontal="center"/>
    </xf>
    <xf numFmtId="1" fontId="3" fillId="3" borderId="21" xfId="0" applyNumberFormat="1" applyFont="1" applyFill="1" applyBorder="1" applyAlignment="1">
      <alignment horizontal="center"/>
    </xf>
    <xf numFmtId="1" fontId="3" fillId="3" borderId="22" xfId="0" applyNumberFormat="1" applyFont="1" applyFill="1" applyBorder="1" applyAlignment="1">
      <alignment horizontal="center"/>
    </xf>
    <xf numFmtId="1" fontId="3" fillId="0" borderId="19" xfId="0" applyNumberFormat="1" applyFont="1" applyBorder="1" applyAlignment="1">
      <alignment horizontal="center"/>
    </xf>
    <xf numFmtId="1" fontId="3" fillId="0" borderId="13" xfId="0" applyNumberFormat="1" applyFont="1" applyBorder="1" applyAlignment="1">
      <alignment horizontal="center"/>
    </xf>
    <xf numFmtId="1" fontId="3" fillId="3" borderId="19" xfId="0" applyNumberFormat="1" applyFont="1" applyFill="1" applyBorder="1" applyAlignment="1">
      <alignment horizontal="center"/>
    </xf>
    <xf numFmtId="1" fontId="3" fillId="3" borderId="13" xfId="0" applyNumberFormat="1" applyFont="1" applyFill="1" applyBorder="1" applyAlignment="1">
      <alignment horizontal="center"/>
    </xf>
    <xf numFmtId="1" fontId="3" fillId="0" borderId="7" xfId="0" applyNumberFormat="1" applyFont="1" applyBorder="1" applyAlignment="1">
      <alignment horizontal="center"/>
    </xf>
    <xf numFmtId="1" fontId="3" fillId="4" borderId="6" xfId="0" applyNumberFormat="1" applyFont="1" applyFill="1" applyBorder="1" applyAlignment="1">
      <alignment horizontal="center"/>
    </xf>
    <xf numFmtId="1" fontId="3" fillId="0" borderId="6" xfId="0" applyNumberFormat="1" applyFont="1" applyBorder="1" applyAlignment="1">
      <alignment horizontal="center"/>
    </xf>
    <xf numFmtId="1" fontId="3" fillId="4" borderId="15" xfId="0" applyNumberFormat="1" applyFont="1" applyFill="1" applyBorder="1" applyAlignment="1">
      <alignment horizontal="center"/>
    </xf>
    <xf numFmtId="1" fontId="0" fillId="4" borderId="13" xfId="0" applyNumberFormat="1" applyFill="1" applyBorder="1" applyAlignment="1">
      <alignment horizontal="center" vertical="center"/>
    </xf>
    <xf numFmtId="1" fontId="0" fillId="4" borderId="6" xfId="0" applyNumberFormat="1" applyFill="1" applyBorder="1" applyAlignment="1">
      <alignment horizontal="center" vertical="center"/>
    </xf>
    <xf numFmtId="1" fontId="0" fillId="0" borderId="6" xfId="0" applyNumberFormat="1" applyBorder="1" applyAlignment="1">
      <alignment horizontal="center" vertical="center"/>
    </xf>
    <xf numFmtId="1" fontId="0" fillId="0" borderId="13" xfId="0" applyNumberFormat="1" applyBorder="1" applyAlignment="1">
      <alignment horizontal="center" vertical="center"/>
    </xf>
    <xf numFmtId="1" fontId="0" fillId="4" borderId="16" xfId="0" applyNumberFormat="1" applyFill="1" applyBorder="1" applyAlignment="1">
      <alignment horizontal="center" vertical="center"/>
    </xf>
    <xf numFmtId="1" fontId="0" fillId="4" borderId="15" xfId="0" applyNumberFormat="1" applyFill="1" applyBorder="1" applyAlignment="1">
      <alignment horizontal="center" vertical="center"/>
    </xf>
    <xf numFmtId="0" fontId="1" fillId="0" borderId="17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165" fontId="1" fillId="0" borderId="11" xfId="0" applyNumberFormat="1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1" fontId="0" fillId="3" borderId="6" xfId="0" applyNumberFormat="1" applyFill="1" applyBorder="1" applyAlignment="1">
      <alignment horizontal="center" vertical="center"/>
    </xf>
    <xf numFmtId="1" fontId="0" fillId="3" borderId="15" xfId="0" applyNumberFormat="1" applyFill="1" applyBorder="1" applyAlignment="1">
      <alignment horizontal="center" vertical="center"/>
    </xf>
    <xf numFmtId="1" fontId="0" fillId="3" borderId="13" xfId="0" applyNumberFormat="1" applyFill="1" applyBorder="1" applyAlignment="1">
      <alignment horizontal="center" vertical="center"/>
    </xf>
    <xf numFmtId="1" fontId="0" fillId="3" borderId="16" xfId="0" applyNumberFormat="1" applyFill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165" fontId="1" fillId="0" borderId="23" xfId="0" applyNumberFormat="1" applyFont="1" applyBorder="1" applyAlignment="1">
      <alignment horizontal="center"/>
    </xf>
    <xf numFmtId="165" fontId="1" fillId="0" borderId="27" xfId="0" applyNumberFormat="1" applyFont="1" applyBorder="1" applyAlignment="1">
      <alignment horizontal="center"/>
    </xf>
    <xf numFmtId="165" fontId="1" fillId="0" borderId="10" xfId="0" applyNumberFormat="1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47" xfId="0" applyFont="1" applyBorder="1" applyAlignment="1">
      <alignment horizontal="center"/>
    </xf>
    <xf numFmtId="0" fontId="1" fillId="0" borderId="48" xfId="0" applyFont="1" applyBorder="1" applyAlignment="1">
      <alignment horizontal="center"/>
    </xf>
    <xf numFmtId="0" fontId="0" fillId="3" borderId="6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1" fontId="0" fillId="0" borderId="19" xfId="0" applyNumberForma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" fontId="0" fillId="3" borderId="19" xfId="0" applyNumberFormat="1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1" fillId="0" borderId="35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0" fontId="1" fillId="0" borderId="37" xfId="0" applyFont="1" applyBorder="1" applyAlignment="1">
      <alignment horizontal="center"/>
    </xf>
    <xf numFmtId="165" fontId="1" fillId="0" borderId="44" xfId="0" applyNumberFormat="1" applyFont="1" applyBorder="1" applyAlignment="1">
      <alignment horizontal="center"/>
    </xf>
    <xf numFmtId="0" fontId="0" fillId="0" borderId="2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" fillId="0" borderId="32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41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1" fontId="0" fillId="3" borderId="17" xfId="0" applyNumberFormat="1" applyFill="1" applyBorder="1" applyAlignment="1">
      <alignment horizontal="center" vertical="center"/>
    </xf>
    <xf numFmtId="1" fontId="0" fillId="3" borderId="31" xfId="0" applyNumberFormat="1" applyFill="1" applyBorder="1" applyAlignment="1">
      <alignment horizontal="center" vertical="center"/>
    </xf>
    <xf numFmtId="1" fontId="0" fillId="3" borderId="7" xfId="0" applyNumberFormat="1" applyFill="1" applyBorder="1" applyAlignment="1">
      <alignment horizontal="center" vertical="center"/>
    </xf>
    <xf numFmtId="1" fontId="0" fillId="3" borderId="45" xfId="0" applyNumberFormat="1" applyFill="1" applyBorder="1" applyAlignment="1">
      <alignment horizontal="center" vertical="center"/>
    </xf>
    <xf numFmtId="1" fontId="0" fillId="3" borderId="46" xfId="0" applyNumberFormat="1" applyFill="1" applyBorder="1" applyAlignment="1">
      <alignment horizontal="center" vertical="center"/>
    </xf>
    <xf numFmtId="1" fontId="0" fillId="3" borderId="22" xfId="0" applyNumberFormat="1" applyFill="1" applyBorder="1" applyAlignment="1">
      <alignment horizontal="center" vertical="center"/>
    </xf>
    <xf numFmtId="1" fontId="0" fillId="3" borderId="6" xfId="0" applyNumberFormat="1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1" fontId="0" fillId="3" borderId="13" xfId="0" applyNumberFormat="1" applyFill="1" applyBorder="1" applyAlignment="1">
      <alignment horizontal="center"/>
    </xf>
    <xf numFmtId="0" fontId="0" fillId="3" borderId="16" xfId="0" applyFill="1" applyBorder="1" applyAlignment="1">
      <alignment horizontal="center"/>
    </xf>
    <xf numFmtId="1" fontId="0" fillId="0" borderId="6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1" fontId="0" fillId="0" borderId="13" xfId="0" applyNumberForma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165" fontId="1" fillId="0" borderId="0" xfId="0" applyNumberFormat="1" applyFont="1" applyAlignment="1">
      <alignment horizontal="center"/>
    </xf>
    <xf numFmtId="0" fontId="0" fillId="0" borderId="1" xfId="0" applyBorder="1" applyAlignment="1">
      <alignment horizontal="center"/>
    </xf>
    <xf numFmtId="1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206DE7-359E-4BC5-9F2E-0E567F026171}">
  <dimension ref="A1:O25"/>
  <sheetViews>
    <sheetView zoomScale="115" zoomScaleNormal="115" workbookViewId="0">
      <selection activeCell="S16" sqref="S16"/>
    </sheetView>
  </sheetViews>
  <sheetFormatPr defaultRowHeight="15" x14ac:dyDescent="0.25"/>
  <cols>
    <col min="1" max="5" width="12.7109375" style="1" customWidth="1"/>
    <col min="6" max="8" width="12.7109375" style="11" customWidth="1"/>
    <col min="9" max="9" width="12.7109375" style="1" customWidth="1"/>
    <col min="10" max="12" width="9.140625" style="1"/>
  </cols>
  <sheetData>
    <row r="1" spans="1:15" ht="15.75" thickBot="1" x14ac:dyDescent="0.3">
      <c r="A1" s="117" t="s">
        <v>5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</row>
    <row r="2" spans="1:15" x14ac:dyDescent="0.25">
      <c r="A2" s="122" t="s">
        <v>0</v>
      </c>
      <c r="B2" s="118" t="s">
        <v>3</v>
      </c>
      <c r="C2" s="118"/>
      <c r="D2" s="119" t="s">
        <v>4</v>
      </c>
      <c r="E2" s="119"/>
      <c r="F2" s="120" t="s">
        <v>18</v>
      </c>
      <c r="G2" s="120"/>
      <c r="H2" s="120"/>
      <c r="I2" s="27"/>
      <c r="J2" s="118" t="s">
        <v>14</v>
      </c>
      <c r="K2" s="118"/>
      <c r="L2" s="121"/>
    </row>
    <row r="3" spans="1:15" x14ac:dyDescent="0.25">
      <c r="A3" s="123"/>
      <c r="B3" s="25" t="s">
        <v>1</v>
      </c>
      <c r="C3" s="25" t="s">
        <v>2</v>
      </c>
      <c r="D3" s="24" t="s">
        <v>1</v>
      </c>
      <c r="E3" s="24" t="s">
        <v>2</v>
      </c>
      <c r="F3" s="26" t="s">
        <v>6</v>
      </c>
      <c r="G3" s="26" t="s">
        <v>17</v>
      </c>
      <c r="H3" s="26" t="s">
        <v>12</v>
      </c>
      <c r="I3" s="24" t="s">
        <v>7</v>
      </c>
      <c r="J3" s="25" t="s">
        <v>1</v>
      </c>
      <c r="K3" s="25" t="s">
        <v>2</v>
      </c>
      <c r="L3" s="28" t="s">
        <v>15</v>
      </c>
    </row>
    <row r="4" spans="1:15" ht="15.75" thickBot="1" x14ac:dyDescent="0.3">
      <c r="A4" s="124"/>
      <c r="B4" s="32" t="s">
        <v>8</v>
      </c>
      <c r="C4" s="32" t="s">
        <v>8</v>
      </c>
      <c r="D4" s="33" t="s">
        <v>9</v>
      </c>
      <c r="E4" s="33" t="s">
        <v>9</v>
      </c>
      <c r="F4" s="34" t="s">
        <v>10</v>
      </c>
      <c r="G4" s="34" t="s">
        <v>10</v>
      </c>
      <c r="H4" s="34" t="s">
        <v>10</v>
      </c>
      <c r="I4" s="33" t="s">
        <v>11</v>
      </c>
      <c r="J4" s="32" t="s">
        <v>9</v>
      </c>
      <c r="K4" s="32" t="s">
        <v>9</v>
      </c>
      <c r="L4" s="35" t="s">
        <v>11</v>
      </c>
      <c r="N4" t="s">
        <v>20</v>
      </c>
    </row>
    <row r="5" spans="1:15" x14ac:dyDescent="0.25">
      <c r="A5" s="64">
        <v>30750</v>
      </c>
      <c r="B5" s="107">
        <v>0</v>
      </c>
      <c r="C5" s="107">
        <v>0</v>
      </c>
      <c r="D5" s="15">
        <v>0</v>
      </c>
      <c r="E5" s="15">
        <v>0</v>
      </c>
      <c r="F5" s="66">
        <v>0</v>
      </c>
      <c r="G5" s="66">
        <v>0</v>
      </c>
      <c r="H5" s="66">
        <f t="shared" ref="H5:H21" si="0">SUM(F5:G5)</f>
        <v>0</v>
      </c>
      <c r="I5" s="67"/>
      <c r="J5" s="68"/>
      <c r="K5" s="68"/>
      <c r="L5" s="69"/>
      <c r="N5" s="65">
        <v>0</v>
      </c>
      <c r="O5" s="65">
        <v>0</v>
      </c>
    </row>
    <row r="6" spans="1:15" x14ac:dyDescent="0.25">
      <c r="A6" s="70">
        <v>30755</v>
      </c>
      <c r="B6" s="108">
        <v>30</v>
      </c>
      <c r="C6" s="108">
        <v>3</v>
      </c>
      <c r="D6" s="72">
        <f t="shared" ref="D6:D20" si="1">(B5+B6)/2*(A6-A5)/27</f>
        <v>3</v>
      </c>
      <c r="E6" s="72">
        <f t="shared" ref="E6:E20" si="2">(C6+C5)/2*(A6-A5)/27</f>
        <v>0</v>
      </c>
      <c r="F6" s="73">
        <v>19.7</v>
      </c>
      <c r="G6" s="73">
        <v>24.4</v>
      </c>
      <c r="H6" s="73">
        <f t="shared" si="0"/>
        <v>44.1</v>
      </c>
      <c r="I6" s="13">
        <f t="shared" ref="I6:I20" si="3">(H6+H5)/2*(A6-A5)/9</f>
        <v>12</v>
      </c>
      <c r="J6" s="112">
        <f>SUM(D6:D7)</f>
        <v>36</v>
      </c>
      <c r="K6" s="112">
        <f>SUM(E6:E7)</f>
        <v>6</v>
      </c>
      <c r="L6" s="111">
        <f>SUM(I6:I7)</f>
        <v>118</v>
      </c>
      <c r="N6" s="71">
        <v>66</v>
      </c>
      <c r="O6" s="72">
        <v>3</v>
      </c>
    </row>
    <row r="7" spans="1:15" x14ac:dyDescent="0.25">
      <c r="A7" s="70">
        <v>30775</v>
      </c>
      <c r="B7" s="108">
        <v>59</v>
      </c>
      <c r="C7" s="108">
        <v>13</v>
      </c>
      <c r="D7" s="72">
        <f t="shared" si="1"/>
        <v>33</v>
      </c>
      <c r="E7" s="72">
        <f t="shared" si="2"/>
        <v>6</v>
      </c>
      <c r="F7" s="73">
        <v>21.5</v>
      </c>
      <c r="G7" s="73">
        <v>30.1</v>
      </c>
      <c r="H7" s="73">
        <f t="shared" si="0"/>
        <v>51.6</v>
      </c>
      <c r="I7" s="13">
        <f t="shared" si="3"/>
        <v>106</v>
      </c>
      <c r="J7" s="112"/>
      <c r="K7" s="112"/>
      <c r="L7" s="111"/>
      <c r="N7" s="72">
        <v>99</v>
      </c>
      <c r="O7" s="72">
        <v>13</v>
      </c>
    </row>
    <row r="8" spans="1:15" x14ac:dyDescent="0.25">
      <c r="A8" s="19">
        <f>A7+25</f>
        <v>30800</v>
      </c>
      <c r="B8" s="109">
        <v>42</v>
      </c>
      <c r="C8" s="109">
        <v>6</v>
      </c>
      <c r="D8" s="13">
        <f t="shared" si="1"/>
        <v>47</v>
      </c>
      <c r="E8" s="13">
        <f t="shared" si="2"/>
        <v>9</v>
      </c>
      <c r="F8" s="21">
        <v>24.5</v>
      </c>
      <c r="G8" s="21">
        <v>0</v>
      </c>
      <c r="H8" s="21">
        <f t="shared" si="0"/>
        <v>24.5</v>
      </c>
      <c r="I8" s="13">
        <f t="shared" si="3"/>
        <v>106</v>
      </c>
      <c r="J8" s="113">
        <f>SUM(D8:D10)</f>
        <v>145</v>
      </c>
      <c r="K8" s="113">
        <f>SUM(E8:E10)</f>
        <v>31</v>
      </c>
      <c r="L8" s="114">
        <f>SUM(I8:I10)</f>
        <v>238</v>
      </c>
      <c r="N8" s="20">
        <v>83</v>
      </c>
      <c r="O8" s="20">
        <v>6</v>
      </c>
    </row>
    <row r="9" spans="1:15" x14ac:dyDescent="0.25">
      <c r="A9" s="19">
        <f>A8+25</f>
        <v>30825</v>
      </c>
      <c r="B9" s="109">
        <v>41</v>
      </c>
      <c r="C9" s="109">
        <v>10</v>
      </c>
      <c r="D9" s="13">
        <f t="shared" si="1"/>
        <v>38</v>
      </c>
      <c r="E9" s="13">
        <f t="shared" si="2"/>
        <v>7</v>
      </c>
      <c r="F9" s="21">
        <v>7.7</v>
      </c>
      <c r="G9" s="21">
        <v>0</v>
      </c>
      <c r="H9" s="21">
        <f t="shared" si="0"/>
        <v>7.7</v>
      </c>
      <c r="I9" s="13">
        <f t="shared" si="3"/>
        <v>45</v>
      </c>
      <c r="J9" s="113"/>
      <c r="K9" s="113"/>
      <c r="L9" s="114"/>
      <c r="N9" s="20">
        <v>84</v>
      </c>
      <c r="O9" s="20">
        <v>10</v>
      </c>
    </row>
    <row r="10" spans="1:15" x14ac:dyDescent="0.25">
      <c r="A10" s="19">
        <f>A9+25</f>
        <v>30850</v>
      </c>
      <c r="B10" s="109">
        <v>88</v>
      </c>
      <c r="C10" s="109">
        <v>22</v>
      </c>
      <c r="D10" s="13">
        <f t="shared" si="1"/>
        <v>60</v>
      </c>
      <c r="E10" s="13">
        <f t="shared" si="2"/>
        <v>15</v>
      </c>
      <c r="F10" s="21">
        <v>25.4</v>
      </c>
      <c r="G10" s="21">
        <v>29.5</v>
      </c>
      <c r="H10" s="21">
        <f t="shared" si="0"/>
        <v>54.9</v>
      </c>
      <c r="I10" s="13">
        <f t="shared" si="3"/>
        <v>87</v>
      </c>
      <c r="J10" s="113"/>
      <c r="K10" s="113"/>
      <c r="L10" s="114"/>
      <c r="N10" s="20">
        <v>135</v>
      </c>
      <c r="O10" s="20">
        <v>22</v>
      </c>
    </row>
    <row r="11" spans="1:15" x14ac:dyDescent="0.25">
      <c r="A11" s="70">
        <f>A10+25</f>
        <v>30875</v>
      </c>
      <c r="B11" s="108">
        <v>94</v>
      </c>
      <c r="C11" s="108">
        <v>25</v>
      </c>
      <c r="D11" s="13">
        <f t="shared" si="1"/>
        <v>84</v>
      </c>
      <c r="E11" s="13">
        <f t="shared" si="2"/>
        <v>22</v>
      </c>
      <c r="F11" s="73">
        <v>24.1</v>
      </c>
      <c r="G11" s="73">
        <v>30.1</v>
      </c>
      <c r="H11" s="73">
        <f t="shared" si="0"/>
        <v>54.2</v>
      </c>
      <c r="I11" s="13">
        <f t="shared" si="3"/>
        <v>152</v>
      </c>
      <c r="J11" s="112">
        <f>SUM(D11:D12)</f>
        <v>143</v>
      </c>
      <c r="K11" s="112">
        <f>SUM(E11:E12)</f>
        <v>37</v>
      </c>
      <c r="L11" s="111">
        <f>SUM(I11:I12)</f>
        <v>254</v>
      </c>
      <c r="N11" s="72">
        <v>142</v>
      </c>
      <c r="O11" s="72">
        <v>24</v>
      </c>
    </row>
    <row r="12" spans="1:15" x14ac:dyDescent="0.25">
      <c r="A12" s="70">
        <v>30892</v>
      </c>
      <c r="B12" s="108">
        <v>94</v>
      </c>
      <c r="C12" s="108">
        <v>24</v>
      </c>
      <c r="D12" s="13">
        <f t="shared" si="1"/>
        <v>59</v>
      </c>
      <c r="E12" s="13">
        <f t="shared" si="2"/>
        <v>15</v>
      </c>
      <c r="F12" s="73">
        <v>23.4</v>
      </c>
      <c r="G12" s="73">
        <v>30.2</v>
      </c>
      <c r="H12" s="73">
        <f t="shared" si="0"/>
        <v>53.6</v>
      </c>
      <c r="I12" s="13">
        <f t="shared" si="3"/>
        <v>102</v>
      </c>
      <c r="J12" s="112"/>
      <c r="K12" s="112"/>
      <c r="L12" s="111"/>
      <c r="N12" s="72">
        <v>143</v>
      </c>
      <c r="O12" s="72">
        <v>23</v>
      </c>
    </row>
    <row r="13" spans="1:15" x14ac:dyDescent="0.25">
      <c r="A13" s="19">
        <f>A11+25</f>
        <v>30900</v>
      </c>
      <c r="B13" s="109">
        <v>73</v>
      </c>
      <c r="C13" s="109">
        <v>14</v>
      </c>
      <c r="D13" s="13">
        <f t="shared" si="1"/>
        <v>25</v>
      </c>
      <c r="E13" s="13">
        <f t="shared" si="2"/>
        <v>6</v>
      </c>
      <c r="F13" s="21">
        <v>0.7</v>
      </c>
      <c r="G13" s="21">
        <v>30.3</v>
      </c>
      <c r="H13" s="21">
        <f t="shared" si="0"/>
        <v>31</v>
      </c>
      <c r="I13" s="13">
        <f t="shared" si="3"/>
        <v>38</v>
      </c>
      <c r="J13" s="113">
        <f>SUM(D13:D14)</f>
        <v>110</v>
      </c>
      <c r="K13" s="113">
        <f>SUM(E13:E14)</f>
        <v>18</v>
      </c>
      <c r="L13" s="114">
        <f>SUM(I13:I14)</f>
        <v>128</v>
      </c>
      <c r="N13" s="20">
        <v>121</v>
      </c>
      <c r="O13" s="20">
        <v>13</v>
      </c>
    </row>
    <row r="14" spans="1:15" x14ac:dyDescent="0.25">
      <c r="A14" s="19">
        <f>A13+25</f>
        <v>30925</v>
      </c>
      <c r="B14" s="109">
        <v>110</v>
      </c>
      <c r="C14" s="109">
        <v>12</v>
      </c>
      <c r="D14" s="13">
        <f t="shared" si="1"/>
        <v>85</v>
      </c>
      <c r="E14" s="13">
        <f t="shared" si="2"/>
        <v>12</v>
      </c>
      <c r="F14" s="21">
        <v>2.8</v>
      </c>
      <c r="G14" s="21">
        <v>31.1</v>
      </c>
      <c r="H14" s="21">
        <f t="shared" si="0"/>
        <v>33.9</v>
      </c>
      <c r="I14" s="13">
        <f t="shared" si="3"/>
        <v>90</v>
      </c>
      <c r="J14" s="113"/>
      <c r="K14" s="113"/>
      <c r="L14" s="114"/>
      <c r="N14" s="20">
        <v>150</v>
      </c>
      <c r="O14" s="20">
        <v>12</v>
      </c>
    </row>
    <row r="15" spans="1:15" x14ac:dyDescent="0.25">
      <c r="A15" s="70">
        <v>30950</v>
      </c>
      <c r="B15" s="108">
        <v>132</v>
      </c>
      <c r="C15" s="108">
        <v>18</v>
      </c>
      <c r="D15" s="13">
        <f t="shared" si="1"/>
        <v>112</v>
      </c>
      <c r="E15" s="13">
        <f t="shared" si="2"/>
        <v>14</v>
      </c>
      <c r="F15" s="73">
        <v>25.8</v>
      </c>
      <c r="G15" s="73">
        <v>35.6</v>
      </c>
      <c r="H15" s="73">
        <f t="shared" si="0"/>
        <v>61.4</v>
      </c>
      <c r="I15" s="13">
        <f t="shared" si="3"/>
        <v>132</v>
      </c>
      <c r="J15" s="112">
        <f>SUM(D15:D16)</f>
        <v>245</v>
      </c>
      <c r="K15" s="112">
        <f>SUM(E15:E16)</f>
        <v>31</v>
      </c>
      <c r="L15" s="111">
        <f>SUM(I15:I16)</f>
        <v>313</v>
      </c>
      <c r="N15" s="72">
        <v>169</v>
      </c>
      <c r="O15" s="72">
        <v>17</v>
      </c>
    </row>
    <row r="16" spans="1:15" x14ac:dyDescent="0.25">
      <c r="A16" s="70">
        <v>30975</v>
      </c>
      <c r="B16" s="108">
        <v>156</v>
      </c>
      <c r="C16" s="108">
        <v>19</v>
      </c>
      <c r="D16" s="13">
        <f t="shared" si="1"/>
        <v>133</v>
      </c>
      <c r="E16" s="13">
        <f t="shared" si="2"/>
        <v>17</v>
      </c>
      <c r="F16" s="73">
        <v>31.8</v>
      </c>
      <c r="G16" s="73">
        <v>37.200000000000003</v>
      </c>
      <c r="H16" s="73">
        <f t="shared" si="0"/>
        <v>69</v>
      </c>
      <c r="I16" s="13">
        <f t="shared" si="3"/>
        <v>181</v>
      </c>
      <c r="J16" s="112"/>
      <c r="K16" s="112"/>
      <c r="L16" s="111"/>
      <c r="N16" s="72">
        <v>201</v>
      </c>
      <c r="O16" s="72">
        <v>18</v>
      </c>
    </row>
    <row r="17" spans="1:15" x14ac:dyDescent="0.25">
      <c r="A17" s="19">
        <v>30996</v>
      </c>
      <c r="B17" s="109">
        <v>244</v>
      </c>
      <c r="C17" s="109">
        <v>31</v>
      </c>
      <c r="D17" s="13">
        <f t="shared" si="1"/>
        <v>156</v>
      </c>
      <c r="E17" s="13">
        <f t="shared" si="2"/>
        <v>19</v>
      </c>
      <c r="F17" s="21">
        <v>37.9</v>
      </c>
      <c r="G17" s="21">
        <v>40.6</v>
      </c>
      <c r="H17" s="21">
        <f t="shared" si="0"/>
        <v>78.5</v>
      </c>
      <c r="I17" s="13">
        <f t="shared" si="3"/>
        <v>172</v>
      </c>
      <c r="J17" s="113">
        <f>SUM(D17:D18)</f>
        <v>193</v>
      </c>
      <c r="K17" s="113">
        <f>SUM(E17:E18)</f>
        <v>24</v>
      </c>
      <c r="L17" s="114">
        <f>SUM(I17:I18)</f>
        <v>207</v>
      </c>
      <c r="N17" s="20">
        <v>289</v>
      </c>
      <c r="O17" s="20">
        <v>26</v>
      </c>
    </row>
    <row r="18" spans="1:15" x14ac:dyDescent="0.25">
      <c r="A18" s="19">
        <f>A16+25</f>
        <v>31000</v>
      </c>
      <c r="B18" s="109">
        <v>250</v>
      </c>
      <c r="C18" s="109">
        <v>32</v>
      </c>
      <c r="D18" s="13">
        <f t="shared" si="1"/>
        <v>37</v>
      </c>
      <c r="E18" s="13">
        <f t="shared" si="2"/>
        <v>5</v>
      </c>
      <c r="F18" s="21">
        <v>39.9</v>
      </c>
      <c r="G18" s="21">
        <v>39.700000000000003</v>
      </c>
      <c r="H18" s="21">
        <f t="shared" si="0"/>
        <v>79.599999999999994</v>
      </c>
      <c r="I18" s="13">
        <f t="shared" si="3"/>
        <v>35</v>
      </c>
      <c r="J18" s="113"/>
      <c r="K18" s="113"/>
      <c r="L18" s="114"/>
      <c r="N18" s="20">
        <v>294</v>
      </c>
      <c r="O18" s="20">
        <v>26</v>
      </c>
    </row>
    <row r="19" spans="1:15" x14ac:dyDescent="0.25">
      <c r="A19" s="70">
        <f>A18+25</f>
        <v>31025</v>
      </c>
      <c r="B19" s="108">
        <v>288</v>
      </c>
      <c r="C19" s="108">
        <v>10</v>
      </c>
      <c r="D19" s="13">
        <f t="shared" si="1"/>
        <v>249</v>
      </c>
      <c r="E19" s="13">
        <f t="shared" si="2"/>
        <v>19</v>
      </c>
      <c r="F19" s="73">
        <v>48.6</v>
      </c>
      <c r="G19" s="73">
        <v>41.2</v>
      </c>
      <c r="H19" s="73">
        <f t="shared" si="0"/>
        <v>89.8</v>
      </c>
      <c r="I19" s="13">
        <f t="shared" si="3"/>
        <v>235</v>
      </c>
      <c r="J19" s="112">
        <f>SUM(D19:D20)</f>
        <v>522</v>
      </c>
      <c r="K19" s="112">
        <f>SUM(E19:E20)</f>
        <v>48</v>
      </c>
      <c r="L19" s="111">
        <f>SUM(I19:I20)</f>
        <v>511</v>
      </c>
      <c r="N19" s="72">
        <v>341</v>
      </c>
      <c r="O19" s="72">
        <v>5</v>
      </c>
    </row>
    <row r="20" spans="1:15" ht="15.75" thickBot="1" x14ac:dyDescent="0.3">
      <c r="A20" s="74">
        <f>A19+25</f>
        <v>31050</v>
      </c>
      <c r="B20" s="110">
        <v>302</v>
      </c>
      <c r="C20" s="110">
        <v>52</v>
      </c>
      <c r="D20" s="17">
        <f t="shared" si="1"/>
        <v>273</v>
      </c>
      <c r="E20" s="17">
        <f t="shared" si="2"/>
        <v>29</v>
      </c>
      <c r="F20" s="76">
        <v>66.8</v>
      </c>
      <c r="G20" s="76">
        <v>41.8</v>
      </c>
      <c r="H20" s="76">
        <f t="shared" si="0"/>
        <v>108.6</v>
      </c>
      <c r="I20" s="17">
        <f t="shared" si="3"/>
        <v>276</v>
      </c>
      <c r="J20" s="116"/>
      <c r="K20" s="116"/>
      <c r="L20" s="115"/>
      <c r="N20" s="75">
        <v>359</v>
      </c>
      <c r="O20" s="75">
        <v>38</v>
      </c>
    </row>
    <row r="21" spans="1:15" s="1" customFormat="1" x14ac:dyDescent="0.25">
      <c r="A21" s="3"/>
      <c r="B21" s="6"/>
      <c r="C21" s="6"/>
      <c r="D21" s="4"/>
      <c r="E21" s="4"/>
      <c r="F21" s="11"/>
      <c r="G21" s="11"/>
      <c r="H21" s="11">
        <f t="shared" si="0"/>
        <v>0</v>
      </c>
      <c r="I21" s="4"/>
      <c r="M21"/>
      <c r="N21"/>
    </row>
    <row r="22" spans="1:15" s="1" customFormat="1" x14ac:dyDescent="0.25">
      <c r="A22" s="2" t="s">
        <v>13</v>
      </c>
      <c r="B22" s="2"/>
      <c r="C22" s="2"/>
      <c r="D22" s="5">
        <f>SUM(D5:D20)</f>
        <v>1394</v>
      </c>
      <c r="E22" s="5">
        <f>SUM(E5:E20)</f>
        <v>195</v>
      </c>
      <c r="F22" s="9"/>
      <c r="G22" s="9"/>
      <c r="H22" s="9"/>
      <c r="I22" s="5">
        <f>SUM(I5:I20)</f>
        <v>1769</v>
      </c>
      <c r="M22"/>
      <c r="N22"/>
    </row>
    <row r="24" spans="1:15" x14ac:dyDescent="0.25">
      <c r="D24" s="6">
        <f>D22+'North Leg'!D24</f>
        <v>1837</v>
      </c>
      <c r="E24" s="6">
        <f>E22+'North Leg'!E24</f>
        <v>546</v>
      </c>
      <c r="I24" s="6">
        <f>I22+'North Leg'!I24</f>
        <v>3371</v>
      </c>
    </row>
    <row r="25" spans="1:15" s="1" customFormat="1" x14ac:dyDescent="0.25">
      <c r="D25" s="6"/>
      <c r="F25" s="11"/>
      <c r="G25" s="11"/>
      <c r="H25" s="11"/>
      <c r="M25"/>
      <c r="N25"/>
    </row>
  </sheetData>
  <mergeCells count="27">
    <mergeCell ref="A1:L1"/>
    <mergeCell ref="B2:C2"/>
    <mergeCell ref="D2:E2"/>
    <mergeCell ref="F2:H2"/>
    <mergeCell ref="J2:L2"/>
    <mergeCell ref="A2:A4"/>
    <mergeCell ref="L19:L20"/>
    <mergeCell ref="J15:J16"/>
    <mergeCell ref="J8:J10"/>
    <mergeCell ref="K8:K10"/>
    <mergeCell ref="L8:L10"/>
    <mergeCell ref="J11:J12"/>
    <mergeCell ref="J19:J20"/>
    <mergeCell ref="K19:K20"/>
    <mergeCell ref="K15:K16"/>
    <mergeCell ref="L15:L16"/>
    <mergeCell ref="J17:J18"/>
    <mergeCell ref="K17:K18"/>
    <mergeCell ref="L17:L18"/>
    <mergeCell ref="L6:L7"/>
    <mergeCell ref="K11:K12"/>
    <mergeCell ref="L11:L12"/>
    <mergeCell ref="J13:J14"/>
    <mergeCell ref="K13:K14"/>
    <mergeCell ref="L13:L14"/>
    <mergeCell ref="J6:J7"/>
    <mergeCell ref="K6:K7"/>
  </mergeCells>
  <pageMargins left="0.7" right="0.7" top="0.75" bottom="0.75" header="0.3" footer="0.3"/>
  <pageSetup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5FF452-9EC6-4575-B8A2-8DC0AD7F2C48}">
  <dimension ref="A1:Q27"/>
  <sheetViews>
    <sheetView zoomScale="115" zoomScaleNormal="115" workbookViewId="0">
      <selection activeCell="P4" sqref="P4"/>
    </sheetView>
  </sheetViews>
  <sheetFormatPr defaultRowHeight="15" x14ac:dyDescent="0.25"/>
  <cols>
    <col min="1" max="5" width="12.7109375" style="1" customWidth="1"/>
    <col min="6" max="8" width="12.7109375" style="11" customWidth="1"/>
    <col min="9" max="9" width="12.7109375" style="1" customWidth="1"/>
    <col min="10" max="12" width="9.140625" style="1"/>
  </cols>
  <sheetData>
    <row r="1" spans="1:17" ht="15.75" thickBot="1" x14ac:dyDescent="0.3">
      <c r="A1" s="129" t="s">
        <v>5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1"/>
    </row>
    <row r="2" spans="1:17" x14ac:dyDescent="0.25">
      <c r="A2" s="132" t="s">
        <v>0</v>
      </c>
      <c r="B2" s="138" t="s">
        <v>3</v>
      </c>
      <c r="C2" s="121"/>
      <c r="D2" s="139" t="s">
        <v>4</v>
      </c>
      <c r="E2" s="140"/>
      <c r="F2" s="135" t="s">
        <v>18</v>
      </c>
      <c r="G2" s="136"/>
      <c r="H2" s="136"/>
      <c r="I2" s="137"/>
      <c r="J2" s="118" t="s">
        <v>14</v>
      </c>
      <c r="K2" s="118"/>
      <c r="L2" s="121"/>
    </row>
    <row r="3" spans="1:17" x14ac:dyDescent="0.25">
      <c r="A3" s="133"/>
      <c r="B3" s="40" t="s">
        <v>1</v>
      </c>
      <c r="C3" s="28" t="s">
        <v>2</v>
      </c>
      <c r="D3" s="56" t="s">
        <v>1</v>
      </c>
      <c r="E3" s="57" t="s">
        <v>2</v>
      </c>
      <c r="F3" s="50" t="s">
        <v>6</v>
      </c>
      <c r="G3" s="26" t="s">
        <v>17</v>
      </c>
      <c r="H3" s="26" t="s">
        <v>12</v>
      </c>
      <c r="I3" s="24" t="s">
        <v>7</v>
      </c>
      <c r="J3" s="25" t="s">
        <v>1</v>
      </c>
      <c r="K3" s="25" t="s">
        <v>2</v>
      </c>
      <c r="L3" s="28" t="s">
        <v>15</v>
      </c>
    </row>
    <row r="4" spans="1:17" ht="15.75" thickBot="1" x14ac:dyDescent="0.3">
      <c r="A4" s="134"/>
      <c r="B4" s="41" t="s">
        <v>8</v>
      </c>
      <c r="C4" s="35" t="s">
        <v>8</v>
      </c>
      <c r="D4" s="58" t="s">
        <v>9</v>
      </c>
      <c r="E4" s="59" t="s">
        <v>9</v>
      </c>
      <c r="F4" s="51" t="s">
        <v>10</v>
      </c>
      <c r="G4" s="34" t="s">
        <v>10</v>
      </c>
      <c r="H4" s="34" t="s">
        <v>10</v>
      </c>
      <c r="I4" s="33" t="s">
        <v>11</v>
      </c>
      <c r="J4" s="32"/>
      <c r="K4" s="32"/>
      <c r="L4" s="35"/>
      <c r="P4" t="s">
        <v>19</v>
      </c>
    </row>
    <row r="5" spans="1:17" x14ac:dyDescent="0.25">
      <c r="A5" s="36">
        <v>40070</v>
      </c>
      <c r="B5" s="101">
        <v>60</v>
      </c>
      <c r="C5" s="102">
        <v>115</v>
      </c>
      <c r="D5" s="60"/>
      <c r="E5" s="61"/>
      <c r="F5" s="52">
        <v>40.299999999999997</v>
      </c>
      <c r="G5" s="29">
        <v>35.200000000000003</v>
      </c>
      <c r="H5" s="29">
        <f t="shared" ref="H5:H23" si="0">SUM(F5:G5)</f>
        <v>75.5</v>
      </c>
      <c r="I5" s="15"/>
      <c r="J5" s="30">
        <f>SUM(D5)</f>
        <v>0</v>
      </c>
      <c r="K5" s="30">
        <f>SUM(E5)</f>
        <v>0</v>
      </c>
      <c r="L5" s="31">
        <f>SUM(I5)</f>
        <v>0</v>
      </c>
      <c r="P5" s="42">
        <v>109</v>
      </c>
      <c r="Q5" s="43">
        <v>69</v>
      </c>
    </row>
    <row r="6" spans="1:17" x14ac:dyDescent="0.25">
      <c r="A6" s="37">
        <v>40075</v>
      </c>
      <c r="B6" s="103">
        <v>64</v>
      </c>
      <c r="C6" s="104">
        <v>103</v>
      </c>
      <c r="D6" s="62">
        <f>ROUND((B5+B6)/2*(A6-A5)/27,0)</f>
        <v>11</v>
      </c>
      <c r="E6" s="16">
        <f>ROUND((C6+C5)/2*(A6-A5)/27,0)</f>
        <v>20</v>
      </c>
      <c r="F6" s="53">
        <v>36.799999999999997</v>
      </c>
      <c r="G6" s="21">
        <v>35.1</v>
      </c>
      <c r="H6" s="21">
        <f t="shared" si="0"/>
        <v>71.900000000000006</v>
      </c>
      <c r="I6" s="13">
        <f>(H6+H5)/2*(A6-A5)/9</f>
        <v>41</v>
      </c>
      <c r="J6" s="113">
        <f>SUM(D6:D8)</f>
        <v>102</v>
      </c>
      <c r="K6" s="113">
        <f>SUM(E6:E8)</f>
        <v>124</v>
      </c>
      <c r="L6" s="114">
        <f>SUM(I6:I8)</f>
        <v>301</v>
      </c>
      <c r="P6" s="44">
        <v>112</v>
      </c>
      <c r="Q6" s="45">
        <v>63</v>
      </c>
    </row>
    <row r="7" spans="1:17" x14ac:dyDescent="0.25">
      <c r="A7" s="37">
        <f>A6+25</f>
        <v>40100</v>
      </c>
      <c r="B7" s="103">
        <v>68</v>
      </c>
      <c r="C7" s="104">
        <v>66</v>
      </c>
      <c r="D7" s="62">
        <f t="shared" ref="D7:D22" si="1">ROUND((B6+B7)/2*(A7-A6)/27,0)</f>
        <v>61</v>
      </c>
      <c r="E7" s="16">
        <f t="shared" ref="E7:E22" si="2">ROUND((C7+C6)/2*(A7-A6)/27,0)</f>
        <v>78</v>
      </c>
      <c r="F7" s="53">
        <v>29.3</v>
      </c>
      <c r="G7" s="21">
        <v>30.7</v>
      </c>
      <c r="H7" s="21">
        <f t="shared" si="0"/>
        <v>60</v>
      </c>
      <c r="I7" s="13">
        <f>(H7+H6)/2*(A7-A6)/9</f>
        <v>183</v>
      </c>
      <c r="J7" s="113"/>
      <c r="K7" s="113"/>
      <c r="L7" s="114"/>
      <c r="P7" s="44">
        <v>115</v>
      </c>
      <c r="Q7" s="45">
        <v>50</v>
      </c>
    </row>
    <row r="8" spans="1:17" x14ac:dyDescent="0.25">
      <c r="A8" s="37">
        <v>40112</v>
      </c>
      <c r="B8" s="103">
        <v>69</v>
      </c>
      <c r="C8" s="104">
        <v>53</v>
      </c>
      <c r="D8" s="62">
        <f t="shared" si="1"/>
        <v>30</v>
      </c>
      <c r="E8" s="16">
        <f t="shared" si="2"/>
        <v>26</v>
      </c>
      <c r="F8" s="53">
        <v>28.7</v>
      </c>
      <c r="G8" s="21">
        <v>27.4</v>
      </c>
      <c r="H8" s="21">
        <f t="shared" si="0"/>
        <v>56.1</v>
      </c>
      <c r="I8" s="13">
        <f t="shared" ref="I8:I22" si="3">(H8+H7)/2*(A8-A7)/9</f>
        <v>77</v>
      </c>
      <c r="J8" s="113"/>
      <c r="K8" s="113"/>
      <c r="L8" s="114"/>
      <c r="P8" s="44">
        <v>110</v>
      </c>
      <c r="Q8" s="45">
        <v>40</v>
      </c>
    </row>
    <row r="9" spans="1:17" x14ac:dyDescent="0.25">
      <c r="A9" s="38">
        <f>A7+25</f>
        <v>40125</v>
      </c>
      <c r="B9" s="105">
        <v>76</v>
      </c>
      <c r="C9" s="106">
        <v>50</v>
      </c>
      <c r="D9" s="62">
        <f t="shared" si="1"/>
        <v>35</v>
      </c>
      <c r="E9" s="16">
        <f t="shared" si="2"/>
        <v>25</v>
      </c>
      <c r="F9" s="54">
        <v>28.5</v>
      </c>
      <c r="G9" s="22">
        <v>27.4</v>
      </c>
      <c r="H9" s="22">
        <f t="shared" si="0"/>
        <v>55.9</v>
      </c>
      <c r="I9" s="13">
        <f t="shared" si="3"/>
        <v>81</v>
      </c>
      <c r="J9" s="125">
        <f>SUM(D9:D11)</f>
        <v>133</v>
      </c>
      <c r="K9" s="125">
        <f>SUM(E9:E11)</f>
        <v>119</v>
      </c>
      <c r="L9" s="127">
        <f>SUM(I9:I11)</f>
        <v>465</v>
      </c>
      <c r="P9" s="46">
        <v>118</v>
      </c>
      <c r="Q9" s="47">
        <v>39</v>
      </c>
    </row>
    <row r="10" spans="1:17" x14ac:dyDescent="0.25">
      <c r="A10" s="38">
        <f>A9+25</f>
        <v>40150</v>
      </c>
      <c r="B10" s="105">
        <v>41</v>
      </c>
      <c r="C10" s="106">
        <v>61</v>
      </c>
      <c r="D10" s="62">
        <f t="shared" si="1"/>
        <v>54</v>
      </c>
      <c r="E10" s="16">
        <f t="shared" si="2"/>
        <v>51</v>
      </c>
      <c r="F10" s="54">
        <v>28.3</v>
      </c>
      <c r="G10" s="22">
        <v>47.5</v>
      </c>
      <c r="H10" s="22">
        <f t="shared" si="0"/>
        <v>75.8</v>
      </c>
      <c r="I10" s="13">
        <f t="shared" si="3"/>
        <v>183</v>
      </c>
      <c r="J10" s="125"/>
      <c r="K10" s="125"/>
      <c r="L10" s="127"/>
      <c r="P10" s="46">
        <v>83</v>
      </c>
      <c r="Q10" s="47">
        <v>54</v>
      </c>
    </row>
    <row r="11" spans="1:17" x14ac:dyDescent="0.25">
      <c r="A11" s="38">
        <v>40175.5</v>
      </c>
      <c r="B11" s="105">
        <v>52</v>
      </c>
      <c r="C11" s="106">
        <v>30</v>
      </c>
      <c r="D11" s="62">
        <f t="shared" si="1"/>
        <v>44</v>
      </c>
      <c r="E11" s="16">
        <f t="shared" si="2"/>
        <v>43</v>
      </c>
      <c r="F11" s="54">
        <v>26</v>
      </c>
      <c r="G11" s="22">
        <v>39.9</v>
      </c>
      <c r="H11" s="22">
        <f t="shared" si="0"/>
        <v>65.900000000000006</v>
      </c>
      <c r="I11" s="13">
        <f t="shared" si="3"/>
        <v>201</v>
      </c>
      <c r="J11" s="125"/>
      <c r="K11" s="125"/>
      <c r="L11" s="127"/>
      <c r="P11" s="46">
        <v>73</v>
      </c>
      <c r="Q11" s="47">
        <v>47</v>
      </c>
    </row>
    <row r="12" spans="1:17" x14ac:dyDescent="0.25">
      <c r="A12" s="37">
        <v>40197</v>
      </c>
      <c r="B12" s="103">
        <v>38</v>
      </c>
      <c r="C12" s="104">
        <v>22</v>
      </c>
      <c r="D12" s="62">
        <f t="shared" si="1"/>
        <v>36</v>
      </c>
      <c r="E12" s="16">
        <f t="shared" si="2"/>
        <v>21</v>
      </c>
      <c r="F12" s="53">
        <v>23.2</v>
      </c>
      <c r="G12" s="21">
        <v>16.899999999999999</v>
      </c>
      <c r="H12" s="21">
        <f t="shared" si="0"/>
        <v>40.1</v>
      </c>
      <c r="I12" s="13">
        <f t="shared" si="3"/>
        <v>127</v>
      </c>
      <c r="J12" s="113">
        <f>SUM(D12:D13)</f>
        <v>40</v>
      </c>
      <c r="K12" s="113">
        <f>SUM(E12:E13)</f>
        <v>23</v>
      </c>
      <c r="L12" s="114">
        <f>SUM(I12:I13)</f>
        <v>140</v>
      </c>
      <c r="P12" s="44">
        <v>81</v>
      </c>
      <c r="Q12" s="45">
        <v>19</v>
      </c>
    </row>
    <row r="13" spans="1:17" x14ac:dyDescent="0.25">
      <c r="A13" s="37">
        <f>A10+50</f>
        <v>40200</v>
      </c>
      <c r="B13" s="103">
        <v>33</v>
      </c>
      <c r="C13" s="104">
        <v>22</v>
      </c>
      <c r="D13" s="62">
        <f t="shared" si="1"/>
        <v>4</v>
      </c>
      <c r="E13" s="16">
        <f t="shared" si="2"/>
        <v>2</v>
      </c>
      <c r="F13" s="53">
        <v>22.8</v>
      </c>
      <c r="G13" s="21">
        <v>16.8</v>
      </c>
      <c r="H13" s="21">
        <f t="shared" si="0"/>
        <v>39.6</v>
      </c>
      <c r="I13" s="13">
        <f t="shared" si="3"/>
        <v>13</v>
      </c>
      <c r="J13" s="113"/>
      <c r="K13" s="113"/>
      <c r="L13" s="114"/>
      <c r="P13" s="44">
        <v>80</v>
      </c>
      <c r="Q13" s="45">
        <v>19</v>
      </c>
    </row>
    <row r="14" spans="1:17" x14ac:dyDescent="0.25">
      <c r="A14" s="38">
        <f t="shared" ref="A14:A19" si="4">A13+25</f>
        <v>40225</v>
      </c>
      <c r="B14" s="105">
        <v>32</v>
      </c>
      <c r="C14" s="106">
        <v>16</v>
      </c>
      <c r="D14" s="62">
        <f t="shared" si="1"/>
        <v>30</v>
      </c>
      <c r="E14" s="16">
        <f t="shared" si="2"/>
        <v>18</v>
      </c>
      <c r="F14" s="54">
        <v>17.399999999999999</v>
      </c>
      <c r="G14" s="22">
        <v>17.899999999999999</v>
      </c>
      <c r="H14" s="22">
        <f t="shared" si="0"/>
        <v>35.299999999999997</v>
      </c>
      <c r="I14" s="13">
        <f>(H14+H13)/2*(A14-A13)/9</f>
        <v>104</v>
      </c>
      <c r="J14" s="125">
        <f>SUM(D14:D16)</f>
        <v>91</v>
      </c>
      <c r="K14" s="125">
        <f>SUM(E14:E16)</f>
        <v>43</v>
      </c>
      <c r="L14" s="127">
        <f>SUM(I14:I16)</f>
        <v>293</v>
      </c>
      <c r="P14" s="46">
        <v>80</v>
      </c>
      <c r="Q14" s="47">
        <v>15</v>
      </c>
    </row>
    <row r="15" spans="1:17" x14ac:dyDescent="0.25">
      <c r="A15" s="38">
        <f t="shared" si="4"/>
        <v>40250</v>
      </c>
      <c r="B15" s="105">
        <v>33</v>
      </c>
      <c r="C15" s="106">
        <v>15</v>
      </c>
      <c r="D15" s="62">
        <f t="shared" si="1"/>
        <v>30</v>
      </c>
      <c r="E15" s="16">
        <f t="shared" si="2"/>
        <v>14</v>
      </c>
      <c r="F15" s="54">
        <v>18.600000000000001</v>
      </c>
      <c r="G15" s="22">
        <v>21.1</v>
      </c>
      <c r="H15" s="22">
        <f t="shared" si="0"/>
        <v>39.700000000000003</v>
      </c>
      <c r="I15" s="13">
        <f>(H15+H14)/2*(A15-A14)/9</f>
        <v>104</v>
      </c>
      <c r="J15" s="125"/>
      <c r="K15" s="125"/>
      <c r="L15" s="127"/>
      <c r="P15" s="46">
        <v>80</v>
      </c>
      <c r="Q15" s="47">
        <v>15</v>
      </c>
    </row>
    <row r="16" spans="1:17" x14ac:dyDescent="0.25">
      <c r="A16" s="38">
        <f t="shared" si="4"/>
        <v>40275</v>
      </c>
      <c r="B16" s="105">
        <v>35</v>
      </c>
      <c r="C16" s="106">
        <v>8</v>
      </c>
      <c r="D16" s="62">
        <f t="shared" si="1"/>
        <v>31</v>
      </c>
      <c r="E16" s="16">
        <f t="shared" si="2"/>
        <v>11</v>
      </c>
      <c r="F16" s="54">
        <v>0</v>
      </c>
      <c r="G16" s="22">
        <v>21.3</v>
      </c>
      <c r="H16" s="22">
        <f t="shared" si="0"/>
        <v>21.3</v>
      </c>
      <c r="I16" s="13">
        <f t="shared" si="3"/>
        <v>85</v>
      </c>
      <c r="J16" s="125"/>
      <c r="K16" s="125"/>
      <c r="L16" s="127"/>
      <c r="P16" s="46">
        <v>79</v>
      </c>
      <c r="Q16" s="47">
        <v>8</v>
      </c>
    </row>
    <row r="17" spans="1:17" x14ac:dyDescent="0.25">
      <c r="A17" s="37">
        <f t="shared" si="4"/>
        <v>40300</v>
      </c>
      <c r="B17" s="103">
        <v>28</v>
      </c>
      <c r="C17" s="104">
        <v>13</v>
      </c>
      <c r="D17" s="62">
        <f t="shared" si="1"/>
        <v>29</v>
      </c>
      <c r="E17" s="16">
        <f t="shared" si="2"/>
        <v>10</v>
      </c>
      <c r="F17" s="53">
        <v>19</v>
      </c>
      <c r="G17" s="21">
        <v>21.7</v>
      </c>
      <c r="H17" s="21">
        <f t="shared" si="0"/>
        <v>40.700000000000003</v>
      </c>
      <c r="I17" s="13">
        <f t="shared" si="3"/>
        <v>86</v>
      </c>
      <c r="J17" s="113">
        <f>SUM(D17:D19)</f>
        <v>67</v>
      </c>
      <c r="K17" s="113">
        <f>SUM(E17:E19)</f>
        <v>35</v>
      </c>
      <c r="L17" s="114">
        <f>SUM(I17:I19)</f>
        <v>315</v>
      </c>
      <c r="P17" s="44">
        <v>71</v>
      </c>
      <c r="Q17" s="45">
        <v>13</v>
      </c>
    </row>
    <row r="18" spans="1:17" x14ac:dyDescent="0.25">
      <c r="A18" s="37">
        <f t="shared" si="4"/>
        <v>40325</v>
      </c>
      <c r="B18" s="103">
        <v>20</v>
      </c>
      <c r="C18" s="104">
        <v>14</v>
      </c>
      <c r="D18" s="62">
        <f t="shared" si="1"/>
        <v>22</v>
      </c>
      <c r="E18" s="16">
        <f t="shared" si="2"/>
        <v>13</v>
      </c>
      <c r="F18" s="53">
        <v>18.399999999999999</v>
      </c>
      <c r="G18" s="21">
        <v>22.9</v>
      </c>
      <c r="H18" s="21">
        <f t="shared" si="0"/>
        <v>41.3</v>
      </c>
      <c r="I18" s="13">
        <f t="shared" si="3"/>
        <v>114</v>
      </c>
      <c r="J18" s="113"/>
      <c r="K18" s="113"/>
      <c r="L18" s="114"/>
      <c r="P18" s="44">
        <v>62</v>
      </c>
      <c r="Q18" s="45">
        <v>14</v>
      </c>
    </row>
    <row r="19" spans="1:17" x14ac:dyDescent="0.25">
      <c r="A19" s="37">
        <f t="shared" si="4"/>
        <v>40350</v>
      </c>
      <c r="B19" s="103">
        <v>15</v>
      </c>
      <c r="C19" s="104">
        <v>11</v>
      </c>
      <c r="D19" s="62">
        <f t="shared" si="1"/>
        <v>16</v>
      </c>
      <c r="E19" s="16">
        <f t="shared" si="2"/>
        <v>12</v>
      </c>
      <c r="F19" s="53">
        <v>19.5</v>
      </c>
      <c r="G19" s="21">
        <v>22.3</v>
      </c>
      <c r="H19" s="21">
        <f t="shared" si="0"/>
        <v>41.8</v>
      </c>
      <c r="I19" s="13">
        <f t="shared" si="3"/>
        <v>115</v>
      </c>
      <c r="J19" s="113"/>
      <c r="K19" s="113"/>
      <c r="L19" s="114"/>
      <c r="P19" s="44">
        <v>54</v>
      </c>
      <c r="Q19" s="45">
        <v>11</v>
      </c>
    </row>
    <row r="20" spans="1:17" x14ac:dyDescent="0.25">
      <c r="A20" s="38">
        <v>40363</v>
      </c>
      <c r="B20" s="105">
        <v>12</v>
      </c>
      <c r="C20" s="106">
        <v>10</v>
      </c>
      <c r="D20" s="62">
        <f t="shared" si="1"/>
        <v>7</v>
      </c>
      <c r="E20" s="16">
        <f t="shared" si="2"/>
        <v>5</v>
      </c>
      <c r="F20" s="54">
        <v>21.6</v>
      </c>
      <c r="G20" s="22">
        <v>20.2</v>
      </c>
      <c r="H20" s="22">
        <f t="shared" si="0"/>
        <v>41.8</v>
      </c>
      <c r="I20" s="13">
        <f t="shared" si="3"/>
        <v>60</v>
      </c>
      <c r="J20" s="125">
        <f>SUM(D20:D22)</f>
        <v>10</v>
      </c>
      <c r="K20" s="125">
        <f>SUM(E20:E22)</f>
        <v>7</v>
      </c>
      <c r="L20" s="127">
        <f>SUM(I20:I22)</f>
        <v>88</v>
      </c>
      <c r="P20" s="46">
        <v>49</v>
      </c>
      <c r="Q20" s="47">
        <v>10</v>
      </c>
    </row>
    <row r="21" spans="1:17" x14ac:dyDescent="0.25">
      <c r="A21" s="38">
        <f>A19+25</f>
        <v>40375</v>
      </c>
      <c r="B21" s="99">
        <v>0</v>
      </c>
      <c r="C21" s="47">
        <v>0</v>
      </c>
      <c r="D21" s="62">
        <f t="shared" si="1"/>
        <v>3</v>
      </c>
      <c r="E21" s="16">
        <f t="shared" si="2"/>
        <v>2</v>
      </c>
      <c r="F21" s="54">
        <v>0</v>
      </c>
      <c r="G21" s="22">
        <v>0</v>
      </c>
      <c r="H21" s="22">
        <f t="shared" si="0"/>
        <v>0</v>
      </c>
      <c r="I21" s="13">
        <f t="shared" si="3"/>
        <v>28</v>
      </c>
      <c r="J21" s="125"/>
      <c r="K21" s="125"/>
      <c r="L21" s="127"/>
      <c r="P21" s="46">
        <v>0</v>
      </c>
      <c r="Q21" s="47">
        <v>0</v>
      </c>
    </row>
    <row r="22" spans="1:17" ht="15.75" thickBot="1" x14ac:dyDescent="0.3">
      <c r="A22" s="39">
        <f>A21+25</f>
        <v>40400</v>
      </c>
      <c r="B22" s="100">
        <v>0</v>
      </c>
      <c r="C22" s="49">
        <v>0</v>
      </c>
      <c r="D22" s="63">
        <f t="shared" si="1"/>
        <v>0</v>
      </c>
      <c r="E22" s="18">
        <f t="shared" si="2"/>
        <v>0</v>
      </c>
      <c r="F22" s="55">
        <v>0</v>
      </c>
      <c r="G22" s="23">
        <v>0</v>
      </c>
      <c r="H22" s="23">
        <f t="shared" si="0"/>
        <v>0</v>
      </c>
      <c r="I22" s="17">
        <f t="shared" si="3"/>
        <v>0</v>
      </c>
      <c r="J22" s="126"/>
      <c r="K22" s="126"/>
      <c r="L22" s="128"/>
      <c r="P22" s="48">
        <v>0</v>
      </c>
      <c r="Q22" s="49">
        <v>0</v>
      </c>
    </row>
    <row r="23" spans="1:17" x14ac:dyDescent="0.25">
      <c r="A23" s="3"/>
      <c r="B23" s="6"/>
      <c r="C23" s="6"/>
      <c r="D23" s="4"/>
      <c r="E23" s="4"/>
      <c r="H23" s="11">
        <f t="shared" si="0"/>
        <v>0</v>
      </c>
      <c r="I23" s="4"/>
    </row>
    <row r="24" spans="1:17" x14ac:dyDescent="0.25">
      <c r="A24" s="2" t="s">
        <v>13</v>
      </c>
      <c r="B24" s="2"/>
      <c r="C24" s="2"/>
      <c r="D24" s="5">
        <f>SUM(D5:D22)</f>
        <v>443</v>
      </c>
      <c r="E24" s="5">
        <f>SUM(E5:E22)</f>
        <v>351</v>
      </c>
      <c r="F24" s="9"/>
      <c r="G24" s="9"/>
      <c r="H24" s="9"/>
      <c r="I24" s="5">
        <f>SUM(I5:I22)</f>
        <v>1602</v>
      </c>
    </row>
    <row r="27" spans="1:17" x14ac:dyDescent="0.25">
      <c r="D27" s="6"/>
    </row>
  </sheetData>
  <mergeCells count="24">
    <mergeCell ref="A1:L1"/>
    <mergeCell ref="J9:J11"/>
    <mergeCell ref="K9:K11"/>
    <mergeCell ref="J12:J13"/>
    <mergeCell ref="K12:K13"/>
    <mergeCell ref="A2:A4"/>
    <mergeCell ref="F2:I2"/>
    <mergeCell ref="L9:L11"/>
    <mergeCell ref="B2:C2"/>
    <mergeCell ref="D2:E2"/>
    <mergeCell ref="J2:L2"/>
    <mergeCell ref="J6:J8"/>
    <mergeCell ref="K6:K8"/>
    <mergeCell ref="L6:L8"/>
    <mergeCell ref="L12:L13"/>
    <mergeCell ref="J20:J22"/>
    <mergeCell ref="K20:K22"/>
    <mergeCell ref="L14:L16"/>
    <mergeCell ref="L20:L22"/>
    <mergeCell ref="J14:J16"/>
    <mergeCell ref="K14:K16"/>
    <mergeCell ref="J17:J19"/>
    <mergeCell ref="K17:K19"/>
    <mergeCell ref="L17:L19"/>
  </mergeCells>
  <pageMargins left="0.7" right="0.7" top="0.75" bottom="0.75" header="0.3" footer="0.3"/>
  <pageSetup orientation="portrait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CFA9A4-9F80-4CB3-A64A-AC642FED5FD9}">
  <dimension ref="A1:P30"/>
  <sheetViews>
    <sheetView tabSelected="1" zoomScale="115" zoomScaleNormal="115" workbookViewId="0">
      <selection activeCell="G26" sqref="G26"/>
    </sheetView>
  </sheetViews>
  <sheetFormatPr defaultRowHeight="15" x14ac:dyDescent="0.25"/>
  <cols>
    <col min="1" max="5" width="12.7109375" style="1" customWidth="1"/>
    <col min="6" max="8" width="12.7109375" style="11" customWidth="1"/>
    <col min="9" max="9" width="12.7109375" style="1" customWidth="1"/>
    <col min="10" max="12" width="9.140625" style="1"/>
  </cols>
  <sheetData>
    <row r="1" spans="1:16" ht="15.75" thickBot="1" x14ac:dyDescent="0.3">
      <c r="A1" s="141" t="s">
        <v>5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3"/>
    </row>
    <row r="2" spans="1:16" x14ac:dyDescent="0.25">
      <c r="A2" s="152" t="s">
        <v>0</v>
      </c>
      <c r="B2" s="138" t="s">
        <v>3</v>
      </c>
      <c r="C2" s="121"/>
      <c r="D2" s="139" t="s">
        <v>4</v>
      </c>
      <c r="E2" s="140"/>
      <c r="F2" s="135" t="s">
        <v>18</v>
      </c>
      <c r="G2" s="136"/>
      <c r="H2" s="136"/>
      <c r="I2" s="155"/>
      <c r="J2" s="138" t="s">
        <v>14</v>
      </c>
      <c r="K2" s="118"/>
      <c r="L2" s="121"/>
    </row>
    <row r="3" spans="1:16" x14ac:dyDescent="0.25">
      <c r="A3" s="153"/>
      <c r="B3" s="40" t="s">
        <v>1</v>
      </c>
      <c r="C3" s="28" t="s">
        <v>2</v>
      </c>
      <c r="D3" s="56" t="s">
        <v>1</v>
      </c>
      <c r="E3" s="57" t="s">
        <v>2</v>
      </c>
      <c r="F3" s="82" t="s">
        <v>6</v>
      </c>
      <c r="G3" s="26" t="s">
        <v>17</v>
      </c>
      <c r="H3" s="26" t="s">
        <v>12</v>
      </c>
      <c r="I3" s="57" t="s">
        <v>7</v>
      </c>
      <c r="J3" s="40" t="s">
        <v>1</v>
      </c>
      <c r="K3" s="25" t="s">
        <v>2</v>
      </c>
      <c r="L3" s="28" t="s">
        <v>15</v>
      </c>
    </row>
    <row r="4" spans="1:16" ht="15.75" thickBot="1" x14ac:dyDescent="0.3">
      <c r="A4" s="154"/>
      <c r="B4" s="41" t="s">
        <v>8</v>
      </c>
      <c r="C4" s="35" t="s">
        <v>8</v>
      </c>
      <c r="D4" s="58" t="s">
        <v>9</v>
      </c>
      <c r="E4" s="59" t="s">
        <v>9</v>
      </c>
      <c r="F4" s="83" t="s">
        <v>10</v>
      </c>
      <c r="G4" s="34" t="s">
        <v>10</v>
      </c>
      <c r="H4" s="34" t="s">
        <v>10</v>
      </c>
      <c r="I4" s="59" t="s">
        <v>11</v>
      </c>
      <c r="J4" s="41" t="s">
        <v>9</v>
      </c>
      <c r="K4" s="32" t="s">
        <v>9</v>
      </c>
      <c r="L4" s="35" t="s">
        <v>11</v>
      </c>
      <c r="O4" s="2" t="s">
        <v>21</v>
      </c>
    </row>
    <row r="5" spans="1:16" x14ac:dyDescent="0.25">
      <c r="A5" s="95">
        <v>10700</v>
      </c>
      <c r="B5" s="101">
        <v>0</v>
      </c>
      <c r="C5" s="102">
        <v>0</v>
      </c>
      <c r="D5" s="42">
        <v>0</v>
      </c>
      <c r="E5" s="43">
        <v>0</v>
      </c>
      <c r="F5" s="84">
        <v>0</v>
      </c>
      <c r="G5" s="29">
        <v>0</v>
      </c>
      <c r="H5" s="29">
        <f t="shared" ref="H5:H8" si="0">SUM(F5:G5)</f>
        <v>0</v>
      </c>
      <c r="I5" s="86"/>
      <c r="J5" s="96"/>
      <c r="K5" s="85"/>
      <c r="L5" s="86"/>
      <c r="O5" s="42">
        <v>0</v>
      </c>
      <c r="P5" s="43">
        <v>0</v>
      </c>
    </row>
    <row r="6" spans="1:16" x14ac:dyDescent="0.25">
      <c r="A6" s="78">
        <f t="shared" ref="A6:A10" si="1">A5+25</f>
        <v>10725</v>
      </c>
      <c r="B6" s="103">
        <v>0</v>
      </c>
      <c r="C6" s="104">
        <v>0</v>
      </c>
      <c r="D6" s="62">
        <f>(B5+B6)/2*(A6-A5)/27</f>
        <v>0</v>
      </c>
      <c r="E6" s="16">
        <f>(C6+C5)/2*(A6-A5)/27</f>
        <v>0</v>
      </c>
      <c r="F6" s="90">
        <v>0</v>
      </c>
      <c r="G6" s="21">
        <v>0</v>
      </c>
      <c r="H6" s="21">
        <f t="shared" si="0"/>
        <v>0</v>
      </c>
      <c r="I6" s="16">
        <f>(H6+H5)/2*(A6-A5)/9</f>
        <v>0</v>
      </c>
      <c r="J6" s="146">
        <f>SUM(D6:D8)</f>
        <v>48</v>
      </c>
      <c r="K6" s="113">
        <f>SUM(E6:E8)</f>
        <v>0</v>
      </c>
      <c r="L6" s="114">
        <f>SUM(I6:I8)</f>
        <v>50</v>
      </c>
      <c r="O6" s="44">
        <v>0</v>
      </c>
      <c r="P6" s="45">
        <v>0</v>
      </c>
    </row>
    <row r="7" spans="1:16" x14ac:dyDescent="0.25">
      <c r="A7" s="78">
        <f t="shared" si="1"/>
        <v>10750</v>
      </c>
      <c r="B7" s="103">
        <v>26</v>
      </c>
      <c r="C7" s="104">
        <v>1</v>
      </c>
      <c r="D7" s="62">
        <f t="shared" ref="D7:D8" si="2">(B6+B7)/2*(A7-A6)/27</f>
        <v>12</v>
      </c>
      <c r="E7" s="16">
        <f>(C7+C6)/2*(A7-A6)/27</f>
        <v>0</v>
      </c>
      <c r="F7" s="90">
        <v>18.2</v>
      </c>
      <c r="G7" s="21">
        <v>0</v>
      </c>
      <c r="H7" s="21">
        <f t="shared" si="0"/>
        <v>18.2</v>
      </c>
      <c r="I7" s="16">
        <f t="shared" ref="I7:I8" si="3">(H7+H6)/2*(A7-A6)/9</f>
        <v>25</v>
      </c>
      <c r="J7" s="147"/>
      <c r="K7" s="148"/>
      <c r="L7" s="149"/>
      <c r="O7" s="44">
        <v>56</v>
      </c>
      <c r="P7" s="45">
        <v>1</v>
      </c>
    </row>
    <row r="8" spans="1:16" x14ac:dyDescent="0.25">
      <c r="A8" s="78">
        <f t="shared" si="1"/>
        <v>10775</v>
      </c>
      <c r="B8" s="103">
        <v>51</v>
      </c>
      <c r="C8" s="104">
        <v>0</v>
      </c>
      <c r="D8" s="62">
        <f t="shared" si="2"/>
        <v>36</v>
      </c>
      <c r="E8" s="16">
        <f t="shared" ref="E8" si="4">(C8+C7)/2*(A8-A7)/27</f>
        <v>0</v>
      </c>
      <c r="F8" s="90">
        <v>0</v>
      </c>
      <c r="G8" s="21">
        <v>0</v>
      </c>
      <c r="H8" s="21">
        <f t="shared" si="0"/>
        <v>0</v>
      </c>
      <c r="I8" s="16">
        <f t="shared" si="3"/>
        <v>25</v>
      </c>
      <c r="J8" s="147"/>
      <c r="K8" s="148"/>
      <c r="L8" s="149"/>
      <c r="O8" s="44">
        <v>63</v>
      </c>
      <c r="P8" s="45">
        <v>0</v>
      </c>
    </row>
    <row r="9" spans="1:16" x14ac:dyDescent="0.25">
      <c r="A9" s="97">
        <f t="shared" si="1"/>
        <v>10800</v>
      </c>
      <c r="B9" s="105">
        <v>59</v>
      </c>
      <c r="C9" s="106">
        <v>2</v>
      </c>
      <c r="D9" s="62">
        <f>(B8+B9)/2*(A9-A8)/27</f>
        <v>51</v>
      </c>
      <c r="E9" s="16">
        <f>(C9+C8)/2*(A9-A8)/27</f>
        <v>1</v>
      </c>
      <c r="F9" s="87">
        <v>21.3</v>
      </c>
      <c r="G9" s="22">
        <v>0</v>
      </c>
      <c r="H9" s="22">
        <f t="shared" ref="H9:H10" si="5">SUM(F9:G9)</f>
        <v>21.3</v>
      </c>
      <c r="I9" s="16">
        <f>(H9+H8)/2*(A9-A8)/9</f>
        <v>30</v>
      </c>
      <c r="J9" s="150">
        <f>SUM(D9:D11)</f>
        <v>156</v>
      </c>
      <c r="K9" s="125">
        <f>SUM(E9:E11)</f>
        <v>5</v>
      </c>
      <c r="L9" s="127">
        <f>SUM(I9:I11)</f>
        <v>134</v>
      </c>
      <c r="O9" s="46">
        <v>97</v>
      </c>
      <c r="P9" s="47">
        <v>2</v>
      </c>
    </row>
    <row r="10" spans="1:16" x14ac:dyDescent="0.25">
      <c r="A10" s="97">
        <f t="shared" si="1"/>
        <v>10825</v>
      </c>
      <c r="B10" s="105">
        <v>62</v>
      </c>
      <c r="C10" s="106">
        <v>3</v>
      </c>
      <c r="D10" s="62">
        <f t="shared" ref="D10" si="6">(B9+B10)/2*(A10-A9)/27</f>
        <v>56</v>
      </c>
      <c r="E10" s="16">
        <f t="shared" ref="E10" si="7">(C10+C9)/2*(A10-A9)/27</f>
        <v>2</v>
      </c>
      <c r="F10" s="87">
        <v>21.3</v>
      </c>
      <c r="G10" s="22">
        <v>4.4000000000000004</v>
      </c>
      <c r="H10" s="22">
        <f t="shared" si="5"/>
        <v>25.7</v>
      </c>
      <c r="I10" s="16">
        <f>(H10+H9)/2*(A10-A9)/9</f>
        <v>65</v>
      </c>
      <c r="J10" s="151"/>
      <c r="K10" s="144"/>
      <c r="L10" s="145"/>
      <c r="O10" s="46">
        <v>103</v>
      </c>
      <c r="P10" s="47">
        <v>3</v>
      </c>
    </row>
    <row r="11" spans="1:16" x14ac:dyDescent="0.25">
      <c r="A11" s="97">
        <v>10850</v>
      </c>
      <c r="B11" s="105">
        <v>43</v>
      </c>
      <c r="C11" s="106">
        <v>1</v>
      </c>
      <c r="D11" s="62">
        <f t="shared" ref="D11" si="8">(B10+B11)/2*(A11-A10)/27</f>
        <v>49</v>
      </c>
      <c r="E11" s="16">
        <f t="shared" ref="E11" si="9">(C11+C10)/2*(A11-A10)/27</f>
        <v>2</v>
      </c>
      <c r="F11" s="87">
        <v>0</v>
      </c>
      <c r="G11" s="22">
        <v>2.2999999999999998</v>
      </c>
      <c r="H11" s="22">
        <f>SUM(F11:G11)</f>
        <v>2.2999999999999998</v>
      </c>
      <c r="I11" s="16">
        <f t="shared" ref="I11" si="10">(H11+H10)/2*(A11-A10)/9</f>
        <v>39</v>
      </c>
      <c r="J11" s="151"/>
      <c r="K11" s="144"/>
      <c r="L11" s="145"/>
      <c r="O11" s="46">
        <v>81</v>
      </c>
      <c r="P11" s="47">
        <f>0.2+0.2</f>
        <v>0</v>
      </c>
    </row>
    <row r="12" spans="1:16" x14ac:dyDescent="0.25">
      <c r="A12" s="78">
        <v>10875</v>
      </c>
      <c r="B12" s="103">
        <v>53</v>
      </c>
      <c r="C12" s="104">
        <v>4</v>
      </c>
      <c r="D12" s="62">
        <f t="shared" ref="D12:D22" si="11">(B11+B12)/2*(A12-A11)/27</f>
        <v>44</v>
      </c>
      <c r="E12" s="16">
        <f t="shared" ref="E12:E22" si="12">(C12+C11)/2*(A12-A11)/27</f>
        <v>2</v>
      </c>
      <c r="F12" s="90">
        <v>22.8</v>
      </c>
      <c r="G12" s="21">
        <v>0</v>
      </c>
      <c r="H12" s="21">
        <f t="shared" ref="H12:H26" si="13">SUM(F12:G12)</f>
        <v>22.8</v>
      </c>
      <c r="I12" s="16">
        <f t="shared" ref="I12:I17" si="14">(H12+H11)/2*(A12-A11)/9</f>
        <v>35</v>
      </c>
      <c r="J12" s="146">
        <f>SUM(D12:D14)</f>
        <v>119</v>
      </c>
      <c r="K12" s="113">
        <f>SUM(E12:E14)</f>
        <v>16</v>
      </c>
      <c r="L12" s="114">
        <f>SUM(I12:I14)</f>
        <v>188</v>
      </c>
      <c r="O12" s="44">
        <v>85</v>
      </c>
      <c r="P12" s="45">
        <v>4</v>
      </c>
    </row>
    <row r="13" spans="1:16" x14ac:dyDescent="0.25">
      <c r="A13" s="78">
        <f t="shared" ref="A13:A22" si="15">A12+25</f>
        <v>10900</v>
      </c>
      <c r="B13" s="103">
        <v>37</v>
      </c>
      <c r="C13" s="104">
        <v>8</v>
      </c>
      <c r="D13" s="62">
        <f t="shared" si="11"/>
        <v>42</v>
      </c>
      <c r="E13" s="16">
        <f t="shared" si="12"/>
        <v>6</v>
      </c>
      <c r="F13" s="90">
        <v>21.4</v>
      </c>
      <c r="G13" s="21">
        <v>6.7</v>
      </c>
      <c r="H13" s="21">
        <f t="shared" si="13"/>
        <v>28.1</v>
      </c>
      <c r="I13" s="16">
        <f t="shared" si="14"/>
        <v>71</v>
      </c>
      <c r="J13" s="147"/>
      <c r="K13" s="148"/>
      <c r="L13" s="149"/>
      <c r="O13" s="44">
        <v>79</v>
      </c>
      <c r="P13" s="45">
        <v>7</v>
      </c>
    </row>
    <row r="14" spans="1:16" x14ac:dyDescent="0.25">
      <c r="A14" s="78">
        <f t="shared" si="15"/>
        <v>10925</v>
      </c>
      <c r="B14" s="103">
        <v>34</v>
      </c>
      <c r="C14" s="104">
        <v>10</v>
      </c>
      <c r="D14" s="62">
        <f t="shared" si="11"/>
        <v>33</v>
      </c>
      <c r="E14" s="16">
        <f t="shared" si="12"/>
        <v>8</v>
      </c>
      <c r="F14" s="90">
        <v>23</v>
      </c>
      <c r="G14" s="21">
        <v>7.6</v>
      </c>
      <c r="H14" s="21">
        <f t="shared" si="13"/>
        <v>30.6</v>
      </c>
      <c r="I14" s="16">
        <f t="shared" si="14"/>
        <v>82</v>
      </c>
      <c r="J14" s="147"/>
      <c r="K14" s="148"/>
      <c r="L14" s="149"/>
      <c r="O14" s="44">
        <v>76</v>
      </c>
      <c r="P14" s="45">
        <v>8</v>
      </c>
    </row>
    <row r="15" spans="1:16" x14ac:dyDescent="0.25">
      <c r="A15" s="97">
        <f t="shared" si="15"/>
        <v>10950</v>
      </c>
      <c r="B15" s="105">
        <v>35</v>
      </c>
      <c r="C15" s="106">
        <v>15</v>
      </c>
      <c r="D15" s="62">
        <f t="shared" si="11"/>
        <v>32</v>
      </c>
      <c r="E15" s="16">
        <f t="shared" si="12"/>
        <v>12</v>
      </c>
      <c r="F15" s="87">
        <v>23.7</v>
      </c>
      <c r="G15" s="22">
        <v>8.8000000000000007</v>
      </c>
      <c r="H15" s="22">
        <f t="shared" si="13"/>
        <v>32.5</v>
      </c>
      <c r="I15" s="16">
        <f t="shared" si="14"/>
        <v>88</v>
      </c>
      <c r="J15" s="150">
        <f>SUM(D15:D17)</f>
        <v>118</v>
      </c>
      <c r="K15" s="125">
        <f>SUM(E15:E17)</f>
        <v>38</v>
      </c>
      <c r="L15" s="127">
        <f>SUM(I15:I17)</f>
        <v>277</v>
      </c>
      <c r="O15" s="46">
        <v>74</v>
      </c>
      <c r="P15" s="47">
        <v>11</v>
      </c>
    </row>
    <row r="16" spans="1:16" x14ac:dyDescent="0.25">
      <c r="A16" s="97">
        <f t="shared" si="15"/>
        <v>10975</v>
      </c>
      <c r="B16" s="105">
        <v>50</v>
      </c>
      <c r="C16" s="106">
        <v>11</v>
      </c>
      <c r="D16" s="62">
        <f t="shared" si="11"/>
        <v>39</v>
      </c>
      <c r="E16" s="16">
        <f t="shared" si="12"/>
        <v>12</v>
      </c>
      <c r="F16" s="87">
        <v>25.7</v>
      </c>
      <c r="G16" s="22">
        <v>8</v>
      </c>
      <c r="H16" s="22">
        <f t="shared" si="13"/>
        <v>33.700000000000003</v>
      </c>
      <c r="I16" s="16">
        <f t="shared" si="14"/>
        <v>92</v>
      </c>
      <c r="J16" s="151"/>
      <c r="K16" s="144"/>
      <c r="L16" s="145"/>
      <c r="O16" s="46">
        <v>94</v>
      </c>
      <c r="P16" s="47">
        <v>6</v>
      </c>
    </row>
    <row r="17" spans="1:16" x14ac:dyDescent="0.25">
      <c r="A17" s="97">
        <f t="shared" si="15"/>
        <v>11000</v>
      </c>
      <c r="B17" s="105">
        <v>51</v>
      </c>
      <c r="C17" s="106">
        <v>19</v>
      </c>
      <c r="D17" s="62">
        <f>(B16+B17)/2*(A17-A16)/27</f>
        <v>47</v>
      </c>
      <c r="E17" s="16">
        <f t="shared" si="12"/>
        <v>14</v>
      </c>
      <c r="F17" s="87">
        <v>27.3</v>
      </c>
      <c r="G17" s="22">
        <v>8.9</v>
      </c>
      <c r="H17" s="22">
        <f t="shared" si="13"/>
        <v>36.200000000000003</v>
      </c>
      <c r="I17" s="16">
        <f t="shared" si="14"/>
        <v>97</v>
      </c>
      <c r="J17" s="151"/>
      <c r="K17" s="144"/>
      <c r="L17" s="145"/>
      <c r="O17" s="46">
        <v>97</v>
      </c>
      <c r="P17" s="47">
        <v>16</v>
      </c>
    </row>
    <row r="18" spans="1:16" x14ac:dyDescent="0.25">
      <c r="A18" s="78">
        <f t="shared" si="15"/>
        <v>11025</v>
      </c>
      <c r="B18" s="103">
        <v>69</v>
      </c>
      <c r="C18" s="104">
        <v>17</v>
      </c>
      <c r="D18" s="62">
        <f t="shared" si="11"/>
        <v>56</v>
      </c>
      <c r="E18" s="16">
        <f t="shared" si="12"/>
        <v>17</v>
      </c>
      <c r="F18" s="90">
        <v>28.5</v>
      </c>
      <c r="G18" s="21">
        <v>7</v>
      </c>
      <c r="H18" s="21">
        <f t="shared" si="13"/>
        <v>35.5</v>
      </c>
      <c r="I18" s="16">
        <f t="shared" ref="I18:I24" si="16">(H18+H17)/2*(A18-A17)/9</f>
        <v>100</v>
      </c>
      <c r="J18" s="146">
        <f>SUM(D18:D20)</f>
        <v>231</v>
      </c>
      <c r="K18" s="113">
        <f>SUM(E18:E20)</f>
        <v>32</v>
      </c>
      <c r="L18" s="114">
        <f>SUM(I18:I20)</f>
        <v>351</v>
      </c>
      <c r="O18" s="44">
        <v>119</v>
      </c>
      <c r="P18" s="45">
        <v>7</v>
      </c>
    </row>
    <row r="19" spans="1:16" x14ac:dyDescent="0.25">
      <c r="A19" s="78">
        <f t="shared" si="15"/>
        <v>11050</v>
      </c>
      <c r="B19" s="103">
        <v>108</v>
      </c>
      <c r="C19" s="104">
        <v>5</v>
      </c>
      <c r="D19" s="62">
        <f t="shared" si="11"/>
        <v>82</v>
      </c>
      <c r="E19" s="16">
        <f t="shared" si="12"/>
        <v>10</v>
      </c>
      <c r="F19" s="90">
        <v>28.8</v>
      </c>
      <c r="G19" s="21">
        <v>19.8</v>
      </c>
      <c r="H19" s="21">
        <f t="shared" si="13"/>
        <v>48.6</v>
      </c>
      <c r="I19" s="16">
        <f t="shared" si="16"/>
        <v>117</v>
      </c>
      <c r="J19" s="147"/>
      <c r="K19" s="148"/>
      <c r="L19" s="149"/>
      <c r="O19" s="44">
        <v>152</v>
      </c>
      <c r="P19" s="45">
        <v>10</v>
      </c>
    </row>
    <row r="20" spans="1:16" x14ac:dyDescent="0.25">
      <c r="A20" s="78">
        <f t="shared" si="15"/>
        <v>11075</v>
      </c>
      <c r="B20" s="103">
        <v>93</v>
      </c>
      <c r="C20" s="104">
        <v>6</v>
      </c>
      <c r="D20" s="62">
        <f>(B19+B20)/2*(A20-A19)/27</f>
        <v>93</v>
      </c>
      <c r="E20" s="16">
        <f t="shared" si="12"/>
        <v>5</v>
      </c>
      <c r="F20" s="90">
        <v>28</v>
      </c>
      <c r="G20" s="21">
        <v>20</v>
      </c>
      <c r="H20" s="21">
        <f t="shared" si="13"/>
        <v>48</v>
      </c>
      <c r="I20" s="16">
        <f t="shared" si="16"/>
        <v>134</v>
      </c>
      <c r="J20" s="147"/>
      <c r="K20" s="148"/>
      <c r="L20" s="149"/>
      <c r="O20" s="44">
        <v>145</v>
      </c>
      <c r="P20" s="45">
        <v>13</v>
      </c>
    </row>
    <row r="21" spans="1:16" x14ac:dyDescent="0.25">
      <c r="A21" s="97">
        <f t="shared" si="15"/>
        <v>11100</v>
      </c>
      <c r="B21" s="105">
        <v>103</v>
      </c>
      <c r="C21" s="106">
        <v>6</v>
      </c>
      <c r="D21" s="62">
        <f t="shared" si="11"/>
        <v>91</v>
      </c>
      <c r="E21" s="16">
        <f t="shared" si="12"/>
        <v>6</v>
      </c>
      <c r="F21" s="87">
        <v>30.8</v>
      </c>
      <c r="G21" s="22">
        <v>22.4</v>
      </c>
      <c r="H21" s="22">
        <f t="shared" si="13"/>
        <v>53.2</v>
      </c>
      <c r="I21" s="16">
        <f t="shared" si="16"/>
        <v>141</v>
      </c>
      <c r="J21" s="150">
        <f>SUM(D21:D22)</f>
        <v>205</v>
      </c>
      <c r="K21" s="125">
        <f>SUM(E21:E22)</f>
        <v>17</v>
      </c>
      <c r="L21" s="127">
        <f>SUM(I21:I22)</f>
        <v>312</v>
      </c>
      <c r="O21" s="46">
        <v>158</v>
      </c>
      <c r="P21" s="47">
        <v>5</v>
      </c>
    </row>
    <row r="22" spans="1:16" x14ac:dyDescent="0.25">
      <c r="A22" s="97">
        <f t="shared" si="15"/>
        <v>11125</v>
      </c>
      <c r="B22" s="105">
        <v>143</v>
      </c>
      <c r="C22" s="106">
        <v>18</v>
      </c>
      <c r="D22" s="62">
        <f t="shared" si="11"/>
        <v>114</v>
      </c>
      <c r="E22" s="16">
        <f t="shared" si="12"/>
        <v>11</v>
      </c>
      <c r="F22" s="87">
        <v>41.5</v>
      </c>
      <c r="G22" s="22">
        <v>28.5</v>
      </c>
      <c r="H22" s="22">
        <f t="shared" si="13"/>
        <v>70</v>
      </c>
      <c r="I22" s="16">
        <f t="shared" si="16"/>
        <v>171</v>
      </c>
      <c r="J22" s="151"/>
      <c r="K22" s="144"/>
      <c r="L22" s="145"/>
      <c r="O22" s="46">
        <v>205</v>
      </c>
      <c r="P22" s="47">
        <v>8</v>
      </c>
    </row>
    <row r="23" spans="1:16" x14ac:dyDescent="0.25">
      <c r="A23" s="78">
        <v>11140</v>
      </c>
      <c r="B23" s="103">
        <v>200</v>
      </c>
      <c r="C23" s="104">
        <v>44</v>
      </c>
      <c r="D23" s="62">
        <f t="shared" ref="D23:D24" si="17">(B22+B23)/2*(A23-A22)/27</f>
        <v>95</v>
      </c>
      <c r="E23" s="16">
        <f t="shared" ref="E23:E24" si="18">(C23+C22)/2*(A23-A22)/27</f>
        <v>17</v>
      </c>
      <c r="F23" s="90">
        <v>86</v>
      </c>
      <c r="G23" s="21">
        <v>40</v>
      </c>
      <c r="H23" s="21">
        <f t="shared" si="13"/>
        <v>126</v>
      </c>
      <c r="I23" s="16">
        <f t="shared" si="16"/>
        <v>163</v>
      </c>
      <c r="J23" s="146">
        <f>SUM(D23:D24)</f>
        <v>95</v>
      </c>
      <c r="K23" s="113">
        <f>SUM(E23:E24)</f>
        <v>17</v>
      </c>
      <c r="L23" s="114">
        <f>SUM(I23:I24)</f>
        <v>163</v>
      </c>
      <c r="O23" s="44">
        <v>268</v>
      </c>
      <c r="P23" s="45">
        <v>21</v>
      </c>
    </row>
    <row r="24" spans="1:16" ht="15.75" thickBot="1" x14ac:dyDescent="0.3">
      <c r="A24" s="79">
        <v>11140</v>
      </c>
      <c r="B24" s="80"/>
      <c r="C24" s="81"/>
      <c r="D24" s="63">
        <f t="shared" si="17"/>
        <v>0</v>
      </c>
      <c r="E24" s="18">
        <f t="shared" si="18"/>
        <v>0</v>
      </c>
      <c r="F24" s="93">
        <v>0</v>
      </c>
      <c r="G24" s="94">
        <v>0</v>
      </c>
      <c r="H24" s="94">
        <f t="shared" si="13"/>
        <v>0</v>
      </c>
      <c r="I24" s="18">
        <f t="shared" si="16"/>
        <v>0</v>
      </c>
      <c r="J24" s="156"/>
      <c r="K24" s="157"/>
      <c r="L24" s="158"/>
      <c r="O24" s="80"/>
      <c r="P24" s="81"/>
    </row>
    <row r="25" spans="1:16" x14ac:dyDescent="0.25">
      <c r="A25" s="3"/>
      <c r="B25" s="6"/>
      <c r="C25" s="6"/>
      <c r="D25" s="4"/>
      <c r="E25" s="4"/>
      <c r="I25" s="4"/>
    </row>
    <row r="26" spans="1:16" x14ac:dyDescent="0.25">
      <c r="A26" s="3"/>
      <c r="B26" s="6"/>
      <c r="C26" s="6"/>
      <c r="D26" s="4"/>
      <c r="E26" s="4"/>
      <c r="H26" s="10">
        <f t="shared" si="13"/>
        <v>0</v>
      </c>
      <c r="I26" s="4"/>
    </row>
    <row r="27" spans="1:16" x14ac:dyDescent="0.25">
      <c r="A27" s="2" t="s">
        <v>13</v>
      </c>
      <c r="B27" s="2"/>
      <c r="C27" s="2"/>
      <c r="D27" s="5">
        <f>SUM(D5:D25)</f>
        <v>972</v>
      </c>
      <c r="E27" s="5">
        <f>SUM(E5:E25)</f>
        <v>125</v>
      </c>
      <c r="F27" s="9"/>
      <c r="G27" s="9"/>
      <c r="H27" s="9"/>
      <c r="I27" s="5">
        <f>SUM(I5:I25)</f>
        <v>1475</v>
      </c>
    </row>
    <row r="29" spans="1:16" x14ac:dyDescent="0.25">
      <c r="D29" s="6">
        <f>D27+'East Leg'!D26</f>
        <v>1713</v>
      </c>
      <c r="E29" s="6">
        <f>E27+'East Leg'!E26</f>
        <v>703</v>
      </c>
      <c r="I29" s="6">
        <f>I27+'East Leg'!I26</f>
        <v>3094</v>
      </c>
    </row>
    <row r="30" spans="1:16" x14ac:dyDescent="0.25">
      <c r="D30" s="6"/>
    </row>
  </sheetData>
  <mergeCells count="27">
    <mergeCell ref="J6:J8"/>
    <mergeCell ref="K6:K8"/>
    <mergeCell ref="L6:L8"/>
    <mergeCell ref="J23:J24"/>
    <mergeCell ref="K23:K24"/>
    <mergeCell ref="L23:L24"/>
    <mergeCell ref="J9:J11"/>
    <mergeCell ref="K9:K11"/>
    <mergeCell ref="L9:L11"/>
    <mergeCell ref="K15:K17"/>
    <mergeCell ref="L15:L17"/>
    <mergeCell ref="A1:L1"/>
    <mergeCell ref="B2:C2"/>
    <mergeCell ref="D2:E2"/>
    <mergeCell ref="J2:L2"/>
    <mergeCell ref="K21:K22"/>
    <mergeCell ref="L21:L22"/>
    <mergeCell ref="J12:J14"/>
    <mergeCell ref="K12:K14"/>
    <mergeCell ref="L12:L14"/>
    <mergeCell ref="J15:J17"/>
    <mergeCell ref="J21:J22"/>
    <mergeCell ref="J18:J20"/>
    <mergeCell ref="K18:K20"/>
    <mergeCell ref="L18:L20"/>
    <mergeCell ref="A2:A4"/>
    <mergeCell ref="F2:I2"/>
  </mergeCells>
  <pageMargins left="0.7" right="0.7" top="0.75" bottom="0.75" header="0.3" footer="0.3"/>
  <pageSetup orientation="portrait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3CC5B5-5F06-4EB9-871A-A11ED7B08A89}">
  <dimension ref="A1:P26"/>
  <sheetViews>
    <sheetView zoomScale="115" zoomScaleNormal="115" workbookViewId="0">
      <selection activeCell="G28" sqref="G28"/>
    </sheetView>
  </sheetViews>
  <sheetFormatPr defaultRowHeight="15" x14ac:dyDescent="0.25"/>
  <cols>
    <col min="1" max="5" width="12.7109375" style="1" customWidth="1"/>
    <col min="6" max="8" width="12.7109375" style="11" customWidth="1"/>
    <col min="9" max="9" width="12.7109375" style="1" customWidth="1"/>
    <col min="10" max="12" width="9.140625" style="1"/>
  </cols>
  <sheetData>
    <row r="1" spans="1:16" ht="15.75" thickBot="1" x14ac:dyDescent="0.3">
      <c r="A1" s="159" t="s">
        <v>5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1"/>
      <c r="O1" t="s">
        <v>19</v>
      </c>
    </row>
    <row r="2" spans="1:16" x14ac:dyDescent="0.25">
      <c r="A2" s="164" t="s">
        <v>0</v>
      </c>
      <c r="B2" s="138" t="s">
        <v>3</v>
      </c>
      <c r="C2" s="121"/>
      <c r="D2" s="139" t="s">
        <v>4</v>
      </c>
      <c r="E2" s="140"/>
      <c r="F2" s="135" t="s">
        <v>18</v>
      </c>
      <c r="G2" s="136"/>
      <c r="H2" s="136"/>
      <c r="I2" s="155"/>
      <c r="J2" s="162" t="s">
        <v>14</v>
      </c>
      <c r="K2" s="162"/>
      <c r="L2" s="163"/>
      <c r="O2" s="138" t="s">
        <v>3</v>
      </c>
      <c r="P2" s="121"/>
    </row>
    <row r="3" spans="1:16" x14ac:dyDescent="0.25">
      <c r="A3" s="165"/>
      <c r="B3" s="40" t="s">
        <v>1</v>
      </c>
      <c r="C3" s="28" t="s">
        <v>2</v>
      </c>
      <c r="D3" s="56" t="s">
        <v>1</v>
      </c>
      <c r="E3" s="57" t="s">
        <v>2</v>
      </c>
      <c r="F3" s="82" t="s">
        <v>6</v>
      </c>
      <c r="G3" s="26" t="s">
        <v>17</v>
      </c>
      <c r="H3" s="26" t="s">
        <v>12</v>
      </c>
      <c r="I3" s="57" t="s">
        <v>7</v>
      </c>
      <c r="J3" s="25" t="s">
        <v>1</v>
      </c>
      <c r="K3" s="25" t="s">
        <v>2</v>
      </c>
      <c r="L3" s="28" t="s">
        <v>15</v>
      </c>
      <c r="O3" s="40" t="s">
        <v>1</v>
      </c>
      <c r="P3" s="28" t="s">
        <v>2</v>
      </c>
    </row>
    <row r="4" spans="1:16" ht="15.75" thickBot="1" x14ac:dyDescent="0.3">
      <c r="A4" s="166"/>
      <c r="B4" s="41" t="s">
        <v>8</v>
      </c>
      <c r="C4" s="35" t="s">
        <v>8</v>
      </c>
      <c r="D4" s="58" t="s">
        <v>9</v>
      </c>
      <c r="E4" s="59" t="s">
        <v>9</v>
      </c>
      <c r="F4" s="83" t="s">
        <v>10</v>
      </c>
      <c r="G4" s="34" t="s">
        <v>10</v>
      </c>
      <c r="H4" s="34" t="s">
        <v>10</v>
      </c>
      <c r="I4" s="59" t="s">
        <v>11</v>
      </c>
      <c r="J4" s="32" t="s">
        <v>9</v>
      </c>
      <c r="K4" s="32" t="s">
        <v>9</v>
      </c>
      <c r="L4" s="35" t="s">
        <v>11</v>
      </c>
      <c r="O4" s="41" t="s">
        <v>8</v>
      </c>
      <c r="P4" s="35" t="s">
        <v>8</v>
      </c>
    </row>
    <row r="5" spans="1:16" x14ac:dyDescent="0.25">
      <c r="A5" s="36">
        <v>20070</v>
      </c>
      <c r="B5" s="42"/>
      <c r="C5" s="43"/>
      <c r="D5" s="60"/>
      <c r="E5" s="61"/>
      <c r="F5" s="84"/>
      <c r="G5" s="29"/>
      <c r="H5" s="29">
        <f t="shared" ref="H5:H25" si="0">SUM(F5:G5)</f>
        <v>0</v>
      </c>
      <c r="I5" s="61"/>
      <c r="J5" s="85"/>
      <c r="K5" s="85"/>
      <c r="L5" s="86"/>
      <c r="O5" s="42"/>
      <c r="P5" s="43"/>
    </row>
    <row r="6" spans="1:16" x14ac:dyDescent="0.25">
      <c r="A6" s="38">
        <v>20070</v>
      </c>
      <c r="B6" s="46">
        <v>199</v>
      </c>
      <c r="C6" s="47">
        <v>134</v>
      </c>
      <c r="D6" s="62">
        <f t="shared" ref="D6" si="1">(B5+B6)/2*(A6-A5)/27</f>
        <v>0</v>
      </c>
      <c r="E6" s="16">
        <f t="shared" ref="E6" si="2">(C6+C5)/2*(A6-A5)/27</f>
        <v>0</v>
      </c>
      <c r="F6" s="87">
        <v>65.3</v>
      </c>
      <c r="G6" s="22">
        <v>39</v>
      </c>
      <c r="H6" s="22">
        <f t="shared" ref="H6:H7" si="3">SUM(F6:G6)</f>
        <v>104.3</v>
      </c>
      <c r="I6" s="16">
        <f>(H6+H5)/2*(A6-A5)/9</f>
        <v>0</v>
      </c>
      <c r="J6" s="98">
        <f>D6</f>
        <v>0</v>
      </c>
      <c r="K6" s="88">
        <f>E6</f>
        <v>0</v>
      </c>
      <c r="L6" s="89">
        <f>I6</f>
        <v>0</v>
      </c>
      <c r="O6" s="46">
        <f>216+14</f>
        <v>230</v>
      </c>
      <c r="P6" s="47">
        <f>6+72</f>
        <v>78</v>
      </c>
    </row>
    <row r="7" spans="1:16" x14ac:dyDescent="0.25">
      <c r="A7" s="37">
        <v>20075</v>
      </c>
      <c r="B7" s="44">
        <v>193</v>
      </c>
      <c r="C7" s="45">
        <v>129</v>
      </c>
      <c r="D7" s="62">
        <f t="shared" ref="D7" si="4">(B6+B7)/2*(A7-A6)/27</f>
        <v>36</v>
      </c>
      <c r="E7" s="16">
        <f t="shared" ref="E7" si="5">(C7+C6)/2*(A7-A6)/27</f>
        <v>24</v>
      </c>
      <c r="F7" s="90">
        <v>63</v>
      </c>
      <c r="G7" s="21">
        <v>37.799999999999997</v>
      </c>
      <c r="H7" s="21">
        <f t="shared" si="3"/>
        <v>100.8</v>
      </c>
      <c r="I7" s="16">
        <f>(H7+H6)/2*(A7-A6)/9</f>
        <v>57</v>
      </c>
      <c r="J7" s="20">
        <f>D7</f>
        <v>36</v>
      </c>
      <c r="K7" s="14">
        <f>E7</f>
        <v>24</v>
      </c>
      <c r="L7" s="77">
        <f>I7</f>
        <v>57</v>
      </c>
      <c r="O7" s="44">
        <f>208+14</f>
        <v>222</v>
      </c>
      <c r="P7" s="45">
        <f>7+70</f>
        <v>77</v>
      </c>
    </row>
    <row r="8" spans="1:16" x14ac:dyDescent="0.25">
      <c r="A8" s="38">
        <f>A7+25</f>
        <v>20100</v>
      </c>
      <c r="B8" s="46">
        <v>194</v>
      </c>
      <c r="C8" s="47">
        <v>77</v>
      </c>
      <c r="D8" s="62">
        <f>(B7+B8)/2*(A8-A7)/27</f>
        <v>179</v>
      </c>
      <c r="E8" s="16">
        <f>(C8+C7)/2*(A8-A7)/27</f>
        <v>95</v>
      </c>
      <c r="F8" s="87">
        <v>54.9</v>
      </c>
      <c r="G8" s="22">
        <v>32.700000000000003</v>
      </c>
      <c r="H8" s="22">
        <f t="shared" si="0"/>
        <v>87.6</v>
      </c>
      <c r="I8" s="16">
        <f>(H8+H7)/2*(A8-A7)/9</f>
        <v>262</v>
      </c>
      <c r="J8" s="167">
        <f>SUM(D8:D10)</f>
        <v>343</v>
      </c>
      <c r="K8" s="167">
        <f>SUM(E8:E10)</f>
        <v>152</v>
      </c>
      <c r="L8" s="170">
        <f>SUM(I8:I10)</f>
        <v>478</v>
      </c>
      <c r="O8" s="46">
        <v>221</v>
      </c>
      <c r="P8" s="47">
        <v>41</v>
      </c>
    </row>
    <row r="9" spans="1:16" x14ac:dyDescent="0.25">
      <c r="A9" s="38">
        <f>A8+15</f>
        <v>20115</v>
      </c>
      <c r="B9" s="46">
        <v>182</v>
      </c>
      <c r="C9" s="47">
        <v>50</v>
      </c>
      <c r="D9" s="62">
        <f t="shared" ref="D9:D10" si="6">(B8+B9)/2*(A9-A8)/27</f>
        <v>104</v>
      </c>
      <c r="E9" s="16">
        <f t="shared" ref="E9:E10" si="7">(C9+C8)/2*(A9-A8)/27</f>
        <v>35</v>
      </c>
      <c r="F9" s="87">
        <v>49.9</v>
      </c>
      <c r="G9" s="22">
        <v>25.2</v>
      </c>
      <c r="H9" s="22">
        <f t="shared" si="0"/>
        <v>75.099999999999994</v>
      </c>
      <c r="I9" s="16">
        <f t="shared" ref="I9:I14" si="8">(H9+H8)/2*(A9-A8)/9</f>
        <v>136</v>
      </c>
      <c r="J9" s="168"/>
      <c r="K9" s="168"/>
      <c r="L9" s="171"/>
      <c r="O9" s="46">
        <v>203</v>
      </c>
      <c r="P9" s="47">
        <v>30</v>
      </c>
    </row>
    <row r="10" spans="1:16" x14ac:dyDescent="0.25">
      <c r="A10" s="38">
        <f>20125</f>
        <v>20125</v>
      </c>
      <c r="B10" s="46">
        <v>142</v>
      </c>
      <c r="C10" s="47">
        <v>67</v>
      </c>
      <c r="D10" s="62">
        <f t="shared" si="6"/>
        <v>60</v>
      </c>
      <c r="E10" s="16">
        <f t="shared" si="7"/>
        <v>22</v>
      </c>
      <c r="F10" s="87">
        <v>43.2</v>
      </c>
      <c r="G10" s="22">
        <v>25.2</v>
      </c>
      <c r="H10" s="22">
        <f t="shared" si="0"/>
        <v>68.400000000000006</v>
      </c>
      <c r="I10" s="16">
        <f t="shared" si="8"/>
        <v>80</v>
      </c>
      <c r="J10" s="169"/>
      <c r="K10" s="169"/>
      <c r="L10" s="172"/>
      <c r="O10" s="46">
        <v>161</v>
      </c>
      <c r="P10" s="47">
        <v>30</v>
      </c>
    </row>
    <row r="11" spans="1:16" x14ac:dyDescent="0.25">
      <c r="A11" s="37">
        <f>A10+25</f>
        <v>20150</v>
      </c>
      <c r="B11" s="44">
        <v>19</v>
      </c>
      <c r="C11" s="45">
        <v>64</v>
      </c>
      <c r="D11" s="62">
        <f t="shared" ref="D11:D12" si="9">(B10+B11)/2*(A11-A10)/27</f>
        <v>75</v>
      </c>
      <c r="E11" s="16">
        <f t="shared" ref="E11:E12" si="10">(C11+C10)/2*(A11-A10)/27</f>
        <v>61</v>
      </c>
      <c r="F11" s="90">
        <v>8.6999999999999993</v>
      </c>
      <c r="G11" s="21">
        <v>25.1</v>
      </c>
      <c r="H11" s="21">
        <f t="shared" si="0"/>
        <v>33.799999999999997</v>
      </c>
      <c r="I11" s="16">
        <f t="shared" si="8"/>
        <v>142</v>
      </c>
      <c r="J11" s="113">
        <f>SUM(D11:D12)</f>
        <v>78</v>
      </c>
      <c r="K11" s="113">
        <f>SUM(E11:E12)</f>
        <v>70</v>
      </c>
      <c r="L11" s="114">
        <f>SUM(I11:I12)</f>
        <v>158</v>
      </c>
      <c r="O11" s="44">
        <v>37</v>
      </c>
      <c r="P11" s="45">
        <v>28</v>
      </c>
    </row>
    <row r="12" spans="1:16" x14ac:dyDescent="0.25">
      <c r="A12" s="37">
        <f>A11+4</f>
        <v>20154</v>
      </c>
      <c r="B12" s="44">
        <v>25</v>
      </c>
      <c r="C12" s="45">
        <v>57</v>
      </c>
      <c r="D12" s="62">
        <f t="shared" si="9"/>
        <v>3</v>
      </c>
      <c r="E12" s="16">
        <f t="shared" si="10"/>
        <v>9</v>
      </c>
      <c r="F12" s="90">
        <v>14.7</v>
      </c>
      <c r="G12" s="21">
        <v>24.3</v>
      </c>
      <c r="H12" s="21">
        <f t="shared" si="0"/>
        <v>39</v>
      </c>
      <c r="I12" s="16">
        <f t="shared" si="8"/>
        <v>16</v>
      </c>
      <c r="J12" s="148"/>
      <c r="K12" s="148"/>
      <c r="L12" s="149"/>
      <c r="O12" s="44">
        <v>42</v>
      </c>
      <c r="P12" s="45">
        <v>27</v>
      </c>
    </row>
    <row r="13" spans="1:16" x14ac:dyDescent="0.25">
      <c r="A13" s="38">
        <v>20175</v>
      </c>
      <c r="B13" s="46">
        <v>24</v>
      </c>
      <c r="C13" s="47">
        <v>60</v>
      </c>
      <c r="D13" s="62">
        <f t="shared" ref="D13:D14" si="11">(B12+B13)/2*(A13-A12)/27</f>
        <v>19</v>
      </c>
      <c r="E13" s="16">
        <f t="shared" ref="E13:E14" si="12">(C13+C12)/2*(A13-A12)/27</f>
        <v>46</v>
      </c>
      <c r="F13" s="87">
        <v>19.3</v>
      </c>
      <c r="G13" s="22">
        <v>17.100000000000001</v>
      </c>
      <c r="H13" s="22">
        <f t="shared" si="0"/>
        <v>36.4</v>
      </c>
      <c r="I13" s="16">
        <f t="shared" si="8"/>
        <v>88</v>
      </c>
      <c r="J13" s="125">
        <f>SUM(D13:D14)</f>
        <v>38</v>
      </c>
      <c r="K13" s="125">
        <f>SUM(E13:E14)</f>
        <v>104</v>
      </c>
      <c r="L13" s="127">
        <f>SUM(I13:I14)</f>
        <v>193</v>
      </c>
      <c r="O13" s="46">
        <v>29</v>
      </c>
      <c r="P13" s="47">
        <v>27</v>
      </c>
    </row>
    <row r="14" spans="1:16" x14ac:dyDescent="0.25">
      <c r="A14" s="38">
        <f>A13+25</f>
        <v>20200</v>
      </c>
      <c r="B14" s="46">
        <v>17</v>
      </c>
      <c r="C14" s="47">
        <v>66</v>
      </c>
      <c r="D14" s="62">
        <f t="shared" si="11"/>
        <v>19</v>
      </c>
      <c r="E14" s="16">
        <f t="shared" si="12"/>
        <v>58</v>
      </c>
      <c r="F14" s="87">
        <v>17.600000000000001</v>
      </c>
      <c r="G14" s="22">
        <v>21.6</v>
      </c>
      <c r="H14" s="22">
        <f t="shared" si="0"/>
        <v>39.200000000000003</v>
      </c>
      <c r="I14" s="16">
        <f t="shared" si="8"/>
        <v>105</v>
      </c>
      <c r="J14" s="144"/>
      <c r="K14" s="144"/>
      <c r="L14" s="145"/>
      <c r="O14" s="46">
        <v>27</v>
      </c>
      <c r="P14" s="47">
        <v>23</v>
      </c>
    </row>
    <row r="15" spans="1:16" x14ac:dyDescent="0.25">
      <c r="A15" s="37">
        <f>A14+25</f>
        <v>20225</v>
      </c>
      <c r="B15" s="44">
        <v>60</v>
      </c>
      <c r="C15" s="45">
        <v>25</v>
      </c>
      <c r="D15" s="62">
        <f>(B14+B15)/2*(A15-A14)/27</f>
        <v>36</v>
      </c>
      <c r="E15" s="16">
        <f>(C15+C14)/2*(A15-A14)/27</f>
        <v>42</v>
      </c>
      <c r="F15" s="90">
        <v>18.3</v>
      </c>
      <c r="G15" s="21">
        <v>17.399999999999999</v>
      </c>
      <c r="H15" s="21">
        <f t="shared" ref="H15:H20" si="13">SUM(F15:G15)</f>
        <v>35.700000000000003</v>
      </c>
      <c r="I15" s="16">
        <f>(H15+H14)/2*(A15-A14)/9</f>
        <v>104</v>
      </c>
      <c r="J15" s="113">
        <f>SUM(D15:D17)</f>
        <v>85</v>
      </c>
      <c r="K15" s="113">
        <f>SUM(E15:E17)</f>
        <v>131</v>
      </c>
      <c r="L15" s="114">
        <f>SUM(I15:I17)</f>
        <v>300</v>
      </c>
      <c r="O15" s="44">
        <v>32</v>
      </c>
      <c r="P15" s="45">
        <v>15</v>
      </c>
    </row>
    <row r="16" spans="1:16" x14ac:dyDescent="0.25">
      <c r="A16" s="37">
        <f>A15+25</f>
        <v>20250</v>
      </c>
      <c r="B16" s="44">
        <v>11</v>
      </c>
      <c r="C16" s="45">
        <v>59</v>
      </c>
      <c r="D16" s="62">
        <f t="shared" ref="D16:D20" si="14">(B15+B16)/2*(A16-A15)/27</f>
        <v>33</v>
      </c>
      <c r="E16" s="16">
        <f t="shared" ref="E16:E20" si="15">(C16+C15)/2*(A16-A15)/27</f>
        <v>39</v>
      </c>
      <c r="F16" s="90">
        <v>15.5</v>
      </c>
      <c r="G16" s="21">
        <v>19.100000000000001</v>
      </c>
      <c r="H16" s="21">
        <f t="shared" si="13"/>
        <v>34.6</v>
      </c>
      <c r="I16" s="16">
        <f t="shared" ref="I16:I17" si="16">(H16+H15)/2*(A16-A15)/9</f>
        <v>98</v>
      </c>
      <c r="J16" s="113"/>
      <c r="K16" s="113"/>
      <c r="L16" s="114"/>
      <c r="O16" s="44">
        <v>19</v>
      </c>
      <c r="P16" s="45">
        <v>17</v>
      </c>
    </row>
    <row r="17" spans="1:16" x14ac:dyDescent="0.25">
      <c r="A17" s="37">
        <f>A16+25</f>
        <v>20275</v>
      </c>
      <c r="B17" s="44">
        <v>24</v>
      </c>
      <c r="C17" s="45">
        <v>49</v>
      </c>
      <c r="D17" s="62">
        <f t="shared" si="14"/>
        <v>16</v>
      </c>
      <c r="E17" s="16">
        <f t="shared" si="15"/>
        <v>50</v>
      </c>
      <c r="F17" s="90">
        <v>20.7</v>
      </c>
      <c r="G17" s="21">
        <v>15.2</v>
      </c>
      <c r="H17" s="21">
        <f t="shared" si="13"/>
        <v>35.9</v>
      </c>
      <c r="I17" s="16">
        <f t="shared" si="16"/>
        <v>98</v>
      </c>
      <c r="J17" s="113"/>
      <c r="K17" s="113"/>
      <c r="L17" s="114"/>
      <c r="O17" s="44">
        <v>39</v>
      </c>
      <c r="P17" s="45">
        <v>16</v>
      </c>
    </row>
    <row r="18" spans="1:16" x14ac:dyDescent="0.25">
      <c r="A18" s="38">
        <v>20288</v>
      </c>
      <c r="B18" s="46">
        <v>40</v>
      </c>
      <c r="C18" s="47">
        <v>42</v>
      </c>
      <c r="D18" s="62">
        <f t="shared" si="14"/>
        <v>15</v>
      </c>
      <c r="E18" s="16">
        <f t="shared" si="15"/>
        <v>22</v>
      </c>
      <c r="F18" s="87">
        <v>24.6</v>
      </c>
      <c r="G18" s="22">
        <v>18.899999999999999</v>
      </c>
      <c r="H18" s="22">
        <f t="shared" si="13"/>
        <v>43.5</v>
      </c>
      <c r="I18" s="16">
        <f>(H18+H17)/2*(A18-A17)/9</f>
        <v>57</v>
      </c>
      <c r="J18" s="167">
        <f>SUM(D18:D20)</f>
        <v>78</v>
      </c>
      <c r="K18" s="167">
        <f>SUM(E18:E20)</f>
        <v>68</v>
      </c>
      <c r="L18" s="170">
        <f>SUM(I18:I20)</f>
        <v>204</v>
      </c>
      <c r="O18" s="46">
        <v>59</v>
      </c>
      <c r="P18" s="47">
        <v>18</v>
      </c>
    </row>
    <row r="19" spans="1:16" x14ac:dyDescent="0.25">
      <c r="A19" s="38">
        <v>20300</v>
      </c>
      <c r="B19" s="46">
        <v>30</v>
      </c>
      <c r="C19" s="47">
        <v>35</v>
      </c>
      <c r="D19" s="62">
        <f t="shared" si="14"/>
        <v>16</v>
      </c>
      <c r="E19" s="16">
        <f t="shared" si="15"/>
        <v>17</v>
      </c>
      <c r="F19" s="87">
        <v>0</v>
      </c>
      <c r="G19" s="22">
        <v>20.2</v>
      </c>
      <c r="H19" s="22">
        <f t="shared" si="13"/>
        <v>20.2</v>
      </c>
      <c r="I19" s="16">
        <f t="shared" ref="I19:I20" si="17">(H19+H18)/2*(A19-A18)/9</f>
        <v>42</v>
      </c>
      <c r="J19" s="168"/>
      <c r="K19" s="168"/>
      <c r="L19" s="171"/>
      <c r="O19" s="46">
        <v>52</v>
      </c>
      <c r="P19" s="47">
        <v>16</v>
      </c>
    </row>
    <row r="20" spans="1:16" x14ac:dyDescent="0.25">
      <c r="A20" s="38">
        <f>A19+25</f>
        <v>20325</v>
      </c>
      <c r="B20" s="46">
        <v>71</v>
      </c>
      <c r="C20" s="47">
        <v>27</v>
      </c>
      <c r="D20" s="62">
        <f t="shared" si="14"/>
        <v>47</v>
      </c>
      <c r="E20" s="16">
        <f t="shared" si="15"/>
        <v>29</v>
      </c>
      <c r="F20" s="87">
        <v>33.5</v>
      </c>
      <c r="G20" s="22">
        <v>22.1</v>
      </c>
      <c r="H20" s="22">
        <f t="shared" si="13"/>
        <v>55.6</v>
      </c>
      <c r="I20" s="16">
        <f t="shared" si="17"/>
        <v>105</v>
      </c>
      <c r="J20" s="169"/>
      <c r="K20" s="169"/>
      <c r="L20" s="172"/>
      <c r="O20" s="46">
        <v>104</v>
      </c>
      <c r="P20" s="47">
        <v>21</v>
      </c>
    </row>
    <row r="21" spans="1:16" x14ac:dyDescent="0.25">
      <c r="A21" s="37">
        <f>A20+25</f>
        <v>20350</v>
      </c>
      <c r="B21" s="44">
        <v>55</v>
      </c>
      <c r="C21" s="45">
        <v>18</v>
      </c>
      <c r="D21" s="62">
        <f t="shared" ref="D21:D22" si="18">(B20+B21)/2*(A21-A20)/27</f>
        <v>58</v>
      </c>
      <c r="E21" s="16">
        <f t="shared" ref="E21:E22" si="19">(C21+C20)/2*(A21-A20)/27</f>
        <v>21</v>
      </c>
      <c r="F21" s="90">
        <v>31.5</v>
      </c>
      <c r="G21" s="21">
        <v>23.2</v>
      </c>
      <c r="H21" s="21">
        <f t="shared" ref="H21:H22" si="20">SUM(F21:G21)</f>
        <v>54.7</v>
      </c>
      <c r="I21" s="16">
        <f t="shared" ref="I21:I22" si="21">(H21+H20)/2*(A21-A20)/9</f>
        <v>153</v>
      </c>
      <c r="J21" s="177">
        <f>SUM(D21:D22)</f>
        <v>83</v>
      </c>
      <c r="K21" s="177">
        <f>SUM(E21:E22)</f>
        <v>29</v>
      </c>
      <c r="L21" s="179">
        <f>SUM(I21:I22)</f>
        <v>229</v>
      </c>
      <c r="O21" s="44">
        <v>91</v>
      </c>
      <c r="P21" s="45">
        <v>18</v>
      </c>
    </row>
    <row r="22" spans="1:16" x14ac:dyDescent="0.25">
      <c r="A22" s="37">
        <f>A21+25</f>
        <v>20375</v>
      </c>
      <c r="B22" s="44">
        <v>0</v>
      </c>
      <c r="C22" s="45">
        <v>0</v>
      </c>
      <c r="D22" s="62">
        <f t="shared" si="18"/>
        <v>25</v>
      </c>
      <c r="E22" s="16">
        <f t="shared" si="19"/>
        <v>8</v>
      </c>
      <c r="F22" s="90">
        <v>0</v>
      </c>
      <c r="G22" s="21">
        <v>0</v>
      </c>
      <c r="H22" s="21">
        <f t="shared" si="20"/>
        <v>0</v>
      </c>
      <c r="I22" s="16">
        <f t="shared" si="21"/>
        <v>76</v>
      </c>
      <c r="J22" s="178"/>
      <c r="K22" s="178"/>
      <c r="L22" s="180"/>
      <c r="O22" s="44">
        <v>0</v>
      </c>
      <c r="P22" s="45">
        <v>0</v>
      </c>
    </row>
    <row r="23" spans="1:16" ht="15.75" thickBot="1" x14ac:dyDescent="0.3">
      <c r="A23" s="39">
        <f>A22+25</f>
        <v>20400</v>
      </c>
      <c r="B23" s="46">
        <v>0</v>
      </c>
      <c r="C23" s="47">
        <v>0</v>
      </c>
      <c r="D23" s="46">
        <f t="shared" ref="D23:D24" si="22">(B22+B23)/2*(A23-A22)/27</f>
        <v>0</v>
      </c>
      <c r="E23" s="47">
        <f t="shared" ref="E23:E24" si="23">(C23+C22)/2*(A23-A22)/27</f>
        <v>0</v>
      </c>
      <c r="F23" s="87">
        <v>0</v>
      </c>
      <c r="G23" s="22">
        <v>0</v>
      </c>
      <c r="H23" s="22">
        <f t="shared" ref="H23:H24" si="24">SUM(F23:G23)</f>
        <v>0</v>
      </c>
      <c r="I23" s="47">
        <f t="shared" ref="I23:I24" si="25">(H23+H22)/2*(A23-A22)/9</f>
        <v>0</v>
      </c>
      <c r="J23" s="173">
        <f>SUM(D23:D24)</f>
        <v>0</v>
      </c>
      <c r="K23" s="173">
        <f>SUM(E23:E24)</f>
        <v>0</v>
      </c>
      <c r="L23" s="175">
        <f>SUM(I23:I24)</f>
        <v>0</v>
      </c>
      <c r="O23" s="46">
        <v>0</v>
      </c>
      <c r="P23" s="47">
        <v>0</v>
      </c>
    </row>
    <row r="24" spans="1:16" ht="15.75" thickBot="1" x14ac:dyDescent="0.3">
      <c r="A24" s="91">
        <f>A23+25</f>
        <v>20425</v>
      </c>
      <c r="B24" s="48">
        <v>0</v>
      </c>
      <c r="C24" s="49">
        <v>0</v>
      </c>
      <c r="D24" s="48">
        <f t="shared" si="22"/>
        <v>0</v>
      </c>
      <c r="E24" s="49">
        <f t="shared" si="23"/>
        <v>0</v>
      </c>
      <c r="F24" s="92">
        <v>0</v>
      </c>
      <c r="G24" s="23">
        <v>0</v>
      </c>
      <c r="H24" s="23">
        <f t="shared" si="24"/>
        <v>0</v>
      </c>
      <c r="I24" s="49">
        <f t="shared" si="25"/>
        <v>0</v>
      </c>
      <c r="J24" s="174"/>
      <c r="K24" s="174"/>
      <c r="L24" s="176"/>
      <c r="O24" s="48">
        <v>0</v>
      </c>
      <c r="P24" s="49">
        <v>0</v>
      </c>
    </row>
    <row r="25" spans="1:16" x14ac:dyDescent="0.25">
      <c r="A25" s="3"/>
      <c r="B25" s="6"/>
      <c r="C25" s="6"/>
      <c r="D25" s="4"/>
      <c r="E25" s="4"/>
      <c r="H25" s="11">
        <f t="shared" si="0"/>
        <v>0</v>
      </c>
      <c r="I25" s="4"/>
    </row>
    <row r="26" spans="1:16" x14ac:dyDescent="0.25">
      <c r="A26" s="2" t="s">
        <v>13</v>
      </c>
      <c r="B26" s="2"/>
      <c r="C26" s="2"/>
      <c r="D26" s="5">
        <f>SUM(D6:D25)</f>
        <v>741</v>
      </c>
      <c r="E26" s="5">
        <f>SUM(E6:E25)</f>
        <v>578</v>
      </c>
      <c r="F26" s="9"/>
      <c r="G26" s="9"/>
      <c r="H26" s="9"/>
      <c r="I26" s="5">
        <f>SUM(I6:I24)</f>
        <v>1619</v>
      </c>
    </row>
  </sheetData>
  <mergeCells count="28">
    <mergeCell ref="J18:J20"/>
    <mergeCell ref="K18:K20"/>
    <mergeCell ref="L18:L20"/>
    <mergeCell ref="J23:J24"/>
    <mergeCell ref="K23:K24"/>
    <mergeCell ref="L23:L24"/>
    <mergeCell ref="J21:J22"/>
    <mergeCell ref="K21:K22"/>
    <mergeCell ref="L21:L22"/>
    <mergeCell ref="J8:J10"/>
    <mergeCell ref="K8:K10"/>
    <mergeCell ref="L8:L10"/>
    <mergeCell ref="J11:J12"/>
    <mergeCell ref="K11:K12"/>
    <mergeCell ref="L11:L12"/>
    <mergeCell ref="J13:J14"/>
    <mergeCell ref="K13:K14"/>
    <mergeCell ref="L13:L14"/>
    <mergeCell ref="J15:J17"/>
    <mergeCell ref="K15:K17"/>
    <mergeCell ref="L15:L17"/>
    <mergeCell ref="O2:P2"/>
    <mergeCell ref="A1:L1"/>
    <mergeCell ref="B2:C2"/>
    <mergeCell ref="D2:E2"/>
    <mergeCell ref="J2:L2"/>
    <mergeCell ref="A2:A4"/>
    <mergeCell ref="F2:I2"/>
  </mergeCells>
  <pageMargins left="0.7" right="0.7" top="0.75" bottom="0.75" header="0.3" footer="0.3"/>
  <pageSetup orientation="portrait" horizont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E61044-96CA-4846-A33A-D3B5E3B69751}">
  <dimension ref="A1:O15"/>
  <sheetViews>
    <sheetView zoomScale="115" zoomScaleNormal="115" workbookViewId="0">
      <selection activeCell="Q12" sqref="Q12"/>
    </sheetView>
  </sheetViews>
  <sheetFormatPr defaultRowHeight="15" x14ac:dyDescent="0.25"/>
  <cols>
    <col min="1" max="5" width="12.7109375" style="1" customWidth="1"/>
    <col min="6" max="8" width="12.7109375" style="11" customWidth="1"/>
    <col min="9" max="9" width="12.7109375" style="1" customWidth="1"/>
    <col min="10" max="10" width="9.140625" customWidth="1"/>
    <col min="11" max="13" width="9.140625" style="1"/>
  </cols>
  <sheetData>
    <row r="1" spans="1:15" x14ac:dyDescent="0.25">
      <c r="A1" s="183" t="s">
        <v>5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</row>
    <row r="2" spans="1:15" x14ac:dyDescent="0.25">
      <c r="A2" s="2"/>
      <c r="B2" s="183" t="s">
        <v>3</v>
      </c>
      <c r="C2" s="183"/>
      <c r="D2" s="184" t="s">
        <v>4</v>
      </c>
      <c r="E2" s="184"/>
      <c r="F2" s="185"/>
      <c r="G2" s="185"/>
      <c r="H2" s="185"/>
      <c r="I2" s="7"/>
      <c r="J2" s="8"/>
      <c r="K2" s="183" t="s">
        <v>14</v>
      </c>
      <c r="L2" s="183"/>
      <c r="M2" s="183"/>
    </row>
    <row r="3" spans="1:15" x14ac:dyDescent="0.25">
      <c r="A3" s="2"/>
      <c r="B3" s="2" t="s">
        <v>1</v>
      </c>
      <c r="C3" s="2" t="s">
        <v>2</v>
      </c>
      <c r="D3" s="7" t="s">
        <v>1</v>
      </c>
      <c r="E3" s="7" t="s">
        <v>2</v>
      </c>
      <c r="F3" s="9" t="s">
        <v>6</v>
      </c>
      <c r="G3" s="9" t="s">
        <v>17</v>
      </c>
      <c r="H3" s="9" t="s">
        <v>12</v>
      </c>
      <c r="I3" s="7" t="s">
        <v>7</v>
      </c>
      <c r="J3" s="2" t="s">
        <v>16</v>
      </c>
      <c r="K3" s="2" t="s">
        <v>1</v>
      </c>
      <c r="L3" s="2" t="s">
        <v>2</v>
      </c>
      <c r="M3" s="2" t="s">
        <v>15</v>
      </c>
    </row>
    <row r="4" spans="1:15" x14ac:dyDescent="0.25">
      <c r="A4" s="2" t="s">
        <v>0</v>
      </c>
      <c r="B4" s="2" t="s">
        <v>8</v>
      </c>
      <c r="C4" s="2" t="s">
        <v>8</v>
      </c>
      <c r="D4" s="7" t="s">
        <v>9</v>
      </c>
      <c r="E4" s="7" t="s">
        <v>9</v>
      </c>
      <c r="F4" s="9" t="s">
        <v>10</v>
      </c>
      <c r="G4" s="9" t="s">
        <v>10</v>
      </c>
      <c r="H4" s="9" t="s">
        <v>10</v>
      </c>
      <c r="I4" s="7" t="s">
        <v>11</v>
      </c>
      <c r="J4" s="8"/>
      <c r="K4" s="2"/>
      <c r="L4" s="2"/>
      <c r="M4" s="2"/>
    </row>
    <row r="5" spans="1:15" x14ac:dyDescent="0.25">
      <c r="A5" s="2">
        <v>11140</v>
      </c>
      <c r="B5" s="2"/>
      <c r="C5" s="2"/>
      <c r="D5" s="7"/>
      <c r="E5" s="7"/>
      <c r="F5" s="9"/>
      <c r="G5" s="9"/>
      <c r="H5" s="9"/>
      <c r="I5" s="7"/>
      <c r="J5" s="8"/>
      <c r="K5" s="2"/>
      <c r="L5" s="2"/>
      <c r="M5" s="2"/>
    </row>
    <row r="6" spans="1:15" x14ac:dyDescent="0.25">
      <c r="A6" s="3">
        <v>11140</v>
      </c>
      <c r="B6" s="103">
        <v>200</v>
      </c>
      <c r="C6" s="104">
        <v>44</v>
      </c>
      <c r="D6" s="4">
        <f>(B5+B6)/2*(A6-A5)/27</f>
        <v>0</v>
      </c>
      <c r="E6" s="4">
        <f>(C6+C5)/2*(A6-A5)/27</f>
        <v>0</v>
      </c>
      <c r="F6" s="11">
        <v>86</v>
      </c>
      <c r="G6" s="11">
        <v>40</v>
      </c>
      <c r="H6" s="11">
        <f t="shared" ref="H6:H14" si="0">SUM(F6:G6)</f>
        <v>126</v>
      </c>
      <c r="I6" s="4">
        <f>(H6+H5)/2*(A6-A5)/9</f>
        <v>0</v>
      </c>
      <c r="J6" s="8"/>
      <c r="K6" s="2"/>
      <c r="L6" s="2"/>
      <c r="M6" s="2"/>
      <c r="N6" s="6">
        <v>256</v>
      </c>
      <c r="O6" s="6">
        <f>6+17</f>
        <v>23</v>
      </c>
    </row>
    <row r="7" spans="1:15" x14ac:dyDescent="0.25">
      <c r="A7" s="3">
        <v>11150</v>
      </c>
      <c r="B7" s="187">
        <v>33</v>
      </c>
      <c r="C7" s="187">
        <v>76</v>
      </c>
      <c r="D7" s="4">
        <f t="shared" ref="D7:D8" si="1">(B6+B7)/2*(A7-A6)/27</f>
        <v>43</v>
      </c>
      <c r="E7" s="4">
        <f t="shared" ref="E7:E8" si="2">(C7+C6)/2*(A7-A6)/27</f>
        <v>22</v>
      </c>
      <c r="F7" s="11">
        <v>22</v>
      </c>
      <c r="G7" s="11">
        <v>22.8</v>
      </c>
      <c r="H7" s="11">
        <f t="shared" si="0"/>
        <v>44.8</v>
      </c>
      <c r="I7" s="4">
        <f>(H7+H6)/2*(A7-A6)/9</f>
        <v>95</v>
      </c>
      <c r="J7" s="1"/>
      <c r="K7" s="2"/>
      <c r="L7" s="2"/>
      <c r="M7" s="2"/>
      <c r="N7" s="6">
        <v>111</v>
      </c>
      <c r="O7" s="6">
        <v>42</v>
      </c>
    </row>
    <row r="8" spans="1:15" x14ac:dyDescent="0.25">
      <c r="A8" s="3">
        <f>A7+25</f>
        <v>11175</v>
      </c>
      <c r="B8" s="187">
        <v>0</v>
      </c>
      <c r="C8" s="187">
        <v>325</v>
      </c>
      <c r="D8" s="4">
        <f t="shared" si="1"/>
        <v>15</v>
      </c>
      <c r="E8" s="4">
        <f t="shared" si="2"/>
        <v>186</v>
      </c>
      <c r="H8" s="11">
        <f t="shared" si="0"/>
        <v>0</v>
      </c>
      <c r="I8" s="4">
        <f>(H8+H7)/2*(A8-A7)/9</f>
        <v>62</v>
      </c>
      <c r="J8" s="1"/>
      <c r="K8" s="2"/>
      <c r="L8" s="2"/>
      <c r="M8" s="2"/>
      <c r="N8" s="6">
        <v>16</v>
      </c>
      <c r="O8" s="6">
        <v>226</v>
      </c>
    </row>
    <row r="9" spans="1:15" x14ac:dyDescent="0.25">
      <c r="A9" s="3">
        <f>A8+25</f>
        <v>11200</v>
      </c>
      <c r="B9" s="187">
        <v>5</v>
      </c>
      <c r="C9" s="187">
        <v>140</v>
      </c>
      <c r="D9" s="4">
        <f>(B8+B9)/2*(A9-A8)/27</f>
        <v>2</v>
      </c>
      <c r="E9" s="4">
        <f>(C9+C8)/2*(A9-A8)/27</f>
        <v>215</v>
      </c>
      <c r="H9" s="11">
        <f t="shared" si="0"/>
        <v>0</v>
      </c>
      <c r="I9" s="4">
        <f>(H9+H8)/2*(A9-A8)/9</f>
        <v>0</v>
      </c>
      <c r="J9" s="181"/>
      <c r="K9" s="2"/>
      <c r="L9" s="2"/>
      <c r="M9" s="2"/>
      <c r="N9" s="6">
        <v>79</v>
      </c>
      <c r="O9" s="6">
        <v>206</v>
      </c>
    </row>
    <row r="10" spans="1:15" x14ac:dyDescent="0.25">
      <c r="A10" s="3">
        <v>20000</v>
      </c>
      <c r="B10" s="6">
        <v>0</v>
      </c>
      <c r="C10" s="6">
        <v>241</v>
      </c>
      <c r="D10" s="4">
        <f>(B9+B10)/2*(10)/27</f>
        <v>1</v>
      </c>
      <c r="E10" s="4">
        <f>(C10+C9)/2*(10)/27</f>
        <v>71</v>
      </c>
      <c r="H10" s="11">
        <f t="shared" si="0"/>
        <v>0</v>
      </c>
      <c r="I10" s="4">
        <f>(H10+H9)/2*(10)/9</f>
        <v>0</v>
      </c>
      <c r="J10" s="182"/>
      <c r="K10" s="2"/>
      <c r="L10" s="2"/>
      <c r="M10" s="2"/>
    </row>
    <row r="11" spans="1:15" x14ac:dyDescent="0.25">
      <c r="A11" s="3">
        <f t="shared" ref="A11:A12" si="3">A10+25</f>
        <v>20025</v>
      </c>
      <c r="B11" s="6">
        <v>5</v>
      </c>
      <c r="C11" s="6">
        <v>260</v>
      </c>
      <c r="D11" s="4">
        <f t="shared" ref="D11:D13" si="4">(B10+B11)/2*(A11-A10)/27</f>
        <v>2</v>
      </c>
      <c r="E11" s="4">
        <f t="shared" ref="E11:E13" si="5">(C11+C10)/2*(A11-A10)/27</f>
        <v>232</v>
      </c>
      <c r="H11" s="11">
        <f t="shared" si="0"/>
        <v>0</v>
      </c>
      <c r="I11" s="4">
        <f t="shared" ref="I11:I13" si="6">(H11+H10)/2*(A11-A10)/9</f>
        <v>0</v>
      </c>
      <c r="J11" s="186"/>
      <c r="K11" s="2"/>
      <c r="L11" s="2"/>
      <c r="M11" s="2"/>
    </row>
    <row r="12" spans="1:15" x14ac:dyDescent="0.25">
      <c r="A12" s="3">
        <f t="shared" si="3"/>
        <v>20050</v>
      </c>
      <c r="B12" s="6">
        <v>3</v>
      </c>
      <c r="C12" s="6">
        <v>167</v>
      </c>
      <c r="D12" s="4">
        <f t="shared" si="4"/>
        <v>4</v>
      </c>
      <c r="E12" s="4">
        <f t="shared" si="5"/>
        <v>198</v>
      </c>
      <c r="F12" s="11">
        <v>12.8</v>
      </c>
      <c r="G12" s="11">
        <v>15.4</v>
      </c>
      <c r="H12" s="11">
        <f t="shared" si="0"/>
        <v>28.2</v>
      </c>
      <c r="I12" s="4">
        <f t="shared" si="6"/>
        <v>39</v>
      </c>
      <c r="J12" s="181">
        <v>24</v>
      </c>
      <c r="K12" s="2"/>
      <c r="L12" s="2"/>
      <c r="M12" s="2"/>
    </row>
    <row r="13" spans="1:15" x14ac:dyDescent="0.25">
      <c r="A13" s="3">
        <v>20070</v>
      </c>
      <c r="B13" s="6">
        <f>197+2</f>
        <v>199</v>
      </c>
      <c r="C13" s="6">
        <f>35+99</f>
        <v>134</v>
      </c>
      <c r="D13" s="4">
        <f t="shared" si="4"/>
        <v>75</v>
      </c>
      <c r="E13" s="4">
        <f t="shared" si="5"/>
        <v>111</v>
      </c>
      <c r="F13" s="12">
        <v>67</v>
      </c>
      <c r="G13" s="12">
        <v>40</v>
      </c>
      <c r="H13" s="11">
        <f t="shared" si="0"/>
        <v>107</v>
      </c>
      <c r="I13" s="4">
        <f t="shared" si="6"/>
        <v>150</v>
      </c>
      <c r="J13" s="182"/>
      <c r="K13" s="2"/>
      <c r="L13" s="2"/>
      <c r="M13" s="2"/>
    </row>
    <row r="14" spans="1:15" x14ac:dyDescent="0.25">
      <c r="A14" s="3"/>
      <c r="B14" s="6"/>
      <c r="C14" s="6"/>
      <c r="D14" s="4"/>
      <c r="E14" s="4"/>
      <c r="H14" s="11">
        <f t="shared" si="0"/>
        <v>0</v>
      </c>
      <c r="I14" s="4"/>
      <c r="J14" s="1"/>
    </row>
    <row r="15" spans="1:15" x14ac:dyDescent="0.25">
      <c r="A15" s="2" t="s">
        <v>13</v>
      </c>
      <c r="B15" s="2"/>
      <c r="C15" s="2"/>
      <c r="D15" s="5">
        <f>SUM(D5:D14)</f>
        <v>142</v>
      </c>
      <c r="E15" s="5">
        <f>SUM(E5:E14)</f>
        <v>1035</v>
      </c>
      <c r="H15" s="9"/>
      <c r="I15" s="5">
        <f>SUM(I5:I14)</f>
        <v>346</v>
      </c>
    </row>
  </sheetData>
  <mergeCells count="7">
    <mergeCell ref="J12:J13"/>
    <mergeCell ref="A1:M1"/>
    <mergeCell ref="B2:C2"/>
    <mergeCell ref="D2:E2"/>
    <mergeCell ref="F2:H2"/>
    <mergeCell ref="K2:M2"/>
    <mergeCell ref="J9:J11"/>
  </mergeCells>
  <pageMargins left="0.7" right="0.7" top="0.75" bottom="0.75" header="0.3" footer="0.3"/>
  <pageSetup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South Leg</vt:lpstr>
      <vt:lpstr>North Leg</vt:lpstr>
      <vt:lpstr>West Leg</vt:lpstr>
      <vt:lpstr>East Leg</vt:lpstr>
      <vt:lpstr>Roundabout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Ramler, Jason</dc:creator>
  <cp:lastModifiedBy>Peterson, Halle</cp:lastModifiedBy>
  <dcterms:created xsi:type="dcterms:W3CDTF">2021-05-24T19:33:00Z</dcterms:created>
  <dcterms:modified xsi:type="dcterms:W3CDTF">2025-11-07T18:50:01Z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