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obs\720\23733\roadway\spreadsheets\"/>
    </mc:Choice>
  </mc:AlternateContent>
  <bookViews>
    <workbookView xWindow="480" yWindow="120" windowWidth="27795" windowHeight="12585"/>
  </bookViews>
  <sheets>
    <sheet name="TABLE" sheetId="1" r:id="rId1"/>
  </sheets>
  <definedNames>
    <definedName name="_xlnm.Print_Area" localSheetId="0">TABLE!$A$1:$L$44</definedName>
  </definedNames>
  <calcPr calcId="152511"/>
</workbook>
</file>

<file path=xl/calcChain.xml><?xml version="1.0" encoding="utf-8"?>
<calcChain xmlns="http://schemas.openxmlformats.org/spreadsheetml/2006/main">
  <c r="L27" i="1" l="1"/>
  <c r="L28" i="1" s="1"/>
  <c r="K27" i="1"/>
  <c r="D27" i="1"/>
  <c r="U32" i="1"/>
  <c r="E27" i="1" s="1"/>
  <c r="I27" i="1" s="1"/>
  <c r="E14" i="1"/>
  <c r="D14" i="1"/>
  <c r="F12" i="1"/>
  <c r="E12" i="1"/>
  <c r="D12" i="1"/>
  <c r="F19" i="1"/>
  <c r="F22" i="1" s="1"/>
  <c r="L12" i="1"/>
  <c r="D22" i="1"/>
  <c r="E22" i="1"/>
  <c r="E20" i="1"/>
  <c r="G22" i="1"/>
  <c r="J20" i="1"/>
  <c r="L20" i="1"/>
  <c r="I19" i="1"/>
  <c r="G27" i="1" l="1"/>
  <c r="F27" i="1"/>
  <c r="G14" i="1"/>
  <c r="G12" i="1"/>
  <c r="F14" i="1"/>
  <c r="D28" i="1"/>
  <c r="D30" i="1" l="1"/>
  <c r="D40" i="1" s="1"/>
  <c r="D42" i="1" s="1"/>
  <c r="H36" i="1" l="1"/>
  <c r="H40" i="1" s="1"/>
  <c r="H42" i="1" s="1"/>
  <c r="L40" i="1"/>
  <c r="L42" i="1" s="1"/>
  <c r="K12" i="1" l="1"/>
  <c r="K19" i="1" l="1"/>
  <c r="P19" i="1"/>
  <c r="G30" i="1" s="1"/>
  <c r="J12" i="1"/>
  <c r="G20" i="1"/>
  <c r="F20" i="1"/>
  <c r="I20" i="1" s="1"/>
  <c r="I24" i="1" s="1"/>
  <c r="D20" i="1"/>
  <c r="K20" i="1" l="1"/>
  <c r="G40" i="1"/>
  <c r="G42" i="1" s="1"/>
  <c r="G28" i="1"/>
  <c r="K28" i="1" l="1"/>
  <c r="K40" i="1" s="1"/>
  <c r="K42" i="1" s="1"/>
  <c r="E28" i="1"/>
  <c r="E30" i="1"/>
  <c r="E40" i="1" s="1"/>
  <c r="E42" i="1" s="1"/>
  <c r="F28" i="1"/>
  <c r="F30" i="1"/>
  <c r="J28" i="1"/>
  <c r="F40" i="1" l="1"/>
  <c r="F42" i="1" s="1"/>
  <c r="J40" i="1"/>
  <c r="J42" i="1" s="1"/>
  <c r="I32" i="1"/>
  <c r="I40" i="1" s="1"/>
  <c r="I42" i="1" s="1"/>
</calcChain>
</file>

<file path=xl/sharedStrings.xml><?xml version="1.0" encoding="utf-8"?>
<sst xmlns="http://schemas.openxmlformats.org/spreadsheetml/2006/main" count="142" uniqueCount="56">
  <si>
    <t>FROM</t>
  </si>
  <si>
    <t>TO</t>
  </si>
  <si>
    <t>113+60</t>
  </si>
  <si>
    <t>113+39</t>
  </si>
  <si>
    <t>119+50</t>
  </si>
  <si>
    <t>164+50</t>
  </si>
  <si>
    <t>6" ASPHALT CONCRETE BASE, PG64-22</t>
  </si>
  <si>
    <t>6" AGGREGATE BASE</t>
  </si>
  <si>
    <t>SUBGRADE COMPACTION</t>
  </si>
  <si>
    <t>PAVEMENT PLANING, ASPHALT CONCRETE (T=1 1/2" MAX.)</t>
  </si>
  <si>
    <t>---------------------</t>
  </si>
  <si>
    <t>VOLUME     (CU YDS)</t>
  </si>
  <si>
    <t>AREA             (SQ FT)</t>
  </si>
  <si>
    <t>VOLUME   (GAL)</t>
  </si>
  <si>
    <t>Item 441 (#1 &amp; #2)</t>
  </si>
  <si>
    <t>Item 301 (#3)</t>
  </si>
  <si>
    <t>Item 304 (#4)</t>
  </si>
  <si>
    <t>Item 609 (#5)</t>
  </si>
  <si>
    <t>Item 407 (#6)</t>
  </si>
  <si>
    <t>Item 204 (#7)</t>
  </si>
  <si>
    <t>Item 254 (#9)</t>
  </si>
  <si>
    <t>Item 202 (#10)</t>
  </si>
  <si>
    <t>TOTALS</t>
  </si>
  <si>
    <t>Saw Cuts</t>
  </si>
  <si>
    <t>(sq ft)</t>
  </si>
  <si>
    <t>FULL DEPTH REPLACEMENT</t>
  </si>
  <si>
    <t>WIDENING &amp; RESURFACING</t>
  </si>
  <si>
    <t>T</t>
  </si>
  <si>
    <t>SQ YDS</t>
  </si>
  <si>
    <t>CU YDS</t>
  </si>
  <si>
    <t>GAL</t>
  </si>
  <si>
    <t>AREA          (SQ YDS)</t>
  </si>
  <si>
    <t>126+25</t>
  </si>
  <si>
    <t>128+62</t>
  </si>
  <si>
    <t>LENGTH     (FT)</t>
  </si>
  <si>
    <t>FT</t>
  </si>
  <si>
    <t>CURBING SECTION</t>
  </si>
  <si>
    <t xml:space="preserve">Pavement Quantities (GEA 87-19.75) - Job #720 </t>
  </si>
  <si>
    <t>------------------</t>
  </si>
  <si>
    <t>= value used to calculate final quantity</t>
  </si>
  <si>
    <t>CARRIED TO GENERAL SUMMARY</t>
  </si>
  <si>
    <t>APPROXIMATE CALCULATIONS</t>
  </si>
  <si>
    <t>saw cut 285.94</t>
  </si>
  <si>
    <t>OLD ^^^</t>
  </si>
  <si>
    <t>new by ANC ^^^^</t>
  </si>
  <si>
    <t>saw cut</t>
  </si>
  <si>
    <t>intersection flare</t>
  </si>
  <si>
    <t>TOTAL</t>
  </si>
  <si>
    <t>NON-TRACKING COAT (0.075 GAL/S.Y.)</t>
  </si>
  <si>
    <t>item 407 calculated from item 441</t>
  </si>
  <si>
    <t>item 202 summation of other all volumes</t>
  </si>
  <si>
    <t>PAVEMENT REMOVED</t>
  </si>
  <si>
    <t>FEATHER SECTION/PARTIAL 
FULL DEPTH REPLACEMENT</t>
  </si>
  <si>
    <t>CURB, TYPE 6</t>
  </si>
  <si>
    <t>1 3/4" ASPHALT CONCRETE INTERMEDIATE COURSE, TYPE 2 (448)</t>
  </si>
  <si>
    <t>1 1/2" ASPHALT CONCRETE SURFACE COURSE, TYPE 1 (448), PG70-22M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</si>
</sst>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BF1DE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Border="1"/>
    <xf numFmtId="2" fontId="0" fillId="0" borderId="20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33" xfId="0" quotePrefix="1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2" fontId="0" fillId="4" borderId="23" xfId="0" applyNumberFormat="1" applyFill="1" applyBorder="1" applyAlignment="1"/>
    <xf numFmtId="2" fontId="0" fillId="4" borderId="25" xfId="0" applyNumberFormat="1" applyFill="1" applyBorder="1" applyAlignment="1">
      <alignment vertical="center"/>
    </xf>
    <xf numFmtId="0" fontId="1" fillId="2" borderId="34" xfId="0" applyFont="1" applyFill="1" applyBorder="1" applyAlignment="1">
      <alignment horizontal="center"/>
    </xf>
    <xf numFmtId="2" fontId="0" fillId="0" borderId="23" xfId="0" quotePrefix="1" applyNumberFormat="1" applyBorder="1" applyAlignment="1">
      <alignment horizontal="center" vertical="center"/>
    </xf>
    <xf numFmtId="2" fontId="0" fillId="0" borderId="23" xfId="0" quotePrefix="1" applyNumberFormat="1" applyBorder="1" applyAlignment="1">
      <alignment horizontal="center" vertical="center"/>
    </xf>
    <xf numFmtId="2" fontId="0" fillId="0" borderId="27" xfId="0" quotePrefix="1" applyNumberFormat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2" fontId="0" fillId="0" borderId="23" xfId="0" quotePrefix="1" applyNumberFormat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 applyBorder="1" applyAlignment="1">
      <alignment wrapText="1"/>
    </xf>
    <xf numFmtId="0" fontId="0" fillId="6" borderId="0" xfId="0" applyFont="1" applyFill="1" applyBorder="1" applyAlignment="1">
      <alignment horizontal="center" wrapText="1"/>
    </xf>
    <xf numFmtId="0" fontId="0" fillId="6" borderId="0" xfId="0" applyFont="1" applyFill="1" applyBorder="1" applyAlignment="1">
      <alignment horizontal="left" wrapText="1"/>
    </xf>
    <xf numFmtId="0" fontId="0" fillId="6" borderId="0" xfId="0" applyFill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" fontId="0" fillId="0" borderId="30" xfId="0" quotePrefix="1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6" xfId="0" quotePrefix="1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1" fillId="7" borderId="15" xfId="0" quotePrefix="1" applyNumberFormat="1" applyFont="1" applyFill="1" applyBorder="1" applyAlignment="1">
      <alignment horizontal="center" vertical="center"/>
    </xf>
    <xf numFmtId="2" fontId="1" fillId="7" borderId="28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1" fillId="7" borderId="30" xfId="0" quotePrefix="1" applyNumberFormat="1" applyFont="1" applyFill="1" applyBorder="1" applyAlignment="1">
      <alignment horizontal="center" vertical="center"/>
    </xf>
    <xf numFmtId="2" fontId="1" fillId="7" borderId="31" xfId="0" applyNumberFormat="1" applyFont="1" applyFill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1" fillId="4" borderId="30" xfId="0" quotePrefix="1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/>
    </xf>
    <xf numFmtId="2" fontId="1" fillId="4" borderId="30" xfId="0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top"/>
    </xf>
    <xf numFmtId="0" fontId="0" fillId="3" borderId="22" xfId="0" applyFill="1" applyBorder="1" applyAlignment="1">
      <alignment horizontal="center" vertical="top"/>
    </xf>
    <xf numFmtId="2" fontId="0" fillId="0" borderId="24" xfId="0" quotePrefix="1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2" fontId="0" fillId="0" borderId="31" xfId="0" quotePrefix="1" applyNumberFormat="1" applyBorder="1" applyAlignment="1">
      <alignment horizontal="center" vertical="center"/>
    </xf>
    <xf numFmtId="0" fontId="0" fillId="6" borderId="0" xfId="0" applyFill="1" applyAlignment="1">
      <alignment horizontal="left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1" fillId="4" borderId="24" xfId="0" quotePrefix="1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2" fontId="0" fillId="0" borderId="21" xfId="0" quotePrefix="1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23" xfId="0" quotePrefix="1" applyNumberFormat="1" applyBorder="1" applyAlignment="1">
      <alignment horizontal="center" vertical="center"/>
    </xf>
    <xf numFmtId="2" fontId="0" fillId="0" borderId="25" xfId="0" quotePrefix="1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3" borderId="14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2" fontId="1" fillId="4" borderId="39" xfId="0" quotePrefix="1" applyNumberFormat="1" applyFont="1" applyFill="1" applyBorder="1" applyAlignment="1">
      <alignment horizontal="center" vertical="center"/>
    </xf>
    <xf numFmtId="2" fontId="0" fillId="0" borderId="20" xfId="0" quotePrefix="1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6" borderId="0" xfId="0" quotePrefix="1" applyFill="1" applyAlignment="1">
      <alignment horizontal="left" wrapText="1"/>
    </xf>
    <xf numFmtId="2" fontId="4" fillId="5" borderId="23" xfId="0" applyNumberFormat="1" applyFont="1" applyFill="1" applyBorder="1" applyAlignment="1">
      <alignment horizontal="center" vertical="center"/>
    </xf>
    <xf numFmtId="2" fontId="4" fillId="5" borderId="31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28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1" fontId="4" fillId="5" borderId="40" xfId="0" applyNumberFormat="1" applyFont="1" applyFill="1" applyBorder="1" applyAlignment="1">
      <alignment horizontal="center" vertical="center"/>
    </xf>
    <xf numFmtId="1" fontId="4" fillId="5" borderId="41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2" fontId="4" fillId="5" borderId="29" xfId="0" applyNumberFormat="1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2" fontId="0" fillId="0" borderId="27" xfId="0" quotePrefix="1" applyNumberFormat="1" applyBorder="1" applyAlignment="1">
      <alignment horizontal="center" vertical="center"/>
    </xf>
    <xf numFmtId="2" fontId="0" fillId="0" borderId="14" xfId="0" quotePrefix="1" applyNumberFormat="1" applyBorder="1" applyAlignment="1">
      <alignment horizontal="center" vertical="center"/>
    </xf>
    <xf numFmtId="2" fontId="0" fillId="0" borderId="22" xfId="0" quotePrefix="1" applyNumberForma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2" fontId="0" fillId="0" borderId="13" xfId="0" quotePrefix="1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1DE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workbookViewId="0">
      <pane ySplit="10" topLeftCell="A11" activePane="bottomLeft" state="frozen"/>
      <selection pane="bottomLeft" activeCell="H32" sqref="H32:H33"/>
    </sheetView>
  </sheetViews>
  <sheetFormatPr defaultRowHeight="15" x14ac:dyDescent="0.25"/>
  <cols>
    <col min="1" max="2" width="12.7109375" customWidth="1"/>
    <col min="3" max="3" width="10.7109375" customWidth="1"/>
    <col min="4" max="12" width="13.7109375" customWidth="1"/>
    <col min="15" max="15" width="3.7109375" style="1" customWidth="1"/>
  </cols>
  <sheetData>
    <row r="1" spans="1:20" ht="15" customHeight="1" x14ac:dyDescent="0.25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20" ht="6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20" ht="15.75" customHeight="1" thickBot="1" x14ac:dyDescent="0.3">
      <c r="A3" s="103"/>
      <c r="B3" s="104"/>
      <c r="C3" s="105"/>
      <c r="D3" s="46" t="s">
        <v>14</v>
      </c>
      <c r="E3" s="47"/>
      <c r="F3" s="18" t="s">
        <v>15</v>
      </c>
      <c r="G3" s="18" t="s">
        <v>16</v>
      </c>
      <c r="H3" s="18" t="s">
        <v>17</v>
      </c>
      <c r="I3" s="18" t="s">
        <v>18</v>
      </c>
      <c r="J3" s="18" t="s">
        <v>19</v>
      </c>
      <c r="K3" s="18" t="s">
        <v>20</v>
      </c>
      <c r="L3" s="18" t="s">
        <v>21</v>
      </c>
      <c r="N3" s="102"/>
      <c r="O3" s="102"/>
      <c r="P3" s="102"/>
    </row>
    <row r="4" spans="1:20" ht="15" customHeight="1" x14ac:dyDescent="0.25">
      <c r="A4" s="106"/>
      <c r="B4" s="107"/>
      <c r="C4" s="108"/>
      <c r="D4" s="43" t="s">
        <v>55</v>
      </c>
      <c r="E4" s="43" t="s">
        <v>54</v>
      </c>
      <c r="F4" s="43" t="s">
        <v>6</v>
      </c>
      <c r="G4" s="43" t="s">
        <v>7</v>
      </c>
      <c r="H4" s="43" t="s">
        <v>53</v>
      </c>
      <c r="I4" s="43" t="s">
        <v>48</v>
      </c>
      <c r="J4" s="43" t="s">
        <v>8</v>
      </c>
      <c r="K4" s="43" t="s">
        <v>9</v>
      </c>
      <c r="L4" s="43" t="s">
        <v>51</v>
      </c>
    </row>
    <row r="5" spans="1:20" x14ac:dyDescent="0.25">
      <c r="A5" s="106"/>
      <c r="B5" s="107"/>
      <c r="C5" s="108"/>
      <c r="D5" s="44"/>
      <c r="E5" s="44"/>
      <c r="F5" s="44"/>
      <c r="G5" s="44"/>
      <c r="H5" s="44"/>
      <c r="I5" s="44"/>
      <c r="J5" s="44"/>
      <c r="K5" s="44"/>
      <c r="L5" s="44"/>
    </row>
    <row r="6" spans="1:20" x14ac:dyDescent="0.25">
      <c r="A6" s="106"/>
      <c r="B6" s="107"/>
      <c r="C6" s="108"/>
      <c r="D6" s="44"/>
      <c r="E6" s="44"/>
      <c r="F6" s="44"/>
      <c r="G6" s="44"/>
      <c r="H6" s="44"/>
      <c r="I6" s="44"/>
      <c r="J6" s="44"/>
      <c r="K6" s="44"/>
      <c r="L6" s="44"/>
    </row>
    <row r="7" spans="1:20" x14ac:dyDescent="0.25">
      <c r="A7" s="106"/>
      <c r="B7" s="107"/>
      <c r="C7" s="108"/>
      <c r="D7" s="44"/>
      <c r="E7" s="44"/>
      <c r="F7" s="44"/>
      <c r="G7" s="44"/>
      <c r="H7" s="44"/>
      <c r="I7" s="44"/>
      <c r="J7" s="44"/>
      <c r="K7" s="44"/>
      <c r="L7" s="44"/>
    </row>
    <row r="8" spans="1:20" x14ac:dyDescent="0.25">
      <c r="A8" s="106"/>
      <c r="B8" s="107"/>
      <c r="C8" s="108"/>
      <c r="D8" s="44"/>
      <c r="E8" s="44"/>
      <c r="F8" s="44"/>
      <c r="G8" s="44"/>
      <c r="H8" s="44"/>
      <c r="I8" s="44"/>
      <c r="J8" s="44"/>
      <c r="K8" s="44"/>
      <c r="L8" s="44"/>
    </row>
    <row r="9" spans="1:20" x14ac:dyDescent="0.25">
      <c r="A9" s="106"/>
      <c r="B9" s="107"/>
      <c r="C9" s="108"/>
      <c r="D9" s="44"/>
      <c r="E9" s="44"/>
      <c r="F9" s="44"/>
      <c r="G9" s="44"/>
      <c r="H9" s="44"/>
      <c r="I9" s="44"/>
      <c r="J9" s="44"/>
      <c r="K9" s="44"/>
      <c r="L9" s="44"/>
    </row>
    <row r="10" spans="1:20" ht="15.75" thickBot="1" x14ac:dyDescent="0.3">
      <c r="A10" s="106"/>
      <c r="B10" s="107"/>
      <c r="C10" s="108"/>
      <c r="D10" s="45"/>
      <c r="E10" s="45"/>
      <c r="F10" s="45"/>
      <c r="G10" s="45"/>
      <c r="H10" s="45"/>
      <c r="I10" s="45"/>
      <c r="J10" s="45"/>
      <c r="K10" s="45"/>
      <c r="L10" s="45"/>
    </row>
    <row r="11" spans="1:20" ht="30" customHeight="1" x14ac:dyDescent="0.25">
      <c r="A11" s="54" t="s">
        <v>52</v>
      </c>
      <c r="B11" s="55"/>
      <c r="C11" s="11" t="s">
        <v>12</v>
      </c>
      <c r="D11" s="5">
        <v>1011.64</v>
      </c>
      <c r="E11" s="6">
        <v>132.15</v>
      </c>
      <c r="F11" s="6">
        <v>137.63999999999999</v>
      </c>
      <c r="G11" s="7">
        <v>145.88</v>
      </c>
      <c r="H11" s="19" t="s">
        <v>38</v>
      </c>
      <c r="I11" s="24" t="s">
        <v>38</v>
      </c>
      <c r="J11" s="7">
        <v>181.65</v>
      </c>
      <c r="K11" s="7">
        <v>1011.64</v>
      </c>
      <c r="L11" s="8">
        <v>84.83</v>
      </c>
      <c r="M11" s="3"/>
      <c r="N11" s="25"/>
      <c r="O11" s="26"/>
      <c r="P11" s="25"/>
      <c r="Q11" s="25"/>
      <c r="T11" t="s">
        <v>42</v>
      </c>
    </row>
    <row r="12" spans="1:20" ht="15" customHeight="1" x14ac:dyDescent="0.25">
      <c r="A12" s="77" t="s">
        <v>0</v>
      </c>
      <c r="B12" s="82" t="s">
        <v>1</v>
      </c>
      <c r="C12" s="56" t="s">
        <v>31</v>
      </c>
      <c r="D12" s="59">
        <f>$D11/9</f>
        <v>112.40444444444444</v>
      </c>
      <c r="E12" s="63">
        <f>$E11/9</f>
        <v>14.683333333333334</v>
      </c>
      <c r="F12" s="52">
        <f>$F11/9</f>
        <v>15.293333333333331</v>
      </c>
      <c r="G12" s="67">
        <f>$G11/9</f>
        <v>16.20888888888889</v>
      </c>
      <c r="H12" s="48" t="s">
        <v>10</v>
      </c>
      <c r="I12" s="48" t="s">
        <v>10</v>
      </c>
      <c r="J12" s="68">
        <f>$J11/9</f>
        <v>20.183333333333334</v>
      </c>
      <c r="K12" s="70">
        <f>$K11/9</f>
        <v>112.40444444444444</v>
      </c>
      <c r="L12" s="75">
        <f>$L11/9</f>
        <v>9.4255555555555546</v>
      </c>
      <c r="M12" s="3"/>
      <c r="N12" s="81" t="s">
        <v>49</v>
      </c>
      <c r="O12" s="81"/>
      <c r="P12" s="81"/>
      <c r="Q12" s="81"/>
    </row>
    <row r="13" spans="1:20" x14ac:dyDescent="0.25">
      <c r="A13" s="78"/>
      <c r="B13" s="83"/>
      <c r="C13" s="57"/>
      <c r="D13" s="60"/>
      <c r="E13" s="64"/>
      <c r="F13" s="53"/>
      <c r="G13" s="49"/>
      <c r="H13" s="49"/>
      <c r="I13" s="49"/>
      <c r="J13" s="69"/>
      <c r="K13" s="69"/>
      <c r="L13" s="76"/>
      <c r="M13" s="3"/>
      <c r="N13" s="114" t="s">
        <v>50</v>
      </c>
      <c r="O13" s="114"/>
      <c r="P13" s="114"/>
      <c r="Q13" s="114"/>
    </row>
    <row r="14" spans="1:20" x14ac:dyDescent="0.25">
      <c r="A14" s="78"/>
      <c r="B14" s="83"/>
      <c r="C14" s="58" t="s">
        <v>11</v>
      </c>
      <c r="D14" s="61">
        <f>($D11*(1.5/12)*(1/27))</f>
        <v>4.6835185185185182</v>
      </c>
      <c r="E14" s="65">
        <f>($E11*(1.75/12))/27</f>
        <v>0.71377314814814818</v>
      </c>
      <c r="F14" s="70">
        <f>$F11*0.5*(1/27)</f>
        <v>2.5488888888888885</v>
      </c>
      <c r="G14" s="70">
        <f>$G11*0.5*(1/27)</f>
        <v>2.7014814814814812</v>
      </c>
      <c r="H14" s="48" t="s">
        <v>10</v>
      </c>
      <c r="I14" s="48" t="s">
        <v>10</v>
      </c>
      <c r="J14" s="48" t="s">
        <v>10</v>
      </c>
      <c r="K14" s="48" t="s">
        <v>10</v>
      </c>
      <c r="L14" s="50" t="s">
        <v>10</v>
      </c>
      <c r="M14" s="3"/>
      <c r="N14" s="27" t="s">
        <v>23</v>
      </c>
      <c r="O14" s="28">
        <v>1</v>
      </c>
      <c r="P14" s="29">
        <v>2813.72</v>
      </c>
      <c r="Q14" s="27"/>
    </row>
    <row r="15" spans="1:20" x14ac:dyDescent="0.25">
      <c r="A15" s="71" t="s">
        <v>3</v>
      </c>
      <c r="B15" s="97" t="s">
        <v>2</v>
      </c>
      <c r="C15" s="58"/>
      <c r="D15" s="62"/>
      <c r="E15" s="66"/>
      <c r="F15" s="69"/>
      <c r="G15" s="69"/>
      <c r="H15" s="49"/>
      <c r="I15" s="49"/>
      <c r="J15" s="49"/>
      <c r="K15" s="49"/>
      <c r="L15" s="51"/>
      <c r="M15" s="4"/>
      <c r="N15" s="25" t="s">
        <v>24</v>
      </c>
      <c r="O15" s="26">
        <v>2</v>
      </c>
      <c r="P15" s="30">
        <v>316.27</v>
      </c>
      <c r="Q15" s="25"/>
    </row>
    <row r="16" spans="1:20" x14ac:dyDescent="0.25">
      <c r="A16" s="71"/>
      <c r="B16" s="97"/>
      <c r="C16" s="56" t="s">
        <v>13</v>
      </c>
      <c r="D16" s="88" t="s">
        <v>10</v>
      </c>
      <c r="E16" s="73" t="s">
        <v>10</v>
      </c>
      <c r="F16" s="73" t="s">
        <v>10</v>
      </c>
      <c r="G16" s="73" t="s">
        <v>10</v>
      </c>
      <c r="H16" s="73" t="s">
        <v>10</v>
      </c>
      <c r="I16" s="73" t="s">
        <v>10</v>
      </c>
      <c r="J16" s="73" t="s">
        <v>10</v>
      </c>
      <c r="K16" s="73" t="s">
        <v>10</v>
      </c>
      <c r="L16" s="50" t="s">
        <v>10</v>
      </c>
      <c r="M16" s="4"/>
      <c r="N16" s="25"/>
      <c r="O16" s="26">
        <v>3</v>
      </c>
      <c r="P16" s="30">
        <v>19633.189999999999</v>
      </c>
      <c r="Q16" s="25"/>
    </row>
    <row r="17" spans="1:21" ht="15.75" thickBot="1" x14ac:dyDescent="0.3">
      <c r="A17" s="72"/>
      <c r="B17" s="98"/>
      <c r="C17" s="87"/>
      <c r="D17" s="89"/>
      <c r="E17" s="74"/>
      <c r="F17" s="74"/>
      <c r="G17" s="74"/>
      <c r="H17" s="74"/>
      <c r="I17" s="74"/>
      <c r="J17" s="74"/>
      <c r="K17" s="74"/>
      <c r="L17" s="79"/>
      <c r="M17" s="4"/>
      <c r="N17" s="25"/>
      <c r="O17" s="26">
        <v>4</v>
      </c>
      <c r="P17" s="30">
        <v>66379.97</v>
      </c>
      <c r="Q17" s="25"/>
    </row>
    <row r="18" spans="1:21" ht="15.75" thickBot="1" x14ac:dyDescent="0.3">
      <c r="A18" s="90"/>
      <c r="B18" s="91"/>
      <c r="C18" s="91"/>
      <c r="D18" s="94"/>
      <c r="E18" s="95"/>
      <c r="F18" s="95"/>
      <c r="G18" s="95"/>
      <c r="H18" s="95"/>
      <c r="I18" s="95"/>
      <c r="J18" s="95"/>
      <c r="K18" s="95"/>
      <c r="L18" s="96"/>
      <c r="M18" s="4"/>
      <c r="N18" s="25"/>
      <c r="O18" s="26">
        <v>5</v>
      </c>
      <c r="P18" s="30">
        <v>280.12</v>
      </c>
      <c r="Q18" s="25"/>
    </row>
    <row r="19" spans="1:21" ht="30" customHeight="1" x14ac:dyDescent="0.25">
      <c r="A19" s="86" t="s">
        <v>25</v>
      </c>
      <c r="B19" s="55"/>
      <c r="C19" s="11" t="s">
        <v>12</v>
      </c>
      <c r="D19" s="5">
        <v>23730.77</v>
      </c>
      <c r="E19" s="6">
        <v>23730.77</v>
      </c>
      <c r="F19" s="7">
        <f>D19+598.2*4/12</f>
        <v>23930.170000000002</v>
      </c>
      <c r="G19" s="7">
        <v>24583.53</v>
      </c>
      <c r="H19" s="20" t="s">
        <v>10</v>
      </c>
      <c r="I19" s="7">
        <f>$E19+$D19</f>
        <v>47461.54</v>
      </c>
      <c r="J19" s="20">
        <v>25370</v>
      </c>
      <c r="K19" s="9">
        <f>0</f>
        <v>0</v>
      </c>
      <c r="L19" s="21">
        <v>15734.6</v>
      </c>
      <c r="M19" s="4"/>
      <c r="N19" s="25"/>
      <c r="O19" s="31" t="s">
        <v>27</v>
      </c>
      <c r="P19" s="32">
        <f>SUM(P14:P18)</f>
        <v>89423.26999999999</v>
      </c>
      <c r="Q19" s="25"/>
    </row>
    <row r="20" spans="1:21" ht="15" customHeight="1" x14ac:dyDescent="0.25">
      <c r="A20" s="77" t="s">
        <v>0</v>
      </c>
      <c r="B20" s="82" t="s">
        <v>1</v>
      </c>
      <c r="C20" s="56" t="s">
        <v>31</v>
      </c>
      <c r="D20" s="59">
        <f>$D19/9</f>
        <v>2636.7522222222224</v>
      </c>
      <c r="E20" s="63">
        <f>$E19/9</f>
        <v>2636.7522222222224</v>
      </c>
      <c r="F20" s="52">
        <f>$F19/9</f>
        <v>2658.9077777777779</v>
      </c>
      <c r="G20" s="67">
        <f>$G19/9</f>
        <v>2731.5033333333331</v>
      </c>
      <c r="H20" s="48" t="s">
        <v>10</v>
      </c>
      <c r="I20" s="48">
        <f>$E20+$F20</f>
        <v>5295.66</v>
      </c>
      <c r="J20" s="70">
        <f>$J19/9</f>
        <v>2818.8888888888887</v>
      </c>
      <c r="K20" s="70">
        <f>$K19/9</f>
        <v>0</v>
      </c>
      <c r="L20" s="75">
        <f>$L19/9</f>
        <v>1748.288888888889</v>
      </c>
      <c r="M20" s="3"/>
      <c r="N20" s="25"/>
      <c r="O20" s="33"/>
      <c r="P20" s="34"/>
      <c r="Q20" s="25"/>
    </row>
    <row r="21" spans="1:21" x14ac:dyDescent="0.25">
      <c r="A21" s="78"/>
      <c r="B21" s="83"/>
      <c r="C21" s="57"/>
      <c r="D21" s="60"/>
      <c r="E21" s="64"/>
      <c r="F21" s="53"/>
      <c r="G21" s="49"/>
      <c r="H21" s="49"/>
      <c r="I21" s="80"/>
      <c r="J21" s="69"/>
      <c r="K21" s="69"/>
      <c r="L21" s="76"/>
      <c r="M21" s="4"/>
      <c r="N21" s="25"/>
      <c r="O21" s="26"/>
      <c r="P21" s="25"/>
      <c r="Q21" s="25"/>
    </row>
    <row r="22" spans="1:21" ht="15" customHeight="1" x14ac:dyDescent="0.25">
      <c r="A22" s="78"/>
      <c r="B22" s="83"/>
      <c r="C22" s="58" t="s">
        <v>11</v>
      </c>
      <c r="D22" s="61">
        <f>($D19*(1.5/12)*(1/27))</f>
        <v>109.86467592592592</v>
      </c>
      <c r="E22" s="65">
        <f>($E19*(1.75/12))/27</f>
        <v>128.17545524691357</v>
      </c>
      <c r="F22" s="70">
        <f>$F19*0.5*(1/27)</f>
        <v>443.15129629629632</v>
      </c>
      <c r="G22" s="70">
        <f>$G19*0.5*(1/27)</f>
        <v>455.25055555555554</v>
      </c>
      <c r="H22" s="48" t="s">
        <v>10</v>
      </c>
      <c r="I22" s="48" t="s">
        <v>10</v>
      </c>
      <c r="J22" s="48" t="s">
        <v>10</v>
      </c>
      <c r="K22" s="48" t="s">
        <v>10</v>
      </c>
      <c r="L22" s="50" t="s">
        <v>10</v>
      </c>
      <c r="M22" s="4"/>
      <c r="N22" s="25"/>
      <c r="O22" s="109" t="s">
        <v>39</v>
      </c>
      <c r="P22" s="109"/>
      <c r="Q22" s="109"/>
    </row>
    <row r="23" spans="1:21" x14ac:dyDescent="0.25">
      <c r="A23" s="71" t="s">
        <v>2</v>
      </c>
      <c r="B23" s="97" t="s">
        <v>4</v>
      </c>
      <c r="C23" s="58"/>
      <c r="D23" s="62"/>
      <c r="E23" s="66"/>
      <c r="F23" s="69"/>
      <c r="G23" s="69"/>
      <c r="H23" s="49"/>
      <c r="I23" s="49"/>
      <c r="J23" s="49"/>
      <c r="K23" s="49"/>
      <c r="L23" s="51"/>
      <c r="M23" s="4"/>
      <c r="N23" s="25"/>
      <c r="O23" s="109"/>
      <c r="P23" s="109"/>
      <c r="Q23" s="109"/>
    </row>
    <row r="24" spans="1:21" x14ac:dyDescent="0.25">
      <c r="A24" s="71"/>
      <c r="B24" s="97"/>
      <c r="C24" s="56" t="s">
        <v>13</v>
      </c>
      <c r="D24" s="88" t="s">
        <v>10</v>
      </c>
      <c r="E24" s="73" t="s">
        <v>10</v>
      </c>
      <c r="F24" s="73" t="s">
        <v>10</v>
      </c>
      <c r="G24" s="73" t="s">
        <v>10</v>
      </c>
      <c r="H24" s="73" t="s">
        <v>10</v>
      </c>
      <c r="I24" s="84">
        <f>$I20*0.075</f>
        <v>397.17449999999997</v>
      </c>
      <c r="J24" s="73" t="s">
        <v>10</v>
      </c>
      <c r="K24" s="73" t="s">
        <v>10</v>
      </c>
      <c r="L24" s="50" t="s">
        <v>10</v>
      </c>
      <c r="M24" s="3"/>
      <c r="N24" s="35"/>
      <c r="O24" s="36"/>
      <c r="P24" s="35"/>
      <c r="Q24" s="35"/>
    </row>
    <row r="25" spans="1:21" ht="15" customHeight="1" thickBot="1" x14ac:dyDescent="0.3">
      <c r="A25" s="72"/>
      <c r="B25" s="98"/>
      <c r="C25" s="87"/>
      <c r="D25" s="89"/>
      <c r="E25" s="74"/>
      <c r="F25" s="74"/>
      <c r="G25" s="74"/>
      <c r="H25" s="74"/>
      <c r="I25" s="85"/>
      <c r="J25" s="74"/>
      <c r="K25" s="74"/>
      <c r="L25" s="79"/>
      <c r="M25" s="4"/>
      <c r="N25" s="35"/>
      <c r="O25" s="36"/>
      <c r="P25" s="35"/>
      <c r="Q25" s="35"/>
    </row>
    <row r="26" spans="1:21" ht="15.75" thickBot="1" x14ac:dyDescent="0.3">
      <c r="A26" s="90"/>
      <c r="B26" s="91"/>
      <c r="C26" s="99"/>
      <c r="D26" s="94"/>
      <c r="E26" s="95"/>
      <c r="F26" s="95"/>
      <c r="G26" s="95"/>
      <c r="H26" s="95"/>
      <c r="I26" s="95"/>
      <c r="J26" s="95"/>
      <c r="K26" s="95"/>
      <c r="L26" s="96"/>
      <c r="M26" s="4"/>
      <c r="N26" s="3"/>
      <c r="O26" s="10"/>
      <c r="P26" t="s">
        <v>43</v>
      </c>
      <c r="Q26" s="3"/>
    </row>
    <row r="27" spans="1:21" ht="30" customHeight="1" x14ac:dyDescent="0.25">
      <c r="A27" s="86" t="s">
        <v>26</v>
      </c>
      <c r="B27" s="55"/>
      <c r="C27" s="11" t="s">
        <v>12</v>
      </c>
      <c r="D27" s="5">
        <f>4500*40+U31</f>
        <v>180418</v>
      </c>
      <c r="E27" s="6">
        <f>4500*10*2+U32</f>
        <v>91080.6</v>
      </c>
      <c r="F27" s="7">
        <f>4500*10.33*2+U32</f>
        <v>94050.6</v>
      </c>
      <c r="G27" s="7">
        <f>4500*10.8333*2+U32</f>
        <v>98580.3</v>
      </c>
      <c r="H27" s="24" t="s">
        <v>10</v>
      </c>
      <c r="I27" s="7">
        <f>$E27+$D27</f>
        <v>271498.59999999998</v>
      </c>
      <c r="J27" s="7">
        <v>104481.73</v>
      </c>
      <c r="K27" s="7">
        <f>4500*20+U31</f>
        <v>90418</v>
      </c>
      <c r="L27" s="8">
        <f>13403.92+17568.91+U27+U28+U29+U30</f>
        <v>31635.430000000004</v>
      </c>
      <c r="M27" s="3"/>
      <c r="N27" s="3"/>
      <c r="O27" s="10"/>
      <c r="P27" s="3"/>
      <c r="Q27" s="3"/>
      <c r="S27" t="s">
        <v>45</v>
      </c>
      <c r="U27">
        <v>87.08</v>
      </c>
    </row>
    <row r="28" spans="1:21" x14ac:dyDescent="0.25">
      <c r="A28" s="77" t="s">
        <v>0</v>
      </c>
      <c r="B28" s="82" t="s">
        <v>1</v>
      </c>
      <c r="C28" s="56" t="s">
        <v>31</v>
      </c>
      <c r="D28" s="59">
        <f>$D27/9</f>
        <v>20046.444444444445</v>
      </c>
      <c r="E28" s="63">
        <f>$E27/9</f>
        <v>10120.066666666668</v>
      </c>
      <c r="F28" s="52">
        <f>$F27/9</f>
        <v>10450.066666666668</v>
      </c>
      <c r="G28" s="67">
        <f>$G27/9</f>
        <v>10953.366666666667</v>
      </c>
      <c r="H28" s="48" t="s">
        <v>10</v>
      </c>
      <c r="I28" s="48">
        <v>30166.51</v>
      </c>
      <c r="J28" s="70">
        <f>$J27/9</f>
        <v>11609.081111111111</v>
      </c>
      <c r="K28" s="70">
        <f>$K27/9</f>
        <v>10046.444444444445</v>
      </c>
      <c r="L28" s="75">
        <f>$L27/9</f>
        <v>3515.0477777777783</v>
      </c>
      <c r="M28" s="3"/>
      <c r="N28" s="3"/>
      <c r="O28" s="10"/>
      <c r="P28" s="3"/>
      <c r="Q28" s="3"/>
      <c r="S28" t="s">
        <v>45</v>
      </c>
      <c r="U28">
        <v>105.84</v>
      </c>
    </row>
    <row r="29" spans="1:21" x14ac:dyDescent="0.25">
      <c r="A29" s="78"/>
      <c r="B29" s="83"/>
      <c r="C29" s="57"/>
      <c r="D29" s="60"/>
      <c r="E29" s="64"/>
      <c r="F29" s="53"/>
      <c r="G29" s="49"/>
      <c r="H29" s="49"/>
      <c r="I29" s="80"/>
      <c r="J29" s="69"/>
      <c r="K29" s="69"/>
      <c r="L29" s="76"/>
      <c r="M29" s="3"/>
      <c r="N29" s="3"/>
      <c r="O29" s="10"/>
      <c r="P29" s="3"/>
      <c r="Q29" s="3"/>
      <c r="S29" t="s">
        <v>45</v>
      </c>
      <c r="U29">
        <v>111</v>
      </c>
    </row>
    <row r="30" spans="1:21" x14ac:dyDescent="0.25">
      <c r="A30" s="78"/>
      <c r="B30" s="83"/>
      <c r="C30" s="58" t="s">
        <v>11</v>
      </c>
      <c r="D30" s="61">
        <f>($D27*(1.5/12)*(1/27))</f>
        <v>835.26851851851848</v>
      </c>
      <c r="E30" s="65">
        <f>($E27*(1.75/12))/27</f>
        <v>491.94768518518526</v>
      </c>
      <c r="F30" s="70">
        <f>$F27*0.5*(1/27)</f>
        <v>1741.6777777777777</v>
      </c>
      <c r="G30" s="70">
        <f>$G27*0.5*(1/27)</f>
        <v>1825.5611111111111</v>
      </c>
      <c r="H30" s="48" t="s">
        <v>10</v>
      </c>
      <c r="I30" s="48" t="s">
        <v>10</v>
      </c>
      <c r="J30" s="48" t="s">
        <v>10</v>
      </c>
      <c r="K30" s="48" t="s">
        <v>10</v>
      </c>
      <c r="L30" s="50" t="s">
        <v>10</v>
      </c>
      <c r="M30" s="3"/>
      <c r="N30" s="3"/>
      <c r="O30" s="10"/>
      <c r="P30" s="3"/>
      <c r="Q30" s="3"/>
      <c r="S30" t="s">
        <v>45</v>
      </c>
      <c r="U30">
        <v>358.68</v>
      </c>
    </row>
    <row r="31" spans="1:21" x14ac:dyDescent="0.25">
      <c r="A31" s="71" t="s">
        <v>4</v>
      </c>
      <c r="B31" s="97" t="s">
        <v>5</v>
      </c>
      <c r="C31" s="58"/>
      <c r="D31" s="62"/>
      <c r="E31" s="66"/>
      <c r="F31" s="69"/>
      <c r="G31" s="69"/>
      <c r="H31" s="49"/>
      <c r="I31" s="49"/>
      <c r="J31" s="49"/>
      <c r="K31" s="49"/>
      <c r="L31" s="51"/>
      <c r="M31" s="3"/>
      <c r="N31" s="3"/>
      <c r="O31" s="10"/>
      <c r="P31" s="3"/>
      <c r="Q31" s="3"/>
      <c r="S31" t="s">
        <v>46</v>
      </c>
      <c r="U31">
        <v>418</v>
      </c>
    </row>
    <row r="32" spans="1:21" x14ac:dyDescent="0.25">
      <c r="A32" s="71"/>
      <c r="B32" s="97"/>
      <c r="C32" s="56" t="s">
        <v>13</v>
      </c>
      <c r="D32" s="88" t="s">
        <v>10</v>
      </c>
      <c r="E32" s="73" t="s">
        <v>10</v>
      </c>
      <c r="F32" s="73" t="s">
        <v>10</v>
      </c>
      <c r="G32" s="73" t="s">
        <v>10</v>
      </c>
      <c r="H32" s="73" t="s">
        <v>10</v>
      </c>
      <c r="I32" s="84">
        <f>$I28*0.075</f>
        <v>2262.4882499999999</v>
      </c>
      <c r="J32" s="73" t="s">
        <v>10</v>
      </c>
      <c r="K32" s="73" t="s">
        <v>10</v>
      </c>
      <c r="L32" s="50" t="s">
        <v>10</v>
      </c>
      <c r="M32" s="3"/>
      <c r="N32" s="3"/>
      <c r="O32" s="10"/>
      <c r="P32" s="3"/>
      <c r="Q32" s="3"/>
      <c r="S32" t="s">
        <v>47</v>
      </c>
      <c r="U32">
        <f>SUM(U27:U31)</f>
        <v>1080.5999999999999</v>
      </c>
    </row>
    <row r="33" spans="1:21" ht="15.75" thickBot="1" x14ac:dyDescent="0.3">
      <c r="A33" s="72"/>
      <c r="B33" s="98"/>
      <c r="C33" s="87"/>
      <c r="D33" s="89"/>
      <c r="E33" s="74"/>
      <c r="F33" s="74"/>
      <c r="G33" s="74"/>
      <c r="H33" s="74"/>
      <c r="I33" s="85"/>
      <c r="J33" s="74"/>
      <c r="K33" s="74"/>
      <c r="L33" s="79"/>
      <c r="M33" s="3"/>
      <c r="N33" s="3"/>
      <c r="O33" s="10"/>
      <c r="P33" s="3"/>
      <c r="Q33" s="3"/>
    </row>
    <row r="34" spans="1:21" ht="15.75" thickBot="1" x14ac:dyDescent="0.3">
      <c r="A34" s="90"/>
      <c r="B34" s="91"/>
      <c r="C34" s="99"/>
      <c r="D34" s="95"/>
      <c r="E34" s="95"/>
      <c r="F34" s="95"/>
      <c r="G34" s="95"/>
      <c r="H34" s="95"/>
      <c r="I34" s="95"/>
      <c r="J34" s="95"/>
      <c r="K34" s="95"/>
      <c r="L34" s="96"/>
      <c r="M34" s="3"/>
      <c r="N34" s="3"/>
      <c r="O34" s="10"/>
      <c r="P34" s="3"/>
      <c r="Q34" s="3"/>
      <c r="U34" t="s">
        <v>44</v>
      </c>
    </row>
    <row r="35" spans="1:21" ht="15" customHeight="1" x14ac:dyDescent="0.25">
      <c r="A35" s="146" t="s">
        <v>36</v>
      </c>
      <c r="B35" s="147"/>
      <c r="C35" s="115" t="s">
        <v>34</v>
      </c>
      <c r="D35" s="101" t="s">
        <v>10</v>
      </c>
      <c r="E35" s="92" t="s">
        <v>10</v>
      </c>
      <c r="F35" s="92" t="s">
        <v>10</v>
      </c>
      <c r="G35" s="92" t="s">
        <v>10</v>
      </c>
      <c r="H35" s="16"/>
      <c r="I35" s="92" t="s">
        <v>10</v>
      </c>
      <c r="J35" s="92" t="s">
        <v>10</v>
      </c>
      <c r="K35" s="92" t="s">
        <v>10</v>
      </c>
      <c r="L35" s="127" t="s">
        <v>10</v>
      </c>
      <c r="M35" s="3"/>
      <c r="N35" s="3"/>
      <c r="O35" s="10"/>
      <c r="P35" s="3"/>
      <c r="Q35" s="3"/>
    </row>
    <row r="36" spans="1:21" x14ac:dyDescent="0.25">
      <c r="A36" s="148"/>
      <c r="B36" s="149"/>
      <c r="C36" s="116"/>
      <c r="D36" s="88"/>
      <c r="E36" s="73"/>
      <c r="F36" s="73"/>
      <c r="G36" s="73"/>
      <c r="H36" s="100">
        <f>12862-12625</f>
        <v>237</v>
      </c>
      <c r="I36" s="73"/>
      <c r="J36" s="73"/>
      <c r="K36" s="73"/>
      <c r="L36" s="128"/>
      <c r="M36" s="3"/>
      <c r="N36" s="3"/>
      <c r="O36" s="10"/>
      <c r="P36" s="3"/>
      <c r="Q36" s="3"/>
    </row>
    <row r="37" spans="1:21" x14ac:dyDescent="0.25">
      <c r="A37" s="13" t="s">
        <v>0</v>
      </c>
      <c r="B37" s="14" t="s">
        <v>1</v>
      </c>
      <c r="C37" s="116"/>
      <c r="D37" s="88" t="s">
        <v>10</v>
      </c>
      <c r="E37" s="73" t="s">
        <v>10</v>
      </c>
      <c r="F37" s="73" t="s">
        <v>10</v>
      </c>
      <c r="G37" s="73" t="s">
        <v>10</v>
      </c>
      <c r="H37" s="100"/>
      <c r="I37" s="73" t="s">
        <v>10</v>
      </c>
      <c r="J37" s="73" t="s">
        <v>10</v>
      </c>
      <c r="K37" s="73" t="s">
        <v>10</v>
      </c>
      <c r="L37" s="128" t="s">
        <v>10</v>
      </c>
      <c r="M37" s="3"/>
      <c r="N37" s="3"/>
      <c r="O37" s="10"/>
      <c r="P37" s="3"/>
      <c r="Q37" s="3"/>
    </row>
    <row r="38" spans="1:21" ht="15.75" thickBot="1" x14ac:dyDescent="0.3">
      <c r="A38" s="12" t="s">
        <v>32</v>
      </c>
      <c r="B38" s="15" t="s">
        <v>33</v>
      </c>
      <c r="C38" s="117"/>
      <c r="D38" s="129"/>
      <c r="E38" s="93"/>
      <c r="F38" s="93"/>
      <c r="G38" s="93"/>
      <c r="H38" s="17"/>
      <c r="I38" s="93"/>
      <c r="J38" s="93"/>
      <c r="K38" s="93"/>
      <c r="L38" s="142"/>
      <c r="M38" s="3"/>
      <c r="N38" s="3"/>
      <c r="O38" s="10"/>
      <c r="P38" s="3"/>
      <c r="Q38" s="3"/>
    </row>
    <row r="39" spans="1:21" ht="15.75" thickBot="1" x14ac:dyDescent="0.3">
      <c r="A39" s="90"/>
      <c r="B39" s="91"/>
      <c r="C39" s="91"/>
      <c r="D39" s="143"/>
      <c r="E39" s="144"/>
      <c r="F39" s="144"/>
      <c r="G39" s="144"/>
      <c r="H39" s="144"/>
      <c r="I39" s="144"/>
      <c r="J39" s="144"/>
      <c r="K39" s="144"/>
      <c r="L39" s="145"/>
      <c r="M39" s="3"/>
      <c r="N39" s="3"/>
      <c r="O39" s="10"/>
      <c r="P39" s="3"/>
      <c r="Q39" s="3"/>
    </row>
    <row r="40" spans="1:21" ht="15" customHeight="1" x14ac:dyDescent="0.25">
      <c r="A40" s="124" t="s">
        <v>22</v>
      </c>
      <c r="B40" s="132" t="s">
        <v>41</v>
      </c>
      <c r="C40" s="133"/>
      <c r="D40" s="112">
        <f>SUM(D30,D22,D14)</f>
        <v>949.81671296296292</v>
      </c>
      <c r="E40" s="110">
        <f>SUM(E30,E22,E14)</f>
        <v>620.83691358024691</v>
      </c>
      <c r="F40" s="110">
        <f>SUM(F30,F22,F14)</f>
        <v>2187.377962962963</v>
      </c>
      <c r="G40" s="110">
        <f>SUM(G30,G22,G14)</f>
        <v>2283.513148148148</v>
      </c>
      <c r="H40" s="110">
        <f>SUM(H36)</f>
        <v>237</v>
      </c>
      <c r="I40" s="110">
        <f>SUM(I32,I24,I16)</f>
        <v>2659.66275</v>
      </c>
      <c r="J40" s="110">
        <f>SUM(J28,J20,J12)</f>
        <v>14448.153333333332</v>
      </c>
      <c r="K40" s="110">
        <f>SUM(K28,K20,K12)</f>
        <v>10158.84888888889</v>
      </c>
      <c r="L40" s="122">
        <f>SUM(L28,L20,L12)</f>
        <v>5272.7622222222226</v>
      </c>
    </row>
    <row r="41" spans="1:21" ht="15" customHeight="1" x14ac:dyDescent="0.25">
      <c r="A41" s="125"/>
      <c r="B41" s="134"/>
      <c r="C41" s="135"/>
      <c r="D41" s="113"/>
      <c r="E41" s="111"/>
      <c r="F41" s="111"/>
      <c r="G41" s="111"/>
      <c r="H41" s="111"/>
      <c r="I41" s="111"/>
      <c r="J41" s="111"/>
      <c r="K41" s="111"/>
      <c r="L41" s="123"/>
    </row>
    <row r="42" spans="1:21" ht="15" customHeight="1" x14ac:dyDescent="0.25">
      <c r="A42" s="125"/>
      <c r="B42" s="136" t="s">
        <v>40</v>
      </c>
      <c r="C42" s="137"/>
      <c r="D42" s="140">
        <f>ROUND(D$40,0)</f>
        <v>950</v>
      </c>
      <c r="E42" s="118">
        <f>ROUND(E$40,0)</f>
        <v>621</v>
      </c>
      <c r="F42" s="118">
        <f t="shared" ref="F42:L42" si="0">ROUND(F$40,0)</f>
        <v>2187</v>
      </c>
      <c r="G42" s="118">
        <f t="shared" si="0"/>
        <v>2284</v>
      </c>
      <c r="H42" s="118">
        <f t="shared" si="0"/>
        <v>237</v>
      </c>
      <c r="I42" s="118">
        <f t="shared" si="0"/>
        <v>2660</v>
      </c>
      <c r="J42" s="118">
        <f t="shared" si="0"/>
        <v>14448</v>
      </c>
      <c r="K42" s="118">
        <f t="shared" si="0"/>
        <v>10159</v>
      </c>
      <c r="L42" s="120">
        <f t="shared" si="0"/>
        <v>5273</v>
      </c>
    </row>
    <row r="43" spans="1:21" ht="15" customHeight="1" thickBot="1" x14ac:dyDescent="0.3">
      <c r="A43" s="125"/>
      <c r="B43" s="138"/>
      <c r="C43" s="139"/>
      <c r="D43" s="141"/>
      <c r="E43" s="119"/>
      <c r="F43" s="119"/>
      <c r="G43" s="119"/>
      <c r="H43" s="119"/>
      <c r="I43" s="119"/>
      <c r="J43" s="119"/>
      <c r="K43" s="119"/>
      <c r="L43" s="121"/>
    </row>
    <row r="44" spans="1:21" ht="15.75" thickBot="1" x14ac:dyDescent="0.3">
      <c r="A44" s="126"/>
      <c r="B44" s="130"/>
      <c r="C44" s="131"/>
      <c r="D44" s="23" t="s">
        <v>29</v>
      </c>
      <c r="E44" s="23" t="s">
        <v>29</v>
      </c>
      <c r="F44" s="23" t="s">
        <v>29</v>
      </c>
      <c r="G44" s="23" t="s">
        <v>29</v>
      </c>
      <c r="H44" s="23" t="s">
        <v>35</v>
      </c>
      <c r="I44" s="23" t="s">
        <v>30</v>
      </c>
      <c r="J44" s="23" t="s">
        <v>28</v>
      </c>
      <c r="K44" s="23" t="s">
        <v>28</v>
      </c>
      <c r="L44" s="22" t="s">
        <v>28</v>
      </c>
    </row>
    <row r="45" spans="1:21" x14ac:dyDescent="0.25">
      <c r="C45" s="2"/>
    </row>
  </sheetData>
  <mergeCells count="170">
    <mergeCell ref="J42:J43"/>
    <mergeCell ref="K42:K43"/>
    <mergeCell ref="L42:L43"/>
    <mergeCell ref="L40:L41"/>
    <mergeCell ref="K40:K41"/>
    <mergeCell ref="J40:J41"/>
    <mergeCell ref="I40:I41"/>
    <mergeCell ref="A40:A44"/>
    <mergeCell ref="K35:K36"/>
    <mergeCell ref="L35:L36"/>
    <mergeCell ref="D37:D38"/>
    <mergeCell ref="E37:E38"/>
    <mergeCell ref="B44:C44"/>
    <mergeCell ref="B40:C41"/>
    <mergeCell ref="B42:C43"/>
    <mergeCell ref="D42:D43"/>
    <mergeCell ref="E42:E43"/>
    <mergeCell ref="F42:F43"/>
    <mergeCell ref="G42:G43"/>
    <mergeCell ref="H42:H43"/>
    <mergeCell ref="I42:I43"/>
    <mergeCell ref="L37:L38"/>
    <mergeCell ref="D39:L39"/>
    <mergeCell ref="A35:B36"/>
    <mergeCell ref="H36:H37"/>
    <mergeCell ref="D35:D36"/>
    <mergeCell ref="E35:E36"/>
    <mergeCell ref="N3:P3"/>
    <mergeCell ref="A3:C10"/>
    <mergeCell ref="O22:Q23"/>
    <mergeCell ref="H40:H41"/>
    <mergeCell ref="G40:G41"/>
    <mergeCell ref="F40:F41"/>
    <mergeCell ref="E40:E41"/>
    <mergeCell ref="D40:D41"/>
    <mergeCell ref="A34:C34"/>
    <mergeCell ref="A23:A25"/>
    <mergeCell ref="I30:I31"/>
    <mergeCell ref="J30:J31"/>
    <mergeCell ref="F37:F38"/>
    <mergeCell ref="G37:G38"/>
    <mergeCell ref="I37:I38"/>
    <mergeCell ref="J37:J38"/>
    <mergeCell ref="N13:Q13"/>
    <mergeCell ref="A39:C39"/>
    <mergeCell ref="C35:C38"/>
    <mergeCell ref="B15:B17"/>
    <mergeCell ref="D34:L34"/>
    <mergeCell ref="D26:L26"/>
    <mergeCell ref="D18:L18"/>
    <mergeCell ref="L30:L31"/>
    <mergeCell ref="C30:C31"/>
    <mergeCell ref="D30:D31"/>
    <mergeCell ref="E30:E31"/>
    <mergeCell ref="F30:F31"/>
    <mergeCell ref="A28:A30"/>
    <mergeCell ref="A31:A33"/>
    <mergeCell ref="C24:C25"/>
    <mergeCell ref="A20:A22"/>
    <mergeCell ref="B31:B33"/>
    <mergeCell ref="B28:B30"/>
    <mergeCell ref="B23:B25"/>
    <mergeCell ref="H24:H25"/>
    <mergeCell ref="A26:C26"/>
    <mergeCell ref="K30:K31"/>
    <mergeCell ref="I35:I36"/>
    <mergeCell ref="J35:J36"/>
    <mergeCell ref="F35:F36"/>
    <mergeCell ref="G35:G36"/>
    <mergeCell ref="D16:D17"/>
    <mergeCell ref="E16:E17"/>
    <mergeCell ref="F16:F17"/>
    <mergeCell ref="G16:G17"/>
    <mergeCell ref="K37:K38"/>
    <mergeCell ref="H16:H17"/>
    <mergeCell ref="G24:G25"/>
    <mergeCell ref="I24:I25"/>
    <mergeCell ref="J24:J25"/>
    <mergeCell ref="K24:K25"/>
    <mergeCell ref="J22:J23"/>
    <mergeCell ref="K22:K23"/>
    <mergeCell ref="G28:G29"/>
    <mergeCell ref="H28:H29"/>
    <mergeCell ref="I28:I29"/>
    <mergeCell ref="J28:J29"/>
    <mergeCell ref="K28:K29"/>
    <mergeCell ref="D24:D25"/>
    <mergeCell ref="E24:E25"/>
    <mergeCell ref="F28:F29"/>
    <mergeCell ref="N12:Q12"/>
    <mergeCell ref="B20:B22"/>
    <mergeCell ref="B12:B14"/>
    <mergeCell ref="I32:I33"/>
    <mergeCell ref="J32:J33"/>
    <mergeCell ref="K32:K33"/>
    <mergeCell ref="L32:L33"/>
    <mergeCell ref="A19:B19"/>
    <mergeCell ref="A27:B27"/>
    <mergeCell ref="C32:C33"/>
    <mergeCell ref="D32:D33"/>
    <mergeCell ref="E32:E33"/>
    <mergeCell ref="F32:F33"/>
    <mergeCell ref="G32:G33"/>
    <mergeCell ref="H32:H33"/>
    <mergeCell ref="G30:G31"/>
    <mergeCell ref="H30:H31"/>
    <mergeCell ref="L28:L29"/>
    <mergeCell ref="C28:C29"/>
    <mergeCell ref="D28:D29"/>
    <mergeCell ref="E28:E29"/>
    <mergeCell ref="A18:C18"/>
    <mergeCell ref="L16:L17"/>
    <mergeCell ref="C16:C17"/>
    <mergeCell ref="L12:L13"/>
    <mergeCell ref="F14:F15"/>
    <mergeCell ref="G14:G15"/>
    <mergeCell ref="A12:A14"/>
    <mergeCell ref="L22:L23"/>
    <mergeCell ref="L24:L25"/>
    <mergeCell ref="L20:L21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C20:C21"/>
    <mergeCell ref="D20:D21"/>
    <mergeCell ref="E20:E21"/>
    <mergeCell ref="F24:F25"/>
    <mergeCell ref="H14:H15"/>
    <mergeCell ref="I14:I15"/>
    <mergeCell ref="J14:J15"/>
    <mergeCell ref="K14:K15"/>
    <mergeCell ref="L14:L15"/>
    <mergeCell ref="F12:F13"/>
    <mergeCell ref="A11:B11"/>
    <mergeCell ref="D4:D10"/>
    <mergeCell ref="C12:C13"/>
    <mergeCell ref="C14:C15"/>
    <mergeCell ref="D12:D13"/>
    <mergeCell ref="D14:D15"/>
    <mergeCell ref="E12:E13"/>
    <mergeCell ref="E14:E15"/>
    <mergeCell ref="K4:K10"/>
    <mergeCell ref="G12:G13"/>
    <mergeCell ref="H12:H13"/>
    <mergeCell ref="I12:I13"/>
    <mergeCell ref="J12:J13"/>
    <mergeCell ref="K12:K13"/>
    <mergeCell ref="A15:A17"/>
    <mergeCell ref="I16:I17"/>
    <mergeCell ref="J16:J17"/>
    <mergeCell ref="K16:K17"/>
    <mergeCell ref="A1:L2"/>
    <mergeCell ref="L4:L10"/>
    <mergeCell ref="D3:E3"/>
    <mergeCell ref="E4:E10"/>
    <mergeCell ref="F4:F10"/>
    <mergeCell ref="G4:G10"/>
    <mergeCell ref="H4:H10"/>
    <mergeCell ref="I4:I10"/>
    <mergeCell ref="J4:J10"/>
  </mergeCells>
  <printOptions horizontalCentered="1" verticalCentered="1"/>
  <pageMargins left="0" right="0" top="0" bottom="0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Mitrik</dc:creator>
  <cp:lastModifiedBy>Chris Mitrik</cp:lastModifiedBy>
  <cp:lastPrinted>2018-07-15T14:37:22Z</cp:lastPrinted>
  <dcterms:created xsi:type="dcterms:W3CDTF">2017-09-13T12:00:50Z</dcterms:created>
  <dcterms:modified xsi:type="dcterms:W3CDTF">2020-07-08T22:15:32Z</dcterms:modified>
</cp:coreProperties>
</file>