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20827\CAD\ODOT\110563\400-Engineering\Roadway\EngData\Subsummaries &amp; Gen Sum\Stage 3\"/>
    </mc:Choice>
  </mc:AlternateContent>
  <xr:revisionPtr revIDLastSave="0" documentId="13_ncr:1_{554499BA-B99D-4156-B542-218296BD85D7}" xr6:coauthVersionLast="47" xr6:coauthVersionMax="47" xr10:uidLastSave="{00000000-0000-0000-0000-000000000000}"/>
  <bookViews>
    <workbookView xWindow="-120" yWindow="-120" windowWidth="29040" windowHeight="15840" activeTab="4" xr2:uid="{A3E2CA73-1F8B-4A19-B40D-D4328D4C72D9}"/>
  </bookViews>
  <sheets>
    <sheet name="roadway items and data" sheetId="2" r:id="rId1"/>
    <sheet name="pavement items" sheetId="1" r:id="rId2"/>
    <sheet name="Drainage" sheetId="4" r:id="rId3"/>
    <sheet name="Traffic Ctrl" sheetId="5" r:id="rId4"/>
    <sheet name="MOT" sheetId="6" r:id="rId5"/>
  </sheets>
  <definedNames>
    <definedName name="_xlnm.Print_Area" localSheetId="4">MOT!$A$2:$P$50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0" i="6" l="1"/>
  <c r="I50" i="6"/>
  <c r="H50" i="6"/>
  <c r="Q48" i="6"/>
  <c r="Q50" i="6" s="1"/>
  <c r="P48" i="6"/>
  <c r="P50" i="6" s="1"/>
  <c r="L48" i="6"/>
  <c r="L50" i="6" s="1"/>
  <c r="I48" i="6"/>
  <c r="T45" i="6"/>
  <c r="K45" i="6"/>
  <c r="J45" i="6"/>
  <c r="T44" i="6"/>
  <c r="K44" i="6" s="1"/>
  <c r="O43" i="6"/>
  <c r="N43" i="6"/>
  <c r="O42" i="6"/>
  <c r="M42" i="6"/>
  <c r="N41" i="6"/>
  <c r="T39" i="6"/>
  <c r="K39" i="6" s="1"/>
  <c r="T38" i="6"/>
  <c r="J38" i="6" s="1"/>
  <c r="K38" i="6"/>
  <c r="O37" i="6"/>
  <c r="N37" i="6"/>
  <c r="O36" i="6"/>
  <c r="M36" i="6"/>
  <c r="N35" i="6"/>
  <c r="T32" i="6"/>
  <c r="J32" i="6" s="1"/>
  <c r="K32" i="6"/>
  <c r="N31" i="6"/>
  <c r="O30" i="6"/>
  <c r="M30" i="6"/>
  <c r="T28" i="6"/>
  <c r="K28" i="6" s="1"/>
  <c r="J28" i="6"/>
  <c r="N27" i="6"/>
  <c r="N48" i="6" s="1"/>
  <c r="N50" i="6" s="1"/>
  <c r="O26" i="6"/>
  <c r="O48" i="6" s="1"/>
  <c r="O50" i="6" s="1"/>
  <c r="M26" i="6"/>
  <c r="M48" i="6" s="1"/>
  <c r="M50" i="6" s="1"/>
  <c r="T22" i="6"/>
  <c r="J22" i="6" s="1"/>
  <c r="K22" i="6"/>
  <c r="T21" i="6"/>
  <c r="K21" i="6"/>
  <c r="J21" i="6"/>
  <c r="K19" i="6"/>
  <c r="J19" i="6"/>
  <c r="T18" i="6"/>
  <c r="K18" i="6" s="1"/>
  <c r="R16" i="6"/>
  <c r="G16" i="6"/>
  <c r="R15" i="6"/>
  <c r="G15" i="6"/>
  <c r="R14" i="6"/>
  <c r="R48" i="6" s="1"/>
  <c r="R50" i="6" s="1"/>
  <c r="G14" i="6"/>
  <c r="G48" i="6" s="1"/>
  <c r="G50" i="6" s="1"/>
  <c r="K48" i="6" l="1"/>
  <c r="K50" i="6" s="1"/>
  <c r="J44" i="6"/>
  <c r="T48" i="6"/>
  <c r="T50" i="6" s="1"/>
  <c r="J39" i="6"/>
  <c r="J18" i="6"/>
  <c r="J48" i="6" s="1"/>
  <c r="J50" i="6" s="1"/>
  <c r="Q37" i="5" l="1"/>
  <c r="P37" i="5"/>
  <c r="O37" i="5"/>
  <c r="N37" i="5"/>
  <c r="M37" i="5"/>
  <c r="I37" i="5"/>
  <c r="R36" i="5"/>
  <c r="Q36" i="5"/>
  <c r="P36" i="5"/>
  <c r="O36" i="5"/>
  <c r="N36" i="5"/>
  <c r="M36" i="5"/>
  <c r="L36" i="5"/>
  <c r="L37" i="5" s="1"/>
  <c r="K36" i="5"/>
  <c r="K37" i="5" s="1"/>
  <c r="J36" i="5"/>
  <c r="J37" i="5" s="1"/>
  <c r="I36" i="5"/>
  <c r="H36" i="5"/>
  <c r="H37" i="5" s="1"/>
  <c r="R15" i="5"/>
  <c r="S14" i="5"/>
  <c r="R13" i="5"/>
  <c r="O12" i="5"/>
  <c r="P11" i="5"/>
  <c r="O10" i="5"/>
  <c r="R9" i="5"/>
  <c r="S8" i="5"/>
  <c r="S36" i="5" s="1"/>
  <c r="S37" i="5" s="1"/>
  <c r="R7" i="5"/>
  <c r="R37" i="5" s="1"/>
  <c r="S22" i="4" l="1"/>
  <c r="Q22" i="4"/>
  <c r="O22" i="4"/>
  <c r="J22" i="4"/>
  <c r="I22" i="4"/>
  <c r="H22" i="4"/>
  <c r="G22" i="4"/>
  <c r="T21" i="4"/>
  <c r="S21" i="4"/>
  <c r="R21" i="4"/>
  <c r="R22" i="4" s="1"/>
  <c r="Q21" i="4"/>
  <c r="P21" i="4"/>
  <c r="P22" i="4" s="1"/>
  <c r="O21" i="4"/>
  <c r="N21" i="4"/>
  <c r="N22" i="4" s="1"/>
  <c r="M21" i="4"/>
  <c r="M22" i="4" s="1"/>
  <c r="L21" i="4"/>
  <c r="L22" i="4" s="1"/>
  <c r="K21" i="4"/>
  <c r="J21" i="4"/>
  <c r="I21" i="4"/>
  <c r="H21" i="4"/>
  <c r="G21" i="4"/>
  <c r="Q32" i="1" l="1"/>
  <c r="M32" i="1"/>
  <c r="U31" i="1"/>
  <c r="Q31" i="1"/>
  <c r="M31" i="1"/>
  <c r="Q30" i="1"/>
  <c r="M30" i="1"/>
  <c r="U29" i="1"/>
  <c r="Q29" i="1"/>
  <c r="M29" i="1"/>
  <c r="P17" i="1"/>
  <c r="M17" i="1"/>
  <c r="Q16" i="1"/>
  <c r="M16" i="1"/>
  <c r="T15" i="1"/>
  <c r="S15" i="1"/>
  <c r="R15" i="1"/>
  <c r="P15" i="1"/>
  <c r="L14" i="1"/>
  <c r="K14" i="1"/>
  <c r="J14" i="1"/>
  <c r="T12" i="1"/>
  <c r="S12" i="1"/>
  <c r="R12" i="1"/>
  <c r="N12" i="1"/>
  <c r="P10" i="1"/>
  <c r="M10" i="1"/>
  <c r="Q9" i="1"/>
  <c r="M9" i="1"/>
  <c r="T8" i="1"/>
  <c r="S8" i="1"/>
  <c r="R8" i="1"/>
  <c r="P8" i="1"/>
  <c r="L7" i="1"/>
  <c r="K7" i="1"/>
  <c r="J7" i="1"/>
  <c r="T5" i="1"/>
  <c r="S5" i="1"/>
  <c r="R5" i="1"/>
  <c r="N5" i="1"/>
</calcChain>
</file>

<file path=xl/sharedStrings.xml><?xml version="1.0" encoding="utf-8"?>
<sst xmlns="http://schemas.openxmlformats.org/spreadsheetml/2006/main" count="522" uniqueCount="264">
  <si>
    <t>202E23000</t>
  </si>
  <si>
    <t>202E30200</t>
  </si>
  <si>
    <t>202E22900</t>
  </si>
  <si>
    <t>204E10000</t>
  </si>
  <si>
    <t>252E01500</t>
  </si>
  <si>
    <t>254E01000</t>
  </si>
  <si>
    <t>301E56000</t>
  </si>
  <si>
    <t>R1</t>
  </si>
  <si>
    <t>P.022</t>
  </si>
  <si>
    <t>LT</t>
  </si>
  <si>
    <t>R2</t>
  </si>
  <si>
    <t>R3</t>
  </si>
  <si>
    <t>R4</t>
  </si>
  <si>
    <t>RT</t>
  </si>
  <si>
    <t>R5</t>
  </si>
  <si>
    <t>R6</t>
  </si>
  <si>
    <t>R7</t>
  </si>
  <si>
    <t>R8</t>
  </si>
  <si>
    <t>R9</t>
  </si>
  <si>
    <t>R10</t>
  </si>
  <si>
    <t>P.023</t>
  </si>
  <si>
    <t>R11</t>
  </si>
  <si>
    <t>R12</t>
  </si>
  <si>
    <t>R13</t>
  </si>
  <si>
    <t>R14</t>
  </si>
  <si>
    <t>R15</t>
  </si>
  <si>
    <t>R16</t>
  </si>
  <si>
    <t>R17</t>
  </si>
  <si>
    <t>R20</t>
  </si>
  <si>
    <t>P.035</t>
  </si>
  <si>
    <t>R21</t>
  </si>
  <si>
    <t>R22</t>
  </si>
  <si>
    <t>LT/RT</t>
  </si>
  <si>
    <t>R23</t>
  </si>
  <si>
    <t>202E38000</t>
  </si>
  <si>
    <t>202E42040</t>
  </si>
  <si>
    <t>202E42010</t>
  </si>
  <si>
    <t>202E47000</t>
  </si>
  <si>
    <t>202E30700</t>
  </si>
  <si>
    <t>202E47800</t>
  </si>
  <si>
    <t>202E53100</t>
  </si>
  <si>
    <t>202E32000</t>
  </si>
  <si>
    <t>202E32500</t>
  </si>
  <si>
    <t>526E30000</t>
  </si>
  <si>
    <t>608E12000</t>
  </si>
  <si>
    <t>609E26000</t>
  </si>
  <si>
    <t>609E18000</t>
  </si>
  <si>
    <t>609E24511</t>
  </si>
  <si>
    <t>P-1</t>
  </si>
  <si>
    <t>P.13</t>
  </si>
  <si>
    <t>17+19.55</t>
  </si>
  <si>
    <t>18+00.88</t>
  </si>
  <si>
    <t>MILL/FILL</t>
  </si>
  <si>
    <t>P-2</t>
  </si>
  <si>
    <t>EX PVMT</t>
  </si>
  <si>
    <t>NEW</t>
  </si>
  <si>
    <t>18+52.71</t>
  </si>
  <si>
    <t>18+78.67</t>
  </si>
  <si>
    <t>P-3</t>
  </si>
  <si>
    <t>P.14</t>
  </si>
  <si>
    <t>23+30.00</t>
  </si>
  <si>
    <t>23+50.86</t>
  </si>
  <si>
    <t>P-4</t>
  </si>
  <si>
    <t>C-1</t>
  </si>
  <si>
    <t>17+81.70</t>
  </si>
  <si>
    <t>17+87.70</t>
  </si>
  <si>
    <t>18+34.50</t>
  </si>
  <si>
    <t>18.34.50</t>
  </si>
  <si>
    <t>18+52.67</t>
  </si>
  <si>
    <t>C-2</t>
  </si>
  <si>
    <t>17+25.55</t>
  </si>
  <si>
    <t>C-3</t>
  </si>
  <si>
    <t>21+64.33</t>
  </si>
  <si>
    <t>21+86.4</t>
  </si>
  <si>
    <t>W-1</t>
  </si>
  <si>
    <t>17+99.49</t>
  </si>
  <si>
    <t>W-2</t>
  </si>
  <si>
    <t>22+26.97</t>
  </si>
  <si>
    <t>AS-1</t>
  </si>
  <si>
    <t>19+08.67</t>
  </si>
  <si>
    <t>APPROACH SLAB</t>
  </si>
  <si>
    <t>18+76.67</t>
  </si>
  <si>
    <t>1371+76.41</t>
  </si>
  <si>
    <t>SLEEPER SLAB</t>
  </si>
  <si>
    <t>AS-2</t>
  </si>
  <si>
    <t>20+91.33</t>
  </si>
  <si>
    <t>21+21.33</t>
  </si>
  <si>
    <t>21+17.33</t>
  </si>
  <si>
    <t>21+23.55</t>
  </si>
  <si>
    <t>304E20000</t>
  </si>
  <si>
    <t>407E10000</t>
  </si>
  <si>
    <t xml:space="preserve"> (APPLIED AT 0.055 GAL/SY x 2 APPLICATIONS))</t>
  </si>
  <si>
    <t>6"</t>
  </si>
  <si>
    <t>441E50000</t>
  </si>
  <si>
    <t>441E70300</t>
  </si>
  <si>
    <t>E21060</t>
  </si>
  <si>
    <t>E14000</t>
  </si>
  <si>
    <t>611E00510</t>
  </si>
  <si>
    <t>670E00520</t>
  </si>
  <si>
    <t>E10000</t>
  </si>
  <si>
    <t>DRAINAGE QUANTITIES</t>
  </si>
  <si>
    <t>REF. NO.</t>
  </si>
  <si>
    <t>SHEET NO.</t>
  </si>
  <si>
    <t>STATION TO STATIOIN</t>
  </si>
  <si>
    <t>SIDE</t>
  </si>
  <si>
    <t>INFO.</t>
  </si>
  <si>
    <t>PIPE REMOVED, 24" AND UNDER</t>
  </si>
  <si>
    <t>GEOTEXTILE FABRIC</t>
  </si>
  <si>
    <t>TIED CONCRETE BLOCK MAT WITH TYPE 2 UNDERLAYMENT</t>
  </si>
  <si>
    <t>CONCRETE MASONRY (MASAONRY COLLAR)</t>
  </si>
  <si>
    <t>CONCRETE MASONRY (HEADWALL)</t>
  </si>
  <si>
    <t>CONDUIT, 12" TYPE C</t>
  </si>
  <si>
    <t>CATCH BASIN, NO. 2-B</t>
  </si>
  <si>
    <t>6" BASE PIPE UNDERDRAINS</t>
  </si>
  <si>
    <t>CATCH BASIN ADJUSTED TO GRADE</t>
  </si>
  <si>
    <t>PRECAST REINFORCED CONCRETE OUTLET</t>
  </si>
  <si>
    <t>6" CONDUIT, TYPE F FOR UNDERDRAIN OUTLET</t>
  </si>
  <si>
    <t>SLOPE EROSION PROTECTION MAT, TYPE B</t>
  </si>
  <si>
    <t>SEEDING AND EROSION CONTROL WITH TURF REINFORCING MAT, TYPE 1</t>
  </si>
  <si>
    <t>6"x45-DEGREE ELBOW</t>
  </si>
  <si>
    <t>FT</t>
  </si>
  <si>
    <t>SY</t>
  </si>
  <si>
    <t>CY</t>
  </si>
  <si>
    <t>EACH</t>
  </si>
  <si>
    <t>D-1</t>
  </si>
  <si>
    <t>P.15</t>
  </si>
  <si>
    <t>21+84.6</t>
  </si>
  <si>
    <t>-</t>
  </si>
  <si>
    <t>22+15.0</t>
  </si>
  <si>
    <t>D-2</t>
  </si>
  <si>
    <t>22+80.0</t>
  </si>
  <si>
    <t>D-3</t>
  </si>
  <si>
    <t>22+37.3+/-</t>
  </si>
  <si>
    <t>22+62.9+/-</t>
  </si>
  <si>
    <t>D-4</t>
  </si>
  <si>
    <t>19+03.2</t>
  </si>
  <si>
    <t>19+14.6</t>
  </si>
  <si>
    <t>D-5</t>
  </si>
  <si>
    <t>20+82.2</t>
  </si>
  <si>
    <t>20+84.4</t>
  </si>
  <si>
    <t>D-6</t>
  </si>
  <si>
    <t>23+14.8</t>
  </si>
  <si>
    <t>D-X</t>
  </si>
  <si>
    <t>20+82.22</t>
  </si>
  <si>
    <t>21+54.29</t>
  </si>
  <si>
    <t>23+50.85</t>
  </si>
  <si>
    <t>20+81.0+/-</t>
  </si>
  <si>
    <t>21+50.9+/-</t>
  </si>
  <si>
    <t>20+80.8+/-</t>
  </si>
  <si>
    <t>21+60.2+/-</t>
  </si>
  <si>
    <t>SUB-TOTAL</t>
  </si>
  <si>
    <t>TOTALS</t>
  </si>
  <si>
    <t>02100</t>
  </si>
  <si>
    <t>03100</t>
  </si>
  <si>
    <t>08600</t>
  </si>
  <si>
    <t>00100</t>
  </si>
  <si>
    <t>00300</t>
  </si>
  <si>
    <t>PAVEMENT MARKING AND SIGNING TABLE</t>
  </si>
  <si>
    <t>REFERENCE NO.</t>
  </si>
  <si>
    <t>CARRIED FROM SHEET</t>
  </si>
  <si>
    <t>STATION</t>
  </si>
  <si>
    <t>CODE</t>
  </si>
  <si>
    <t>SIZE</t>
  </si>
  <si>
    <t>REMOVAL OF GROUND MOUNTED SIGN AND DISPOSAL</t>
  </si>
  <si>
    <t>REMOVAL OF GROUND MOUNTED POST SUPPORT AND DISPOSAL</t>
  </si>
  <si>
    <t>GROUND MOUNTED SUPPORT, NO. 2 POST</t>
  </si>
  <si>
    <t>GROUND MOUNTED SUPPORT, NO. 3 POST</t>
  </si>
  <si>
    <t>SIGN, FLAT SHEET</t>
  </si>
  <si>
    <t>SIGN POST REFLECTOR</t>
  </si>
  <si>
    <t>EDGE LINE, 4"</t>
  </si>
  <si>
    <t>CENTER LINE, PASS PROTECTED, YELLOW</t>
  </si>
  <si>
    <t>CENTER LINE, DOUBLES YELLOW</t>
  </si>
  <si>
    <t>FROM/AT</t>
  </si>
  <si>
    <t>TO</t>
  </si>
  <si>
    <t>LF</t>
  </si>
  <si>
    <t>SF</t>
  </si>
  <si>
    <t>EA</t>
  </si>
  <si>
    <t>MILE</t>
  </si>
  <si>
    <t>RACE ROAD</t>
  </si>
  <si>
    <t>EL-1</t>
  </si>
  <si>
    <t>P.27</t>
  </si>
  <si>
    <t>CL-1</t>
  </si>
  <si>
    <t>CL</t>
  </si>
  <si>
    <t>EL-2</t>
  </si>
  <si>
    <t>EL-3</t>
  </si>
  <si>
    <t>CL-2</t>
  </si>
  <si>
    <t>EL-4</t>
  </si>
  <si>
    <t>EL-5</t>
  </si>
  <si>
    <t>CL-3</t>
  </si>
  <si>
    <t>EL-6</t>
  </si>
  <si>
    <t>R-1</t>
  </si>
  <si>
    <t>17+80+/-</t>
  </si>
  <si>
    <t>R-2</t>
  </si>
  <si>
    <t>18+21+/-</t>
  </si>
  <si>
    <t>I.R. 74</t>
  </si>
  <si>
    <t>R-3</t>
  </si>
  <si>
    <t>722+18+/-</t>
  </si>
  <si>
    <t>R-4</t>
  </si>
  <si>
    <t>722+54+/-</t>
  </si>
  <si>
    <t>R-5</t>
  </si>
  <si>
    <t>22+31.6+/-</t>
  </si>
  <si>
    <t>R-6</t>
  </si>
  <si>
    <t>18+57.60</t>
  </si>
  <si>
    <t>S-1</t>
  </si>
  <si>
    <t>17+77</t>
  </si>
  <si>
    <t>W8-13-36</t>
  </si>
  <si>
    <t>36"x36"</t>
  </si>
  <si>
    <t>S-2</t>
  </si>
  <si>
    <t>18+25</t>
  </si>
  <si>
    <t>R2-1-24</t>
  </si>
  <si>
    <t>24"x30"</t>
  </si>
  <si>
    <t>S-4</t>
  </si>
  <si>
    <t>722+15</t>
  </si>
  <si>
    <t>I-H25a-12</t>
  </si>
  <si>
    <t>12"x12"</t>
  </si>
  <si>
    <t>S-5</t>
  </si>
  <si>
    <t>722+54</t>
  </si>
  <si>
    <t>S-6</t>
  </si>
  <si>
    <t>23+11</t>
  </si>
  <si>
    <t>SUB-TOTALS</t>
  </si>
  <si>
    <t>TOTALS CARRIED TO THE GENERAL SUMMARY</t>
  </si>
  <si>
    <t>E12380</t>
  </si>
  <si>
    <t>E13310</t>
  </si>
  <si>
    <t>E13350</t>
  </si>
  <si>
    <t>E24400</t>
  </si>
  <si>
    <t>E22200</t>
  </si>
  <si>
    <t>E98000</t>
  </si>
  <si>
    <t>E18010</t>
  </si>
  <si>
    <t>E10100</t>
  </si>
  <si>
    <t>E16020</t>
  </si>
  <si>
    <t>E41100</t>
  </si>
  <si>
    <t>STATION TO STATION</t>
  </si>
  <si>
    <t>CADD GENERATED AREAS               (SF)</t>
  </si>
  <si>
    <t>EXCAVATION</t>
  </si>
  <si>
    <t>WORK ZONE IMPACT ATTENUATOR, 24" WIDE HAZARDS (UNIDIRECTIONAL)</t>
  </si>
  <si>
    <t>BARRIER REFLECTOR,         TYPE 1, BIDIRECTIONAL</t>
  </si>
  <si>
    <t>OBJECT MARKER,             ONE WAY</t>
  </si>
  <si>
    <t>WORK ZONE DOTTED LINE, CLASS I, 4", 740.06, TYPE I</t>
  </si>
  <si>
    <t>WORK ZONE EDGE LINE, CLASS I, 740.06, TYPE I</t>
  </si>
  <si>
    <t>WORK ZONE PAVEMENT MARKING, MISC.: "BLACK-OUT" TEMPORARY TAPE</t>
  </si>
  <si>
    <t>MAINTAINING TRAFFIC, MISC.: NON-REINFORCED CONCRETE LEVELING PAD, 6" THICK</t>
  </si>
  <si>
    <t>COMPACTED AGGREGATE, 6" DEPTH</t>
  </si>
  <si>
    <t>FIELD OFFICE, TYPE C</t>
  </si>
  <si>
    <t>PORTABLE BARRIER, UNANCHORED</t>
  </si>
  <si>
    <t>MNTH</t>
  </si>
  <si>
    <t>PHASE 1 QUANTITIES FOR MEDIAN OVERHEAD BRIDGE WORK</t>
  </si>
  <si>
    <t>CA1</t>
  </si>
  <si>
    <t>P.12</t>
  </si>
  <si>
    <t>MED</t>
  </si>
  <si>
    <t>CA2</t>
  </si>
  <si>
    <t>P.12-P.13</t>
  </si>
  <si>
    <t>CA3</t>
  </si>
  <si>
    <t>PB1</t>
  </si>
  <si>
    <t>PB2</t>
  </si>
  <si>
    <t>MED RT</t>
  </si>
  <si>
    <t>PB3</t>
  </si>
  <si>
    <t>MED LT</t>
  </si>
  <si>
    <t>PB4</t>
  </si>
  <si>
    <r>
      <t xml:space="preserve">IR-74 </t>
    </r>
    <r>
      <rPr>
        <b/>
        <sz val="12"/>
        <color theme="1"/>
        <rFont val="Calibri"/>
        <family val="2"/>
        <scheme val="minor"/>
      </rPr>
      <t>RIGHT LANE</t>
    </r>
    <r>
      <rPr>
        <sz val="12"/>
        <color theme="1"/>
        <rFont val="Calibri"/>
        <family val="2"/>
        <scheme val="minor"/>
      </rPr>
      <t xml:space="preserve"> CLOSURE FOR OVERHEAD BRIDGE WORK</t>
    </r>
  </si>
  <si>
    <t>EB</t>
  </si>
  <si>
    <t>WB</t>
  </si>
  <si>
    <r>
      <t xml:space="preserve">IR-74 </t>
    </r>
    <r>
      <rPr>
        <b/>
        <sz val="12"/>
        <color theme="1"/>
        <rFont val="Calibri"/>
        <family val="2"/>
        <scheme val="minor"/>
      </rPr>
      <t xml:space="preserve">LEFT LANE </t>
    </r>
    <r>
      <rPr>
        <sz val="12"/>
        <color theme="1"/>
        <rFont val="Calibri"/>
        <family val="2"/>
        <scheme val="minor"/>
      </rPr>
      <t>CLOSURE FOR OVERHEAD BRIDGE WORK</t>
    </r>
  </si>
  <si>
    <t xml:space="preserve">TOTALS NOT FROM SHEET       </t>
  </si>
  <si>
    <t>TOTALS CARRIED TO GENERAL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</si>
</sst>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+&quot;00.00"/>
    <numFmt numFmtId="165" formatCode="0\+00.00"/>
    <numFmt numFmtId="166" formatCode="0.0"/>
    <numFmt numFmtId="167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Up="1" diagonalDown="1">
      <left style="thin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269">
    <xf numFmtId="0" fontId="0" fillId="0" borderId="0" xfId="0"/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11" fontId="0" fillId="0" borderId="0" xfId="0" applyNumberFormat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/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/>
    </xf>
    <xf numFmtId="0" fontId="0" fillId="3" borderId="14" xfId="0" applyFill="1" applyBorder="1" applyAlignment="1">
      <alignment horizontal="center" textRotation="90" wrapText="1"/>
    </xf>
    <xf numFmtId="0" fontId="0" fillId="3" borderId="3" xfId="0" applyFill="1" applyBorder="1" applyAlignment="1">
      <alignment horizontal="center" textRotation="90" wrapText="1"/>
    </xf>
    <xf numFmtId="0" fontId="0" fillId="3" borderId="1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0" borderId="15" xfId="0" applyBorder="1" applyAlignment="1">
      <alignment horizontal="center" textRotation="90" wrapText="1"/>
    </xf>
    <xf numFmtId="0" fontId="1" fillId="0" borderId="18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right" vertical="center"/>
    </xf>
    <xf numFmtId="2" fontId="0" fillId="0" borderId="31" xfId="0" applyNumberFormat="1" applyBorder="1" applyAlignment="1">
      <alignment horizontal="center" vertical="center"/>
    </xf>
    <xf numFmtId="2" fontId="0" fillId="0" borderId="6" xfId="0" applyNumberFormat="1" applyBorder="1" applyAlignment="1">
      <alignment vertical="center"/>
    </xf>
    <xf numFmtId="2" fontId="0" fillId="0" borderId="30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2" fontId="0" fillId="0" borderId="17" xfId="0" applyNumberForma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right" vertical="center"/>
    </xf>
    <xf numFmtId="2" fontId="0" fillId="0" borderId="37" xfId="0" applyNumberFormat="1" applyBorder="1" applyAlignment="1">
      <alignment horizontal="center" vertical="center"/>
    </xf>
    <xf numFmtId="2" fontId="0" fillId="0" borderId="37" xfId="0" applyNumberFormat="1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0" fillId="0" borderId="18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1" fontId="1" fillId="0" borderId="26" xfId="0" applyNumberFormat="1" applyFont="1" applyBorder="1" applyAlignment="1">
      <alignment horizontal="right" vertical="center" indent="1"/>
    </xf>
    <xf numFmtId="1" fontId="1" fillId="0" borderId="27" xfId="0" applyNumberFormat="1" applyFont="1" applyBorder="1" applyAlignment="1">
      <alignment horizontal="right" vertical="center" indent="1"/>
    </xf>
    <xf numFmtId="0" fontId="0" fillId="0" borderId="27" xfId="0" applyBorder="1" applyAlignment="1">
      <alignment horizontal="right" vertical="center" indent="1"/>
    </xf>
    <xf numFmtId="166" fontId="0" fillId="0" borderId="38" xfId="0" applyNumberFormat="1" applyBorder="1" applyAlignment="1">
      <alignment horizontal="center" vertical="center"/>
    </xf>
    <xf numFmtId="166" fontId="0" fillId="0" borderId="39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" fontId="3" fillId="0" borderId="26" xfId="0" applyNumberFormat="1" applyFont="1" applyBorder="1" applyAlignment="1">
      <alignment horizontal="right" vertical="center" indent="1"/>
    </xf>
    <xf numFmtId="1" fontId="3" fillId="0" borderId="27" xfId="0" applyNumberFormat="1" applyFont="1" applyBorder="1" applyAlignment="1">
      <alignment horizontal="right" vertical="center" indent="1"/>
    </xf>
    <xf numFmtId="1" fontId="0" fillId="0" borderId="41" xfId="0" applyNumberForma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0" fontId="0" fillId="0" borderId="0" xfId="0" quotePrefix="1"/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90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textRotation="90" wrapText="1"/>
    </xf>
    <xf numFmtId="0" fontId="0" fillId="0" borderId="1" xfId="0" applyBorder="1" applyAlignment="1">
      <alignment horizontal="center" textRotation="90" wrapText="1"/>
    </xf>
    <xf numFmtId="0" fontId="0" fillId="0" borderId="2" xfId="0" applyBorder="1" applyAlignment="1">
      <alignment horizontal="center" textRotation="90" wrapText="1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15" xfId="0" applyNumberForma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7" fontId="0" fillId="0" borderId="25" xfId="0" applyNumberFormat="1" applyBorder="1" applyAlignment="1">
      <alignment horizontal="center" vertical="center"/>
    </xf>
    <xf numFmtId="0" fontId="1" fillId="0" borderId="26" xfId="0" applyFont="1" applyBorder="1" applyAlignment="1">
      <alignment horizontal="right" vertical="center" indent="2"/>
    </xf>
    <xf numFmtId="0" fontId="0" fillId="0" borderId="27" xfId="0" applyBorder="1" applyAlignment="1">
      <alignment horizontal="right" vertical="center" indent="2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66" fontId="0" fillId="0" borderId="44" xfId="0" applyNumberFormat="1" applyBorder="1" applyAlignment="1">
      <alignment horizontal="center" vertical="center"/>
    </xf>
    <xf numFmtId="167" fontId="0" fillId="0" borderId="44" xfId="0" applyNumberFormat="1" applyBorder="1" applyAlignment="1">
      <alignment horizontal="center" vertical="center"/>
    </xf>
    <xf numFmtId="167" fontId="0" fillId="0" borderId="45" xfId="0" applyNumberFormat="1" applyBorder="1" applyAlignment="1">
      <alignment horizontal="center" vertical="center"/>
    </xf>
    <xf numFmtId="0" fontId="4" fillId="0" borderId="26" xfId="0" applyFont="1" applyBorder="1" applyAlignment="1">
      <alignment horizontal="right" vertical="center" indent="2"/>
    </xf>
    <xf numFmtId="0" fontId="5" fillId="0" borderId="27" xfId="0" applyFont="1" applyBorder="1" applyAlignment="1">
      <alignment horizontal="right" vertical="center" indent="2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6" fillId="0" borderId="4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textRotation="90" wrapText="1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textRotation="90" wrapText="1"/>
    </xf>
    <xf numFmtId="0" fontId="7" fillId="0" borderId="25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/>
    <xf numFmtId="0" fontId="7" fillId="0" borderId="3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  <xf numFmtId="166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/>
    <xf numFmtId="0" fontId="7" fillId="0" borderId="34" xfId="0" applyFont="1" applyBorder="1" applyAlignment="1">
      <alignment horizontal="center" vertical="center"/>
    </xf>
    <xf numFmtId="0" fontId="7" fillId="0" borderId="46" xfId="0" applyFont="1" applyBorder="1" applyAlignment="1">
      <alignment horizontal="right" vertical="center" indent="2"/>
    </xf>
    <xf numFmtId="0" fontId="7" fillId="0" borderId="31" xfId="0" applyFont="1" applyBorder="1" applyAlignment="1">
      <alignment horizontal="right" vertical="center" indent="2"/>
    </xf>
    <xf numFmtId="166" fontId="7" fillId="0" borderId="5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7" fontId="7" fillId="0" borderId="7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7" xfId="0" applyBorder="1" applyAlignment="1">
      <alignment horizontal="right"/>
    </xf>
    <xf numFmtId="0" fontId="0" fillId="0" borderId="58" xfId="0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23" xfId="0" applyBorder="1" applyAlignment="1">
      <alignment horizontal="center"/>
    </xf>
    <xf numFmtId="0" fontId="4" fillId="0" borderId="27" xfId="0" applyFont="1" applyBorder="1" applyAlignment="1">
      <alignment horizontal="right" vertical="center" indent="2"/>
    </xf>
    <xf numFmtId="1" fontId="7" fillId="0" borderId="38" xfId="0" applyNumberFormat="1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1BA5-B57D-4664-8820-CA9A44B4FB5C}">
  <dimension ref="A1:Q29"/>
  <sheetViews>
    <sheetView workbookViewId="0">
      <selection activeCell="F3" sqref="F3"/>
    </sheetView>
  </sheetViews>
  <sheetFormatPr defaultRowHeight="15" x14ac:dyDescent="0.25"/>
  <cols>
    <col min="1" max="17" width="11.140625" customWidth="1"/>
  </cols>
  <sheetData>
    <row r="1" spans="1:17" x14ac:dyDescent="0.25"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42</v>
      </c>
      <c r="Q1" s="1" t="s">
        <v>0</v>
      </c>
    </row>
    <row r="5" spans="1:17" x14ac:dyDescent="0.25">
      <c r="A5" s="2" t="s">
        <v>7</v>
      </c>
      <c r="B5" s="2" t="s">
        <v>8</v>
      </c>
      <c r="C5" s="3">
        <v>1755.5</v>
      </c>
      <c r="D5" s="4" t="s">
        <v>9</v>
      </c>
      <c r="E5" s="2"/>
      <c r="F5" s="3"/>
      <c r="G5" s="5"/>
      <c r="H5" s="4"/>
      <c r="I5" s="2"/>
      <c r="J5" s="2"/>
      <c r="K5" s="2"/>
      <c r="L5" s="2"/>
      <c r="M5" s="2"/>
      <c r="N5" s="2">
        <v>1</v>
      </c>
      <c r="O5" s="2"/>
      <c r="P5" s="2"/>
      <c r="Q5" s="2"/>
    </row>
    <row r="6" spans="1:17" x14ac:dyDescent="0.25">
      <c r="A6" s="2" t="s">
        <v>10</v>
      </c>
      <c r="B6" s="2" t="s">
        <v>8</v>
      </c>
      <c r="C6" s="3">
        <v>1757.6</v>
      </c>
      <c r="D6" s="4" t="s">
        <v>9</v>
      </c>
      <c r="E6" s="2"/>
      <c r="F6" s="3"/>
      <c r="G6" s="5"/>
      <c r="H6" s="4"/>
      <c r="I6" s="2"/>
      <c r="J6" s="2"/>
      <c r="K6" s="2"/>
      <c r="L6" s="2"/>
      <c r="M6" s="2"/>
      <c r="N6" s="2">
        <v>1</v>
      </c>
      <c r="O6" s="2"/>
      <c r="P6" s="2"/>
      <c r="Q6" s="2"/>
    </row>
    <row r="7" spans="1:17" x14ac:dyDescent="0.25">
      <c r="A7" s="2" t="s">
        <v>11</v>
      </c>
      <c r="B7" s="2" t="s">
        <v>8</v>
      </c>
      <c r="C7" s="3">
        <v>1778.93</v>
      </c>
      <c r="D7" s="4" t="s">
        <v>9</v>
      </c>
      <c r="E7" s="2"/>
      <c r="F7" s="3"/>
      <c r="G7" s="5"/>
      <c r="H7" s="4"/>
      <c r="I7" s="2"/>
      <c r="J7" s="2"/>
      <c r="K7" s="2"/>
      <c r="L7" s="2"/>
      <c r="M7" s="2"/>
      <c r="N7" s="2"/>
      <c r="O7" s="2"/>
      <c r="P7" s="2"/>
      <c r="Q7" s="2">
        <v>69.099999999999994</v>
      </c>
    </row>
    <row r="8" spans="1:17" x14ac:dyDescent="0.25">
      <c r="A8" s="2" t="s">
        <v>12</v>
      </c>
      <c r="B8" s="2" t="s">
        <v>8</v>
      </c>
      <c r="C8" s="3">
        <v>1810.83</v>
      </c>
      <c r="D8" s="4" t="s">
        <v>13</v>
      </c>
      <c r="E8" s="2"/>
      <c r="F8" s="3"/>
      <c r="G8" s="5"/>
      <c r="H8" s="4"/>
      <c r="I8" s="2"/>
      <c r="J8" s="2"/>
      <c r="K8" s="2"/>
      <c r="L8" s="2"/>
      <c r="M8" s="2"/>
      <c r="N8" s="2"/>
      <c r="O8" s="2"/>
      <c r="P8" s="2"/>
      <c r="Q8" s="2">
        <v>32.6</v>
      </c>
    </row>
    <row r="9" spans="1:17" x14ac:dyDescent="0.25">
      <c r="A9" s="2" t="s">
        <v>14</v>
      </c>
      <c r="B9" s="2" t="s">
        <v>8</v>
      </c>
      <c r="C9" s="3">
        <v>1781.7</v>
      </c>
      <c r="D9" s="4" t="s">
        <v>13</v>
      </c>
      <c r="E9" s="2"/>
      <c r="F9" s="3">
        <v>1852.3</v>
      </c>
      <c r="G9" s="5" t="s">
        <v>13</v>
      </c>
      <c r="H9" s="4"/>
      <c r="I9" s="2"/>
      <c r="J9" s="2"/>
      <c r="K9" s="2"/>
      <c r="L9" s="2"/>
      <c r="M9" s="2"/>
      <c r="N9" s="2"/>
      <c r="O9" s="2"/>
      <c r="P9" s="2">
        <v>70.599999999999994</v>
      </c>
      <c r="Q9" s="2"/>
    </row>
    <row r="10" spans="1:17" x14ac:dyDescent="0.25">
      <c r="A10" s="2"/>
      <c r="B10" s="2"/>
      <c r="C10" s="3"/>
      <c r="D10" s="4"/>
      <c r="E10" s="2"/>
      <c r="F10" s="3"/>
      <c r="G10" s="5"/>
      <c r="H10" s="4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2" t="s">
        <v>15</v>
      </c>
      <c r="B11" s="2" t="s">
        <v>8</v>
      </c>
      <c r="C11" s="3">
        <v>1852.3</v>
      </c>
      <c r="D11" s="4" t="s">
        <v>13</v>
      </c>
      <c r="E11" s="2"/>
      <c r="F11" s="3">
        <v>1867.6</v>
      </c>
      <c r="G11" s="5" t="s">
        <v>13</v>
      </c>
      <c r="H11" s="4"/>
      <c r="I11" s="2"/>
      <c r="J11" s="2"/>
      <c r="K11" s="2"/>
      <c r="L11" s="2"/>
      <c r="M11" s="2"/>
      <c r="N11" s="2"/>
      <c r="O11" s="2">
        <v>15.3</v>
      </c>
      <c r="P11" s="2"/>
      <c r="Q11" s="2"/>
    </row>
    <row r="12" spans="1:17" x14ac:dyDescent="0.25">
      <c r="A12" s="2" t="s">
        <v>16</v>
      </c>
      <c r="B12" s="2" t="s">
        <v>8</v>
      </c>
      <c r="C12" s="3">
        <v>1719.55</v>
      </c>
      <c r="D12" s="4" t="s">
        <v>9</v>
      </c>
      <c r="E12" s="2"/>
      <c r="F12" s="3">
        <v>1853.3</v>
      </c>
      <c r="G12" s="5" t="s">
        <v>9</v>
      </c>
      <c r="H12" s="4"/>
      <c r="I12" s="2"/>
      <c r="J12" s="2"/>
      <c r="K12" s="2"/>
      <c r="L12" s="2"/>
      <c r="M12" s="2"/>
      <c r="N12" s="2"/>
      <c r="O12" s="2"/>
      <c r="P12" s="2">
        <v>153.30000000000001</v>
      </c>
      <c r="Q12" s="2"/>
    </row>
    <row r="13" spans="1:17" x14ac:dyDescent="0.25">
      <c r="A13" s="2" t="s">
        <v>17</v>
      </c>
      <c r="B13" s="2" t="s">
        <v>8</v>
      </c>
      <c r="C13" s="3">
        <v>1797.4</v>
      </c>
      <c r="D13" s="4" t="s">
        <v>9</v>
      </c>
      <c r="E13" s="2"/>
      <c r="F13" s="3">
        <v>1883.2</v>
      </c>
      <c r="G13" s="5" t="s">
        <v>9</v>
      </c>
      <c r="H13" s="4">
        <v>75</v>
      </c>
      <c r="I13" s="2">
        <v>1</v>
      </c>
      <c r="J13" s="2"/>
      <c r="K13" s="2">
        <v>1</v>
      </c>
      <c r="L13" s="2"/>
      <c r="M13" s="2"/>
      <c r="N13" s="2"/>
      <c r="O13" s="2"/>
      <c r="P13" s="2"/>
      <c r="Q13" s="2"/>
    </row>
    <row r="14" spans="1:17" x14ac:dyDescent="0.25">
      <c r="A14" s="2" t="s">
        <v>18</v>
      </c>
      <c r="B14" s="2" t="s">
        <v>8</v>
      </c>
      <c r="C14" s="3">
        <v>1836.5</v>
      </c>
      <c r="D14" s="4" t="s">
        <v>13</v>
      </c>
      <c r="E14" s="2"/>
      <c r="F14" s="3">
        <v>1883.2</v>
      </c>
      <c r="G14" s="5" t="s">
        <v>13</v>
      </c>
      <c r="H14" s="4">
        <v>37.5</v>
      </c>
      <c r="I14" s="2">
        <v>1</v>
      </c>
      <c r="J14" s="2"/>
      <c r="K14" s="2">
        <v>1</v>
      </c>
      <c r="L14" s="2"/>
      <c r="M14" s="2"/>
      <c r="N14" s="2"/>
      <c r="O14" s="2"/>
      <c r="P14" s="2"/>
      <c r="Q14" s="2"/>
    </row>
    <row r="15" spans="1:17" x14ac:dyDescent="0.25">
      <c r="A15" s="2" t="s">
        <v>19</v>
      </c>
      <c r="B15" s="2" t="s">
        <v>20</v>
      </c>
      <c r="C15" s="3">
        <v>2127.9</v>
      </c>
      <c r="D15" s="4" t="s">
        <v>13</v>
      </c>
      <c r="E15" s="2"/>
      <c r="F15" s="3">
        <v>2232.1</v>
      </c>
      <c r="G15" s="5" t="s">
        <v>13</v>
      </c>
      <c r="H15" s="4">
        <v>87.5</v>
      </c>
      <c r="I15" s="2"/>
      <c r="J15" s="2">
        <v>1</v>
      </c>
      <c r="K15" s="2">
        <v>1</v>
      </c>
      <c r="L15" s="2"/>
      <c r="M15" s="2"/>
      <c r="N15" s="2"/>
      <c r="O15" s="2"/>
      <c r="P15" s="2"/>
      <c r="Q15" s="2"/>
    </row>
    <row r="16" spans="1:17" x14ac:dyDescent="0.25">
      <c r="A16" s="2"/>
      <c r="B16" s="2"/>
      <c r="C16" s="3"/>
      <c r="D16" s="4"/>
      <c r="E16" s="2"/>
      <c r="F16" s="3"/>
      <c r="G16" s="5"/>
      <c r="H16" s="4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2" t="s">
        <v>21</v>
      </c>
      <c r="B17" s="2" t="s">
        <v>20</v>
      </c>
      <c r="C17" s="3">
        <v>2129.6999999999998</v>
      </c>
      <c r="D17" s="4" t="s">
        <v>9</v>
      </c>
      <c r="E17" s="2"/>
      <c r="F17" s="3">
        <v>2236.4</v>
      </c>
      <c r="G17" s="5" t="s">
        <v>9</v>
      </c>
      <c r="H17" s="4">
        <v>100</v>
      </c>
      <c r="I17" s="2">
        <v>1</v>
      </c>
      <c r="J17" s="2"/>
      <c r="K17" s="2">
        <v>1</v>
      </c>
      <c r="L17" s="2"/>
      <c r="M17" s="2"/>
      <c r="N17" s="2"/>
      <c r="O17" s="2"/>
      <c r="P17" s="2"/>
      <c r="Q17" s="2"/>
    </row>
    <row r="18" spans="1:17" x14ac:dyDescent="0.25">
      <c r="A18" s="2" t="s">
        <v>22</v>
      </c>
      <c r="B18" s="2" t="s">
        <v>20</v>
      </c>
      <c r="C18" s="3">
        <v>2230.1999999999998</v>
      </c>
      <c r="D18" s="4" t="s">
        <v>13</v>
      </c>
      <c r="E18" s="2"/>
      <c r="F18" s="3"/>
      <c r="G18" s="5"/>
      <c r="H18" s="4"/>
      <c r="I18" s="2"/>
      <c r="J18" s="2"/>
      <c r="K18" s="2"/>
      <c r="L18" s="2"/>
      <c r="M18" s="2"/>
      <c r="N18" s="2"/>
      <c r="O18" s="2"/>
      <c r="P18" s="2"/>
      <c r="Q18" s="2">
        <v>1</v>
      </c>
    </row>
    <row r="19" spans="1:17" x14ac:dyDescent="0.25">
      <c r="A19" s="2" t="s">
        <v>23</v>
      </c>
      <c r="B19" s="2" t="s">
        <v>20</v>
      </c>
      <c r="C19" s="3">
        <v>2249.67</v>
      </c>
      <c r="D19" s="4" t="s">
        <v>9</v>
      </c>
      <c r="E19" s="2"/>
      <c r="F19" s="3"/>
      <c r="G19" s="5"/>
      <c r="H19" s="4"/>
      <c r="I19" s="2"/>
      <c r="J19" s="2"/>
      <c r="K19" s="2"/>
      <c r="L19" s="2"/>
      <c r="M19" s="2"/>
      <c r="N19" s="2"/>
      <c r="O19" s="2"/>
      <c r="P19" s="2"/>
      <c r="Q19" s="2">
        <v>31.7</v>
      </c>
    </row>
    <row r="20" spans="1:17" x14ac:dyDescent="0.25">
      <c r="A20" s="2" t="s">
        <v>24</v>
      </c>
      <c r="B20" s="2" t="s">
        <v>20</v>
      </c>
      <c r="C20" s="3">
        <v>2233.1999999999998</v>
      </c>
      <c r="D20" s="4" t="s">
        <v>9</v>
      </c>
      <c r="E20" s="2"/>
      <c r="F20" s="3"/>
      <c r="G20" s="5"/>
      <c r="H20" s="4"/>
      <c r="I20" s="2"/>
      <c r="J20" s="2"/>
      <c r="K20" s="2"/>
      <c r="L20" s="2"/>
      <c r="M20" s="2"/>
      <c r="N20" s="2">
        <v>1</v>
      </c>
      <c r="O20" s="2"/>
      <c r="P20" s="2"/>
      <c r="Q20" s="2"/>
    </row>
    <row r="21" spans="1:17" x14ac:dyDescent="0.25">
      <c r="A21" s="2" t="s">
        <v>25</v>
      </c>
      <c r="B21" s="2" t="s">
        <v>20</v>
      </c>
      <c r="C21" s="3">
        <v>2299.86</v>
      </c>
      <c r="D21" s="4" t="s">
        <v>13</v>
      </c>
      <c r="E21" s="2"/>
      <c r="F21" s="3"/>
      <c r="G21" s="5"/>
      <c r="H21" s="4"/>
      <c r="I21" s="2"/>
      <c r="J21" s="2"/>
      <c r="K21" s="2"/>
      <c r="L21" s="2"/>
      <c r="M21" s="2"/>
      <c r="N21" s="2"/>
      <c r="O21" s="2"/>
      <c r="P21" s="2"/>
      <c r="Q21" s="2">
        <v>27.8</v>
      </c>
    </row>
    <row r="22" spans="1:17" x14ac:dyDescent="0.25">
      <c r="A22" s="2"/>
      <c r="B22" s="2"/>
      <c r="C22" s="3"/>
      <c r="D22" s="4"/>
      <c r="E22" s="2"/>
      <c r="F22" s="3"/>
      <c r="G22" s="5"/>
      <c r="H22" s="4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 t="s">
        <v>26</v>
      </c>
      <c r="B23" s="2" t="s">
        <v>20</v>
      </c>
      <c r="C23" s="3">
        <v>2233.1999999999998</v>
      </c>
      <c r="D23" s="4" t="s">
        <v>9</v>
      </c>
      <c r="E23" s="2"/>
      <c r="F23" s="3"/>
      <c r="G23" s="5"/>
      <c r="H23" s="4"/>
      <c r="I23" s="2"/>
      <c r="J23" s="2"/>
      <c r="K23" s="2"/>
      <c r="L23" s="2"/>
      <c r="M23" s="2"/>
      <c r="N23" s="2">
        <v>1</v>
      </c>
      <c r="O23" s="2"/>
      <c r="P23" s="2"/>
      <c r="Q23" s="2"/>
    </row>
    <row r="24" spans="1:17" x14ac:dyDescent="0.25">
      <c r="A24" s="2" t="s">
        <v>27</v>
      </c>
      <c r="B24" s="2" t="s">
        <v>20</v>
      </c>
      <c r="C24" s="3">
        <v>2321.1</v>
      </c>
      <c r="D24" s="4" t="s">
        <v>13</v>
      </c>
      <c r="E24" s="2"/>
      <c r="F24" s="3"/>
      <c r="G24" s="5"/>
      <c r="H24" s="4"/>
      <c r="I24" s="2"/>
      <c r="J24" s="2"/>
      <c r="K24" s="2"/>
      <c r="L24" s="2"/>
      <c r="M24" s="2"/>
      <c r="N24" s="2">
        <v>1</v>
      </c>
      <c r="O24" s="2"/>
      <c r="P24" s="2"/>
      <c r="Q24" s="2"/>
    </row>
    <row r="25" spans="1:17" x14ac:dyDescent="0.25">
      <c r="A25" s="2"/>
      <c r="B25" s="2"/>
      <c r="C25" s="3"/>
      <c r="D25" s="4"/>
      <c r="E25" s="2"/>
      <c r="F25" s="3"/>
      <c r="G25" s="5"/>
      <c r="H25" s="4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 t="s">
        <v>28</v>
      </c>
      <c r="B26" s="2" t="s">
        <v>29</v>
      </c>
      <c r="C26" s="3">
        <v>72146</v>
      </c>
      <c r="D26" s="4" t="s">
        <v>13</v>
      </c>
      <c r="E26" s="2"/>
      <c r="F26" s="3">
        <v>72259.3</v>
      </c>
      <c r="G26" s="5" t="s">
        <v>13</v>
      </c>
      <c r="H26" s="4">
        <v>162.5</v>
      </c>
      <c r="I26" s="2"/>
      <c r="J26" s="2">
        <v>1</v>
      </c>
      <c r="K26" s="2">
        <v>1</v>
      </c>
      <c r="L26" s="2">
        <v>54.5</v>
      </c>
      <c r="M26" s="2"/>
      <c r="N26" s="2"/>
      <c r="O26" s="2"/>
      <c r="P26" s="2"/>
      <c r="Q26" s="2"/>
    </row>
    <row r="27" spans="1:17" x14ac:dyDescent="0.25">
      <c r="A27" s="2" t="s">
        <v>30</v>
      </c>
      <c r="B27" s="2" t="s">
        <v>29</v>
      </c>
      <c r="C27" s="3">
        <v>72236.5</v>
      </c>
      <c r="D27" s="4" t="s">
        <v>13</v>
      </c>
      <c r="E27" s="2"/>
      <c r="F27" s="3">
        <v>72261.899999999994</v>
      </c>
      <c r="G27" s="5" t="s">
        <v>13</v>
      </c>
      <c r="H27" s="4"/>
      <c r="I27" s="2"/>
      <c r="J27" s="2"/>
      <c r="K27" s="2"/>
      <c r="L27" s="2"/>
      <c r="M27" s="2"/>
      <c r="N27" s="2"/>
      <c r="O27" s="2"/>
      <c r="P27" s="2"/>
      <c r="Q27" s="2">
        <v>15.9</v>
      </c>
    </row>
    <row r="28" spans="1:17" x14ac:dyDescent="0.25">
      <c r="A28" s="2" t="s">
        <v>31</v>
      </c>
      <c r="B28" s="2" t="s">
        <v>29</v>
      </c>
      <c r="C28" s="3">
        <v>72032.5</v>
      </c>
      <c r="D28" s="4" t="s">
        <v>32</v>
      </c>
      <c r="E28" s="2"/>
      <c r="F28" s="3">
        <v>72401.399999999994</v>
      </c>
      <c r="G28" s="5" t="s">
        <v>32</v>
      </c>
      <c r="H28" s="4">
        <v>625</v>
      </c>
      <c r="I28" s="2"/>
      <c r="J28" s="2"/>
      <c r="K28" s="2"/>
      <c r="L28" s="2"/>
      <c r="M28" s="2">
        <v>2</v>
      </c>
      <c r="N28" s="2"/>
      <c r="O28" s="2"/>
      <c r="P28" s="2"/>
      <c r="Q28" s="2"/>
    </row>
    <row r="29" spans="1:17" x14ac:dyDescent="0.25">
      <c r="A29" s="2" t="s">
        <v>33</v>
      </c>
      <c r="B29" s="2" t="s">
        <v>29</v>
      </c>
      <c r="C29" s="3">
        <v>72181.5</v>
      </c>
      <c r="D29" s="4" t="s">
        <v>9</v>
      </c>
      <c r="E29" s="2"/>
      <c r="F29" s="3">
        <v>72570.5</v>
      </c>
      <c r="G29" s="5" t="s">
        <v>9</v>
      </c>
      <c r="H29" s="4">
        <v>237.5</v>
      </c>
      <c r="I29" s="2">
        <v>1</v>
      </c>
      <c r="J29" s="2"/>
      <c r="K29" s="2"/>
      <c r="L29" s="2"/>
      <c r="M29" s="2"/>
      <c r="N29" s="2"/>
      <c r="O29" s="2"/>
      <c r="P29" s="2"/>
      <c r="Q2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A77C5-130E-425C-B9F5-17FB2528A41A}">
  <dimension ref="A1:Y33"/>
  <sheetViews>
    <sheetView workbookViewId="0">
      <selection activeCell="S2" sqref="S2"/>
    </sheetView>
  </sheetViews>
  <sheetFormatPr defaultRowHeight="15" x14ac:dyDescent="0.25"/>
  <cols>
    <col min="1" max="7" width="10.28515625" bestFit="1" customWidth="1"/>
    <col min="8" max="12" width="10" bestFit="1" customWidth="1"/>
  </cols>
  <sheetData>
    <row r="1" spans="1:25" x14ac:dyDescent="0.25">
      <c r="J1" s="1" t="s">
        <v>0</v>
      </c>
      <c r="K1" s="1" t="s">
        <v>1</v>
      </c>
      <c r="L1" s="1" t="s">
        <v>2</v>
      </c>
      <c r="M1" s="1" t="s">
        <v>3</v>
      </c>
      <c r="N1" s="1" t="s">
        <v>4</v>
      </c>
      <c r="O1" s="1" t="s">
        <v>5</v>
      </c>
      <c r="P1" s="1" t="s">
        <v>6</v>
      </c>
      <c r="Q1" t="s">
        <v>89</v>
      </c>
      <c r="R1" t="s">
        <v>90</v>
      </c>
      <c r="S1" t="s">
        <v>93</v>
      </c>
      <c r="T1" t="s">
        <v>94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</row>
    <row r="2" spans="1:25" x14ac:dyDescent="0.25">
      <c r="R2" t="s">
        <v>91</v>
      </c>
    </row>
    <row r="3" spans="1:25" x14ac:dyDescent="0.25">
      <c r="P3" t="s">
        <v>92</v>
      </c>
      <c r="Q3" t="s">
        <v>92</v>
      </c>
    </row>
    <row r="4" spans="1:25" ht="15.75" thickBot="1" x14ac:dyDescent="0.3"/>
    <row r="5" spans="1:25" x14ac:dyDescent="0.25">
      <c r="A5" s="20" t="s">
        <v>48</v>
      </c>
      <c r="B5" s="21" t="s">
        <v>49</v>
      </c>
      <c r="C5" s="22" t="s">
        <v>50</v>
      </c>
      <c r="D5" s="22" t="s">
        <v>51</v>
      </c>
      <c r="E5" s="23" t="s">
        <v>52</v>
      </c>
      <c r="F5" s="11">
        <v>1735</v>
      </c>
      <c r="G5" s="12"/>
      <c r="H5" s="13"/>
      <c r="I5" s="24"/>
      <c r="J5" s="6"/>
      <c r="K5" s="7"/>
      <c r="L5" s="7"/>
      <c r="M5" s="8"/>
      <c r="N5" s="8">
        <f>F5/9</f>
        <v>192.77777777777777</v>
      </c>
      <c r="O5" s="8"/>
      <c r="P5" s="8"/>
      <c r="Q5" s="8"/>
      <c r="R5" s="8">
        <f>(F5/9)*0.055*2</f>
        <v>21.205555555555556</v>
      </c>
      <c r="S5" s="8">
        <f>F5*0.1042/27</f>
        <v>6.6958148148148151</v>
      </c>
      <c r="T5" s="8">
        <f>F5*0.1458/27</f>
        <v>9.3690000000000015</v>
      </c>
      <c r="U5" s="8"/>
      <c r="V5" s="9"/>
      <c r="W5" s="9"/>
      <c r="X5" s="9"/>
      <c r="Y5" s="10"/>
    </row>
    <row r="6" spans="1:25" x14ac:dyDescent="0.25">
      <c r="A6" s="20"/>
      <c r="B6" s="21"/>
      <c r="C6" s="22"/>
      <c r="D6" s="22"/>
      <c r="E6" s="23"/>
      <c r="F6" s="11"/>
      <c r="G6" s="12"/>
      <c r="H6" s="13"/>
      <c r="I6" s="10"/>
      <c r="J6" s="11"/>
      <c r="K6" s="12"/>
      <c r="L6" s="12"/>
      <c r="M6" s="13"/>
      <c r="N6" s="13"/>
      <c r="O6" s="13"/>
      <c r="P6" s="14"/>
      <c r="Q6" s="13"/>
      <c r="R6" s="13"/>
      <c r="S6" s="13"/>
      <c r="T6" s="13"/>
      <c r="U6" s="13"/>
      <c r="V6" s="9"/>
      <c r="W6" s="9"/>
      <c r="X6" s="9"/>
      <c r="Y6" s="10"/>
    </row>
    <row r="7" spans="1:25" x14ac:dyDescent="0.25">
      <c r="A7" s="25" t="s">
        <v>53</v>
      </c>
      <c r="B7" s="26" t="s">
        <v>49</v>
      </c>
      <c r="C7" s="22" t="s">
        <v>50</v>
      </c>
      <c r="D7" s="22" t="s">
        <v>51</v>
      </c>
      <c r="E7" s="23" t="s">
        <v>54</v>
      </c>
      <c r="F7" s="11">
        <v>1538</v>
      </c>
      <c r="G7" s="12">
        <v>776</v>
      </c>
      <c r="H7" s="13">
        <v>36.5</v>
      </c>
      <c r="I7" s="19"/>
      <c r="J7" s="15">
        <f>F7/9</f>
        <v>170.88888888888889</v>
      </c>
      <c r="K7" s="16">
        <f>H7</f>
        <v>36.5</v>
      </c>
      <c r="L7" s="17">
        <f>G7/9</f>
        <v>86.222222222222229</v>
      </c>
      <c r="M7" s="13"/>
      <c r="N7" s="13"/>
      <c r="O7" s="13">
        <v>124</v>
      </c>
      <c r="P7" s="17"/>
      <c r="Q7" s="17"/>
      <c r="R7" s="17"/>
      <c r="S7" s="17"/>
      <c r="T7" s="17"/>
      <c r="U7" s="17"/>
      <c r="V7" s="9"/>
      <c r="W7" s="9"/>
      <c r="X7" s="9"/>
      <c r="Y7" s="10"/>
    </row>
    <row r="8" spans="1:25" x14ac:dyDescent="0.25">
      <c r="A8" s="20"/>
      <c r="B8" s="21"/>
      <c r="C8" s="22"/>
      <c r="D8" s="22"/>
      <c r="E8" s="23" t="s">
        <v>55</v>
      </c>
      <c r="F8" s="11">
        <v>2602</v>
      </c>
      <c r="G8" s="12"/>
      <c r="H8" s="13"/>
      <c r="I8" s="19"/>
      <c r="J8" s="15"/>
      <c r="K8" s="16"/>
      <c r="L8" s="16"/>
      <c r="M8" s="17"/>
      <c r="N8" s="13"/>
      <c r="O8" s="13"/>
      <c r="P8" s="17">
        <f>F8*0.5/27</f>
        <v>48.185185185185183</v>
      </c>
      <c r="Q8" s="17"/>
      <c r="R8" s="17">
        <f>(F8/9)*0.055*2</f>
        <v>31.80222222222222</v>
      </c>
      <c r="S8" s="17">
        <f>F8*0.1042/27</f>
        <v>10.041792592592593</v>
      </c>
      <c r="T8" s="17">
        <f>F8*0.1458/27</f>
        <v>14.050800000000002</v>
      </c>
      <c r="U8" s="17"/>
      <c r="V8" s="9"/>
      <c r="W8" s="9"/>
      <c r="X8" s="9"/>
      <c r="Y8" s="10"/>
    </row>
    <row r="9" spans="1:25" x14ac:dyDescent="0.25">
      <c r="A9" s="20"/>
      <c r="B9" s="21"/>
      <c r="C9" s="22"/>
      <c r="D9" s="22"/>
      <c r="E9" s="23" t="s">
        <v>55</v>
      </c>
      <c r="F9" s="11">
        <v>2602</v>
      </c>
      <c r="G9" s="12">
        <v>254</v>
      </c>
      <c r="H9" s="13"/>
      <c r="I9" s="19"/>
      <c r="J9" s="15"/>
      <c r="K9" s="16"/>
      <c r="L9" s="16"/>
      <c r="M9" s="17">
        <f>(F9+G9)/9</f>
        <v>317.33333333333331</v>
      </c>
      <c r="N9" s="13"/>
      <c r="O9" s="13"/>
      <c r="P9" s="17"/>
      <c r="Q9" s="17">
        <f>((F9*0.5)+(G9*0.29))/27</f>
        <v>50.913333333333334</v>
      </c>
      <c r="R9" s="9"/>
      <c r="S9" s="13"/>
      <c r="T9" s="9"/>
      <c r="U9" s="9"/>
      <c r="V9" s="9"/>
      <c r="W9" s="9"/>
      <c r="X9" s="9"/>
      <c r="Y9" s="10"/>
    </row>
    <row r="10" spans="1:25" x14ac:dyDescent="0.25">
      <c r="A10" s="20"/>
      <c r="B10" s="21"/>
      <c r="C10" s="22" t="s">
        <v>56</v>
      </c>
      <c r="D10" s="22" t="s">
        <v>57</v>
      </c>
      <c r="E10" s="23" t="s">
        <v>55</v>
      </c>
      <c r="F10" s="11">
        <v>116</v>
      </c>
      <c r="G10" s="12">
        <v>79</v>
      </c>
      <c r="H10" s="13"/>
      <c r="I10" s="18"/>
      <c r="J10" s="15"/>
      <c r="K10" s="16"/>
      <c r="L10" s="16"/>
      <c r="M10" s="17">
        <f>(F10)/9</f>
        <v>12.888888888888889</v>
      </c>
      <c r="N10" s="13"/>
      <c r="O10" s="13"/>
      <c r="P10" s="17">
        <f>((F10+G10)*0.5)/27</f>
        <v>3.6111111111111112</v>
      </c>
      <c r="Q10" s="17"/>
      <c r="R10" s="9"/>
      <c r="S10" s="13"/>
      <c r="T10" s="9"/>
      <c r="U10" s="9"/>
      <c r="V10" s="9"/>
      <c r="W10" s="9"/>
      <c r="X10" s="9"/>
      <c r="Y10" s="10"/>
    </row>
    <row r="11" spans="1:25" x14ac:dyDescent="0.25">
      <c r="A11" s="20"/>
      <c r="B11" s="21"/>
      <c r="C11" s="22"/>
      <c r="D11" s="22"/>
      <c r="E11" s="23"/>
      <c r="F11" s="11"/>
      <c r="G11" s="12"/>
      <c r="H11" s="13"/>
      <c r="I11" s="18"/>
      <c r="J11" s="15"/>
      <c r="K11" s="16"/>
      <c r="L11" s="16"/>
      <c r="M11" s="17"/>
      <c r="N11" s="17"/>
      <c r="O11" s="17"/>
      <c r="P11" s="17"/>
      <c r="Q11" s="17"/>
      <c r="R11" s="18"/>
      <c r="S11" s="17"/>
      <c r="T11" s="17"/>
      <c r="U11" s="9"/>
      <c r="V11" s="9"/>
      <c r="W11" s="9"/>
      <c r="X11" s="9"/>
      <c r="Y11" s="10"/>
    </row>
    <row r="12" spans="1:25" x14ac:dyDescent="0.25">
      <c r="A12" s="20" t="s">
        <v>58</v>
      </c>
      <c r="B12" s="21" t="s">
        <v>59</v>
      </c>
      <c r="C12" s="22" t="s">
        <v>60</v>
      </c>
      <c r="D12" s="22" t="s">
        <v>61</v>
      </c>
      <c r="E12" s="23" t="s">
        <v>52</v>
      </c>
      <c r="F12" s="11">
        <v>497</v>
      </c>
      <c r="G12" s="12"/>
      <c r="H12" s="13"/>
      <c r="I12" s="18"/>
      <c r="J12" s="15"/>
      <c r="K12" s="16"/>
      <c r="L12" s="16"/>
      <c r="M12" s="17"/>
      <c r="N12" s="17">
        <f>F12/9</f>
        <v>55.222222222222221</v>
      </c>
      <c r="O12" s="17"/>
      <c r="P12" s="17"/>
      <c r="Q12" s="17"/>
      <c r="R12" s="17">
        <f>(F12/9)*0.055*2</f>
        <v>6.0744444444444445</v>
      </c>
      <c r="S12" s="17">
        <f>F12*0.1042/27</f>
        <v>1.9180518518518517</v>
      </c>
      <c r="T12" s="17">
        <f>F12*0.1458/27</f>
        <v>2.6838000000000002</v>
      </c>
      <c r="U12" s="9"/>
      <c r="V12" s="9"/>
      <c r="W12" s="9"/>
      <c r="X12" s="9"/>
      <c r="Y12" s="10"/>
    </row>
    <row r="13" spans="1:25" x14ac:dyDescent="0.25">
      <c r="A13" s="25"/>
      <c r="B13" s="26"/>
      <c r="C13" s="27"/>
      <c r="D13" s="27"/>
      <c r="E13" s="28"/>
      <c r="F13" s="15"/>
      <c r="G13" s="16"/>
      <c r="H13" s="17"/>
      <c r="I13" s="18"/>
      <c r="J13" s="15"/>
      <c r="K13" s="16"/>
      <c r="L13" s="16"/>
      <c r="M13" s="17"/>
      <c r="N13" s="17"/>
      <c r="O13" s="17"/>
      <c r="P13" s="17"/>
      <c r="Q13" s="17"/>
      <c r="R13" s="18"/>
      <c r="S13" s="17"/>
      <c r="T13" s="17"/>
      <c r="U13" s="18"/>
      <c r="V13" s="18"/>
      <c r="W13" s="18"/>
      <c r="X13" s="18"/>
      <c r="Y13" s="19"/>
    </row>
    <row r="14" spans="1:25" x14ac:dyDescent="0.25">
      <c r="A14" s="25" t="s">
        <v>62</v>
      </c>
      <c r="B14" s="26" t="s">
        <v>59</v>
      </c>
      <c r="C14" s="27" t="s">
        <v>60</v>
      </c>
      <c r="D14" s="27" t="s">
        <v>61</v>
      </c>
      <c r="E14" s="23" t="s">
        <v>54</v>
      </c>
      <c r="F14" s="11">
        <v>5253.5</v>
      </c>
      <c r="G14" s="16">
        <v>778</v>
      </c>
      <c r="H14" s="17">
        <v>39.6</v>
      </c>
      <c r="I14" s="18"/>
      <c r="J14" s="15">
        <f>F14/9</f>
        <v>583.72222222222217</v>
      </c>
      <c r="K14" s="16">
        <f>H14</f>
        <v>39.6</v>
      </c>
      <c r="L14" s="17">
        <f>G14/9</f>
        <v>86.444444444444443</v>
      </c>
      <c r="M14" s="17"/>
      <c r="N14" s="17"/>
      <c r="O14" s="13">
        <v>44.7</v>
      </c>
      <c r="P14" s="17"/>
      <c r="Q14" s="17"/>
      <c r="R14" s="17"/>
      <c r="S14" s="17"/>
      <c r="T14" s="17"/>
      <c r="U14" s="17"/>
      <c r="V14" s="18"/>
      <c r="W14" s="18"/>
      <c r="X14" s="18"/>
      <c r="Y14" s="19"/>
    </row>
    <row r="15" spans="1:25" x14ac:dyDescent="0.25">
      <c r="A15" s="25"/>
      <c r="B15" s="26"/>
      <c r="C15" s="27"/>
      <c r="D15" s="27"/>
      <c r="E15" s="23" t="s">
        <v>55</v>
      </c>
      <c r="F15" s="11">
        <v>6114</v>
      </c>
      <c r="G15" s="16"/>
      <c r="H15" s="17"/>
      <c r="I15" s="18"/>
      <c r="J15" s="15"/>
      <c r="K15" s="16"/>
      <c r="L15" s="16"/>
      <c r="M15" s="17"/>
      <c r="N15" s="13"/>
      <c r="O15" s="13"/>
      <c r="P15" s="17">
        <f>F15*0.5/27</f>
        <v>113.22222222222223</v>
      </c>
      <c r="Q15" s="17"/>
      <c r="R15" s="17">
        <f>(F15/9)*0.055*2</f>
        <v>74.726666666666674</v>
      </c>
      <c r="S15" s="17">
        <f>F15*0.1042/27</f>
        <v>23.595511111111112</v>
      </c>
      <c r="T15" s="17">
        <f>F15*0.1458/27</f>
        <v>33.015600000000006</v>
      </c>
      <c r="U15" s="17"/>
      <c r="V15" s="18"/>
      <c r="W15" s="18"/>
      <c r="X15" s="18"/>
      <c r="Y15" s="19"/>
    </row>
    <row r="16" spans="1:25" x14ac:dyDescent="0.25">
      <c r="A16" s="25"/>
      <c r="B16" s="26"/>
      <c r="C16" s="27"/>
      <c r="D16" s="27"/>
      <c r="E16" s="23" t="s">
        <v>55</v>
      </c>
      <c r="F16" s="11">
        <v>6219.3</v>
      </c>
      <c r="G16" s="16">
        <v>22.1</v>
      </c>
      <c r="H16" s="17"/>
      <c r="I16" s="18"/>
      <c r="J16" s="15"/>
      <c r="K16" s="16"/>
      <c r="L16" s="16"/>
      <c r="M16" s="17">
        <f>(F16+G16)/9</f>
        <v>693.48888888888894</v>
      </c>
      <c r="N16" s="13"/>
      <c r="O16" s="13"/>
      <c r="P16" s="17"/>
      <c r="Q16" s="17">
        <f>((F16*0.5)+(G16*0.29))/27</f>
        <v>115.4095925925926</v>
      </c>
      <c r="R16" s="9"/>
      <c r="S16" s="13"/>
      <c r="T16" s="9"/>
      <c r="U16" s="9"/>
      <c r="V16" s="9"/>
      <c r="W16" s="9"/>
      <c r="X16" s="9"/>
      <c r="Y16" s="19"/>
    </row>
    <row r="17" spans="1:25" x14ac:dyDescent="0.25">
      <c r="A17" s="25"/>
      <c r="B17" s="26"/>
      <c r="C17" s="27"/>
      <c r="D17" s="27"/>
      <c r="E17" s="23" t="s">
        <v>55</v>
      </c>
      <c r="F17" s="11">
        <v>6377.4</v>
      </c>
      <c r="G17" s="16"/>
      <c r="H17" s="17"/>
      <c r="I17" s="18"/>
      <c r="J17" s="15"/>
      <c r="K17" s="16"/>
      <c r="L17" s="16"/>
      <c r="M17" s="17">
        <f>(F17)/9</f>
        <v>708.59999999999991</v>
      </c>
      <c r="N17" s="13"/>
      <c r="O17" s="13"/>
      <c r="P17" s="17">
        <f>((F17+G17)*0.5)/27</f>
        <v>118.1</v>
      </c>
      <c r="Q17" s="17"/>
      <c r="R17" s="9"/>
      <c r="S17" s="13"/>
      <c r="T17" s="9"/>
      <c r="U17" s="9"/>
      <c r="V17" s="9"/>
      <c r="W17" s="9"/>
      <c r="X17" s="9"/>
      <c r="Y17" s="19"/>
    </row>
    <row r="18" spans="1:25" x14ac:dyDescent="0.25">
      <c r="A18" s="25"/>
      <c r="B18" s="26"/>
      <c r="C18" s="27"/>
      <c r="D18" s="27"/>
      <c r="E18" s="28"/>
      <c r="F18" s="15"/>
      <c r="G18" s="16"/>
      <c r="H18" s="17"/>
      <c r="I18" s="18"/>
      <c r="J18" s="15"/>
      <c r="K18" s="16"/>
      <c r="L18" s="16"/>
      <c r="M18" s="17"/>
      <c r="N18" s="17"/>
      <c r="O18" s="17"/>
      <c r="P18" s="17"/>
      <c r="Q18" s="17"/>
      <c r="R18" s="17"/>
      <c r="S18" s="17"/>
      <c r="T18" s="17"/>
      <c r="U18" s="17"/>
      <c r="V18" s="18"/>
      <c r="W18" s="18"/>
      <c r="X18" s="18"/>
      <c r="Y18" s="19"/>
    </row>
    <row r="19" spans="1:25" x14ac:dyDescent="0.25">
      <c r="A19" s="25" t="s">
        <v>63</v>
      </c>
      <c r="B19" s="26" t="s">
        <v>49</v>
      </c>
      <c r="C19" s="27" t="s">
        <v>64</v>
      </c>
      <c r="D19" s="27" t="s">
        <v>65</v>
      </c>
      <c r="E19" s="28" t="s">
        <v>13</v>
      </c>
      <c r="F19" s="29"/>
      <c r="G19" s="16"/>
      <c r="H19" s="17"/>
      <c r="I19" s="18"/>
      <c r="J19" s="15"/>
      <c r="K19" s="16"/>
      <c r="L19" s="16"/>
      <c r="M19" s="17"/>
      <c r="N19" s="17"/>
      <c r="O19" s="17"/>
      <c r="P19" s="17"/>
      <c r="Q19" s="17"/>
      <c r="R19" s="18"/>
      <c r="S19" s="17"/>
      <c r="T19" s="18"/>
      <c r="U19" s="18"/>
      <c r="V19" s="18"/>
      <c r="W19" s="18"/>
      <c r="X19" s="18">
        <v>6</v>
      </c>
      <c r="Y19" s="19"/>
    </row>
    <row r="20" spans="1:25" x14ac:dyDescent="0.25">
      <c r="A20" s="25"/>
      <c r="B20" s="26"/>
      <c r="C20" s="27" t="s">
        <v>65</v>
      </c>
      <c r="D20" s="27" t="s">
        <v>66</v>
      </c>
      <c r="E20" s="28" t="s">
        <v>13</v>
      </c>
      <c r="F20" s="29"/>
      <c r="G20" s="16"/>
      <c r="H20" s="17"/>
      <c r="I20" s="18"/>
      <c r="J20" s="15"/>
      <c r="K20" s="16"/>
      <c r="L20" s="16"/>
      <c r="M20" s="17"/>
      <c r="N20" s="17"/>
      <c r="O20" s="17"/>
      <c r="P20" s="17"/>
      <c r="Q20" s="17"/>
      <c r="R20" s="18"/>
      <c r="S20" s="17"/>
      <c r="T20" s="18"/>
      <c r="U20" s="18"/>
      <c r="V20" s="18"/>
      <c r="W20" s="18">
        <v>46.8</v>
      </c>
      <c r="X20" s="18"/>
      <c r="Y20" s="19"/>
    </row>
    <row r="21" spans="1:25" x14ac:dyDescent="0.25">
      <c r="A21" s="25"/>
      <c r="B21" s="26"/>
      <c r="C21" s="27" t="s">
        <v>67</v>
      </c>
      <c r="D21" s="27" t="s">
        <v>68</v>
      </c>
      <c r="E21" s="28" t="s">
        <v>13</v>
      </c>
      <c r="F21" s="29"/>
      <c r="G21" s="16"/>
      <c r="H21" s="17"/>
      <c r="I21" s="18"/>
      <c r="J21" s="15"/>
      <c r="K21" s="16"/>
      <c r="L21" s="16"/>
      <c r="M21" s="17"/>
      <c r="N21" s="17"/>
      <c r="O21" s="17"/>
      <c r="P21" s="17"/>
      <c r="Q21" s="17"/>
      <c r="R21" s="18"/>
      <c r="S21" s="17"/>
      <c r="T21" s="18"/>
      <c r="U21" s="18"/>
      <c r="V21" s="18"/>
      <c r="W21" s="18"/>
      <c r="X21" s="18"/>
      <c r="Y21" s="19">
        <v>18.170000000000002</v>
      </c>
    </row>
    <row r="22" spans="1:25" x14ac:dyDescent="0.25">
      <c r="A22" s="25" t="s">
        <v>69</v>
      </c>
      <c r="B22" s="26" t="s">
        <v>49</v>
      </c>
      <c r="C22" s="27" t="s">
        <v>50</v>
      </c>
      <c r="D22" s="27" t="s">
        <v>70</v>
      </c>
      <c r="E22" s="28" t="s">
        <v>9</v>
      </c>
      <c r="F22" s="29"/>
      <c r="G22" s="16"/>
      <c r="H22" s="17"/>
      <c r="I22" s="18"/>
      <c r="J22" s="15"/>
      <c r="K22" s="16"/>
      <c r="L22" s="16"/>
      <c r="M22" s="17"/>
      <c r="N22" s="17"/>
      <c r="O22" s="17"/>
      <c r="P22" s="17"/>
      <c r="Q22" s="17"/>
      <c r="R22" s="18"/>
      <c r="S22" s="17"/>
      <c r="T22" s="18"/>
      <c r="U22" s="18"/>
      <c r="V22" s="18"/>
      <c r="W22" s="18"/>
      <c r="X22" s="18">
        <v>6</v>
      </c>
      <c r="Y22" s="19"/>
    </row>
    <row r="23" spans="1:25" x14ac:dyDescent="0.25">
      <c r="A23" s="25"/>
      <c r="B23" s="26"/>
      <c r="C23" s="27" t="s">
        <v>70</v>
      </c>
      <c r="D23" s="27" t="s">
        <v>56</v>
      </c>
      <c r="E23" s="28" t="s">
        <v>9</v>
      </c>
      <c r="F23" s="29"/>
      <c r="G23" s="16"/>
      <c r="H23" s="17"/>
      <c r="I23" s="18"/>
      <c r="J23" s="15"/>
      <c r="K23" s="16"/>
      <c r="L23" s="16"/>
      <c r="M23" s="17"/>
      <c r="N23" s="17"/>
      <c r="O23" s="17"/>
      <c r="P23" s="17"/>
      <c r="Q23" s="17"/>
      <c r="R23" s="18"/>
      <c r="S23" s="17"/>
      <c r="T23" s="18"/>
      <c r="U23" s="18"/>
      <c r="V23" s="18"/>
      <c r="W23" s="18">
        <v>127.16</v>
      </c>
      <c r="X23" s="18"/>
      <c r="Y23" s="19"/>
    </row>
    <row r="24" spans="1:25" x14ac:dyDescent="0.25">
      <c r="A24" s="25" t="s">
        <v>71</v>
      </c>
      <c r="B24" s="26" t="s">
        <v>59</v>
      </c>
      <c r="C24" s="27" t="s">
        <v>72</v>
      </c>
      <c r="D24" s="27" t="s">
        <v>73</v>
      </c>
      <c r="E24" s="28" t="s">
        <v>9</v>
      </c>
      <c r="F24" s="29"/>
      <c r="G24" s="16"/>
      <c r="H24" s="17"/>
      <c r="I24" s="18"/>
      <c r="J24" s="15"/>
      <c r="K24" s="16"/>
      <c r="L24" s="16"/>
      <c r="M24" s="17"/>
      <c r="N24" s="17"/>
      <c r="O24" s="17"/>
      <c r="P24" s="17"/>
      <c r="Q24" s="17"/>
      <c r="R24" s="18"/>
      <c r="S24" s="17"/>
      <c r="T24" s="18"/>
      <c r="U24" s="18"/>
      <c r="V24" s="18"/>
      <c r="W24" s="18">
        <v>22.07</v>
      </c>
      <c r="X24" s="18"/>
      <c r="Y24" s="19"/>
    </row>
    <row r="25" spans="1:25" x14ac:dyDescent="0.25">
      <c r="A25" s="25"/>
      <c r="B25" s="26"/>
      <c r="C25" s="27"/>
      <c r="D25" s="27"/>
      <c r="E25" s="28"/>
      <c r="F25" s="29"/>
      <c r="G25" s="16"/>
      <c r="H25" s="17"/>
      <c r="I25" s="18"/>
      <c r="J25" s="15"/>
      <c r="K25" s="16"/>
      <c r="L25" s="16"/>
      <c r="M25" s="17"/>
      <c r="N25" s="17"/>
      <c r="O25" s="17"/>
      <c r="P25" s="17"/>
      <c r="Q25" s="17"/>
      <c r="R25" s="18"/>
      <c r="S25" s="17"/>
      <c r="T25" s="18"/>
      <c r="U25" s="18"/>
      <c r="V25" s="18"/>
      <c r="W25" s="18"/>
      <c r="X25" s="18"/>
      <c r="Y25" s="19"/>
    </row>
    <row r="26" spans="1:25" x14ac:dyDescent="0.25">
      <c r="A26" s="25" t="s">
        <v>74</v>
      </c>
      <c r="B26" s="26" t="s">
        <v>49</v>
      </c>
      <c r="C26" s="27" t="s">
        <v>75</v>
      </c>
      <c r="D26" s="27" t="s">
        <v>56</v>
      </c>
      <c r="E26" s="28" t="s">
        <v>9</v>
      </c>
      <c r="F26" s="11">
        <v>293.5</v>
      </c>
      <c r="G26" s="16"/>
      <c r="H26" s="17"/>
      <c r="I26" s="18"/>
      <c r="J26" s="15"/>
      <c r="K26" s="16"/>
      <c r="L26" s="16"/>
      <c r="M26" s="17"/>
      <c r="N26" s="17"/>
      <c r="O26" s="17"/>
      <c r="P26" s="17"/>
      <c r="Q26" s="17"/>
      <c r="R26" s="18"/>
      <c r="S26" s="17"/>
      <c r="T26" s="18"/>
      <c r="U26" s="18"/>
      <c r="V26" s="18">
        <v>293.5</v>
      </c>
      <c r="W26" s="18"/>
      <c r="X26" s="18"/>
      <c r="Y26" s="19"/>
    </row>
    <row r="27" spans="1:25" x14ac:dyDescent="0.25">
      <c r="A27" s="25" t="s">
        <v>76</v>
      </c>
      <c r="B27" s="26" t="s">
        <v>59</v>
      </c>
      <c r="C27" s="27" t="s">
        <v>72</v>
      </c>
      <c r="D27" s="27" t="s">
        <v>77</v>
      </c>
      <c r="E27" s="28" t="s">
        <v>9</v>
      </c>
      <c r="F27" s="11">
        <v>217.8</v>
      </c>
      <c r="G27" s="16"/>
      <c r="H27" s="17"/>
      <c r="I27" s="18"/>
      <c r="J27" s="15"/>
      <c r="K27" s="16"/>
      <c r="L27" s="16"/>
      <c r="M27" s="17"/>
      <c r="N27" s="17"/>
      <c r="O27" s="17"/>
      <c r="P27" s="17"/>
      <c r="Q27" s="17"/>
      <c r="R27" s="18"/>
      <c r="S27" s="17"/>
      <c r="T27" s="18"/>
      <c r="U27" s="18"/>
      <c r="V27" s="18">
        <v>293.5</v>
      </c>
      <c r="W27" s="18"/>
      <c r="X27" s="18"/>
      <c r="Y27" s="19"/>
    </row>
    <row r="28" spans="1:25" x14ac:dyDescent="0.25">
      <c r="A28" s="25"/>
      <c r="B28" s="26"/>
      <c r="C28" s="27"/>
      <c r="D28" s="27"/>
      <c r="E28" s="28"/>
      <c r="F28" s="29"/>
      <c r="G28" s="16"/>
      <c r="H28" s="17"/>
      <c r="I28" s="18"/>
      <c r="J28" s="15"/>
      <c r="K28" s="16"/>
      <c r="L28" s="16"/>
      <c r="M28" s="17"/>
      <c r="N28" s="17"/>
      <c r="O28" s="17"/>
      <c r="P28" s="17"/>
      <c r="Q28" s="17"/>
      <c r="R28" s="18"/>
      <c r="S28" s="17"/>
      <c r="T28" s="18"/>
      <c r="U28" s="18"/>
      <c r="V28" s="18"/>
      <c r="W28" s="18"/>
      <c r="X28" s="18"/>
      <c r="Y28" s="19"/>
    </row>
    <row r="29" spans="1:25" x14ac:dyDescent="0.25">
      <c r="A29" s="25" t="s">
        <v>78</v>
      </c>
      <c r="B29" s="26"/>
      <c r="C29" s="27" t="s">
        <v>57</v>
      </c>
      <c r="D29" s="27" t="s">
        <v>79</v>
      </c>
      <c r="E29" s="28" t="s">
        <v>32</v>
      </c>
      <c r="F29" s="15">
        <v>1165</v>
      </c>
      <c r="G29" s="30" t="s">
        <v>80</v>
      </c>
      <c r="H29" s="31"/>
      <c r="I29" s="18">
        <v>1009.7</v>
      </c>
      <c r="J29" s="15"/>
      <c r="K29" s="16"/>
      <c r="L29" s="16"/>
      <c r="M29" s="17">
        <f>(I29/9)</f>
        <v>112.1888888888889</v>
      </c>
      <c r="N29" s="17"/>
      <c r="O29" s="17"/>
      <c r="P29" s="17"/>
      <c r="Q29" s="17">
        <f>(I29*0.5)/27</f>
        <v>18.69814814814815</v>
      </c>
      <c r="R29" s="18"/>
      <c r="S29" s="17"/>
      <c r="T29" s="18"/>
      <c r="U29" s="17">
        <f>(F29/9)</f>
        <v>129.44444444444446</v>
      </c>
      <c r="V29" s="18"/>
      <c r="W29" s="18"/>
      <c r="X29" s="18"/>
      <c r="Y29" s="19"/>
    </row>
    <row r="30" spans="1:25" x14ac:dyDescent="0.25">
      <c r="A30" s="25"/>
      <c r="B30" s="26"/>
      <c r="C30" s="27" t="s">
        <v>81</v>
      </c>
      <c r="D30" s="27" t="s">
        <v>82</v>
      </c>
      <c r="E30" s="28" t="s">
        <v>32</v>
      </c>
      <c r="F30" s="29"/>
      <c r="G30" s="30" t="s">
        <v>83</v>
      </c>
      <c r="H30" s="31"/>
      <c r="I30" s="18">
        <v>233</v>
      </c>
      <c r="J30" s="15"/>
      <c r="K30" s="16"/>
      <c r="L30" s="16"/>
      <c r="M30" s="17">
        <f>(I30/9)</f>
        <v>25.888888888888889</v>
      </c>
      <c r="N30" s="17"/>
      <c r="O30" s="17"/>
      <c r="P30" s="17"/>
      <c r="Q30" s="17">
        <f>(I30*0.5)/27</f>
        <v>4.3148148148148149</v>
      </c>
      <c r="R30" s="18"/>
      <c r="S30" s="17"/>
      <c r="T30" s="18"/>
      <c r="U30" s="18"/>
      <c r="V30" s="18"/>
      <c r="W30" s="18"/>
      <c r="X30" s="18"/>
      <c r="Y30" s="19"/>
    </row>
    <row r="31" spans="1:25" x14ac:dyDescent="0.25">
      <c r="A31" s="25" t="s">
        <v>84</v>
      </c>
      <c r="B31" s="26"/>
      <c r="C31" s="27" t="s">
        <v>85</v>
      </c>
      <c r="D31" s="27" t="s">
        <v>86</v>
      </c>
      <c r="E31" s="28" t="s">
        <v>32</v>
      </c>
      <c r="F31" s="15">
        <v>1165</v>
      </c>
      <c r="G31" s="30" t="s">
        <v>80</v>
      </c>
      <c r="H31" s="31"/>
      <c r="I31" s="18">
        <v>1009.7</v>
      </c>
      <c r="J31" s="15"/>
      <c r="K31" s="16"/>
      <c r="L31" s="16"/>
      <c r="M31" s="17">
        <f>(I31/9)</f>
        <v>112.1888888888889</v>
      </c>
      <c r="N31" s="17"/>
      <c r="O31" s="17"/>
      <c r="P31" s="17"/>
      <c r="Q31" s="17">
        <f>(I31*0.5)/27</f>
        <v>18.69814814814815</v>
      </c>
      <c r="R31" s="18"/>
      <c r="S31" s="17"/>
      <c r="T31" s="18"/>
      <c r="U31" s="17">
        <f>(F31/9)</f>
        <v>129.44444444444446</v>
      </c>
      <c r="V31" s="18"/>
      <c r="W31" s="18"/>
      <c r="X31" s="18"/>
      <c r="Y31" s="19"/>
    </row>
    <row r="32" spans="1:25" x14ac:dyDescent="0.25">
      <c r="A32" s="25"/>
      <c r="B32" s="26"/>
      <c r="C32" s="27" t="s">
        <v>87</v>
      </c>
      <c r="D32" s="27" t="s">
        <v>88</v>
      </c>
      <c r="E32" s="28" t="s">
        <v>32</v>
      </c>
      <c r="F32" s="29"/>
      <c r="G32" s="30" t="s">
        <v>83</v>
      </c>
      <c r="H32" s="31"/>
      <c r="I32" s="18">
        <v>233</v>
      </c>
      <c r="J32" s="15"/>
      <c r="K32" s="17"/>
      <c r="L32" s="17"/>
      <c r="M32" s="17">
        <f>(I32/9)</f>
        <v>25.888888888888889</v>
      </c>
      <c r="N32" s="17"/>
      <c r="O32" s="17"/>
      <c r="P32" s="17"/>
      <c r="Q32" s="17">
        <f>(I32*0.5)/27</f>
        <v>4.3148148148148149</v>
      </c>
      <c r="R32" s="18"/>
      <c r="S32" s="17"/>
      <c r="T32" s="18"/>
      <c r="U32" s="18"/>
      <c r="V32" s="18"/>
      <c r="W32" s="18"/>
      <c r="X32" s="18"/>
      <c r="Y32" s="19"/>
    </row>
    <row r="33" spans="1:25" ht="15.75" thickBot="1" x14ac:dyDescent="0.3">
      <c r="A33" s="32"/>
      <c r="B33" s="33"/>
      <c r="C33" s="34"/>
      <c r="D33" s="34"/>
      <c r="E33" s="35"/>
      <c r="F33" s="36"/>
      <c r="G33" s="37"/>
      <c r="H33" s="38"/>
      <c r="I33" s="39"/>
      <c r="J33" s="40"/>
      <c r="K33" s="41"/>
      <c r="L33" s="41"/>
      <c r="M33" s="41"/>
      <c r="N33" s="41"/>
      <c r="O33" s="41"/>
      <c r="P33" s="41"/>
      <c r="Q33" s="41"/>
      <c r="R33" s="42"/>
      <c r="S33" s="41"/>
      <c r="T33" s="42"/>
      <c r="U33" s="42"/>
      <c r="V33" s="42"/>
      <c r="W33" s="42"/>
      <c r="X33" s="42"/>
      <c r="Y33" s="43"/>
    </row>
  </sheetData>
  <mergeCells count="4">
    <mergeCell ref="G29:H29"/>
    <mergeCell ref="G30:H30"/>
    <mergeCell ref="G31:H31"/>
    <mergeCell ref="G32:H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04519-B427-4604-B8FF-9D4E7CCAD5FC}">
  <dimension ref="A1:U22"/>
  <sheetViews>
    <sheetView topLeftCell="A3" workbookViewId="0">
      <selection activeCell="P11" sqref="P11"/>
    </sheetView>
  </sheetViews>
  <sheetFormatPr defaultRowHeight="15" x14ac:dyDescent="0.25"/>
  <cols>
    <col min="1" max="2" width="6.7109375" customWidth="1"/>
    <col min="3" max="3" width="10.7109375" customWidth="1"/>
    <col min="4" max="4" width="2.7109375" customWidth="1"/>
    <col min="5" max="5" width="10.7109375" customWidth="1"/>
    <col min="6" max="6" width="4.7109375" customWidth="1"/>
    <col min="7" max="12" width="8.7109375" customWidth="1"/>
    <col min="13" max="13" width="6.7109375" customWidth="1"/>
    <col min="14" max="14" width="8.7109375" customWidth="1"/>
    <col min="15" max="15" width="6.7109375" customWidth="1"/>
    <col min="16" max="19" width="8.7109375" customWidth="1"/>
    <col min="20" max="20" width="6.7109375" customWidth="1"/>
    <col min="24" max="24" width="6.7109375" customWidth="1"/>
    <col min="25" max="25" width="10.7109375" customWidth="1"/>
    <col min="26" max="26" width="12.7109375" customWidth="1"/>
    <col min="27" max="27" width="3.7109375" customWidth="1"/>
    <col min="28" max="28" width="12.7109375" customWidth="1"/>
    <col min="35" max="38" width="6.7109375" customWidth="1"/>
  </cols>
  <sheetData>
    <row r="1" spans="1:21" ht="15.75" thickBot="1" x14ac:dyDescent="0.3">
      <c r="G1">
        <v>35100</v>
      </c>
      <c r="I1" t="s">
        <v>95</v>
      </c>
      <c r="N1" t="s">
        <v>96</v>
      </c>
      <c r="Q1" s="44" t="s">
        <v>97</v>
      </c>
      <c r="R1" s="44" t="s">
        <v>98</v>
      </c>
      <c r="S1" s="44" t="s">
        <v>99</v>
      </c>
    </row>
    <row r="2" spans="1:21" ht="18" customHeight="1" thickBot="1" x14ac:dyDescent="0.3">
      <c r="A2" s="45" t="s">
        <v>100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</row>
    <row r="3" spans="1:21" ht="15.95" customHeight="1" x14ac:dyDescent="0.25">
      <c r="A3" s="48" t="s">
        <v>101</v>
      </c>
      <c r="B3" s="49" t="s">
        <v>102</v>
      </c>
      <c r="C3" s="50" t="s">
        <v>103</v>
      </c>
      <c r="D3" s="50"/>
      <c r="E3" s="50"/>
      <c r="F3" s="51" t="s">
        <v>104</v>
      </c>
      <c r="G3" s="52">
        <v>202</v>
      </c>
      <c r="H3" s="53">
        <v>204</v>
      </c>
      <c r="I3" s="53">
        <v>601</v>
      </c>
      <c r="J3" s="54">
        <v>602</v>
      </c>
      <c r="K3" s="54"/>
      <c r="L3" s="55">
        <v>603</v>
      </c>
      <c r="M3" s="56"/>
      <c r="N3" s="57">
        <v>605</v>
      </c>
      <c r="O3" s="55">
        <v>611</v>
      </c>
      <c r="P3" s="58"/>
      <c r="Q3" s="56"/>
      <c r="R3" s="59">
        <v>670</v>
      </c>
      <c r="S3" s="59">
        <v>836</v>
      </c>
      <c r="T3" s="60" t="s">
        <v>105</v>
      </c>
      <c r="U3" s="61"/>
    </row>
    <row r="4" spans="1:21" ht="120" customHeight="1" x14ac:dyDescent="0.25">
      <c r="A4" s="62"/>
      <c r="B4" s="63"/>
      <c r="C4" s="64"/>
      <c r="D4" s="64"/>
      <c r="E4" s="64"/>
      <c r="F4" s="65"/>
      <c r="G4" s="66" t="s">
        <v>106</v>
      </c>
      <c r="H4" s="67" t="s">
        <v>107</v>
      </c>
      <c r="I4" s="67" t="s">
        <v>108</v>
      </c>
      <c r="J4" s="68" t="s">
        <v>109</v>
      </c>
      <c r="K4" s="68" t="s">
        <v>110</v>
      </c>
      <c r="L4" s="68" t="s">
        <v>111</v>
      </c>
      <c r="M4" s="68" t="s">
        <v>112</v>
      </c>
      <c r="N4" s="68" t="s">
        <v>113</v>
      </c>
      <c r="O4" s="68" t="s">
        <v>114</v>
      </c>
      <c r="P4" s="68" t="s">
        <v>115</v>
      </c>
      <c r="Q4" s="68" t="s">
        <v>116</v>
      </c>
      <c r="R4" s="68" t="s">
        <v>117</v>
      </c>
      <c r="S4" s="69" t="s">
        <v>118</v>
      </c>
      <c r="T4" s="70" t="s">
        <v>119</v>
      </c>
    </row>
    <row r="5" spans="1:21" ht="15.95" customHeight="1" thickBot="1" x14ac:dyDescent="0.3">
      <c r="A5" s="71"/>
      <c r="B5" s="72"/>
      <c r="C5" s="73"/>
      <c r="D5" s="73"/>
      <c r="E5" s="73"/>
      <c r="F5" s="74"/>
      <c r="G5" s="75" t="s">
        <v>120</v>
      </c>
      <c r="H5" s="76" t="s">
        <v>121</v>
      </c>
      <c r="I5" s="76" t="s">
        <v>121</v>
      </c>
      <c r="J5" s="76" t="s">
        <v>122</v>
      </c>
      <c r="K5" s="77" t="s">
        <v>122</v>
      </c>
      <c r="L5" s="41" t="s">
        <v>120</v>
      </c>
      <c r="M5" s="41" t="s">
        <v>123</v>
      </c>
      <c r="N5" s="41" t="s">
        <v>120</v>
      </c>
      <c r="O5" s="77" t="s">
        <v>123</v>
      </c>
      <c r="P5" s="77" t="s">
        <v>123</v>
      </c>
      <c r="Q5" s="77" t="s">
        <v>120</v>
      </c>
      <c r="R5" s="78" t="s">
        <v>121</v>
      </c>
      <c r="S5" s="78" t="s">
        <v>121</v>
      </c>
      <c r="T5" s="79" t="s">
        <v>123</v>
      </c>
    </row>
    <row r="6" spans="1:21" ht="15.95" customHeight="1" x14ac:dyDescent="0.25">
      <c r="A6" s="80" t="s">
        <v>124</v>
      </c>
      <c r="B6" s="41" t="s">
        <v>125</v>
      </c>
      <c r="C6" s="81" t="s">
        <v>126</v>
      </c>
      <c r="D6" s="82" t="s">
        <v>127</v>
      </c>
      <c r="E6" s="83" t="s">
        <v>128</v>
      </c>
      <c r="F6" s="84" t="s">
        <v>9</v>
      </c>
      <c r="G6" s="6"/>
      <c r="H6" s="8"/>
      <c r="I6" s="8"/>
      <c r="J6" s="8"/>
      <c r="K6" s="8">
        <v>0.2</v>
      </c>
      <c r="L6" s="85">
        <v>31.2</v>
      </c>
      <c r="M6" s="86">
        <v>1</v>
      </c>
      <c r="N6" s="86"/>
      <c r="O6" s="86"/>
      <c r="P6" s="86"/>
      <c r="Q6" s="85"/>
      <c r="R6" s="85"/>
      <c r="S6" s="85"/>
      <c r="T6" s="87"/>
    </row>
    <row r="7" spans="1:21" ht="15.95" customHeight="1" x14ac:dyDescent="0.25">
      <c r="A7" s="40" t="s">
        <v>129</v>
      </c>
      <c r="B7" s="41" t="s">
        <v>125</v>
      </c>
      <c r="C7" s="88" t="s">
        <v>128</v>
      </c>
      <c r="D7" s="89" t="s">
        <v>127</v>
      </c>
      <c r="E7" s="90" t="s">
        <v>130</v>
      </c>
      <c r="F7" s="42" t="s">
        <v>13</v>
      </c>
      <c r="G7" s="15"/>
      <c r="H7" s="17"/>
      <c r="I7" s="17"/>
      <c r="J7" s="17"/>
      <c r="K7" s="17"/>
      <c r="L7" s="91">
        <v>65.2</v>
      </c>
      <c r="M7" s="92">
        <v>1</v>
      </c>
      <c r="N7" s="92"/>
      <c r="O7" s="92"/>
      <c r="P7" s="92"/>
      <c r="Q7" s="91"/>
      <c r="R7" s="91"/>
      <c r="S7" s="91"/>
      <c r="T7" s="93"/>
    </row>
    <row r="8" spans="1:21" ht="15.95" customHeight="1" x14ac:dyDescent="0.25">
      <c r="A8" s="40" t="s">
        <v>131</v>
      </c>
      <c r="B8" s="41" t="s">
        <v>125</v>
      </c>
      <c r="C8" s="88" t="s">
        <v>132</v>
      </c>
      <c r="D8" s="89" t="s">
        <v>127</v>
      </c>
      <c r="E8" s="90" t="s">
        <v>133</v>
      </c>
      <c r="F8" s="42" t="s">
        <v>9</v>
      </c>
      <c r="G8" s="15">
        <v>25.7</v>
      </c>
      <c r="H8" s="17"/>
      <c r="I8" s="17"/>
      <c r="J8" s="17"/>
      <c r="K8" s="17"/>
      <c r="L8" s="91"/>
      <c r="M8" s="92"/>
      <c r="N8" s="92"/>
      <c r="O8" s="92"/>
      <c r="P8" s="92"/>
      <c r="Q8" s="91"/>
      <c r="R8" s="91"/>
      <c r="S8" s="91"/>
      <c r="T8" s="93"/>
    </row>
    <row r="9" spans="1:21" ht="15.95" customHeight="1" x14ac:dyDescent="0.25">
      <c r="A9" s="40"/>
      <c r="B9" s="41"/>
      <c r="C9" s="88"/>
      <c r="D9" s="89"/>
      <c r="E9" s="90"/>
      <c r="F9" s="42"/>
      <c r="G9" s="15"/>
      <c r="H9" s="17"/>
      <c r="I9" s="17"/>
      <c r="J9" s="17"/>
      <c r="K9" s="17"/>
      <c r="L9" s="91"/>
      <c r="M9" s="92"/>
      <c r="N9" s="92"/>
      <c r="O9" s="92"/>
      <c r="P9" s="92"/>
      <c r="Q9" s="91"/>
      <c r="R9" s="91"/>
      <c r="S9" s="91"/>
      <c r="T9" s="93"/>
    </row>
    <row r="10" spans="1:21" ht="15.95" customHeight="1" x14ac:dyDescent="0.25">
      <c r="A10" s="40" t="s">
        <v>134</v>
      </c>
      <c r="B10" s="41" t="s">
        <v>59</v>
      </c>
      <c r="C10" s="88" t="s">
        <v>135</v>
      </c>
      <c r="D10" s="89" t="s">
        <v>127</v>
      </c>
      <c r="E10" s="90" t="s">
        <v>136</v>
      </c>
      <c r="F10" s="42" t="s">
        <v>9</v>
      </c>
      <c r="G10" s="15"/>
      <c r="H10" s="17"/>
      <c r="I10" s="17"/>
      <c r="J10" s="17"/>
      <c r="K10" s="17"/>
      <c r="L10" s="91"/>
      <c r="M10" s="92"/>
      <c r="N10" s="92"/>
      <c r="O10" s="92"/>
      <c r="P10" s="92">
        <v>1</v>
      </c>
      <c r="Q10" s="91">
        <v>44.7</v>
      </c>
      <c r="R10" s="91"/>
      <c r="S10" s="91"/>
      <c r="T10" s="93">
        <v>2</v>
      </c>
    </row>
    <row r="11" spans="1:21" ht="15.95" customHeight="1" x14ac:dyDescent="0.25">
      <c r="A11" s="40" t="s">
        <v>137</v>
      </c>
      <c r="B11" s="41" t="s">
        <v>125</v>
      </c>
      <c r="C11" s="88" t="s">
        <v>138</v>
      </c>
      <c r="D11" s="89"/>
      <c r="E11" s="90" t="s">
        <v>139</v>
      </c>
      <c r="F11" s="42" t="s">
        <v>9</v>
      </c>
      <c r="G11" s="15"/>
      <c r="H11" s="17"/>
      <c r="I11" s="17"/>
      <c r="J11" s="17"/>
      <c r="K11" s="17"/>
      <c r="L11" s="91"/>
      <c r="M11" s="92"/>
      <c r="N11" s="92"/>
      <c r="O11" s="92"/>
      <c r="P11" s="92">
        <v>1</v>
      </c>
      <c r="Q11" s="91">
        <v>2.2000000000000002</v>
      </c>
      <c r="R11" s="91"/>
      <c r="S11" s="91"/>
      <c r="T11" s="93"/>
    </row>
    <row r="12" spans="1:21" ht="15.95" customHeight="1" x14ac:dyDescent="0.25">
      <c r="A12" s="40"/>
      <c r="B12" s="41"/>
      <c r="C12" s="94"/>
      <c r="D12" s="95"/>
      <c r="E12" s="96"/>
      <c r="F12" s="42"/>
      <c r="G12" s="15"/>
      <c r="H12" s="17"/>
      <c r="I12" s="17"/>
      <c r="J12" s="17"/>
      <c r="K12" s="17"/>
      <c r="L12" s="91"/>
      <c r="M12" s="92"/>
      <c r="N12" s="92"/>
      <c r="O12" s="92"/>
      <c r="P12" s="92"/>
      <c r="Q12" s="91"/>
      <c r="R12" s="91"/>
      <c r="S12" s="91"/>
      <c r="T12" s="93"/>
    </row>
    <row r="13" spans="1:21" ht="15.95" customHeight="1" x14ac:dyDescent="0.25">
      <c r="A13" s="40" t="s">
        <v>140</v>
      </c>
      <c r="B13" s="41" t="s">
        <v>125</v>
      </c>
      <c r="C13" s="97" t="s">
        <v>141</v>
      </c>
      <c r="D13" s="98"/>
      <c r="E13" s="31"/>
      <c r="F13" s="42" t="s">
        <v>13</v>
      </c>
      <c r="G13" s="15"/>
      <c r="H13" s="17"/>
      <c r="I13" s="17"/>
      <c r="J13" s="17"/>
      <c r="K13" s="17"/>
      <c r="L13" s="91"/>
      <c r="M13" s="92"/>
      <c r="N13" s="92"/>
      <c r="O13" s="92">
        <v>1</v>
      </c>
      <c r="P13" s="92"/>
      <c r="Q13" s="91"/>
      <c r="R13" s="91"/>
      <c r="S13" s="91"/>
      <c r="T13" s="93"/>
    </row>
    <row r="14" spans="1:21" ht="15.95" customHeight="1" x14ac:dyDescent="0.25">
      <c r="A14" s="40"/>
      <c r="B14" s="41"/>
      <c r="C14" s="94"/>
      <c r="D14" s="99"/>
      <c r="E14" s="100"/>
      <c r="F14" s="42"/>
      <c r="G14" s="15"/>
      <c r="H14" s="17"/>
      <c r="I14" s="17"/>
      <c r="J14" s="17"/>
      <c r="K14" s="17"/>
      <c r="L14" s="91"/>
      <c r="M14" s="92"/>
      <c r="N14" s="92"/>
      <c r="O14" s="92"/>
      <c r="P14" s="92"/>
      <c r="Q14" s="91"/>
      <c r="R14" s="91">
        <v>41.667000000000002</v>
      </c>
      <c r="S14" s="91"/>
      <c r="T14" s="93"/>
    </row>
    <row r="15" spans="1:21" ht="15.95" customHeight="1" x14ac:dyDescent="0.25">
      <c r="A15" s="40"/>
      <c r="B15" s="41"/>
      <c r="C15" s="94"/>
      <c r="D15" s="99"/>
      <c r="E15" s="100"/>
      <c r="F15" s="42"/>
      <c r="G15" s="15"/>
      <c r="H15" s="17"/>
      <c r="I15" s="17"/>
      <c r="J15" s="17"/>
      <c r="K15" s="17"/>
      <c r="L15" s="91"/>
      <c r="M15" s="92"/>
      <c r="N15" s="92"/>
      <c r="O15" s="92"/>
      <c r="P15" s="92"/>
      <c r="Q15" s="91"/>
      <c r="R15" s="91">
        <v>125</v>
      </c>
      <c r="S15" s="91"/>
      <c r="T15" s="93"/>
    </row>
    <row r="16" spans="1:21" ht="15.95" customHeight="1" x14ac:dyDescent="0.25">
      <c r="A16" s="17" t="s">
        <v>142</v>
      </c>
      <c r="B16" s="17" t="s">
        <v>125</v>
      </c>
      <c r="C16" s="101" t="s">
        <v>143</v>
      </c>
      <c r="D16" s="89" t="s">
        <v>127</v>
      </c>
      <c r="E16" s="100" t="s">
        <v>144</v>
      </c>
      <c r="F16" s="42" t="s">
        <v>9</v>
      </c>
      <c r="G16" s="15"/>
      <c r="H16" s="17"/>
      <c r="I16" s="17"/>
      <c r="J16" s="17"/>
      <c r="K16" s="17"/>
      <c r="L16" s="91"/>
      <c r="M16" s="92"/>
      <c r="N16" s="91">
        <v>80.12</v>
      </c>
      <c r="O16" s="92"/>
      <c r="P16" s="92"/>
      <c r="Q16" s="91"/>
      <c r="R16" s="91"/>
      <c r="S16" s="91"/>
      <c r="T16" s="93"/>
    </row>
    <row r="17" spans="1:20" ht="15.95" customHeight="1" x14ac:dyDescent="0.25">
      <c r="A17" s="17" t="s">
        <v>142</v>
      </c>
      <c r="B17" s="17" t="s">
        <v>125</v>
      </c>
      <c r="C17" s="101" t="s">
        <v>143</v>
      </c>
      <c r="D17" s="89" t="s">
        <v>127</v>
      </c>
      <c r="E17" s="100" t="s">
        <v>60</v>
      </c>
      <c r="F17" s="42" t="s">
        <v>9</v>
      </c>
      <c r="G17" s="15"/>
      <c r="H17" s="17"/>
      <c r="I17" s="17"/>
      <c r="J17" s="17"/>
      <c r="K17" s="17"/>
      <c r="L17" s="91"/>
      <c r="M17" s="92"/>
      <c r="N17" s="91">
        <v>247.78</v>
      </c>
      <c r="O17" s="92"/>
      <c r="P17" s="92"/>
      <c r="Q17" s="91"/>
      <c r="R17" s="91"/>
      <c r="S17" s="91"/>
      <c r="T17" s="93"/>
    </row>
    <row r="18" spans="1:20" ht="15.95" customHeight="1" x14ac:dyDescent="0.25">
      <c r="A18" s="17" t="s">
        <v>142</v>
      </c>
      <c r="B18" s="17" t="s">
        <v>125</v>
      </c>
      <c r="C18" s="101" t="s">
        <v>143</v>
      </c>
      <c r="D18" s="89" t="s">
        <v>127</v>
      </c>
      <c r="E18" s="100" t="s">
        <v>145</v>
      </c>
      <c r="F18" s="42" t="s">
        <v>13</v>
      </c>
      <c r="G18" s="15"/>
      <c r="H18" s="17"/>
      <c r="I18" s="17"/>
      <c r="J18" s="17"/>
      <c r="K18" s="17"/>
      <c r="L18" s="91"/>
      <c r="M18" s="92"/>
      <c r="N18" s="91">
        <v>268.66000000000003</v>
      </c>
      <c r="O18" s="92"/>
      <c r="P18" s="92"/>
      <c r="Q18" s="91"/>
      <c r="R18" s="91"/>
      <c r="S18" s="91"/>
      <c r="T18" s="93"/>
    </row>
    <row r="19" spans="1:20" ht="15.95" customHeight="1" x14ac:dyDescent="0.25">
      <c r="A19" s="80" t="s">
        <v>142</v>
      </c>
      <c r="B19" s="14" t="s">
        <v>125</v>
      </c>
      <c r="C19" s="102" t="s">
        <v>146</v>
      </c>
      <c r="D19" s="89" t="s">
        <v>127</v>
      </c>
      <c r="E19" s="100" t="s">
        <v>147</v>
      </c>
      <c r="F19" s="42" t="s">
        <v>13</v>
      </c>
      <c r="G19" s="15"/>
      <c r="H19" s="17">
        <v>31.09</v>
      </c>
      <c r="I19" s="17">
        <v>31.09</v>
      </c>
      <c r="J19" s="17"/>
      <c r="K19" s="17"/>
      <c r="L19" s="91"/>
      <c r="M19" s="92"/>
      <c r="N19" s="91"/>
      <c r="O19" s="92"/>
      <c r="P19" s="92"/>
      <c r="Q19" s="91"/>
      <c r="R19" s="91"/>
      <c r="S19" s="17">
        <v>31.09</v>
      </c>
      <c r="T19" s="93"/>
    </row>
    <row r="20" spans="1:20" ht="15.95" customHeight="1" thickBot="1" x14ac:dyDescent="0.3">
      <c r="A20" s="103" t="s">
        <v>142</v>
      </c>
      <c r="B20" s="41" t="s">
        <v>125</v>
      </c>
      <c r="C20" s="94" t="s">
        <v>148</v>
      </c>
      <c r="D20" s="89" t="s">
        <v>127</v>
      </c>
      <c r="E20" s="96" t="s">
        <v>149</v>
      </c>
      <c r="F20" s="42" t="s">
        <v>9</v>
      </c>
      <c r="G20" s="103"/>
      <c r="H20" s="38">
        <v>35.25</v>
      </c>
      <c r="I20" s="38">
        <v>35.25</v>
      </c>
      <c r="J20" s="38"/>
      <c r="K20" s="38"/>
      <c r="L20" s="104"/>
      <c r="M20" s="105"/>
      <c r="N20" s="105"/>
      <c r="O20" s="105"/>
      <c r="P20" s="105"/>
      <c r="Q20" s="104"/>
      <c r="R20" s="104"/>
      <c r="S20" s="38">
        <v>35.25</v>
      </c>
      <c r="T20" s="106"/>
    </row>
    <row r="21" spans="1:20" ht="15.95" customHeight="1" thickBot="1" x14ac:dyDescent="0.3">
      <c r="A21" s="107" t="s">
        <v>150</v>
      </c>
      <c r="B21" s="108"/>
      <c r="C21" s="108"/>
      <c r="D21" s="108"/>
      <c r="E21" s="108"/>
      <c r="F21" s="109"/>
      <c r="G21" s="110">
        <f t="shared" ref="G21:S21" si="0">SUM(G6:G20)</f>
        <v>25.7</v>
      </c>
      <c r="H21" s="111">
        <f t="shared" si="0"/>
        <v>66.34</v>
      </c>
      <c r="I21" s="111">
        <f t="shared" si="0"/>
        <v>66.34</v>
      </c>
      <c r="J21" s="112">
        <f t="shared" si="0"/>
        <v>0</v>
      </c>
      <c r="K21" s="112">
        <f t="shared" si="0"/>
        <v>0.2</v>
      </c>
      <c r="L21" s="111">
        <f t="shared" si="0"/>
        <v>96.4</v>
      </c>
      <c r="M21" s="111">
        <f t="shared" si="0"/>
        <v>2</v>
      </c>
      <c r="N21" s="111">
        <f t="shared" si="0"/>
        <v>596.55999999999995</v>
      </c>
      <c r="O21" s="111">
        <f t="shared" si="0"/>
        <v>1</v>
      </c>
      <c r="P21" s="111">
        <f t="shared" si="0"/>
        <v>2</v>
      </c>
      <c r="Q21" s="111">
        <f t="shared" si="0"/>
        <v>46.900000000000006</v>
      </c>
      <c r="R21" s="111">
        <f t="shared" si="0"/>
        <v>166.667</v>
      </c>
      <c r="S21" s="111">
        <f t="shared" si="0"/>
        <v>66.34</v>
      </c>
      <c r="T21" s="113">
        <f>SUM(T5:T11)</f>
        <v>2</v>
      </c>
    </row>
    <row r="22" spans="1:20" ht="24" customHeight="1" thickBot="1" x14ac:dyDescent="0.3">
      <c r="A22" s="114" t="s">
        <v>151</v>
      </c>
      <c r="B22" s="115"/>
      <c r="C22" s="115"/>
      <c r="D22" s="115"/>
      <c r="E22" s="115"/>
      <c r="F22" s="109"/>
      <c r="G22" s="116">
        <f>G21</f>
        <v>25.7</v>
      </c>
      <c r="H22" s="117">
        <f>H21</f>
        <v>66.34</v>
      </c>
      <c r="I22" s="117">
        <f>I21</f>
        <v>66.34</v>
      </c>
      <c r="J22" s="118">
        <f>SUM(J21,K21)</f>
        <v>0.2</v>
      </c>
      <c r="K22" s="119"/>
      <c r="L22" s="117">
        <f t="shared" ref="L22:S22" si="1">L21</f>
        <v>96.4</v>
      </c>
      <c r="M22" s="117">
        <f t="shared" si="1"/>
        <v>2</v>
      </c>
      <c r="N22" s="117">
        <f t="shared" si="1"/>
        <v>596.55999999999995</v>
      </c>
      <c r="O22" s="117">
        <f t="shared" si="1"/>
        <v>1</v>
      </c>
      <c r="P22" s="117">
        <f t="shared" si="1"/>
        <v>2</v>
      </c>
      <c r="Q22" s="117">
        <f t="shared" si="1"/>
        <v>46.900000000000006</v>
      </c>
      <c r="R22" s="117">
        <f t="shared" si="1"/>
        <v>166.667</v>
      </c>
      <c r="S22" s="117">
        <f t="shared" si="1"/>
        <v>66.34</v>
      </c>
      <c r="T22" s="120"/>
    </row>
  </sheetData>
  <mergeCells count="12">
    <mergeCell ref="C13:E13"/>
    <mergeCell ref="A21:F21"/>
    <mergeCell ref="A22:F22"/>
    <mergeCell ref="J22:K22"/>
    <mergeCell ref="A2:T2"/>
    <mergeCell ref="A3:A5"/>
    <mergeCell ref="B3:B5"/>
    <mergeCell ref="C3:E5"/>
    <mergeCell ref="F3:F5"/>
    <mergeCell ref="J3:K3"/>
    <mergeCell ref="L3:M3"/>
    <mergeCell ref="O3:Q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FB430-172D-4720-B1BC-A497B84A2245}">
  <dimension ref="A1:T44"/>
  <sheetViews>
    <sheetView zoomScale="90" zoomScaleNormal="90" workbookViewId="0">
      <pane xSplit="18" ySplit="5" topLeftCell="S17" activePane="bottomRight" state="frozen"/>
      <selection pane="topRight" activeCell="U1" sqref="U1"/>
      <selection pane="bottomLeft" activeCell="A5" sqref="A5"/>
      <selection pane="bottomRight" activeCell="K22" sqref="K22"/>
    </sheetView>
  </sheetViews>
  <sheetFormatPr defaultRowHeight="15" x14ac:dyDescent="0.25"/>
  <cols>
    <col min="1" max="2" width="6.7109375" customWidth="1"/>
    <col min="3" max="4" width="15.7109375" customWidth="1"/>
    <col min="5" max="5" width="6.7109375" customWidth="1"/>
    <col min="6" max="7" width="12.7109375" customWidth="1"/>
    <col min="8" max="10" width="8.7109375" customWidth="1"/>
    <col min="11" max="12" width="9.7109375" customWidth="1"/>
    <col min="13" max="13" width="5.7109375" customWidth="1"/>
    <col min="14" max="14" width="4.7109375" customWidth="1"/>
    <col min="15" max="16" width="9.7109375" customWidth="1"/>
    <col min="17" max="17" width="4.7109375" customWidth="1"/>
    <col min="18" max="19" width="9.7109375" customWidth="1"/>
  </cols>
  <sheetData>
    <row r="1" spans="1:20" ht="15.75" thickBot="1" x14ac:dyDescent="0.3">
      <c r="H1">
        <v>84900</v>
      </c>
      <c r="I1">
        <v>86002</v>
      </c>
      <c r="J1" s="121" t="s">
        <v>152</v>
      </c>
      <c r="K1" s="121" t="s">
        <v>153</v>
      </c>
      <c r="L1">
        <v>80100</v>
      </c>
      <c r="M1" s="121" t="s">
        <v>154</v>
      </c>
      <c r="O1" s="121" t="s">
        <v>155</v>
      </c>
      <c r="P1" s="121" t="s">
        <v>156</v>
      </c>
      <c r="R1" s="121" t="s">
        <v>155</v>
      </c>
      <c r="S1" s="121" t="s">
        <v>156</v>
      </c>
    </row>
    <row r="2" spans="1:20" ht="20.100000000000001" customHeight="1" thickBot="1" x14ac:dyDescent="0.3">
      <c r="A2" s="122" t="s">
        <v>157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4"/>
    </row>
    <row r="3" spans="1:20" ht="15.95" customHeight="1" x14ac:dyDescent="0.25">
      <c r="A3" s="125" t="s">
        <v>158</v>
      </c>
      <c r="B3" s="126" t="s">
        <v>159</v>
      </c>
      <c r="C3" s="127" t="s">
        <v>160</v>
      </c>
      <c r="D3" s="127"/>
      <c r="E3" s="128" t="s">
        <v>104</v>
      </c>
      <c r="F3" s="129" t="s">
        <v>161</v>
      </c>
      <c r="G3" s="130" t="s">
        <v>162</v>
      </c>
      <c r="H3" s="131">
        <v>630</v>
      </c>
      <c r="I3" s="58"/>
      <c r="J3" s="58"/>
      <c r="K3" s="58"/>
      <c r="L3" s="58"/>
      <c r="M3" s="56"/>
      <c r="N3" s="21"/>
      <c r="O3" s="55">
        <v>643</v>
      </c>
      <c r="P3" s="56"/>
      <c r="Q3" s="59"/>
      <c r="R3" s="55">
        <v>644</v>
      </c>
      <c r="S3" s="132"/>
    </row>
    <row r="4" spans="1:20" ht="144.94999999999999" customHeight="1" x14ac:dyDescent="0.25">
      <c r="A4" s="133"/>
      <c r="B4" s="134"/>
      <c r="C4" s="135"/>
      <c r="D4" s="135"/>
      <c r="E4" s="136"/>
      <c r="F4" s="127"/>
      <c r="G4" s="137"/>
      <c r="H4" s="138" t="s">
        <v>163</v>
      </c>
      <c r="I4" s="139" t="s">
        <v>164</v>
      </c>
      <c r="J4" s="139" t="s">
        <v>165</v>
      </c>
      <c r="K4" s="139" t="s">
        <v>166</v>
      </c>
      <c r="L4" s="139" t="s">
        <v>167</v>
      </c>
      <c r="M4" s="139" t="s">
        <v>168</v>
      </c>
      <c r="N4" s="139"/>
      <c r="O4" s="139" t="s">
        <v>169</v>
      </c>
      <c r="P4" s="140" t="s">
        <v>170</v>
      </c>
      <c r="Q4" s="139"/>
      <c r="R4" s="139" t="s">
        <v>169</v>
      </c>
      <c r="S4" s="70" t="s">
        <v>171</v>
      </c>
    </row>
    <row r="5" spans="1:20" s="143" customFormat="1" ht="15.95" customHeight="1" thickBot="1" x14ac:dyDescent="0.3">
      <c r="A5" s="32"/>
      <c r="B5" s="33"/>
      <c r="C5" s="33" t="s">
        <v>172</v>
      </c>
      <c r="D5" s="33" t="s">
        <v>173</v>
      </c>
      <c r="E5" s="141"/>
      <c r="F5" s="33"/>
      <c r="G5" s="142"/>
      <c r="H5" s="32" t="s">
        <v>123</v>
      </c>
      <c r="I5" s="33" t="s">
        <v>123</v>
      </c>
      <c r="J5" s="33" t="s">
        <v>174</v>
      </c>
      <c r="K5" s="33" t="s">
        <v>174</v>
      </c>
      <c r="L5" s="33" t="s">
        <v>175</v>
      </c>
      <c r="M5" s="33" t="s">
        <v>176</v>
      </c>
      <c r="N5" s="33"/>
      <c r="O5" s="33" t="s">
        <v>177</v>
      </c>
      <c r="P5" s="33" t="s">
        <v>177</v>
      </c>
      <c r="Q5" s="33"/>
      <c r="R5" s="33" t="s">
        <v>177</v>
      </c>
      <c r="S5" s="142" t="s">
        <v>177</v>
      </c>
    </row>
    <row r="6" spans="1:20" s="143" customFormat="1" ht="15.95" customHeight="1" x14ac:dyDescent="0.25">
      <c r="A6" s="52"/>
      <c r="B6" s="144"/>
      <c r="C6" s="55" t="s">
        <v>178</v>
      </c>
      <c r="D6" s="56"/>
      <c r="E6" s="144"/>
      <c r="F6" s="144"/>
      <c r="G6" s="60"/>
      <c r="H6" s="52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60"/>
      <c r="T6" s="145"/>
    </row>
    <row r="7" spans="1:20" s="150" customFormat="1" ht="15.95" customHeight="1" x14ac:dyDescent="0.25">
      <c r="A7" s="25" t="s">
        <v>179</v>
      </c>
      <c r="B7" s="26" t="s">
        <v>180</v>
      </c>
      <c r="C7" s="26" t="s">
        <v>50</v>
      </c>
      <c r="D7" s="26" t="s">
        <v>81</v>
      </c>
      <c r="E7" s="26" t="s">
        <v>13</v>
      </c>
      <c r="F7" s="26"/>
      <c r="G7" s="146"/>
      <c r="H7" s="25"/>
      <c r="I7" s="26"/>
      <c r="J7" s="26"/>
      <c r="K7" s="26"/>
      <c r="L7" s="26"/>
      <c r="M7" s="26"/>
      <c r="N7" s="26"/>
      <c r="O7" s="147"/>
      <c r="P7" s="147"/>
      <c r="Q7" s="26"/>
      <c r="R7" s="147">
        <f>157/5280</f>
        <v>2.9734848484848486E-2</v>
      </c>
      <c r="S7" s="148"/>
      <c r="T7" s="149"/>
    </row>
    <row r="8" spans="1:20" s="150" customFormat="1" ht="15.95" customHeight="1" x14ac:dyDescent="0.25">
      <c r="A8" s="20" t="s">
        <v>181</v>
      </c>
      <c r="B8" s="26" t="s">
        <v>180</v>
      </c>
      <c r="C8" s="26" t="s">
        <v>50</v>
      </c>
      <c r="D8" s="26" t="s">
        <v>81</v>
      </c>
      <c r="E8" s="151" t="s">
        <v>182</v>
      </c>
      <c r="F8" s="21"/>
      <c r="G8" s="152"/>
      <c r="H8" s="20"/>
      <c r="I8" s="21"/>
      <c r="J8" s="21"/>
      <c r="K8" s="21"/>
      <c r="L8" s="21"/>
      <c r="M8" s="21"/>
      <c r="N8" s="21"/>
      <c r="O8" s="147"/>
      <c r="P8" s="147"/>
      <c r="Q8" s="21"/>
      <c r="R8" s="147"/>
      <c r="S8" s="148">
        <f>157/5280</f>
        <v>2.9734848484848486E-2</v>
      </c>
      <c r="T8" s="149"/>
    </row>
    <row r="9" spans="1:20" s="150" customFormat="1" ht="15.95" customHeight="1" x14ac:dyDescent="0.25">
      <c r="A9" s="20" t="s">
        <v>183</v>
      </c>
      <c r="B9" s="26" t="s">
        <v>180</v>
      </c>
      <c r="C9" s="26" t="s">
        <v>50</v>
      </c>
      <c r="D9" s="26" t="s">
        <v>81</v>
      </c>
      <c r="E9" s="151" t="s">
        <v>9</v>
      </c>
      <c r="F9" s="21"/>
      <c r="G9" s="152"/>
      <c r="H9" s="20"/>
      <c r="I9" s="21"/>
      <c r="J9" s="21"/>
      <c r="K9" s="21"/>
      <c r="L9" s="21"/>
      <c r="M9" s="21"/>
      <c r="N9" s="21"/>
      <c r="O9" s="147"/>
      <c r="P9" s="147"/>
      <c r="Q9" s="21"/>
      <c r="R9" s="147">
        <f>157/5280</f>
        <v>2.9734848484848486E-2</v>
      </c>
      <c r="S9" s="148"/>
      <c r="T9" s="149"/>
    </row>
    <row r="10" spans="1:20" s="150" customFormat="1" ht="15.95" customHeight="1" x14ac:dyDescent="0.25">
      <c r="A10" s="25" t="s">
        <v>184</v>
      </c>
      <c r="B10" s="26" t="s">
        <v>180</v>
      </c>
      <c r="C10" s="26" t="s">
        <v>81</v>
      </c>
      <c r="D10" s="26" t="s">
        <v>88</v>
      </c>
      <c r="E10" s="26" t="s">
        <v>13</v>
      </c>
      <c r="F10" s="21"/>
      <c r="G10" s="152"/>
      <c r="H10" s="20"/>
      <c r="I10" s="21"/>
      <c r="J10" s="21"/>
      <c r="K10" s="21"/>
      <c r="L10" s="21"/>
      <c r="M10" s="21"/>
      <c r="N10" s="21"/>
      <c r="O10" s="147">
        <f>246/5280</f>
        <v>4.6590909090909093E-2</v>
      </c>
      <c r="P10" s="147"/>
      <c r="Q10" s="21"/>
      <c r="R10" s="147"/>
      <c r="S10" s="153"/>
      <c r="T10" s="149"/>
    </row>
    <row r="11" spans="1:20" s="150" customFormat="1" ht="15.95" customHeight="1" x14ac:dyDescent="0.25">
      <c r="A11" s="20" t="s">
        <v>185</v>
      </c>
      <c r="B11" s="26" t="s">
        <v>180</v>
      </c>
      <c r="C11" s="26" t="s">
        <v>81</v>
      </c>
      <c r="D11" s="26" t="s">
        <v>88</v>
      </c>
      <c r="E11" s="151" t="s">
        <v>182</v>
      </c>
      <c r="F11" s="21"/>
      <c r="G11" s="152"/>
      <c r="H11" s="20"/>
      <c r="I11" s="21"/>
      <c r="J11" s="21"/>
      <c r="K11" s="21"/>
      <c r="L11" s="21"/>
      <c r="M11" s="21"/>
      <c r="N11" s="21"/>
      <c r="O11" s="147"/>
      <c r="P11" s="147">
        <f>246/5280</f>
        <v>4.6590909090909093E-2</v>
      </c>
      <c r="Q11" s="21"/>
      <c r="R11" s="147"/>
      <c r="S11" s="153"/>
      <c r="T11" s="149"/>
    </row>
    <row r="12" spans="1:20" s="150" customFormat="1" ht="15.95" customHeight="1" x14ac:dyDescent="0.25">
      <c r="A12" s="20" t="s">
        <v>186</v>
      </c>
      <c r="B12" s="26" t="s">
        <v>180</v>
      </c>
      <c r="C12" s="26" t="s">
        <v>81</v>
      </c>
      <c r="D12" s="26" t="s">
        <v>88</v>
      </c>
      <c r="E12" s="151" t="s">
        <v>9</v>
      </c>
      <c r="F12" s="21"/>
      <c r="G12" s="152"/>
      <c r="H12" s="20"/>
      <c r="I12" s="21"/>
      <c r="J12" s="21"/>
      <c r="K12" s="21"/>
      <c r="L12" s="21"/>
      <c r="M12" s="21"/>
      <c r="N12" s="21"/>
      <c r="O12" s="147">
        <f>246/5280</f>
        <v>4.6590909090909093E-2</v>
      </c>
      <c r="P12" s="147"/>
      <c r="Q12" s="21"/>
      <c r="R12" s="147"/>
      <c r="S12" s="153"/>
      <c r="T12" s="149"/>
    </row>
    <row r="13" spans="1:20" s="150" customFormat="1" ht="15.95" customHeight="1" x14ac:dyDescent="0.25">
      <c r="A13" s="20" t="s">
        <v>187</v>
      </c>
      <c r="B13" s="26" t="s">
        <v>180</v>
      </c>
      <c r="C13" s="26" t="s">
        <v>88</v>
      </c>
      <c r="D13" s="21" t="s">
        <v>61</v>
      </c>
      <c r="E13" s="26" t="s">
        <v>13</v>
      </c>
      <c r="F13" s="21"/>
      <c r="G13" s="152"/>
      <c r="H13" s="20"/>
      <c r="I13" s="21"/>
      <c r="J13" s="21"/>
      <c r="K13" s="21"/>
      <c r="L13" s="21"/>
      <c r="M13" s="21"/>
      <c r="N13" s="21"/>
      <c r="O13" s="147"/>
      <c r="P13" s="147"/>
      <c r="Q13" s="21"/>
      <c r="R13" s="147">
        <f>227/5280</f>
        <v>4.2992424242424242E-2</v>
      </c>
      <c r="S13" s="148"/>
      <c r="T13" s="149"/>
    </row>
    <row r="14" spans="1:20" s="150" customFormat="1" ht="15.95" customHeight="1" x14ac:dyDescent="0.25">
      <c r="A14" s="20" t="s">
        <v>188</v>
      </c>
      <c r="B14" s="26" t="s">
        <v>180</v>
      </c>
      <c r="C14" s="26" t="s">
        <v>88</v>
      </c>
      <c r="D14" s="21" t="s">
        <v>61</v>
      </c>
      <c r="E14" s="151" t="s">
        <v>182</v>
      </c>
      <c r="F14" s="21"/>
      <c r="G14" s="152"/>
      <c r="H14" s="20"/>
      <c r="I14" s="21"/>
      <c r="J14" s="21"/>
      <c r="K14" s="21"/>
      <c r="L14" s="21"/>
      <c r="M14" s="21"/>
      <c r="N14" s="21"/>
      <c r="O14" s="147"/>
      <c r="P14" s="147"/>
      <c r="Q14" s="21"/>
      <c r="R14" s="147"/>
      <c r="S14" s="148">
        <f>227/5280</f>
        <v>4.2992424242424242E-2</v>
      </c>
      <c r="T14" s="149"/>
    </row>
    <row r="15" spans="1:20" s="150" customFormat="1" ht="15.95" customHeight="1" x14ac:dyDescent="0.25">
      <c r="A15" s="20" t="s">
        <v>189</v>
      </c>
      <c r="B15" s="26" t="s">
        <v>180</v>
      </c>
      <c r="C15" s="26" t="s">
        <v>88</v>
      </c>
      <c r="D15" s="21" t="s">
        <v>61</v>
      </c>
      <c r="E15" s="151" t="s">
        <v>9</v>
      </c>
      <c r="F15" s="21"/>
      <c r="G15" s="152"/>
      <c r="H15" s="20"/>
      <c r="I15" s="21"/>
      <c r="J15" s="21"/>
      <c r="K15" s="21"/>
      <c r="L15" s="21"/>
      <c r="M15" s="21"/>
      <c r="N15" s="21"/>
      <c r="O15" s="147"/>
      <c r="P15" s="147"/>
      <c r="Q15" s="21"/>
      <c r="R15" s="147">
        <f>227/5280</f>
        <v>4.2992424242424242E-2</v>
      </c>
      <c r="S15" s="148"/>
      <c r="T15" s="149"/>
    </row>
    <row r="16" spans="1:20" s="150" customFormat="1" ht="15.95" customHeight="1" x14ac:dyDescent="0.25">
      <c r="A16" s="20"/>
      <c r="B16" s="26"/>
      <c r="C16" s="26"/>
      <c r="D16" s="21"/>
      <c r="E16" s="151"/>
      <c r="F16" s="21"/>
      <c r="G16" s="152"/>
      <c r="H16" s="20"/>
      <c r="I16" s="21"/>
      <c r="J16" s="21"/>
      <c r="K16" s="21"/>
      <c r="L16" s="21"/>
      <c r="M16" s="21"/>
      <c r="N16" s="21"/>
      <c r="O16" s="147"/>
      <c r="P16" s="147"/>
      <c r="Q16" s="21"/>
      <c r="R16" s="147"/>
      <c r="S16" s="148"/>
      <c r="T16" s="149"/>
    </row>
    <row r="17" spans="1:20" s="150" customFormat="1" ht="15.95" customHeight="1" x14ac:dyDescent="0.25">
      <c r="A17" s="25"/>
      <c r="B17" s="26"/>
      <c r="C17" s="26"/>
      <c r="D17" s="26"/>
      <c r="E17" s="154"/>
      <c r="F17" s="26"/>
      <c r="G17" s="146"/>
      <c r="H17" s="25"/>
      <c r="I17" s="26"/>
      <c r="J17" s="26"/>
      <c r="K17" s="26"/>
      <c r="L17" s="26"/>
      <c r="M17" s="26"/>
      <c r="N17" s="26"/>
      <c r="O17" s="26"/>
      <c r="P17" s="26"/>
      <c r="Q17" s="26"/>
      <c r="R17" s="147"/>
      <c r="S17" s="148"/>
      <c r="T17" s="149"/>
    </row>
    <row r="18" spans="1:20" s="150" customFormat="1" ht="15.95" customHeight="1" x14ac:dyDescent="0.25">
      <c r="A18" s="25" t="s">
        <v>190</v>
      </c>
      <c r="B18" s="26" t="s">
        <v>180</v>
      </c>
      <c r="C18" s="26" t="s">
        <v>191</v>
      </c>
      <c r="D18" s="26"/>
      <c r="E18" s="154" t="s">
        <v>13</v>
      </c>
      <c r="F18" s="26"/>
      <c r="G18" s="146"/>
      <c r="H18" s="25">
        <v>1</v>
      </c>
      <c r="I18" s="26">
        <v>1</v>
      </c>
      <c r="J18" s="26"/>
      <c r="K18" s="26"/>
      <c r="L18" s="26"/>
      <c r="M18" s="26"/>
      <c r="N18" s="26"/>
      <c r="O18" s="26"/>
      <c r="P18" s="26"/>
      <c r="Q18" s="26"/>
      <c r="R18" s="26"/>
      <c r="S18" s="148"/>
    </row>
    <row r="19" spans="1:20" s="150" customFormat="1" ht="15.95" customHeight="1" x14ac:dyDescent="0.25">
      <c r="A19" s="25" t="s">
        <v>192</v>
      </c>
      <c r="B19" s="26" t="s">
        <v>180</v>
      </c>
      <c r="C19" s="26" t="s">
        <v>193</v>
      </c>
      <c r="D19" s="26"/>
      <c r="E19" s="154" t="s">
        <v>9</v>
      </c>
      <c r="F19" s="26"/>
      <c r="G19" s="146"/>
      <c r="H19" s="25">
        <v>1</v>
      </c>
      <c r="I19" s="26">
        <v>1</v>
      </c>
      <c r="J19" s="26"/>
      <c r="K19" s="26"/>
      <c r="L19" s="26"/>
      <c r="M19" s="26"/>
      <c r="N19" s="26"/>
      <c r="O19" s="26"/>
      <c r="P19" s="26"/>
      <c r="Q19" s="26"/>
      <c r="R19" s="26"/>
      <c r="S19" s="148"/>
    </row>
    <row r="20" spans="1:20" s="150" customFormat="1" ht="15.95" customHeight="1" x14ac:dyDescent="0.25">
      <c r="A20" s="25"/>
      <c r="B20" s="26"/>
      <c r="C20" s="155" t="s">
        <v>194</v>
      </c>
      <c r="D20" s="31"/>
      <c r="E20" s="154"/>
      <c r="F20" s="26"/>
      <c r="G20" s="146"/>
      <c r="H20" s="2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48"/>
    </row>
    <row r="21" spans="1:20" s="150" customFormat="1" ht="15.95" customHeight="1" x14ac:dyDescent="0.25">
      <c r="A21" s="25" t="s">
        <v>195</v>
      </c>
      <c r="B21" s="26" t="s">
        <v>180</v>
      </c>
      <c r="C21" s="26" t="s">
        <v>196</v>
      </c>
      <c r="D21" s="26"/>
      <c r="E21" s="154" t="s">
        <v>13</v>
      </c>
      <c r="F21" s="26"/>
      <c r="G21" s="146"/>
      <c r="H21" s="25">
        <v>1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48"/>
    </row>
    <row r="22" spans="1:20" s="150" customFormat="1" ht="15.95" customHeight="1" x14ac:dyDescent="0.25">
      <c r="A22" s="25" t="s">
        <v>197</v>
      </c>
      <c r="B22" s="26" t="s">
        <v>180</v>
      </c>
      <c r="C22" s="26" t="s">
        <v>198</v>
      </c>
      <c r="D22" s="26"/>
      <c r="E22" s="154" t="s">
        <v>9</v>
      </c>
      <c r="F22" s="26"/>
      <c r="G22" s="146"/>
      <c r="H22" s="25">
        <v>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148"/>
    </row>
    <row r="23" spans="1:20" s="150" customFormat="1" ht="15.95" customHeight="1" x14ac:dyDescent="0.25">
      <c r="A23" s="25"/>
      <c r="B23" s="26"/>
      <c r="C23" s="155" t="s">
        <v>178</v>
      </c>
      <c r="D23" s="31"/>
      <c r="E23" s="154"/>
      <c r="F23" s="26"/>
      <c r="G23" s="146"/>
      <c r="H23" s="2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48"/>
    </row>
    <row r="24" spans="1:20" s="150" customFormat="1" ht="15.95" customHeight="1" x14ac:dyDescent="0.25">
      <c r="A24" s="25" t="s">
        <v>199</v>
      </c>
      <c r="B24" s="26" t="s">
        <v>180</v>
      </c>
      <c r="C24" s="154" t="s">
        <v>200</v>
      </c>
      <c r="D24" s="156"/>
      <c r="E24" s="154" t="s">
        <v>9</v>
      </c>
      <c r="F24" s="26"/>
      <c r="G24" s="146"/>
      <c r="H24" s="25">
        <v>1</v>
      </c>
      <c r="I24" s="26">
        <v>1</v>
      </c>
      <c r="J24" s="26"/>
      <c r="K24" s="26"/>
      <c r="L24" s="26"/>
      <c r="M24" s="26"/>
      <c r="N24" s="26"/>
      <c r="O24" s="26"/>
      <c r="P24" s="26"/>
      <c r="Q24" s="26"/>
      <c r="R24" s="26"/>
      <c r="S24" s="148"/>
    </row>
    <row r="25" spans="1:20" s="150" customFormat="1" ht="15.95" customHeight="1" x14ac:dyDescent="0.25">
      <c r="A25" s="25" t="s">
        <v>201</v>
      </c>
      <c r="B25" s="26" t="s">
        <v>180</v>
      </c>
      <c r="C25" s="26" t="s">
        <v>202</v>
      </c>
      <c r="D25" s="26"/>
      <c r="E25" s="154" t="s">
        <v>9</v>
      </c>
      <c r="F25" s="26"/>
      <c r="G25" s="146"/>
      <c r="H25" s="25">
        <v>1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48"/>
    </row>
    <row r="26" spans="1:20" s="150" customFormat="1" ht="15.95" customHeight="1" x14ac:dyDescent="0.25">
      <c r="A26" s="25" t="s">
        <v>203</v>
      </c>
      <c r="B26" s="26" t="s">
        <v>180</v>
      </c>
      <c r="C26" s="26" t="s">
        <v>204</v>
      </c>
      <c r="D26" s="26"/>
      <c r="E26" s="154" t="s">
        <v>13</v>
      </c>
      <c r="F26" s="26" t="s">
        <v>205</v>
      </c>
      <c r="G26" s="146" t="s">
        <v>206</v>
      </c>
      <c r="H26" s="25"/>
      <c r="I26" s="26"/>
      <c r="J26" s="26"/>
      <c r="K26" s="26">
        <v>14.41</v>
      </c>
      <c r="L26" s="26">
        <v>9</v>
      </c>
      <c r="M26" s="26">
        <v>1</v>
      </c>
      <c r="N26" s="26"/>
      <c r="O26" s="26"/>
      <c r="P26" s="26"/>
      <c r="Q26" s="26"/>
      <c r="R26" s="26"/>
      <c r="S26" s="148"/>
    </row>
    <row r="27" spans="1:20" s="150" customFormat="1" ht="15.95" customHeight="1" x14ac:dyDescent="0.25">
      <c r="A27" s="25" t="s">
        <v>207</v>
      </c>
      <c r="B27" s="26" t="s">
        <v>180</v>
      </c>
      <c r="C27" s="26" t="s">
        <v>208</v>
      </c>
      <c r="D27" s="26"/>
      <c r="E27" s="154" t="s">
        <v>9</v>
      </c>
      <c r="F27" s="26" t="s">
        <v>209</v>
      </c>
      <c r="G27" s="146" t="s">
        <v>210</v>
      </c>
      <c r="H27" s="25"/>
      <c r="I27" s="26"/>
      <c r="J27" s="26"/>
      <c r="K27" s="26">
        <v>12.67</v>
      </c>
      <c r="L27" s="26">
        <v>5</v>
      </c>
      <c r="M27" s="26"/>
      <c r="N27" s="26"/>
      <c r="O27" s="26"/>
      <c r="P27" s="26"/>
      <c r="Q27" s="26"/>
      <c r="R27" s="26"/>
      <c r="S27" s="148"/>
    </row>
    <row r="28" spans="1:20" s="150" customFormat="1" ht="15.95" customHeight="1" x14ac:dyDescent="0.25">
      <c r="A28" s="25"/>
      <c r="B28" s="26"/>
      <c r="C28" s="26"/>
      <c r="D28" s="26"/>
      <c r="E28" s="154"/>
      <c r="F28" s="26"/>
      <c r="G28" s="146"/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148"/>
    </row>
    <row r="29" spans="1:20" s="150" customFormat="1" ht="15.95" customHeight="1" x14ac:dyDescent="0.25">
      <c r="A29" s="25"/>
      <c r="B29" s="26"/>
      <c r="C29" s="26"/>
      <c r="D29" s="26"/>
      <c r="E29" s="154"/>
      <c r="F29" s="26"/>
      <c r="G29" s="146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148"/>
    </row>
    <row r="30" spans="1:20" s="150" customFormat="1" ht="15.95" customHeight="1" x14ac:dyDescent="0.25">
      <c r="A30" s="25"/>
      <c r="B30" s="26"/>
      <c r="C30" s="155" t="s">
        <v>194</v>
      </c>
      <c r="D30" s="31"/>
      <c r="E30" s="154"/>
      <c r="F30" s="26"/>
      <c r="G30" s="146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148"/>
    </row>
    <row r="31" spans="1:20" s="150" customFormat="1" ht="15.95" customHeight="1" x14ac:dyDescent="0.25">
      <c r="A31" s="25" t="s">
        <v>211</v>
      </c>
      <c r="B31" s="26" t="s">
        <v>180</v>
      </c>
      <c r="C31" s="26" t="s">
        <v>212</v>
      </c>
      <c r="D31" s="26"/>
      <c r="E31" s="154" t="s">
        <v>13</v>
      </c>
      <c r="F31" s="26" t="s">
        <v>213</v>
      </c>
      <c r="G31" s="146" t="s">
        <v>214</v>
      </c>
      <c r="H31" s="25"/>
      <c r="I31" s="26"/>
      <c r="J31" s="26">
        <v>8.67</v>
      </c>
      <c r="K31" s="26"/>
      <c r="L31" s="26">
        <v>1</v>
      </c>
      <c r="M31" s="26"/>
      <c r="N31" s="26"/>
      <c r="O31" s="26"/>
      <c r="P31" s="26"/>
      <c r="Q31" s="26"/>
      <c r="R31" s="26"/>
      <c r="S31" s="148"/>
    </row>
    <row r="32" spans="1:20" s="150" customFormat="1" ht="15.95" customHeight="1" x14ac:dyDescent="0.25">
      <c r="A32" s="25" t="s">
        <v>215</v>
      </c>
      <c r="B32" s="26" t="s">
        <v>180</v>
      </c>
      <c r="C32" s="26" t="s">
        <v>216</v>
      </c>
      <c r="D32" s="26"/>
      <c r="E32" s="154" t="s">
        <v>9</v>
      </c>
      <c r="F32" s="26" t="s">
        <v>213</v>
      </c>
      <c r="G32" s="146" t="s">
        <v>214</v>
      </c>
      <c r="H32" s="25"/>
      <c r="I32" s="26"/>
      <c r="J32" s="26">
        <v>8.67</v>
      </c>
      <c r="K32" s="26"/>
      <c r="L32" s="26">
        <v>1</v>
      </c>
      <c r="M32" s="26"/>
      <c r="N32" s="26"/>
      <c r="O32" s="26"/>
      <c r="P32" s="26"/>
      <c r="Q32" s="26"/>
      <c r="R32" s="26"/>
      <c r="S32" s="148"/>
    </row>
    <row r="33" spans="1:19" s="150" customFormat="1" ht="15.95" customHeight="1" x14ac:dyDescent="0.25">
      <c r="A33" s="25"/>
      <c r="B33" s="26"/>
      <c r="C33" s="155" t="s">
        <v>178</v>
      </c>
      <c r="D33" s="31"/>
      <c r="E33" s="154"/>
      <c r="F33" s="26"/>
      <c r="G33" s="146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148"/>
    </row>
    <row r="34" spans="1:19" s="150" customFormat="1" ht="15.95" customHeight="1" x14ac:dyDescent="0.25">
      <c r="A34" s="25" t="s">
        <v>217</v>
      </c>
      <c r="B34" s="26" t="s">
        <v>180</v>
      </c>
      <c r="C34" s="26" t="s">
        <v>218</v>
      </c>
      <c r="D34" s="26"/>
      <c r="E34" s="154" t="s">
        <v>9</v>
      </c>
      <c r="F34" s="26" t="s">
        <v>205</v>
      </c>
      <c r="G34" s="146" t="s">
        <v>206</v>
      </c>
      <c r="H34" s="25"/>
      <c r="I34" s="26"/>
      <c r="J34" s="26"/>
      <c r="K34" s="26">
        <v>14.41</v>
      </c>
      <c r="L34" s="26">
        <v>9</v>
      </c>
      <c r="M34" s="26">
        <v>1</v>
      </c>
      <c r="N34" s="26"/>
      <c r="O34" s="26"/>
      <c r="P34" s="26"/>
      <c r="Q34" s="26"/>
      <c r="R34" s="26"/>
      <c r="S34" s="148"/>
    </row>
    <row r="35" spans="1:19" s="150" customFormat="1" ht="15.95" customHeight="1" thickBot="1" x14ac:dyDescent="0.3">
      <c r="A35" s="25"/>
      <c r="B35" s="26"/>
      <c r="C35" s="26"/>
      <c r="D35" s="26"/>
      <c r="E35" s="154"/>
      <c r="F35" s="26"/>
      <c r="G35" s="146"/>
      <c r="H35" s="75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57"/>
    </row>
    <row r="36" spans="1:19" s="143" customFormat="1" ht="15.95" customHeight="1" thickBot="1" x14ac:dyDescent="0.3">
      <c r="A36" s="158" t="s">
        <v>219</v>
      </c>
      <c r="B36" s="159"/>
      <c r="C36" s="159"/>
      <c r="D36" s="159"/>
      <c r="E36" s="159"/>
      <c r="F36" s="159"/>
      <c r="G36" s="159"/>
      <c r="H36" s="160">
        <f>IF(SUM(H7:H35)=0,"",SUM(H7:H35))</f>
        <v>6</v>
      </c>
      <c r="I36" s="161">
        <f t="shared" ref="I36:S36" si="0">IF(SUM(I7:I35)=0,"",SUM(I7:I35))</f>
        <v>3</v>
      </c>
      <c r="J36" s="162">
        <f t="shared" si="0"/>
        <v>17.34</v>
      </c>
      <c r="K36" s="162">
        <f t="shared" si="0"/>
        <v>41.489999999999995</v>
      </c>
      <c r="L36" s="162">
        <f t="shared" si="0"/>
        <v>25</v>
      </c>
      <c r="M36" s="161">
        <f t="shared" si="0"/>
        <v>2</v>
      </c>
      <c r="N36" s="161" t="str">
        <f t="shared" si="0"/>
        <v/>
      </c>
      <c r="O36" s="163">
        <f t="shared" si="0"/>
        <v>9.3181818181818185E-2</v>
      </c>
      <c r="P36" s="163">
        <f t="shared" si="0"/>
        <v>4.6590909090909093E-2</v>
      </c>
      <c r="Q36" s="163" t="str">
        <f t="shared" si="0"/>
        <v/>
      </c>
      <c r="R36" s="163">
        <f t="shared" si="0"/>
        <v>0.14545454545454545</v>
      </c>
      <c r="S36" s="164">
        <f t="shared" si="0"/>
        <v>7.2727272727272724E-2</v>
      </c>
    </row>
    <row r="37" spans="1:19" s="150" customFormat="1" ht="24" customHeight="1" thickBot="1" x14ac:dyDescent="0.3">
      <c r="A37" s="165" t="s">
        <v>220</v>
      </c>
      <c r="B37" s="166"/>
      <c r="C37" s="166"/>
      <c r="D37" s="166"/>
      <c r="E37" s="166"/>
      <c r="F37" s="166"/>
      <c r="G37" s="166"/>
      <c r="H37" s="167">
        <f>IF(SUM(H7:H35)=0,"",ROUNDUP(H36,0))</f>
        <v>6</v>
      </c>
      <c r="I37" s="168">
        <f t="shared" ref="I37:N37" si="1">IF(SUM(I7:I35)=0,"",ROUNDUP(I36,0))</f>
        <v>3</v>
      </c>
      <c r="J37" s="168">
        <f t="shared" si="1"/>
        <v>18</v>
      </c>
      <c r="K37" s="168">
        <f t="shared" si="1"/>
        <v>42</v>
      </c>
      <c r="L37" s="168">
        <f t="shared" si="1"/>
        <v>25</v>
      </c>
      <c r="M37" s="168">
        <f t="shared" si="1"/>
        <v>2</v>
      </c>
      <c r="N37" s="168" t="str">
        <f t="shared" si="1"/>
        <v/>
      </c>
      <c r="O37" s="112">
        <f>IF(SUM(O7:O35)=0,"",ROUNDUP(O36,2))</f>
        <v>9.9999999999999992E-2</v>
      </c>
      <c r="P37" s="112">
        <f t="shared" ref="P37:S37" si="2">IF(SUM(P7:P35)=0,"",ROUNDUP(P36,2))</f>
        <v>0.05</v>
      </c>
      <c r="Q37" s="112" t="str">
        <f t="shared" si="2"/>
        <v/>
      </c>
      <c r="R37" s="112">
        <f t="shared" si="2"/>
        <v>0.15000000000000002</v>
      </c>
      <c r="S37" s="112">
        <f t="shared" si="2"/>
        <v>0.08</v>
      </c>
    </row>
    <row r="38" spans="1:19" s="150" customFormat="1" ht="22.7" customHeight="1" x14ac:dyDescent="0.25">
      <c r="A38" s="143"/>
      <c r="S38" s="169"/>
    </row>
    <row r="39" spans="1:19" s="150" customFormat="1" ht="22.7" customHeight="1" x14ac:dyDescent="0.25">
      <c r="A39" s="143"/>
      <c r="S39" s="169"/>
    </row>
    <row r="40" spans="1:19" s="150" customFormat="1" ht="22.7" customHeight="1" x14ac:dyDescent="0.25">
      <c r="A40" s="143"/>
      <c r="S40" s="169"/>
    </row>
    <row r="41" spans="1:19" ht="22.7" customHeight="1" x14ac:dyDescent="0.25"/>
    <row r="42" spans="1:19" ht="22.7" customHeight="1" x14ac:dyDescent="0.25"/>
    <row r="43" spans="1:19" ht="22.7" customHeight="1" x14ac:dyDescent="0.25"/>
    <row r="44" spans="1:19" ht="22.7" customHeight="1" x14ac:dyDescent="0.25"/>
  </sheetData>
  <mergeCells count="17">
    <mergeCell ref="A37:G37"/>
    <mergeCell ref="C6:D6"/>
    <mergeCell ref="C20:D20"/>
    <mergeCell ref="C23:D23"/>
    <mergeCell ref="C30:D30"/>
    <mergeCell ref="C33:D33"/>
    <mergeCell ref="A36:G36"/>
    <mergeCell ref="A2:S2"/>
    <mergeCell ref="A3:A4"/>
    <mergeCell ref="B3:B4"/>
    <mergeCell ref="C3:D4"/>
    <mergeCell ref="E3:E4"/>
    <mergeCell ref="F3:F4"/>
    <mergeCell ref="G3:G4"/>
    <mergeCell ref="H3:M3"/>
    <mergeCell ref="O3:P3"/>
    <mergeCell ref="R3:S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EE50-2B42-4238-83DC-1C2A1F50AB42}">
  <dimension ref="A1:X61"/>
  <sheetViews>
    <sheetView tabSelected="1" workbookViewId="0">
      <pane xSplit="20" ySplit="12" topLeftCell="U35" activePane="bottomRight" state="frozen"/>
      <selection pane="topRight" activeCell="P1" sqref="P1"/>
      <selection pane="bottomLeft" activeCell="A5" sqref="A5"/>
      <selection pane="bottomRight" activeCell="I37" sqref="I37"/>
    </sheetView>
  </sheetViews>
  <sheetFormatPr defaultRowHeight="15" x14ac:dyDescent="0.25"/>
  <cols>
    <col min="1" max="1" width="6.7109375" customWidth="1"/>
    <col min="2" max="2" width="8.7109375" customWidth="1"/>
    <col min="3" max="4" width="14.7109375" customWidth="1"/>
    <col min="5" max="5" width="10.7109375" customWidth="1"/>
    <col min="6" max="6" width="8.7109375" customWidth="1"/>
    <col min="7" max="8" width="7.7109375" customWidth="1"/>
    <col min="9" max="9" width="12.7109375" customWidth="1"/>
    <col min="10" max="11" width="6.7109375" customWidth="1"/>
    <col min="12" max="12" width="7.7109375" customWidth="1"/>
    <col min="16" max="16" width="12.7109375" customWidth="1"/>
    <col min="17" max="20" width="7.7109375" customWidth="1"/>
  </cols>
  <sheetData>
    <row r="1" spans="1:24" s="143" customFormat="1" ht="20.100000000000001" customHeight="1" thickBot="1" x14ac:dyDescent="0.3">
      <c r="G1" s="143" t="s">
        <v>99</v>
      </c>
      <c r="I1" s="143" t="s">
        <v>221</v>
      </c>
      <c r="J1" s="143" t="s">
        <v>222</v>
      </c>
      <c r="K1" s="143" t="s">
        <v>223</v>
      </c>
      <c r="M1" s="143" t="s">
        <v>224</v>
      </c>
      <c r="N1" s="143" t="s">
        <v>225</v>
      </c>
      <c r="O1" s="143" t="s">
        <v>226</v>
      </c>
      <c r="P1" s="170" t="s">
        <v>227</v>
      </c>
      <c r="R1" s="143" t="s">
        <v>228</v>
      </c>
      <c r="S1" s="143" t="s">
        <v>229</v>
      </c>
      <c r="T1" s="143" t="s">
        <v>230</v>
      </c>
    </row>
    <row r="2" spans="1:24" ht="15.95" customHeight="1" x14ac:dyDescent="0.25">
      <c r="A2" s="171" t="s">
        <v>101</v>
      </c>
      <c r="B2" s="172" t="s">
        <v>159</v>
      </c>
      <c r="C2" s="173" t="s">
        <v>231</v>
      </c>
      <c r="D2" s="174"/>
      <c r="E2" s="175" t="s">
        <v>104</v>
      </c>
      <c r="F2" s="176" t="s">
        <v>232</v>
      </c>
      <c r="G2" s="177">
        <v>203</v>
      </c>
      <c r="H2" s="178"/>
      <c r="I2" s="179">
        <v>614</v>
      </c>
      <c r="J2" s="180"/>
      <c r="K2" s="180"/>
      <c r="L2" s="180"/>
      <c r="M2" s="180"/>
      <c r="N2" s="180"/>
      <c r="O2" s="180"/>
      <c r="P2" s="181"/>
      <c r="Q2" s="182"/>
      <c r="R2" s="182">
        <v>617</v>
      </c>
      <c r="S2" s="183">
        <v>619</v>
      </c>
      <c r="T2" s="184">
        <v>622</v>
      </c>
      <c r="U2" s="61"/>
      <c r="V2" s="185"/>
      <c r="W2" s="185"/>
      <c r="X2" s="185"/>
    </row>
    <row r="3" spans="1:24" ht="15.95" customHeight="1" x14ac:dyDescent="0.25">
      <c r="A3" s="186"/>
      <c r="B3" s="187"/>
      <c r="C3" s="188"/>
      <c r="D3" s="189"/>
      <c r="E3" s="190"/>
      <c r="F3" s="191"/>
      <c r="G3" s="192" t="s">
        <v>233</v>
      </c>
      <c r="H3" s="193"/>
      <c r="I3" s="194" t="s">
        <v>234</v>
      </c>
      <c r="J3" s="194" t="s">
        <v>235</v>
      </c>
      <c r="K3" s="194" t="s">
        <v>236</v>
      </c>
      <c r="L3" s="194"/>
      <c r="M3" s="194" t="s">
        <v>237</v>
      </c>
      <c r="N3" s="194" t="s">
        <v>238</v>
      </c>
      <c r="O3" s="194" t="s">
        <v>239</v>
      </c>
      <c r="P3" s="194" t="s">
        <v>240</v>
      </c>
      <c r="Q3" s="194"/>
      <c r="R3" s="194" t="s">
        <v>241</v>
      </c>
      <c r="S3" s="194" t="s">
        <v>242</v>
      </c>
      <c r="T3" s="195" t="s">
        <v>243</v>
      </c>
      <c r="U3" s="61"/>
      <c r="V3" s="185"/>
      <c r="W3" s="185"/>
      <c r="X3" s="185"/>
    </row>
    <row r="4" spans="1:24" ht="15.95" customHeight="1" x14ac:dyDescent="0.25">
      <c r="A4" s="186"/>
      <c r="B4" s="187"/>
      <c r="C4" s="188"/>
      <c r="D4" s="189"/>
      <c r="E4" s="190"/>
      <c r="F4" s="191"/>
      <c r="G4" s="196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8"/>
      <c r="U4" s="61"/>
      <c r="V4" s="185"/>
      <c r="W4" s="185"/>
      <c r="X4" s="185"/>
    </row>
    <row r="5" spans="1:24" ht="15.95" customHeight="1" x14ac:dyDescent="0.25">
      <c r="A5" s="186"/>
      <c r="B5" s="187"/>
      <c r="C5" s="188"/>
      <c r="D5" s="189"/>
      <c r="E5" s="190"/>
      <c r="F5" s="191"/>
      <c r="G5" s="196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8"/>
      <c r="U5" s="61"/>
      <c r="V5" s="185"/>
      <c r="W5" s="185"/>
      <c r="X5" s="185"/>
    </row>
    <row r="6" spans="1:24" ht="15.95" customHeight="1" x14ac:dyDescent="0.25">
      <c r="A6" s="186"/>
      <c r="B6" s="187"/>
      <c r="C6" s="188"/>
      <c r="D6" s="189"/>
      <c r="E6" s="190"/>
      <c r="F6" s="191"/>
      <c r="G6" s="196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8"/>
      <c r="U6" s="61"/>
      <c r="V6" s="185"/>
      <c r="W6" s="185"/>
      <c r="X6" s="185"/>
    </row>
    <row r="7" spans="1:24" ht="15.95" customHeight="1" x14ac:dyDescent="0.25">
      <c r="A7" s="186"/>
      <c r="B7" s="187"/>
      <c r="C7" s="188"/>
      <c r="D7" s="189"/>
      <c r="E7" s="190"/>
      <c r="F7" s="191"/>
      <c r="G7" s="196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8"/>
      <c r="U7" s="61"/>
      <c r="V7" s="185"/>
      <c r="W7" s="185"/>
      <c r="X7" s="185"/>
    </row>
    <row r="8" spans="1:24" ht="15.95" customHeight="1" x14ac:dyDescent="0.25">
      <c r="A8" s="186"/>
      <c r="B8" s="187"/>
      <c r="C8" s="188"/>
      <c r="D8" s="189"/>
      <c r="E8" s="190"/>
      <c r="F8" s="191"/>
      <c r="G8" s="196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8"/>
      <c r="U8" s="61"/>
      <c r="V8" s="185"/>
      <c r="W8" s="185"/>
      <c r="X8" s="185"/>
    </row>
    <row r="9" spans="1:24" ht="15.95" customHeight="1" x14ac:dyDescent="0.25">
      <c r="A9" s="186"/>
      <c r="B9" s="187"/>
      <c r="C9" s="188"/>
      <c r="D9" s="189"/>
      <c r="E9" s="190"/>
      <c r="F9" s="191"/>
      <c r="G9" s="196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8"/>
      <c r="U9" s="61"/>
      <c r="V9" s="185"/>
      <c r="W9" s="185"/>
      <c r="X9" s="185"/>
    </row>
    <row r="10" spans="1:24" ht="15.95" customHeight="1" x14ac:dyDescent="0.25">
      <c r="A10" s="199"/>
      <c r="B10" s="187"/>
      <c r="C10" s="188"/>
      <c r="D10" s="189"/>
      <c r="E10" s="190"/>
      <c r="F10" s="191"/>
      <c r="G10" s="196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8"/>
      <c r="U10" s="61"/>
      <c r="V10" s="200"/>
      <c r="W10" s="200"/>
      <c r="X10" s="200"/>
    </row>
    <row r="11" spans="1:24" ht="15.95" customHeight="1" x14ac:dyDescent="0.25">
      <c r="A11" s="201"/>
      <c r="B11" s="187"/>
      <c r="C11" s="202"/>
      <c r="D11" s="203"/>
      <c r="E11" s="190"/>
      <c r="F11" s="191"/>
      <c r="G11" s="204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6"/>
      <c r="U11" s="61"/>
      <c r="V11" s="200"/>
      <c r="W11" s="200"/>
      <c r="X11" s="200"/>
    </row>
    <row r="12" spans="1:24" ht="15.95" customHeight="1" thickBot="1" x14ac:dyDescent="0.3">
      <c r="A12" s="207"/>
      <c r="B12" s="208"/>
      <c r="C12" s="209" t="s">
        <v>172</v>
      </c>
      <c r="D12" s="209" t="s">
        <v>173</v>
      </c>
      <c r="E12" s="210"/>
      <c r="F12" s="211"/>
      <c r="G12" s="212" t="s">
        <v>122</v>
      </c>
      <c r="H12" s="213"/>
      <c r="I12" s="214" t="s">
        <v>123</v>
      </c>
      <c r="J12" s="213" t="s">
        <v>123</v>
      </c>
      <c r="K12" s="213" t="s">
        <v>123</v>
      </c>
      <c r="L12" s="215"/>
      <c r="M12" s="213" t="s">
        <v>177</v>
      </c>
      <c r="N12" s="213" t="s">
        <v>177</v>
      </c>
      <c r="O12" s="213" t="s">
        <v>177</v>
      </c>
      <c r="P12" s="215" t="s">
        <v>175</v>
      </c>
      <c r="Q12" s="216"/>
      <c r="R12" s="216" t="s">
        <v>122</v>
      </c>
      <c r="S12" s="215" t="s">
        <v>244</v>
      </c>
      <c r="T12" s="217" t="s">
        <v>120</v>
      </c>
      <c r="U12" s="61"/>
      <c r="V12" s="185"/>
      <c r="W12" s="185"/>
      <c r="X12" s="185"/>
    </row>
    <row r="13" spans="1:24" ht="15.95" customHeight="1" x14ac:dyDescent="0.25">
      <c r="A13" s="218" t="s">
        <v>245</v>
      </c>
      <c r="B13" s="180"/>
      <c r="C13" s="180"/>
      <c r="D13" s="180"/>
      <c r="E13" s="180"/>
      <c r="F13" s="180"/>
      <c r="G13" s="219"/>
      <c r="H13" s="220"/>
      <c r="I13" s="221"/>
      <c r="J13" s="222"/>
      <c r="K13" s="222"/>
      <c r="L13" s="220"/>
      <c r="M13" s="223"/>
      <c r="N13" s="223"/>
      <c r="O13" s="223"/>
      <c r="P13" s="220"/>
      <c r="Q13" s="224"/>
      <c r="R13" s="224"/>
      <c r="S13" s="224"/>
      <c r="T13" s="184"/>
      <c r="U13" s="61"/>
    </row>
    <row r="14" spans="1:24" ht="15.95" customHeight="1" x14ac:dyDescent="0.25">
      <c r="A14" s="225" t="s">
        <v>246</v>
      </c>
      <c r="B14" s="222" t="s">
        <v>247</v>
      </c>
      <c r="C14" s="226">
        <v>70837</v>
      </c>
      <c r="D14" s="226">
        <v>72175</v>
      </c>
      <c r="E14" s="227" t="s">
        <v>248</v>
      </c>
      <c r="F14" s="227">
        <v>42070</v>
      </c>
      <c r="G14" s="228">
        <f>(F14*0.5)/27</f>
        <v>779.07407407407402</v>
      </c>
      <c r="H14" s="229"/>
      <c r="I14" s="221"/>
      <c r="J14" s="222"/>
      <c r="K14" s="230"/>
      <c r="L14" s="230"/>
      <c r="M14" s="231"/>
      <c r="N14" s="231"/>
      <c r="O14" s="231"/>
      <c r="P14" s="222"/>
      <c r="Q14" s="232"/>
      <c r="R14" s="233">
        <f>(F14*0.5)/27</f>
        <v>779.07407407407402</v>
      </c>
      <c r="S14" s="232"/>
      <c r="T14" s="234"/>
      <c r="U14" s="61"/>
    </row>
    <row r="15" spans="1:24" ht="15.95" customHeight="1" x14ac:dyDescent="0.25">
      <c r="A15" s="225" t="s">
        <v>249</v>
      </c>
      <c r="B15" s="222" t="s">
        <v>250</v>
      </c>
      <c r="C15" s="226">
        <v>72175</v>
      </c>
      <c r="D15" s="226">
        <v>72295</v>
      </c>
      <c r="E15" s="227" t="s">
        <v>248</v>
      </c>
      <c r="F15" s="227">
        <v>6158</v>
      </c>
      <c r="G15" s="228">
        <f t="shared" ref="G15:G16" si="0">(F15*0.5)/27</f>
        <v>114.03703703703704</v>
      </c>
      <c r="H15" s="229"/>
      <c r="I15" s="221"/>
      <c r="J15" s="222"/>
      <c r="K15" s="222"/>
      <c r="L15" s="222"/>
      <c r="M15" s="231"/>
      <c r="N15" s="231"/>
      <c r="O15" s="231"/>
      <c r="P15" s="222"/>
      <c r="Q15" s="227"/>
      <c r="R15" s="233">
        <f>(F15*0.5)/27</f>
        <v>114.03703703703704</v>
      </c>
      <c r="S15" s="227"/>
      <c r="T15" s="235"/>
      <c r="U15" s="61"/>
    </row>
    <row r="16" spans="1:24" ht="15.95" customHeight="1" x14ac:dyDescent="0.25">
      <c r="A16" s="225" t="s">
        <v>251</v>
      </c>
      <c r="B16" s="222" t="s">
        <v>49</v>
      </c>
      <c r="C16" s="226">
        <v>72295</v>
      </c>
      <c r="D16" s="226">
        <v>73644</v>
      </c>
      <c r="E16" s="227" t="s">
        <v>248</v>
      </c>
      <c r="F16" s="227">
        <v>42590</v>
      </c>
      <c r="G16" s="228">
        <f t="shared" si="0"/>
        <v>788.7037037037037</v>
      </c>
      <c r="H16" s="229"/>
      <c r="I16" s="221"/>
      <c r="J16" s="222"/>
      <c r="K16" s="222"/>
      <c r="L16" s="222"/>
      <c r="M16" s="231"/>
      <c r="N16" s="231"/>
      <c r="O16" s="231"/>
      <c r="P16" s="222"/>
      <c r="Q16" s="227"/>
      <c r="R16" s="233">
        <f>(F16*0.5)/27</f>
        <v>788.7037037037037</v>
      </c>
      <c r="S16" s="227"/>
      <c r="T16" s="235"/>
      <c r="U16" s="61"/>
    </row>
    <row r="17" spans="1:24" ht="15.95" customHeight="1" x14ac:dyDescent="0.25">
      <c r="A17" s="225"/>
      <c r="B17" s="222"/>
      <c r="C17" s="226"/>
      <c r="D17" s="226"/>
      <c r="E17" s="227"/>
      <c r="F17" s="227"/>
      <c r="G17" s="225"/>
      <c r="H17" s="221"/>
      <c r="I17" s="221"/>
      <c r="J17" s="222"/>
      <c r="K17" s="222"/>
      <c r="L17" s="222"/>
      <c r="M17" s="231"/>
      <c r="N17" s="231"/>
      <c r="O17" s="231"/>
      <c r="P17" s="222"/>
      <c r="Q17" s="227"/>
      <c r="R17" s="236"/>
      <c r="S17" s="227"/>
      <c r="T17" s="235"/>
      <c r="U17" s="61"/>
    </row>
    <row r="18" spans="1:24" ht="15.95" customHeight="1" x14ac:dyDescent="0.25">
      <c r="A18" s="225" t="s">
        <v>252</v>
      </c>
      <c r="B18" s="222" t="s">
        <v>250</v>
      </c>
      <c r="C18" s="226">
        <v>71855</v>
      </c>
      <c r="D18" s="226">
        <v>72305</v>
      </c>
      <c r="E18" s="227" t="s">
        <v>13</v>
      </c>
      <c r="F18" s="227"/>
      <c r="G18" s="225"/>
      <c r="H18" s="221"/>
      <c r="I18" s="221">
        <v>1</v>
      </c>
      <c r="J18" s="222">
        <f>ROUND(T18/50,0)+1</f>
        <v>10</v>
      </c>
      <c r="K18" s="237">
        <f t="shared" ref="K18:K19" si="1">ROUND(T18/50,0)+1</f>
        <v>10</v>
      </c>
      <c r="L18" s="222"/>
      <c r="M18" s="231"/>
      <c r="N18" s="231"/>
      <c r="O18" s="231"/>
      <c r="P18" s="222"/>
      <c r="Q18" s="227"/>
      <c r="R18" s="227"/>
      <c r="S18" s="227"/>
      <c r="T18" s="238">
        <f>(D18-C18)</f>
        <v>450</v>
      </c>
      <c r="U18" s="61"/>
    </row>
    <row r="19" spans="1:24" ht="15.95" customHeight="1" x14ac:dyDescent="0.25">
      <c r="A19" s="225" t="s">
        <v>253</v>
      </c>
      <c r="B19" s="222" t="s">
        <v>250</v>
      </c>
      <c r="C19" s="226">
        <v>71890</v>
      </c>
      <c r="D19" s="226">
        <v>72330</v>
      </c>
      <c r="E19" s="227" t="s">
        <v>254</v>
      </c>
      <c r="F19" s="227"/>
      <c r="G19" s="225"/>
      <c r="H19" s="221"/>
      <c r="I19" s="221">
        <v>1</v>
      </c>
      <c r="J19" s="237">
        <f t="shared" ref="J19" si="2">ROUND(T19/50,0)+1</f>
        <v>10</v>
      </c>
      <c r="K19" s="237">
        <f t="shared" si="1"/>
        <v>10</v>
      </c>
      <c r="L19" s="237"/>
      <c r="M19" s="231"/>
      <c r="N19" s="231"/>
      <c r="O19" s="231"/>
      <c r="P19" s="230">
        <v>152</v>
      </c>
      <c r="Q19" s="227"/>
      <c r="R19" s="227"/>
      <c r="S19" s="227"/>
      <c r="T19" s="235">
        <v>440</v>
      </c>
      <c r="U19" s="61"/>
    </row>
    <row r="20" spans="1:24" ht="15.95" customHeight="1" x14ac:dyDescent="0.25">
      <c r="A20" s="239"/>
      <c r="B20" s="230"/>
      <c r="C20" s="226"/>
      <c r="D20" s="226"/>
      <c r="E20" s="227"/>
      <c r="F20" s="227"/>
      <c r="G20" s="239"/>
      <c r="H20" s="240"/>
      <c r="I20" s="240"/>
      <c r="J20" s="241"/>
      <c r="K20" s="241"/>
      <c r="L20" s="241"/>
      <c r="M20" s="231"/>
      <c r="N20" s="231"/>
      <c r="O20" s="231"/>
      <c r="P20" s="230"/>
      <c r="Q20" s="230"/>
      <c r="R20" s="230"/>
      <c r="S20" s="230"/>
      <c r="T20" s="242"/>
      <c r="U20" s="61"/>
    </row>
    <row r="21" spans="1:24" ht="15.95" customHeight="1" x14ac:dyDescent="0.25">
      <c r="A21" s="225" t="s">
        <v>255</v>
      </c>
      <c r="B21" s="222" t="s">
        <v>250</v>
      </c>
      <c r="C21" s="226">
        <v>72140</v>
      </c>
      <c r="D21" s="226">
        <v>72590</v>
      </c>
      <c r="E21" s="227" t="s">
        <v>256</v>
      </c>
      <c r="F21" s="227"/>
      <c r="G21" s="225"/>
      <c r="H21" s="221"/>
      <c r="I21" s="221">
        <v>1</v>
      </c>
      <c r="J21" s="237">
        <f t="shared" ref="J21:J22" si="3">ROUND(T21/50,0)+1</f>
        <v>10</v>
      </c>
      <c r="K21" s="237">
        <f t="shared" ref="K21" si="4">ROUND(T21/50,0)+1</f>
        <v>10</v>
      </c>
      <c r="L21" s="237"/>
      <c r="M21" s="231"/>
      <c r="N21" s="231"/>
      <c r="O21" s="231"/>
      <c r="P21" s="230">
        <v>152</v>
      </c>
      <c r="Q21" s="222"/>
      <c r="R21" s="222"/>
      <c r="S21" s="222"/>
      <c r="T21" s="238">
        <f>(D21-C21)</f>
        <v>450</v>
      </c>
      <c r="U21" s="61"/>
    </row>
    <row r="22" spans="1:24" ht="15.95" customHeight="1" x14ac:dyDescent="0.25">
      <c r="A22" s="225" t="s">
        <v>257</v>
      </c>
      <c r="B22" s="222" t="s">
        <v>250</v>
      </c>
      <c r="C22" s="226">
        <v>72160</v>
      </c>
      <c r="D22" s="226">
        <v>72720</v>
      </c>
      <c r="E22" s="227" t="s">
        <v>9</v>
      </c>
      <c r="F22" s="227"/>
      <c r="G22" s="225"/>
      <c r="H22" s="221"/>
      <c r="I22" s="221">
        <v>1</v>
      </c>
      <c r="J22" s="237">
        <f t="shared" si="3"/>
        <v>12</v>
      </c>
      <c r="K22" s="237">
        <f>ROUND(T22/50,0)+1</f>
        <v>12</v>
      </c>
      <c r="L22" s="237"/>
      <c r="M22" s="231"/>
      <c r="N22" s="231"/>
      <c r="O22" s="231"/>
      <c r="P22" s="230"/>
      <c r="Q22" s="222"/>
      <c r="R22" s="222"/>
      <c r="S22" s="222"/>
      <c r="T22" s="238">
        <f>(D22-C22)</f>
        <v>560</v>
      </c>
      <c r="U22" s="61"/>
    </row>
    <row r="23" spans="1:24" ht="15.95" customHeight="1" x14ac:dyDescent="0.25">
      <c r="A23" s="239"/>
      <c r="B23" s="230"/>
      <c r="C23" s="226"/>
      <c r="D23" s="226"/>
      <c r="E23" s="227"/>
      <c r="F23" s="227"/>
      <c r="G23" s="225"/>
      <c r="H23" s="221"/>
      <c r="I23" s="221"/>
      <c r="J23" s="237"/>
      <c r="K23" s="237"/>
      <c r="L23" s="237"/>
      <c r="M23" s="231"/>
      <c r="N23" s="231"/>
      <c r="O23" s="231"/>
      <c r="P23" s="230"/>
      <c r="Q23" s="222"/>
      <c r="R23" s="222"/>
      <c r="S23" s="222"/>
      <c r="T23" s="238"/>
      <c r="U23" s="61"/>
    </row>
    <row r="24" spans="1:24" ht="15.95" customHeight="1" x14ac:dyDescent="0.25">
      <c r="A24" s="239"/>
      <c r="B24" s="230"/>
      <c r="C24" s="226"/>
      <c r="D24" s="226"/>
      <c r="E24" s="227"/>
      <c r="F24" s="227"/>
      <c r="G24" s="225"/>
      <c r="H24" s="221"/>
      <c r="I24" s="221"/>
      <c r="J24" s="237"/>
      <c r="K24" s="237"/>
      <c r="L24" s="237"/>
      <c r="M24" s="231"/>
      <c r="N24" s="231"/>
      <c r="O24" s="231"/>
      <c r="P24" s="230"/>
      <c r="Q24" s="222"/>
      <c r="R24" s="222"/>
      <c r="S24" s="222"/>
      <c r="T24" s="238"/>
      <c r="U24" s="61"/>
    </row>
    <row r="25" spans="1:24" ht="15.95" customHeight="1" x14ac:dyDescent="0.25">
      <c r="A25" s="243" t="s">
        <v>258</v>
      </c>
      <c r="B25" s="244"/>
      <c r="C25" s="244"/>
      <c r="D25" s="244"/>
      <c r="E25" s="244"/>
      <c r="F25" s="244"/>
      <c r="G25" s="225"/>
      <c r="H25" s="221"/>
      <c r="I25" s="221"/>
      <c r="J25" s="237"/>
      <c r="K25" s="237"/>
      <c r="L25" s="237"/>
      <c r="M25" s="231"/>
      <c r="N25" s="231"/>
      <c r="O25" s="231"/>
      <c r="P25" s="230"/>
      <c r="Q25" s="222"/>
      <c r="R25" s="222"/>
      <c r="S25" s="222"/>
      <c r="T25" s="238"/>
      <c r="U25" s="61"/>
    </row>
    <row r="26" spans="1:24" ht="15.95" customHeight="1" x14ac:dyDescent="0.25">
      <c r="A26" s="239"/>
      <c r="B26" s="230" t="s">
        <v>259</v>
      </c>
      <c r="C26" s="226">
        <v>70408</v>
      </c>
      <c r="D26" s="226">
        <v>71188</v>
      </c>
      <c r="E26" s="227"/>
      <c r="F26" s="227"/>
      <c r="G26" s="225"/>
      <c r="H26" s="221"/>
      <c r="I26" s="221"/>
      <c r="J26" s="237"/>
      <c r="K26" s="237"/>
      <c r="L26" s="237"/>
      <c r="M26" s="230">
        <f>ROUND(((D26-C26)/5280),3)</f>
        <v>0.14799999999999999</v>
      </c>
      <c r="N26" s="231"/>
      <c r="O26" s="230">
        <f>ROUND(((D26-C26)/5280),3)</f>
        <v>0.14799999999999999</v>
      </c>
      <c r="P26" s="230"/>
      <c r="Q26" s="222"/>
      <c r="R26" s="222"/>
      <c r="S26" s="222"/>
      <c r="T26" s="238"/>
      <c r="U26" s="61"/>
      <c r="V26" s="143"/>
      <c r="X26" s="143"/>
    </row>
    <row r="27" spans="1:24" ht="15.95" customHeight="1" x14ac:dyDescent="0.25">
      <c r="A27" s="239"/>
      <c r="B27" s="230" t="s">
        <v>259</v>
      </c>
      <c r="C27" s="226">
        <v>70408</v>
      </c>
      <c r="D27" s="226">
        <v>72305</v>
      </c>
      <c r="E27" s="227"/>
      <c r="F27" s="227"/>
      <c r="G27" s="225"/>
      <c r="H27" s="221"/>
      <c r="I27" s="221"/>
      <c r="J27" s="237"/>
      <c r="K27" s="237"/>
      <c r="L27" s="237"/>
      <c r="M27" s="231"/>
      <c r="N27" s="230">
        <f>ROUND(((D27-C27)/5280),3)</f>
        <v>0.35899999999999999</v>
      </c>
      <c r="O27" s="231"/>
      <c r="P27" s="230"/>
      <c r="Q27" s="222"/>
      <c r="R27" s="222"/>
      <c r="S27" s="222"/>
      <c r="T27" s="238"/>
      <c r="U27" s="61"/>
      <c r="W27" s="143"/>
    </row>
    <row r="28" spans="1:24" ht="15.95" customHeight="1" x14ac:dyDescent="0.25">
      <c r="A28" s="239"/>
      <c r="B28" s="230" t="s">
        <v>259</v>
      </c>
      <c r="C28" s="226">
        <v>71865</v>
      </c>
      <c r="D28" s="226">
        <v>72305</v>
      </c>
      <c r="E28" s="227"/>
      <c r="F28" s="227"/>
      <c r="G28" s="225"/>
      <c r="H28" s="221"/>
      <c r="I28" s="221"/>
      <c r="J28" s="237">
        <f t="shared" ref="J28" si="5">ROUND(T28/50,0)+1</f>
        <v>10</v>
      </c>
      <c r="K28" s="237">
        <f>ROUND(T28/50,W264)+1</f>
        <v>10</v>
      </c>
      <c r="L28" s="237"/>
      <c r="M28" s="231"/>
      <c r="N28" s="231"/>
      <c r="O28" s="231"/>
      <c r="P28" s="230"/>
      <c r="Q28" s="222"/>
      <c r="R28" s="222"/>
      <c r="S28" s="222"/>
      <c r="T28" s="238">
        <f>(D28-C28)</f>
        <v>440</v>
      </c>
      <c r="U28" s="61"/>
    </row>
    <row r="29" spans="1:24" ht="15.95" customHeight="1" x14ac:dyDescent="0.25">
      <c r="A29" s="239"/>
      <c r="B29" s="230"/>
      <c r="C29" s="226"/>
      <c r="D29" s="226"/>
      <c r="E29" s="227"/>
      <c r="F29" s="227"/>
      <c r="G29" s="225"/>
      <c r="H29" s="221"/>
      <c r="I29" s="221"/>
      <c r="J29" s="237"/>
      <c r="K29" s="237"/>
      <c r="L29" s="237"/>
      <c r="M29" s="231"/>
      <c r="N29" s="231"/>
      <c r="O29" s="231"/>
      <c r="P29" s="230"/>
      <c r="Q29" s="222"/>
      <c r="R29" s="222"/>
      <c r="S29" s="222"/>
      <c r="T29" s="238"/>
      <c r="U29" s="61"/>
    </row>
    <row r="30" spans="1:24" ht="15.95" customHeight="1" x14ac:dyDescent="0.25">
      <c r="A30" s="239"/>
      <c r="B30" s="230" t="s">
        <v>260</v>
      </c>
      <c r="C30" s="226">
        <v>73390</v>
      </c>
      <c r="D30" s="226">
        <v>74170</v>
      </c>
      <c r="E30" s="227"/>
      <c r="F30" s="227"/>
      <c r="G30" s="225"/>
      <c r="H30" s="221"/>
      <c r="I30" s="221"/>
      <c r="J30" s="237"/>
      <c r="K30" s="237"/>
      <c r="L30" s="237"/>
      <c r="M30" s="230">
        <f>ROUND(((D30-C30)/5280),3)</f>
        <v>0.14799999999999999</v>
      </c>
      <c r="N30" s="231"/>
      <c r="O30" s="230">
        <f>ROUND(((D30-C30)/5280),3)</f>
        <v>0.14799999999999999</v>
      </c>
      <c r="P30" s="230"/>
      <c r="Q30" s="222"/>
      <c r="R30" s="222"/>
      <c r="S30" s="222"/>
      <c r="T30" s="238"/>
      <c r="U30" s="61"/>
      <c r="V30" s="143"/>
      <c r="X30" s="143"/>
    </row>
    <row r="31" spans="1:24" ht="15.95" customHeight="1" x14ac:dyDescent="0.25">
      <c r="A31" s="239"/>
      <c r="B31" s="230" t="s">
        <v>260</v>
      </c>
      <c r="C31" s="226">
        <v>72160</v>
      </c>
      <c r="D31" s="226">
        <v>74170</v>
      </c>
      <c r="E31" s="227"/>
      <c r="F31" s="227"/>
      <c r="G31" s="225"/>
      <c r="H31" s="221"/>
      <c r="I31" s="221"/>
      <c r="J31" s="237"/>
      <c r="K31" s="237"/>
      <c r="L31" s="237"/>
      <c r="M31" s="231"/>
      <c r="N31" s="230">
        <f>ROUND(((D31-C31)/5280),3)</f>
        <v>0.38100000000000001</v>
      </c>
      <c r="O31" s="231"/>
      <c r="P31" s="230"/>
      <c r="Q31" s="222"/>
      <c r="R31" s="222"/>
      <c r="S31" s="222"/>
      <c r="T31" s="238"/>
      <c r="U31" s="61"/>
      <c r="W31" s="143"/>
    </row>
    <row r="32" spans="1:24" ht="15.95" customHeight="1" x14ac:dyDescent="0.25">
      <c r="A32" s="239"/>
      <c r="B32" s="230" t="s">
        <v>260</v>
      </c>
      <c r="C32" s="226">
        <v>72160</v>
      </c>
      <c r="D32" s="226">
        <v>72600</v>
      </c>
      <c r="E32" s="227"/>
      <c r="F32" s="227"/>
      <c r="G32" s="225"/>
      <c r="H32" s="221"/>
      <c r="I32" s="221"/>
      <c r="J32" s="237">
        <f t="shared" ref="J32" si="6">ROUND(T32/50,0)+1</f>
        <v>10</v>
      </c>
      <c r="K32" s="237">
        <f>ROUND(T32/50,W268)+1</f>
        <v>10</v>
      </c>
      <c r="L32" s="237"/>
      <c r="M32" s="231"/>
      <c r="N32" s="231"/>
      <c r="O32" s="231"/>
      <c r="P32" s="230"/>
      <c r="Q32" s="222"/>
      <c r="R32" s="222"/>
      <c r="S32" s="222"/>
      <c r="T32" s="238">
        <f>(D32-C32)</f>
        <v>440</v>
      </c>
      <c r="U32" s="61"/>
    </row>
    <row r="33" spans="1:24" ht="15.95" customHeight="1" x14ac:dyDescent="0.25">
      <c r="A33" s="239"/>
      <c r="B33" s="230"/>
      <c r="C33" s="226"/>
      <c r="D33" s="226"/>
      <c r="E33" s="227"/>
      <c r="F33" s="227"/>
      <c r="G33" s="225"/>
      <c r="H33" s="221"/>
      <c r="I33" s="221"/>
      <c r="J33" s="237"/>
      <c r="K33" s="237"/>
      <c r="L33" s="237"/>
      <c r="M33" s="231"/>
      <c r="N33" s="231"/>
      <c r="O33" s="231"/>
      <c r="P33" s="230"/>
      <c r="Q33" s="222"/>
      <c r="R33" s="222"/>
      <c r="S33" s="222"/>
      <c r="T33" s="238"/>
      <c r="U33" s="61"/>
    </row>
    <row r="34" spans="1:24" ht="15.95" customHeight="1" x14ac:dyDescent="0.25">
      <c r="A34" s="243" t="s">
        <v>261</v>
      </c>
      <c r="B34" s="244"/>
      <c r="C34" s="244"/>
      <c r="D34" s="244"/>
      <c r="E34" s="244"/>
      <c r="F34" s="244"/>
      <c r="G34" s="225"/>
      <c r="H34" s="221"/>
      <c r="I34" s="221"/>
      <c r="J34" s="237"/>
      <c r="K34" s="237"/>
      <c r="L34" s="237"/>
      <c r="M34" s="231"/>
      <c r="N34" s="231"/>
      <c r="O34" s="231"/>
      <c r="P34" s="230"/>
      <c r="Q34" s="222"/>
      <c r="R34" s="222"/>
      <c r="S34" s="222"/>
      <c r="T34" s="238"/>
      <c r="U34" s="61"/>
    </row>
    <row r="35" spans="1:24" ht="15.95" customHeight="1" x14ac:dyDescent="0.25">
      <c r="A35" s="239"/>
      <c r="B35" s="230" t="s">
        <v>259</v>
      </c>
      <c r="C35" s="226">
        <v>70377</v>
      </c>
      <c r="D35" s="226">
        <v>72669</v>
      </c>
      <c r="E35" s="227" t="s">
        <v>13</v>
      </c>
      <c r="F35" s="227"/>
      <c r="G35" s="225"/>
      <c r="H35" s="221"/>
      <c r="I35" s="221"/>
      <c r="J35" s="237"/>
      <c r="K35" s="237"/>
      <c r="L35" s="237"/>
      <c r="M35" s="231"/>
      <c r="N35" s="230">
        <f>ROUND(((D35-C35)/5280),3)</f>
        <v>0.434</v>
      </c>
      <c r="O35" s="231"/>
      <c r="P35" s="230"/>
      <c r="Q35" s="222"/>
      <c r="R35" s="222"/>
      <c r="S35" s="222"/>
      <c r="T35" s="238"/>
      <c r="U35" s="61"/>
      <c r="W35" s="143"/>
    </row>
    <row r="36" spans="1:24" ht="15.95" customHeight="1" x14ac:dyDescent="0.25">
      <c r="A36" s="239"/>
      <c r="B36" s="230" t="s">
        <v>259</v>
      </c>
      <c r="C36" s="226">
        <v>70377</v>
      </c>
      <c r="D36" s="226">
        <v>71157</v>
      </c>
      <c r="E36" s="227" t="s">
        <v>13</v>
      </c>
      <c r="F36" s="227"/>
      <c r="G36" s="225"/>
      <c r="H36" s="221"/>
      <c r="I36" s="221"/>
      <c r="J36" s="237"/>
      <c r="K36" s="237"/>
      <c r="L36" s="237"/>
      <c r="M36" s="230">
        <f>ROUND(((D36-C36)/5280),3)</f>
        <v>0.14799999999999999</v>
      </c>
      <c r="N36" s="231"/>
      <c r="O36" s="230">
        <f t="shared" ref="O36:O37" si="7">ROUND(((D36-C36)/5280),3)</f>
        <v>0.14799999999999999</v>
      </c>
      <c r="P36" s="230"/>
      <c r="Q36" s="222"/>
      <c r="R36" s="222"/>
      <c r="S36" s="222"/>
      <c r="T36" s="238"/>
      <c r="U36" s="61"/>
      <c r="V36" s="143"/>
      <c r="X36" s="143"/>
    </row>
    <row r="37" spans="1:24" ht="15.95" customHeight="1" x14ac:dyDescent="0.25">
      <c r="A37" s="239"/>
      <c r="B37" s="230" t="s">
        <v>259</v>
      </c>
      <c r="C37" s="226">
        <v>71801</v>
      </c>
      <c r="D37" s="226">
        <v>72669</v>
      </c>
      <c r="E37" s="227" t="s">
        <v>13</v>
      </c>
      <c r="F37" s="227"/>
      <c r="G37" s="225"/>
      <c r="H37" s="221"/>
      <c r="I37" s="221"/>
      <c r="J37" s="237"/>
      <c r="K37" s="237"/>
      <c r="L37" s="237"/>
      <c r="M37" s="231"/>
      <c r="N37" s="230">
        <f>ROUND(((D37-C37)/5280),3)</f>
        <v>0.16400000000000001</v>
      </c>
      <c r="O37" s="230">
        <f t="shared" si="7"/>
        <v>0.16400000000000001</v>
      </c>
      <c r="P37" s="230"/>
      <c r="Q37" s="222"/>
      <c r="R37" s="222"/>
      <c r="S37" s="222"/>
      <c r="T37" s="238"/>
      <c r="U37" s="61"/>
      <c r="W37" s="143"/>
      <c r="X37" s="143"/>
    </row>
    <row r="38" spans="1:24" ht="15.95" customHeight="1" x14ac:dyDescent="0.25">
      <c r="A38" s="239"/>
      <c r="B38" s="230" t="s">
        <v>259</v>
      </c>
      <c r="C38" s="226">
        <v>71965</v>
      </c>
      <c r="D38" s="226">
        <v>72305</v>
      </c>
      <c r="E38" s="227" t="s">
        <v>13</v>
      </c>
      <c r="F38" s="227"/>
      <c r="G38" s="225"/>
      <c r="H38" s="221"/>
      <c r="I38" s="221"/>
      <c r="J38" s="237">
        <f t="shared" ref="J38:J39" si="8">ROUND(T38/50,0)+1</f>
        <v>8</v>
      </c>
      <c r="K38" s="237">
        <f>ROUND(T38/50,W274)+1</f>
        <v>8</v>
      </c>
      <c r="L38" s="237"/>
      <c r="M38" s="231"/>
      <c r="N38" s="231"/>
      <c r="O38" s="231"/>
      <c r="P38" s="230"/>
      <c r="Q38" s="222"/>
      <c r="R38" s="222"/>
      <c r="S38" s="222"/>
      <c r="T38" s="238">
        <f>(D38-C38)</f>
        <v>340</v>
      </c>
      <c r="U38" s="61"/>
    </row>
    <row r="39" spans="1:24" ht="15.95" customHeight="1" x14ac:dyDescent="0.25">
      <c r="A39" s="239"/>
      <c r="B39" s="230" t="s">
        <v>259</v>
      </c>
      <c r="C39" s="226">
        <v>71925</v>
      </c>
      <c r="D39" s="226">
        <v>72305</v>
      </c>
      <c r="E39" s="227" t="s">
        <v>254</v>
      </c>
      <c r="F39" s="227"/>
      <c r="G39" s="225"/>
      <c r="H39" s="221"/>
      <c r="I39" s="221">
        <v>1</v>
      </c>
      <c r="J39" s="237">
        <f t="shared" si="8"/>
        <v>9</v>
      </c>
      <c r="K39" s="237">
        <f>ROUND(T39/50,W275)+1</f>
        <v>9</v>
      </c>
      <c r="L39" s="237"/>
      <c r="M39" s="231"/>
      <c r="N39" s="231"/>
      <c r="O39" s="231"/>
      <c r="P39" s="230"/>
      <c r="Q39" s="222"/>
      <c r="R39" s="222"/>
      <c r="S39" s="222"/>
      <c r="T39" s="238">
        <f>(D39-C39)</f>
        <v>380</v>
      </c>
      <c r="U39" s="61"/>
    </row>
    <row r="40" spans="1:24" ht="15.95" customHeight="1" x14ac:dyDescent="0.25">
      <c r="A40" s="239"/>
      <c r="B40" s="230"/>
      <c r="C40" s="226"/>
      <c r="D40" s="226"/>
      <c r="E40" s="227"/>
      <c r="F40" s="227"/>
      <c r="G40" s="225"/>
      <c r="H40" s="221"/>
      <c r="I40" s="221"/>
      <c r="J40" s="237"/>
      <c r="K40" s="237"/>
      <c r="L40" s="237"/>
      <c r="M40" s="231"/>
      <c r="N40" s="231"/>
      <c r="O40" s="231"/>
      <c r="P40" s="230"/>
      <c r="Q40" s="222"/>
      <c r="R40" s="222"/>
      <c r="S40" s="222"/>
      <c r="T40" s="238"/>
      <c r="U40" s="61"/>
    </row>
    <row r="41" spans="1:24" ht="15.95" customHeight="1" x14ac:dyDescent="0.25">
      <c r="A41" s="239"/>
      <c r="B41" s="230" t="s">
        <v>260</v>
      </c>
      <c r="C41" s="226">
        <v>71770</v>
      </c>
      <c r="D41" s="226">
        <v>74241</v>
      </c>
      <c r="E41" s="227" t="s">
        <v>9</v>
      </c>
      <c r="F41" s="227"/>
      <c r="G41" s="225"/>
      <c r="H41" s="221"/>
      <c r="I41" s="221"/>
      <c r="J41" s="237"/>
      <c r="K41" s="237"/>
      <c r="L41" s="237"/>
      <c r="M41" s="231"/>
      <c r="N41" s="230">
        <f>ROUND(((D41-C41)/5280),3)</f>
        <v>0.46800000000000003</v>
      </c>
      <c r="O41" s="231"/>
      <c r="P41" s="230"/>
      <c r="Q41" s="222"/>
      <c r="R41" s="222"/>
      <c r="S41" s="222"/>
      <c r="T41" s="238"/>
      <c r="U41" s="61"/>
      <c r="W41" s="143"/>
    </row>
    <row r="42" spans="1:24" ht="15.95" customHeight="1" x14ac:dyDescent="0.25">
      <c r="A42" s="239"/>
      <c r="B42" s="230" t="s">
        <v>260</v>
      </c>
      <c r="C42" s="226">
        <v>73461</v>
      </c>
      <c r="D42" s="226">
        <v>74241</v>
      </c>
      <c r="E42" s="227" t="s">
        <v>9</v>
      </c>
      <c r="F42" s="227"/>
      <c r="G42" s="225"/>
      <c r="H42" s="221"/>
      <c r="I42" s="221"/>
      <c r="J42" s="237"/>
      <c r="K42" s="237"/>
      <c r="L42" s="237"/>
      <c r="M42" s="230">
        <f>ROUND(((D42-C42)/5280),3)</f>
        <v>0.14799999999999999</v>
      </c>
      <c r="N42" s="231"/>
      <c r="O42" s="230">
        <f t="shared" ref="O42:O43" si="9">ROUND(((D42-C42)/5280),3)</f>
        <v>0.14799999999999999</v>
      </c>
      <c r="P42" s="230"/>
      <c r="Q42" s="222"/>
      <c r="R42" s="222"/>
      <c r="S42" s="222"/>
      <c r="T42" s="238"/>
      <c r="U42" s="61"/>
      <c r="V42" s="143"/>
      <c r="X42" s="143"/>
    </row>
    <row r="43" spans="1:24" ht="15.95" customHeight="1" x14ac:dyDescent="0.25">
      <c r="A43" s="239"/>
      <c r="B43" s="230" t="s">
        <v>260</v>
      </c>
      <c r="C43" s="226">
        <v>71770</v>
      </c>
      <c r="D43" s="226">
        <v>72816</v>
      </c>
      <c r="E43" s="227" t="s">
        <v>9</v>
      </c>
      <c r="F43" s="227"/>
      <c r="G43" s="225"/>
      <c r="H43" s="221"/>
      <c r="I43" s="221"/>
      <c r="J43" s="237"/>
      <c r="K43" s="237"/>
      <c r="L43" s="237"/>
      <c r="M43" s="231"/>
      <c r="N43" s="230">
        <f>ROUND(((D43-C43)/5280),3)</f>
        <v>0.19800000000000001</v>
      </c>
      <c r="O43" s="230">
        <f t="shared" si="9"/>
        <v>0.19800000000000001</v>
      </c>
      <c r="P43" s="230"/>
      <c r="Q43" s="222"/>
      <c r="R43" s="222"/>
      <c r="S43" s="222"/>
      <c r="T43" s="238"/>
      <c r="U43" s="61"/>
      <c r="W43" s="143"/>
      <c r="X43" s="143"/>
    </row>
    <row r="44" spans="1:24" ht="15.95" customHeight="1" x14ac:dyDescent="0.25">
      <c r="A44" s="239"/>
      <c r="B44" s="230" t="s">
        <v>260</v>
      </c>
      <c r="C44" s="226">
        <v>72160</v>
      </c>
      <c r="D44" s="226">
        <v>72580</v>
      </c>
      <c r="E44" s="227" t="s">
        <v>9</v>
      </c>
      <c r="F44" s="227"/>
      <c r="G44" s="225"/>
      <c r="H44" s="221"/>
      <c r="I44" s="221">
        <v>1</v>
      </c>
      <c r="J44" s="237">
        <f t="shared" ref="J44:J45" si="10">ROUND(T44/50,0)+1</f>
        <v>9</v>
      </c>
      <c r="K44" s="237">
        <f>ROUND(T44/50,W280)+1</f>
        <v>9</v>
      </c>
      <c r="L44" s="237"/>
      <c r="M44" s="231"/>
      <c r="N44" s="231"/>
      <c r="O44" s="231"/>
      <c r="P44" s="230"/>
      <c r="Q44" s="222"/>
      <c r="R44" s="222"/>
      <c r="S44" s="222"/>
      <c r="T44" s="238">
        <f t="shared" ref="T44:T45" si="11">(D44-C44)</f>
        <v>420</v>
      </c>
      <c r="U44" s="61"/>
    </row>
    <row r="45" spans="1:24" ht="15.95" customHeight="1" x14ac:dyDescent="0.25">
      <c r="A45" s="239"/>
      <c r="B45" s="230" t="s">
        <v>260</v>
      </c>
      <c r="C45" s="226">
        <v>72160</v>
      </c>
      <c r="D45" s="226">
        <v>72610</v>
      </c>
      <c r="E45" s="227" t="s">
        <v>9</v>
      </c>
      <c r="F45" s="227"/>
      <c r="G45" s="225"/>
      <c r="H45" s="221"/>
      <c r="I45" s="221"/>
      <c r="J45" s="237">
        <f t="shared" si="10"/>
        <v>10</v>
      </c>
      <c r="K45" s="237">
        <f>ROUND(T45/50,W281)+1</f>
        <v>10</v>
      </c>
      <c r="L45" s="237"/>
      <c r="M45" s="231"/>
      <c r="N45" s="231"/>
      <c r="O45" s="231"/>
      <c r="P45" s="230"/>
      <c r="Q45" s="222"/>
      <c r="R45" s="222"/>
      <c r="S45" s="222"/>
      <c r="T45" s="238">
        <f t="shared" si="11"/>
        <v>450</v>
      </c>
      <c r="U45" s="61"/>
    </row>
    <row r="46" spans="1:24" ht="15.95" customHeight="1" x14ac:dyDescent="0.25">
      <c r="A46" s="239"/>
      <c r="B46" s="230"/>
      <c r="C46" s="226"/>
      <c r="D46" s="226"/>
      <c r="E46" s="227"/>
      <c r="F46" s="227"/>
      <c r="G46" s="225"/>
      <c r="H46" s="221"/>
      <c r="I46" s="221"/>
      <c r="J46" s="237"/>
      <c r="K46" s="237"/>
      <c r="L46" s="237"/>
      <c r="M46" s="231"/>
      <c r="N46" s="231"/>
      <c r="O46" s="231"/>
      <c r="P46" s="230"/>
      <c r="Q46" s="222"/>
      <c r="R46" s="222"/>
      <c r="S46" s="222"/>
      <c r="T46" s="238"/>
      <c r="U46" s="61"/>
    </row>
    <row r="47" spans="1:24" ht="15.95" customHeight="1" thickBot="1" x14ac:dyDescent="0.3">
      <c r="A47" s="245"/>
      <c r="B47" s="246"/>
      <c r="C47" s="246"/>
      <c r="D47" s="246"/>
      <c r="E47" s="246"/>
      <c r="F47" s="247"/>
      <c r="G47" s="245"/>
      <c r="H47" s="248"/>
      <c r="I47" s="248"/>
      <c r="J47" s="246"/>
      <c r="K47" s="246"/>
      <c r="L47" s="246"/>
      <c r="M47" s="249"/>
      <c r="N47" s="249"/>
      <c r="O47" s="249"/>
      <c r="P47" s="246"/>
      <c r="Q47" s="246"/>
      <c r="R47" s="246"/>
      <c r="S47" s="246"/>
      <c r="T47" s="250"/>
      <c r="U47" s="61"/>
    </row>
    <row r="48" spans="1:24" s="259" customFormat="1" ht="15.95" customHeight="1" x14ac:dyDescent="0.25">
      <c r="A48" s="251" t="s">
        <v>219</v>
      </c>
      <c r="B48" s="252"/>
      <c r="C48" s="252"/>
      <c r="D48" s="252"/>
      <c r="E48" s="252"/>
      <c r="F48" s="252"/>
      <c r="G48" s="253">
        <f>SUM(G13:G46)</f>
        <v>1681.8148148148148</v>
      </c>
      <c r="H48" s="254"/>
      <c r="I48" s="255">
        <f>SUM(I13:I46)</f>
        <v>6</v>
      </c>
      <c r="J48" s="220">
        <f>SUM(J13:J46)</f>
        <v>98</v>
      </c>
      <c r="K48" s="220">
        <f>SUM(K13:K46)</f>
        <v>98</v>
      </c>
      <c r="L48" s="220" t="str">
        <f>IF(SUM(L14:L46)=0,"",SUM(L14:L46))</f>
        <v/>
      </c>
      <c r="M48" s="256">
        <f>ROUND(SUM(M13:M46),3)</f>
        <v>0.59199999999999997</v>
      </c>
      <c r="N48" s="256">
        <f>ROUND(SUM(N13:N46),3)</f>
        <v>2.004</v>
      </c>
      <c r="O48" s="256">
        <f>ROUND(SUM(O13:O46),3)</f>
        <v>0.95399999999999996</v>
      </c>
      <c r="P48" s="220">
        <f>SUM(P13:P46)</f>
        <v>304</v>
      </c>
      <c r="Q48" s="220" t="str">
        <f>IF(SUM(Q14:Q46)=0,"",SUM(Q14:Q46))</f>
        <v/>
      </c>
      <c r="R48" s="257">
        <f>SUM(R13:R46)</f>
        <v>1681.8148148148148</v>
      </c>
      <c r="S48" s="220"/>
      <c r="T48" s="184">
        <f>SUM(T13:T46)</f>
        <v>4370</v>
      </c>
      <c r="U48" s="258"/>
    </row>
    <row r="49" spans="1:21" s="259" customFormat="1" ht="15.95" customHeight="1" thickBot="1" x14ac:dyDescent="0.3">
      <c r="A49" s="260" t="s">
        <v>262</v>
      </c>
      <c r="B49" s="261"/>
      <c r="C49" s="261"/>
      <c r="D49" s="261"/>
      <c r="E49" s="261"/>
      <c r="F49" s="262"/>
      <c r="G49" s="75"/>
      <c r="H49" s="76"/>
      <c r="I49" s="76"/>
      <c r="J49" s="77"/>
      <c r="K49" s="77"/>
      <c r="L49" s="77"/>
      <c r="M49" s="263"/>
      <c r="N49" s="263"/>
      <c r="O49" s="263"/>
      <c r="P49" s="77"/>
      <c r="Q49" s="77"/>
      <c r="R49" s="77"/>
      <c r="S49" s="77">
        <v>30</v>
      </c>
      <c r="T49" s="79"/>
      <c r="U49" s="258"/>
    </row>
    <row r="50" spans="1:21" s="259" customFormat="1" ht="20.100000000000001" customHeight="1" thickBot="1" x14ac:dyDescent="0.3">
      <c r="A50" s="165" t="s">
        <v>263</v>
      </c>
      <c r="B50" s="264"/>
      <c r="C50" s="264"/>
      <c r="D50" s="264"/>
      <c r="E50" s="166"/>
      <c r="F50" s="166"/>
      <c r="G50" s="265">
        <f>IF(SUM(G48:G49)=0,"",ROUND(SUM(G48:G49),0))</f>
        <v>1682</v>
      </c>
      <c r="H50" s="266" t="str">
        <f t="shared" ref="H50:T50" si="12">IF(SUM(H48:H49)=0,"",ROUND(SUM(H48:H49),0))</f>
        <v/>
      </c>
      <c r="I50" s="266">
        <f t="shared" si="12"/>
        <v>6</v>
      </c>
      <c r="J50" s="266">
        <f t="shared" si="12"/>
        <v>98</v>
      </c>
      <c r="K50" s="266">
        <f t="shared" si="12"/>
        <v>98</v>
      </c>
      <c r="L50" s="266" t="str">
        <f t="shared" si="12"/>
        <v/>
      </c>
      <c r="M50" s="266">
        <f t="shared" si="12"/>
        <v>1</v>
      </c>
      <c r="N50" s="266">
        <f t="shared" si="12"/>
        <v>2</v>
      </c>
      <c r="O50" s="266">
        <f t="shared" si="12"/>
        <v>1</v>
      </c>
      <c r="P50" s="266">
        <f t="shared" si="12"/>
        <v>304</v>
      </c>
      <c r="Q50" s="266" t="str">
        <f t="shared" si="12"/>
        <v/>
      </c>
      <c r="R50" s="266">
        <f t="shared" si="12"/>
        <v>1682</v>
      </c>
      <c r="S50" s="266">
        <f t="shared" si="12"/>
        <v>30</v>
      </c>
      <c r="T50" s="267">
        <f t="shared" si="12"/>
        <v>4370</v>
      </c>
    </row>
    <row r="51" spans="1:21" x14ac:dyDescent="0.25">
      <c r="P51" s="268"/>
    </row>
    <row r="52" spans="1:21" ht="15" customHeight="1" x14ac:dyDescent="0.25"/>
    <row r="53" spans="1:21" ht="15" customHeight="1" x14ac:dyDescent="0.25"/>
    <row r="54" spans="1:21" ht="15" customHeight="1" x14ac:dyDescent="0.25"/>
    <row r="55" spans="1:21" ht="15" customHeight="1" x14ac:dyDescent="0.25"/>
    <row r="56" spans="1:21" ht="15" customHeight="1" x14ac:dyDescent="0.25"/>
    <row r="57" spans="1:21" ht="15" customHeight="1" x14ac:dyDescent="0.25"/>
    <row r="58" spans="1:21" ht="15" customHeight="1" x14ac:dyDescent="0.25"/>
    <row r="59" spans="1:21" ht="15" customHeight="1" x14ac:dyDescent="0.25"/>
    <row r="60" spans="1:21" ht="15" customHeight="1" x14ac:dyDescent="0.25"/>
    <row r="61" spans="1:21" ht="15" customHeight="1" x14ac:dyDescent="0.25"/>
  </sheetData>
  <mergeCells count="26">
    <mergeCell ref="A34:F34"/>
    <mergeCell ref="A48:F48"/>
    <mergeCell ref="A49:F49"/>
    <mergeCell ref="A50:F50"/>
    <mergeCell ref="Q3:Q11"/>
    <mergeCell ref="R3:R11"/>
    <mergeCell ref="S3:S11"/>
    <mergeCell ref="T3:T11"/>
    <mergeCell ref="A13:F13"/>
    <mergeCell ref="A25:F25"/>
    <mergeCell ref="K3:K11"/>
    <mergeCell ref="L3:L11"/>
    <mergeCell ref="M3:M11"/>
    <mergeCell ref="N3:N11"/>
    <mergeCell ref="O3:O11"/>
    <mergeCell ref="P3:P11"/>
    <mergeCell ref="A2:A12"/>
    <mergeCell ref="B2:B12"/>
    <mergeCell ref="C2:D11"/>
    <mergeCell ref="E2:E12"/>
    <mergeCell ref="F2:F12"/>
    <mergeCell ref="I2:P2"/>
    <mergeCell ref="G3:G11"/>
    <mergeCell ref="H3:H11"/>
    <mergeCell ref="I3:I11"/>
    <mergeCell ref="J3:J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roadway items and data</vt:lpstr>
      <vt:lpstr>pavement items</vt:lpstr>
      <vt:lpstr>Drainage</vt:lpstr>
      <vt:lpstr>Traffic Ctrl</vt:lpstr>
      <vt:lpstr>MOT</vt:lpstr>
      <vt:lpstr>MOT!Print_Area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Light, Jeff</dc:creator>
  <cp:lastModifiedBy>Light, Jeff</cp:lastModifiedBy>
  <dcterms:created xsi:type="dcterms:W3CDTF">2024-01-26T20:15:57Z</dcterms:created>
  <dcterms:modified xsi:type="dcterms:W3CDTF">2024-01-26T20:42:18Z</dcterms:modified>
</cp:coreProperties>
</file>