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rojects\HAM\us022\00.91_PID77813\Design\EngData\"/>
    </mc:Choice>
  </mc:AlternateContent>
  <xr:revisionPtr revIDLastSave="0" documentId="8_{99F40800-4999-438D-BF6D-E389A97A11C0}" xr6:coauthVersionLast="31" xr6:coauthVersionMax="31" xr10:uidLastSave="{00000000-0000-0000-0000-000000000000}"/>
  <bookViews>
    <workbookView xWindow="0" yWindow="0" windowWidth="21600" windowHeight="8145" xr2:uid="{A7F877C4-B9D1-463E-AC41-6BAF07019ABC}"/>
  </bookViews>
  <sheets>
    <sheet name="Sheet2" sheetId="1" r:id="rId1"/>
  </sheets>
  <externalReferences>
    <externalReference r:id="rId2"/>
  </externalReferences>
  <definedNames>
    <definedName name="HEADINGS">OFFSET([1]Lists!$B$2,0,0,MATCH("*",[1]Lists!$B$2:$B$1000000,-1),1)</definedName>
    <definedName name="ITEM">[1]!QryItem2[[#All],[ITEM]]</definedName>
    <definedName name="QryItemNamed">[1]!QryItem2[#All]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4" i="1" l="1"/>
  <c r="C119" i="1"/>
  <c r="C116" i="1"/>
  <c r="C114" i="1"/>
  <c r="C94" i="1"/>
  <c r="C88" i="1"/>
  <c r="C80" i="1"/>
  <c r="C75" i="1"/>
  <c r="C64" i="1"/>
  <c r="C62" i="1"/>
  <c r="C59" i="1"/>
  <c r="C58" i="1"/>
  <c r="C57" i="1"/>
  <c r="C47" i="1"/>
  <c r="C48" i="1" s="1"/>
  <c r="C50" i="1" s="1"/>
  <c r="C46" i="1"/>
  <c r="C43" i="1"/>
  <c r="C44" i="1" s="1"/>
  <c r="C40" i="1"/>
  <c r="C36" i="1"/>
  <c r="C29" i="1"/>
  <c r="C28" i="1"/>
  <c r="C27" i="1"/>
  <c r="C26" i="1"/>
  <c r="C25" i="1"/>
  <c r="C22" i="1"/>
  <c r="C21" i="1"/>
  <c r="C20" i="1"/>
  <c r="C19" i="1"/>
  <c r="C18" i="1"/>
  <c r="C17" i="1"/>
  <c r="C15" i="1" s="1"/>
  <c r="C16" i="1"/>
</calcChain>
</file>

<file path=xl/sharedStrings.xml><?xml version="1.0" encoding="utf-8"?>
<sst xmlns="http://schemas.openxmlformats.org/spreadsheetml/2006/main" count="197" uniqueCount="127">
  <si>
    <t>STATE OF OHIO</t>
  </si>
  <si>
    <t>DEPARTMENT OF TRANSPORTATION</t>
  </si>
  <si>
    <t>DISTRICT 8</t>
  </si>
  <si>
    <t>505 S. STATE ROUTE 741</t>
  </si>
  <si>
    <t>LEBANON, OHIO  45036 </t>
  </si>
  <si>
    <t>PHONE: (513) 932-3030</t>
  </si>
  <si>
    <t>FAX: (513) 932-7651 </t>
  </si>
  <si>
    <t xml:space="preserve">JOB/ PID # </t>
  </si>
  <si>
    <t>HAM-22/22D-0091/0007 PID 77813</t>
  </si>
  <si>
    <t>CALC BY</t>
  </si>
  <si>
    <t>GTF</t>
  </si>
  <si>
    <t>DATE</t>
  </si>
  <si>
    <t>-</t>
  </si>
  <si>
    <t>CHECKED BY</t>
  </si>
  <si>
    <t>202E11201</t>
  </si>
  <si>
    <t>PORTIONS OF STRUCTURE REMOVED, AS PER PLAN</t>
  </si>
  <si>
    <t>LS</t>
  </si>
  <si>
    <t>511E34444</t>
  </si>
  <si>
    <t>CLASS QC2 CONCRETE, BRIDGE DECK</t>
  </si>
  <si>
    <t>HAM-22D-0007</t>
  </si>
  <si>
    <t>CY</t>
  </si>
  <si>
    <t xml:space="preserve">Deck W @ Abutments x #Abut. x 2' x [Deck Thk. + Haunch Thk.] = 36.833 x 2 x 2 x 0.770833 </t>
  </si>
  <si>
    <t xml:space="preserve">Deck W @ Int. Jts. x #Int. Jts. x Each Side x 2' x [Deck Thk. + Haunch Thk.] = 36.833 x 2 x 2 x 2 x 0.9895833 </t>
  </si>
  <si>
    <t>HAM-22-0091</t>
  </si>
  <si>
    <t xml:space="preserve">Deck W @ REAR Abutment x 2' x [Deck Thk. + Haunch Thk.] = 28 x 2 x 1.145833 </t>
  </si>
  <si>
    <t xml:space="preserve">Deck W @ FOR Abutment x 2' x [Deck Thk. + Haunch Thk.] = 31.333 x 2 x 0.729167 </t>
  </si>
  <si>
    <t xml:space="preserve">Deck W @ Int. Jts. x #Int. Jts. x Each Side x 2' x [Deck Thk. + Haunch Thk.] = 29.333 x 4.5 x 2 x 2 x 1.145833 </t>
  </si>
  <si>
    <t xml:space="preserve">Deck W @ Int. Jts. x #Int. Jts. x Each Side x 2' x [Deck Thk. + Haunch Thk.] = 31.333 x 3.5 x 2 x 2 x 0.729167 </t>
  </si>
  <si>
    <t>511E34448</t>
  </si>
  <si>
    <t>CLASS QC2 CONCRETE, BRIDGE DECK (PARAPET)</t>
  </si>
  <si>
    <t xml:space="preserve">Area of Bridge Railing x Both Sides x 4' x # Jt. Replacements = 2.882 x 2 x 4 x 7 </t>
  </si>
  <si>
    <t xml:space="preserve">Area of Bridge Railing (Sidewalk) x 4' x # Jt. Replacements = 8.679 x 4 x 3 </t>
  </si>
  <si>
    <t xml:space="preserve">Area of Bridge Railing x 4' x # Jt. Replacements = 2.882 x 4 x 3 </t>
  </si>
  <si>
    <t>516E11210</t>
  </si>
  <si>
    <t>STRUCTURAL EXPANSION JOINT INCLUDING ELASTOMERIC STRIP SEAL</t>
  </si>
  <si>
    <t>ABUTMENT JOINTS</t>
  </si>
  <si>
    <t>Forward Abut. = 34.917'</t>
  </si>
  <si>
    <t>Rear Abut. = 34.917'</t>
  </si>
  <si>
    <t>Total =</t>
  </si>
  <si>
    <t>FT</t>
  </si>
  <si>
    <t>Forward Abut. = 30.083'</t>
  </si>
  <si>
    <t>Rear Abut. = 28'</t>
  </si>
  <si>
    <t>INTERMEDIATE JOINTS</t>
  </si>
  <si>
    <t>Pier 2 &amp; 4 = 34.917'x2 =</t>
  </si>
  <si>
    <t>Pier 1 to Pier 4 = 28.333'x4 =</t>
  </si>
  <si>
    <t>Pier 5  to Pier 7 = 30.0'x3 =</t>
  </si>
  <si>
    <t>TOTAL =</t>
  </si>
  <si>
    <t>513E10201</t>
  </si>
  <si>
    <t>STRUCTURAL STEEL MEMBERS, LEVEL UF, AS PER PLAN</t>
  </si>
  <si>
    <t xml:space="preserve">X-Sectional Area of L-4x4x5/16 = </t>
  </si>
  <si>
    <t>SF</t>
  </si>
  <si>
    <t>Total length of members SHORT XFRAMES =</t>
  </si>
  <si>
    <t>Total length of members TALL XFRAMES</t>
  </si>
  <si>
    <t>Total Weight of SHORT XFRAMES @ 490 PCF</t>
  </si>
  <si>
    <t>LBS</t>
  </si>
  <si>
    <t>Total Weight of TALL XFRAMES @ 490 PCF</t>
  </si>
  <si>
    <t>Total Weight of Plates per XFRAME 490 PCF x (4.5 SF x 3/8") =</t>
  </si>
  <si>
    <t>12 SHORT XFRAMES @ 300 LBS, 6 TALL CROSSFRAMES @ 350 LBS</t>
  </si>
  <si>
    <t>LB</t>
  </si>
  <si>
    <t>6 SHORT XFRAMES @ 300 LBS, 6 TALL CROSSFRAMES @ 350 LBS</t>
  </si>
  <si>
    <t>519E11100</t>
  </si>
  <si>
    <t>PATCHING CONCRETE STRUCTURE</t>
  </si>
  <si>
    <t>512E10600</t>
  </si>
  <si>
    <t>CONCRETE REPAIR BY EPOXY INJECTION</t>
  </si>
  <si>
    <t>519E00100</t>
  </si>
  <si>
    <t>SPECIAL - COMPOSITE FIBER WRAP SYSTEM</t>
  </si>
  <si>
    <t>512E10100</t>
  </si>
  <si>
    <t>SEALING OF CONCRETE SURFACES (EPOXY-URETHANE)</t>
  </si>
  <si>
    <t>SY</t>
  </si>
  <si>
    <t>RT parapet perimeter = 9.81'</t>
  </si>
  <si>
    <t>Length of RT parapet = 535'</t>
  </si>
  <si>
    <t>LT parapet perimeter = 8.08'</t>
  </si>
  <si>
    <t>Length of LT parapet = 455'</t>
  </si>
  <si>
    <t>Length of RT parapet = 582'</t>
  </si>
  <si>
    <t>LT parapet perimeter = 9.81'</t>
  </si>
  <si>
    <t>Length of LT parapet = 518'</t>
  </si>
  <si>
    <t>abutment face area = 400 SF</t>
  </si>
  <si>
    <t>abutment side = 40 SF x 2 sides = 80 SF</t>
  </si>
  <si>
    <t>512E10050</t>
  </si>
  <si>
    <t>SEALING OF CONCRETE SURFACES (NON-EPOXY)</t>
  </si>
  <si>
    <t>LT sidewalk perimeter = 6.642'</t>
  </si>
  <si>
    <t>MSE FOR. abutment = 800 SF</t>
  </si>
  <si>
    <t>MSE REAR abutment = 700 SF</t>
  </si>
  <si>
    <t>516E43100</t>
  </si>
  <si>
    <t>ELASTOMERIC BEARING WITH INTERNAL LAMINATES ONLY (NEOPRENE)</t>
  </si>
  <si>
    <t>EACH</t>
  </si>
  <si>
    <t>516E47001</t>
  </si>
  <si>
    <t>JACKING AND TEMPORARY SUPPORT OF SUPERSTRUCTURE, AS PER PLAN</t>
  </si>
  <si>
    <t>518E62100</t>
  </si>
  <si>
    <t>STRUCTURE DRAINAGE, MISC.: CLEANING BRIDGE DRAINAGE SYSTEM</t>
  </si>
  <si>
    <t>511E53010</t>
  </si>
  <si>
    <t>CLASS QC1 CONCRETE, MISC.: DRAINAGE CHAMBER COVER</t>
  </si>
  <si>
    <t>509E10000</t>
  </si>
  <si>
    <t>EPOXY COATED REINFORCING STEEL</t>
  </si>
  <si>
    <t>516E31001</t>
  </si>
  <si>
    <t>JOINT SEALER, AS PER PLAN</t>
  </si>
  <si>
    <t>625E25930</t>
  </si>
  <si>
    <t>CONDUIT, MISC.: CONDUIT 1-1/2", 725.04</t>
  </si>
  <si>
    <t>512E73500</t>
  </si>
  <si>
    <t>TREATING CONCRETE BRIDGE DECKS WITH GRAVITY FED RESIN</t>
  </si>
  <si>
    <t>L = 329' x W = 28'</t>
  </si>
  <si>
    <t>L = 517' x W = 28'</t>
  </si>
  <si>
    <t>514E00051</t>
  </si>
  <si>
    <t>SURFACE PREPARATION OF EXISTING STRUCTURAL STEEL, AS PER PLAN</t>
  </si>
  <si>
    <t>HAM-22D-0007 x (10%)</t>
  </si>
  <si>
    <t>perimeter of w36X135 x 4 girders x total length = 8.684  x 4 x 80 = 2780 SF</t>
  </si>
  <si>
    <t>perimeter of 72" girder x 4 girders x total length = 15.541 x 4 x 172 = 10700 SF</t>
  </si>
  <si>
    <t>area of stiffeners x # per girder (one side) x [2 girder (both sides) + 2 girder (one side)] = 9 x 45 x ((2x2)+2) = 2430  SF</t>
  </si>
  <si>
    <t>area of xframes x # of xframes = 84(#) x 50 SF = 4200 SF</t>
  </si>
  <si>
    <t>HAM-22-0091 x (10%)</t>
  </si>
  <si>
    <t>perimeter of STRINGERS x 3 x total length = 4.855  x 3 x 309 = 4500 SF</t>
  </si>
  <si>
    <t>perimeter of OUTSIDE GIRDERS x 2 x total length = 12  x 2 x 309 = 7416 SF</t>
  </si>
  <si>
    <t>perimeter of FLOOR BEAM x 2 x total length = 7.279  x 27 x 27 = 5310 SF</t>
  </si>
  <si>
    <t>perimeter of LATERAL BRACING x 8 x total length = 1.845  x 8 x 37 = 546 SF</t>
  </si>
  <si>
    <t>perimeter of LATERAL BRACING x 2 x total length = 1.845  x 2 x 47 = 173 SF</t>
  </si>
  <si>
    <t>Surface Area of Crossframes (1955 Constr.) x 4 = 100 x 4 = 400 SF</t>
  </si>
  <si>
    <t>area of stiffeners x # per girder (BOTH SIDES) x [8 girders] = 5 x 36 x 8 = 1440  SF</t>
  </si>
  <si>
    <t>area of stiffeners x # per girder (BOTH SIDES) x [2 girders] = 5 x 42 x 2 = 420  SF</t>
  </si>
  <si>
    <t>perimeter of 48" girder x 4 girders x total length = 11.54 x 4 x 162 = 7480 SF</t>
  </si>
  <si>
    <t>perimeter of w30X99 x 4 girders x total length = 7.246  x 4 x 47 = 1360 SF</t>
  </si>
  <si>
    <t>area of xframes x # of xframes = 17(#) x 50 SF = 850 SF</t>
  </si>
  <si>
    <t>514E00057</t>
  </si>
  <si>
    <t>FIELD PAINTING OF EXISTING STRUCTURAL STEEL, PRIME COAT, AS PER PLAN</t>
  </si>
  <si>
    <t>514E00061</t>
  </si>
  <si>
    <t>FIELD PAINTING STRUCTURAL STEEL, INTERMEDIATE COAT, AS PER PLAN</t>
  </si>
  <si>
    <t>514E00067</t>
  </si>
  <si>
    <t>FIELD PAINTING STRUCTURAL STEEL, FINISH COAT, AS PER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</si>
</sst>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\-00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FF"/>
      <name val="Arial"/>
      <family val="2"/>
    </font>
    <font>
      <i/>
      <sz val="9"/>
      <color indexed="12"/>
      <name val="Arial"/>
      <family val="2"/>
    </font>
    <font>
      <i/>
      <sz val="9"/>
      <color rgb="FF0000FF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rgb="FF000000"/>
      <name val="Calibri"/>
      <family val="2"/>
    </font>
    <font>
      <i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0" fillId="0" borderId="2" xfId="0" applyFont="1" applyFill="1" applyBorder="1"/>
    <xf numFmtId="0" fontId="0" fillId="0" borderId="3" xfId="0" applyFont="1" applyFill="1" applyBorder="1"/>
    <xf numFmtId="0" fontId="0" fillId="0" borderId="0" xfId="0" applyFont="1" applyBorder="1"/>
    <xf numFmtId="0" fontId="0" fillId="0" borderId="0" xfId="0" applyBorder="1"/>
    <xf numFmtId="0" fontId="0" fillId="0" borderId="4" xfId="0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ont="1" applyFill="1" applyBorder="1"/>
    <xf numFmtId="0" fontId="0" fillId="0" borderId="5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Protection="1"/>
    <xf numFmtId="0" fontId="3" fillId="0" borderId="5" xfId="0" applyFont="1" applyFill="1" applyBorder="1" applyAlignment="1" applyProtection="1">
      <alignment vertical="center"/>
    </xf>
    <xf numFmtId="0" fontId="0" fillId="0" borderId="0" xfId="0" applyFill="1" applyBorder="1"/>
    <xf numFmtId="0" fontId="0" fillId="0" borderId="5" xfId="0" applyFill="1" applyBorder="1"/>
    <xf numFmtId="0" fontId="0" fillId="0" borderId="6" xfId="0" applyFill="1" applyBorder="1"/>
    <xf numFmtId="0" fontId="1" fillId="0" borderId="7" xfId="0" applyFont="1" applyFill="1" applyBorder="1" applyAlignment="1" applyProtection="1">
      <alignment horizontal="center"/>
    </xf>
    <xf numFmtId="0" fontId="0" fillId="0" borderId="7" xfId="0" applyFill="1" applyBorder="1"/>
    <xf numFmtId="0" fontId="0" fillId="0" borderId="8" xfId="0" applyFill="1" applyBorder="1"/>
    <xf numFmtId="0" fontId="4" fillId="0" borderId="9" xfId="0" applyFont="1" applyFill="1" applyBorder="1" applyAlignment="1" applyProtection="1">
      <alignment horizontal="right"/>
    </xf>
    <xf numFmtId="0" fontId="5" fillId="0" borderId="10" xfId="0" applyFont="1" applyFill="1" applyBorder="1" applyAlignment="1" applyProtection="1">
      <alignment horizontal="left"/>
    </xf>
    <xf numFmtId="164" fontId="6" fillId="0" borderId="10" xfId="0" applyNumberFormat="1" applyFont="1" applyFill="1" applyBorder="1" applyAlignment="1" applyProtection="1">
      <protection locked="0"/>
    </xf>
    <xf numFmtId="0" fontId="0" fillId="0" borderId="10" xfId="0" applyFill="1" applyBorder="1"/>
    <xf numFmtId="0" fontId="0" fillId="0" borderId="11" xfId="0" applyFont="1" applyFill="1" applyBorder="1"/>
    <xf numFmtId="0" fontId="0" fillId="0" borderId="0" xfId="0" applyFont="1"/>
    <xf numFmtId="0" fontId="4" fillId="0" borderId="12" xfId="0" applyFont="1" applyFill="1" applyBorder="1" applyAlignment="1" applyProtection="1">
      <alignment horizontal="right"/>
    </xf>
    <xf numFmtId="0" fontId="7" fillId="0" borderId="13" xfId="0" applyFont="1" applyFill="1" applyBorder="1" applyAlignment="1" applyProtection="1">
      <alignment horizontal="left"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14" fontId="7" fillId="0" borderId="14" xfId="0" applyNumberFormat="1" applyFont="1" applyFill="1" applyBorder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left"/>
    </xf>
    <xf numFmtId="0" fontId="7" fillId="0" borderId="16" xfId="0" applyFont="1" applyFill="1" applyBorder="1" applyAlignment="1" applyProtection="1">
      <alignment horizontal="left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14" fontId="7" fillId="0" borderId="17" xfId="0" applyNumberFormat="1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14" fontId="7" fillId="0" borderId="10" xfId="0" applyNumberFormat="1" applyFont="1" applyFill="1" applyBorder="1" applyAlignment="1" applyProtection="1">
      <alignment horizontal="left"/>
      <protection locked="0"/>
    </xf>
    <xf numFmtId="0" fontId="8" fillId="0" borderId="13" xfId="0" applyFont="1" applyFill="1" applyBorder="1" applyAlignment="1" applyProtection="1">
      <alignment vertical="center"/>
    </xf>
    <xf numFmtId="0" fontId="9" fillId="0" borderId="13" xfId="0" applyFont="1" applyFill="1" applyBorder="1" applyAlignment="1" applyProtection="1">
      <alignment vertical="center"/>
    </xf>
    <xf numFmtId="0" fontId="0" fillId="0" borderId="13" xfId="0" applyFill="1" applyBorder="1"/>
    <xf numFmtId="0" fontId="0" fillId="0" borderId="0" xfId="0" applyAlignment="1"/>
    <xf numFmtId="11" fontId="0" fillId="0" borderId="13" xfId="0" applyNumberFormat="1" applyFill="1" applyBorder="1"/>
    <xf numFmtId="0" fontId="10" fillId="0" borderId="13" xfId="0" applyFont="1" applyFill="1" applyBorder="1" applyAlignment="1" applyProtection="1">
      <alignment vertical="center"/>
    </xf>
    <xf numFmtId="165" fontId="0" fillId="0" borderId="13" xfId="0" applyNumberFormat="1" applyFill="1" applyBorder="1"/>
    <xf numFmtId="2" fontId="0" fillId="0" borderId="13" xfId="0" applyNumberFormat="1" applyFill="1" applyBorder="1"/>
    <xf numFmtId="11" fontId="8" fillId="0" borderId="13" xfId="0" applyNumberFormat="1" applyFont="1" applyFill="1" applyBorder="1" applyAlignment="1" applyProtection="1">
      <alignment vertical="center"/>
    </xf>
    <xf numFmtId="0" fontId="0" fillId="0" borderId="13" xfId="0" applyFill="1" applyBorder="1" applyAlignment="1"/>
    <xf numFmtId="0" fontId="11" fillId="0" borderId="13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vertical="center" wrapText="1"/>
    </xf>
    <xf numFmtId="11" fontId="8" fillId="2" borderId="13" xfId="0" applyNumberFormat="1" applyFont="1" applyFill="1" applyBorder="1" applyAlignment="1" applyProtection="1">
      <alignment vertical="center"/>
    </xf>
    <xf numFmtId="0" fontId="9" fillId="2" borderId="13" xfId="0" applyFont="1" applyFill="1" applyBorder="1" applyAlignment="1" applyProtection="1">
      <alignment vertical="center"/>
    </xf>
    <xf numFmtId="0" fontId="0" fillId="2" borderId="13" xfId="0" applyFill="1" applyBorder="1" applyAlignment="1"/>
    <xf numFmtId="0" fontId="0" fillId="2" borderId="13" xfId="0" applyFill="1" applyBorder="1"/>
    <xf numFmtId="0" fontId="8" fillId="2" borderId="13" xfId="0" applyFont="1" applyFill="1" applyBorder="1" applyAlignment="1" applyProtection="1">
      <alignment vertical="center"/>
    </xf>
    <xf numFmtId="0" fontId="10" fillId="2" borderId="13" xfId="0" applyFont="1" applyFill="1" applyBorder="1" applyAlignment="1" applyProtection="1">
      <alignment vertical="center"/>
    </xf>
    <xf numFmtId="0" fontId="0" fillId="2" borderId="13" xfId="0" applyFont="1" applyFill="1" applyBorder="1"/>
    <xf numFmtId="0" fontId="8" fillId="2" borderId="13" xfId="0" applyFont="1" applyFill="1" applyBorder="1" applyAlignment="1" applyProtection="1">
      <alignment horizontal="left" vertical="center" indent="2"/>
    </xf>
    <xf numFmtId="1" fontId="0" fillId="0" borderId="13" xfId="0" applyNumberFormat="1" applyFill="1" applyBorder="1"/>
    <xf numFmtId="0" fontId="8" fillId="0" borderId="13" xfId="0" applyFont="1" applyFill="1" applyBorder="1" applyAlignment="1" applyProtection="1">
      <alignment horizontal="left" vertical="center" indent="2"/>
    </xf>
    <xf numFmtId="0" fontId="0" fillId="0" borderId="13" xfId="0" applyFont="1" applyFill="1" applyBorder="1"/>
    <xf numFmtId="0" fontId="8" fillId="0" borderId="13" xfId="0" quotePrefix="1" applyFont="1" applyFill="1" applyBorder="1" applyAlignment="1" applyProtection="1">
      <alignment horizontal="left" vertical="center" wrapText="1" indent="2"/>
    </xf>
    <xf numFmtId="0" fontId="8" fillId="0" borderId="13" xfId="0" quotePrefix="1" applyFont="1" applyFill="1" applyBorder="1" applyAlignment="1" applyProtection="1">
      <alignment horizontal="left" vertical="center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85725</xdr:rowOff>
    </xdr:from>
    <xdr:to>
      <xdr:col>1</xdr:col>
      <xdr:colOff>247650</xdr:colOff>
      <xdr:row>6</xdr:row>
      <xdr:rowOff>28575</xdr:rowOff>
    </xdr:to>
    <xdr:pic>
      <xdr:nvPicPr>
        <xdr:cNvPr id="2" name="Picture 1" descr="ODOTLogoSm.jpg">
          <a:extLst>
            <a:ext uri="{FF2B5EF4-FFF2-40B4-BE49-F238E27FC236}">
              <a16:creationId xmlns:a16="http://schemas.microsoft.com/office/drawing/2014/main" id="{BDFF01D4-65AB-432B-A14E-738EF5A58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5725"/>
          <a:ext cx="10668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Data/GRE/94254_GRE-675-0.00/ProjAdmin/Estimates/94254_GENSUM_VBA_AASHTOWar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nfo"/>
      <sheetName val="General Summary"/>
      <sheetName val="DGNClip"/>
      <sheetName val="SimpleForm"/>
      <sheetName val="Data"/>
      <sheetName val="Info"/>
      <sheetName val="QryItem"/>
      <sheetName val="QryItem2"/>
      <sheetName val="Estimate"/>
      <sheetName val="Lists"/>
      <sheetName val="Store"/>
      <sheetName val="StoreProjectInfo"/>
      <sheetName val="Bridge"/>
      <sheetName val="Estimator"/>
      <sheetName val="94254_GENSUM_VBA_AASHTOW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B3" t="str">
            <v>ROADWAY</v>
          </cell>
        </row>
        <row r="4">
          <cell r="B4" t="str">
            <v>ROADWAY ALTERNATES</v>
          </cell>
        </row>
        <row r="5">
          <cell r="B5" t="str">
            <v>EROSION CONTROL</v>
          </cell>
        </row>
        <row r="6">
          <cell r="B6" t="str">
            <v>EROSION CONTROL ALTERNATES</v>
          </cell>
        </row>
        <row r="7">
          <cell r="B7" t="str">
            <v>ENVIRONMENTAL / REMEDIATION</v>
          </cell>
        </row>
        <row r="8">
          <cell r="B8" t="str">
            <v>ENVIRONMENTAL / REMEDIATION ALTERNATES</v>
          </cell>
        </row>
        <row r="9">
          <cell r="B9" t="str">
            <v>DRAINAGE</v>
          </cell>
        </row>
        <row r="10">
          <cell r="B10" t="str">
            <v>DRAINAGE ALTERNATES</v>
          </cell>
        </row>
        <row r="11">
          <cell r="B11" t="str">
            <v>PAVEMENT</v>
          </cell>
        </row>
        <row r="12">
          <cell r="B12" t="str">
            <v>PAVEMENT ALTERNATES</v>
          </cell>
        </row>
        <row r="13">
          <cell r="B13" t="str">
            <v>WATER WORK</v>
          </cell>
        </row>
        <row r="14">
          <cell r="B14" t="str">
            <v>WATER WORK ALTERNATES</v>
          </cell>
        </row>
        <row r="15">
          <cell r="B15" t="str">
            <v>SANITARY SEWER</v>
          </cell>
        </row>
        <row r="16">
          <cell r="B16" t="str">
            <v>SANITARY SEWER ALTERNATES</v>
          </cell>
        </row>
        <row r="17">
          <cell r="B17" t="str">
            <v>LIGHTING</v>
          </cell>
        </row>
        <row r="18">
          <cell r="B18" t="str">
            <v>LIGHTING ALTERNATES</v>
          </cell>
        </row>
        <row r="19">
          <cell r="B19" t="str">
            <v>ELECTRICAL</v>
          </cell>
        </row>
        <row r="20">
          <cell r="B20" t="str">
            <v>ELECTRICAL ALTERNATES</v>
          </cell>
        </row>
        <row r="21">
          <cell r="B21" t="str">
            <v>OTHER UTILITIES</v>
          </cell>
        </row>
        <row r="22">
          <cell r="B22" t="str">
            <v>OTHER UTILITIES ALTERNATES</v>
          </cell>
        </row>
        <row r="23">
          <cell r="B23" t="str">
            <v>TRAFFIC SURVEILLANCE</v>
          </cell>
        </row>
        <row r="24">
          <cell r="B24" t="str">
            <v>TRAFFIC SURVEILLANCE ALTERNATES</v>
          </cell>
        </row>
        <row r="25">
          <cell r="B25" t="str">
            <v>TRAFFIC CONTROL</v>
          </cell>
        </row>
        <row r="26">
          <cell r="B26" t="str">
            <v>TRAFFIC CONTROL ALTERNATES</v>
          </cell>
        </row>
        <row r="27">
          <cell r="B27" t="str">
            <v>TRAFFIC SIGNALS</v>
          </cell>
        </row>
        <row r="28">
          <cell r="B28" t="str">
            <v>TRAFFIC SIGNALS ALTERNATES</v>
          </cell>
        </row>
        <row r="29">
          <cell r="B29" t="str">
            <v>LANDSCAPING</v>
          </cell>
        </row>
        <row r="30">
          <cell r="B30" t="str">
            <v>LANDSCAPING ALTERNATES</v>
          </cell>
        </row>
        <row r="31">
          <cell r="B31" t="str">
            <v>RETAINING WALLS (XXX)</v>
          </cell>
        </row>
        <row r="32">
          <cell r="B32" t="str">
            <v>RETAINING WALLS (XXX) ALTERNATES</v>
          </cell>
        </row>
        <row r="33">
          <cell r="B33" t="str">
            <v>BUILDING DEMOLITION</v>
          </cell>
        </row>
        <row r="34">
          <cell r="B34" t="str">
            <v>BUILDING DEMOLITION ALTERNATES</v>
          </cell>
        </row>
        <row r="35">
          <cell r="B35" t="str">
            <v>NOISE BARRIERS</v>
          </cell>
        </row>
        <row r="36">
          <cell r="B36" t="str">
            <v>NOISE BARRIERS ALTERNATES</v>
          </cell>
        </row>
        <row r="37">
          <cell r="B37" t="str">
            <v>STRUCTURE REPAIR (CTY-RTE-SECT or SFN)</v>
          </cell>
        </row>
        <row r="38">
          <cell r="B38" t="str">
            <v>STRUCTURE REPAIR (CTY-RTE-SECT or SFN) ALTERNATES</v>
          </cell>
        </row>
        <row r="39">
          <cell r="B39" t="str">
            <v>STRUCTURE 20 FOOT SPAN AND UNDER (CTY-RTE-SECT or SFN)</v>
          </cell>
        </row>
        <row r="40">
          <cell r="B40" t="str">
            <v>STRUCTURE 20 FOOT SPAN AND UNDER (CTY-RTE-SECT or SFN) ALTERNATES</v>
          </cell>
        </row>
        <row r="41">
          <cell r="B41" t="str">
            <v>STRUCTURE OVER 20 FOOT SPAN (CTY-RTE-SECT or SFN)</v>
          </cell>
        </row>
        <row r="42">
          <cell r="B42" t="str">
            <v>STRUCTURE OVER 20 FOOT SPAN (CTY-RTE-SECT or SFN) ALTERNATES</v>
          </cell>
        </row>
        <row r="43">
          <cell r="B43" t="str">
            <v>MISCELLANEOUS STRUCTURE</v>
          </cell>
        </row>
        <row r="44">
          <cell r="B44" t="str">
            <v>MISCELLANEOUS STRUCTURE ALTERNATES</v>
          </cell>
        </row>
        <row r="45">
          <cell r="B45" t="str">
            <v>MAINTENANCE OF TRAFFIC</v>
          </cell>
        </row>
        <row r="46">
          <cell r="B46" t="str">
            <v>MAINTENANCE OF TRAFFIC ALTERNATES</v>
          </cell>
        </row>
        <row r="47">
          <cell r="B47" t="str">
            <v>ITEMS OF WORK</v>
          </cell>
        </row>
        <row r="48">
          <cell r="B48" t="str">
            <v>ITEMS OF WORK ALTERNATES</v>
          </cell>
        </row>
        <row r="49">
          <cell r="B49" t="str">
            <v>ENGINEERING AND SURVEYING SERVICES</v>
          </cell>
        </row>
        <row r="50">
          <cell r="B50" t="str">
            <v>ENGINEERING AND SURVEYING SERVICES ALTERNATES</v>
          </cell>
        </row>
        <row r="51">
          <cell r="B51" t="str">
            <v>INCIDENTALS</v>
          </cell>
        </row>
      </sheetData>
      <sheetData sheetId="10"/>
      <sheetData sheetId="1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91DAE-BA72-49D5-B523-0F178DF919A0}">
  <sheetPr>
    <pageSetUpPr fitToPage="1"/>
  </sheetPr>
  <dimension ref="A1:G198"/>
  <sheetViews>
    <sheetView tabSelected="1" topLeftCell="A46" workbookViewId="0">
      <selection activeCell="C64" sqref="C64"/>
    </sheetView>
  </sheetViews>
  <sheetFormatPr defaultRowHeight="15" x14ac:dyDescent="0.25"/>
  <cols>
    <col min="1" max="1" width="14" style="63" customWidth="1"/>
    <col min="2" max="2" width="107.5703125" style="63" bestFit="1" customWidth="1"/>
    <col min="3" max="3" width="8" style="63" bestFit="1" customWidth="1"/>
    <col min="4" max="4" width="6" style="63" bestFit="1" customWidth="1"/>
    <col min="5" max="5" width="9.7109375" style="63" bestFit="1" customWidth="1"/>
    <col min="6" max="6" width="9.7109375" style="26" bestFit="1" customWidth="1"/>
    <col min="7" max="16384" width="9.140625" style="26"/>
  </cols>
  <sheetData>
    <row r="1" spans="1:7" s="6" customFormat="1" x14ac:dyDescent="0.25">
      <c r="A1" s="1"/>
      <c r="B1" s="2" t="s">
        <v>0</v>
      </c>
      <c r="C1" s="3"/>
      <c r="D1" s="3"/>
      <c r="E1" s="4"/>
      <c r="F1" s="5"/>
    </row>
    <row r="2" spans="1:7" s="6" customFormat="1" x14ac:dyDescent="0.25">
      <c r="A2" s="7"/>
      <c r="B2" s="8" t="s">
        <v>1</v>
      </c>
      <c r="C2" s="9"/>
      <c r="D2" s="9"/>
      <c r="E2" s="10"/>
      <c r="F2" s="5"/>
    </row>
    <row r="3" spans="1:7" s="6" customFormat="1" x14ac:dyDescent="0.25">
      <c r="A3" s="7"/>
      <c r="B3" s="8" t="s">
        <v>2</v>
      </c>
      <c r="C3" s="9"/>
      <c r="D3" s="9"/>
      <c r="E3" s="10"/>
      <c r="F3" s="5"/>
    </row>
    <row r="4" spans="1:7" s="6" customFormat="1" x14ac:dyDescent="0.25">
      <c r="A4" s="7"/>
      <c r="B4" s="11" t="s">
        <v>3</v>
      </c>
      <c r="C4" s="9"/>
      <c r="D4" s="9"/>
      <c r="E4" s="10"/>
      <c r="F4" s="5"/>
    </row>
    <row r="5" spans="1:7" s="6" customFormat="1" x14ac:dyDescent="0.25">
      <c r="A5" s="7"/>
      <c r="B5" s="8" t="s">
        <v>4</v>
      </c>
      <c r="C5" s="12"/>
      <c r="D5" s="13"/>
      <c r="E5" s="14"/>
    </row>
    <row r="6" spans="1:7" s="6" customFormat="1" x14ac:dyDescent="0.25">
      <c r="A6" s="7"/>
      <c r="B6" s="11" t="s">
        <v>5</v>
      </c>
      <c r="C6" s="15"/>
      <c r="D6" s="15"/>
      <c r="E6" s="16"/>
    </row>
    <row r="7" spans="1:7" s="6" customFormat="1" ht="15.75" thickBot="1" x14ac:dyDescent="0.3">
      <c r="A7" s="17"/>
      <c r="B7" s="18" t="s">
        <v>6</v>
      </c>
      <c r="C7" s="19"/>
      <c r="D7" s="19"/>
      <c r="E7" s="20"/>
    </row>
    <row r="8" spans="1:7" x14ac:dyDescent="0.25">
      <c r="A8" s="21" t="s">
        <v>7</v>
      </c>
      <c r="B8" s="22" t="s">
        <v>8</v>
      </c>
      <c r="C8" s="23"/>
      <c r="D8" s="24"/>
      <c r="E8" s="25"/>
    </row>
    <row r="9" spans="1:7" x14ac:dyDescent="0.25">
      <c r="A9" s="27" t="s">
        <v>9</v>
      </c>
      <c r="B9" s="28" t="s">
        <v>10</v>
      </c>
      <c r="C9" s="28" t="s">
        <v>11</v>
      </c>
      <c r="D9" s="29" t="s">
        <v>12</v>
      </c>
      <c r="E9" s="30">
        <v>43696</v>
      </c>
    </row>
    <row r="10" spans="1:7" ht="15.75" thickBot="1" x14ac:dyDescent="0.3">
      <c r="A10" s="31" t="s">
        <v>13</v>
      </c>
      <c r="B10" s="32"/>
      <c r="C10" s="33" t="s">
        <v>11</v>
      </c>
      <c r="D10" s="34" t="s">
        <v>12</v>
      </c>
      <c r="E10" s="35"/>
    </row>
    <row r="11" spans="1:7" x14ac:dyDescent="0.25">
      <c r="A11" s="36"/>
      <c r="B11" s="37"/>
      <c r="C11" s="38"/>
      <c r="D11" s="39"/>
      <c r="E11" s="40"/>
    </row>
    <row r="12" spans="1:7" s="44" customFormat="1" x14ac:dyDescent="0.25">
      <c r="A12" s="41" t="s">
        <v>14</v>
      </c>
      <c r="B12" s="42" t="s">
        <v>15</v>
      </c>
      <c r="C12" s="43"/>
      <c r="D12" s="41" t="s">
        <v>16</v>
      </c>
      <c r="E12" s="43"/>
      <c r="F12"/>
      <c r="G12"/>
    </row>
    <row r="13" spans="1:7" customFormat="1" x14ac:dyDescent="0.25">
      <c r="A13" s="43"/>
      <c r="B13" s="43"/>
      <c r="C13" s="43"/>
      <c r="D13" s="43"/>
      <c r="E13" s="43"/>
    </row>
    <row r="14" spans="1:7" customFormat="1" x14ac:dyDescent="0.25">
      <c r="A14" s="45" t="s">
        <v>17</v>
      </c>
      <c r="B14" s="42" t="s">
        <v>18</v>
      </c>
      <c r="C14" s="43"/>
      <c r="D14" s="43"/>
      <c r="E14" s="43"/>
    </row>
    <row r="15" spans="1:7" customFormat="1" x14ac:dyDescent="0.25">
      <c r="A15" s="43"/>
      <c r="B15" s="46" t="s">
        <v>19</v>
      </c>
      <c r="C15" s="47">
        <f>SUM(C16:C17)</f>
        <v>15.00603485434074</v>
      </c>
      <c r="D15" s="43" t="s">
        <v>20</v>
      </c>
      <c r="E15" s="43"/>
    </row>
    <row r="16" spans="1:7" customFormat="1" x14ac:dyDescent="0.25">
      <c r="A16" s="43"/>
      <c r="B16" s="41" t="s">
        <v>21</v>
      </c>
      <c r="C16" s="48">
        <f>(36.833*2*2*0.770833)/27</f>
        <v>4.2062358354074076</v>
      </c>
      <c r="D16" s="43" t="s">
        <v>20</v>
      </c>
      <c r="E16" s="43"/>
    </row>
    <row r="17" spans="1:7" customFormat="1" x14ac:dyDescent="0.25">
      <c r="A17" s="43"/>
      <c r="B17" s="41" t="s">
        <v>22</v>
      </c>
      <c r="C17" s="48">
        <f>(36.833*2*2*2*0.9895833)/27</f>
        <v>10.799799018933333</v>
      </c>
      <c r="D17" s="43" t="s">
        <v>20</v>
      </c>
      <c r="E17" s="43"/>
    </row>
    <row r="18" spans="1:7" customFormat="1" x14ac:dyDescent="0.25">
      <c r="A18" s="43"/>
      <c r="B18" s="46" t="s">
        <v>23</v>
      </c>
      <c r="C18" s="47">
        <f>SUM(C19:C22)</f>
        <v>38.321511324592592</v>
      </c>
      <c r="D18" s="43" t="s">
        <v>20</v>
      </c>
      <c r="E18" s="43"/>
    </row>
    <row r="19" spans="1:7" customFormat="1" x14ac:dyDescent="0.25">
      <c r="A19" s="43"/>
      <c r="B19" s="41" t="s">
        <v>24</v>
      </c>
      <c r="C19" s="48">
        <f>(28*2*1.145833)/27</f>
        <v>2.3765425185185189</v>
      </c>
      <c r="D19" s="43" t="s">
        <v>20</v>
      </c>
      <c r="E19" s="43"/>
    </row>
    <row r="20" spans="1:7" customFormat="1" x14ac:dyDescent="0.25">
      <c r="A20" s="43"/>
      <c r="B20" s="41" t="s">
        <v>25</v>
      </c>
      <c r="C20" s="48">
        <f>(31.333*2*0.729167)/27</f>
        <v>1.6923696008148146</v>
      </c>
      <c r="D20" s="43" t="s">
        <v>20</v>
      </c>
      <c r="E20" s="43"/>
    </row>
    <row r="21" spans="1:7" customFormat="1" x14ac:dyDescent="0.25">
      <c r="A21" s="43"/>
      <c r="B21" s="41" t="s">
        <v>26</v>
      </c>
      <c r="C21" s="48">
        <f>(29.333*4.5*2*2*1.145833)/27</f>
        <v>22.407146259333331</v>
      </c>
      <c r="D21" s="43" t="s">
        <v>20</v>
      </c>
      <c r="E21" s="43"/>
    </row>
    <row r="22" spans="1:7" customFormat="1" x14ac:dyDescent="0.25">
      <c r="A22" s="43"/>
      <c r="B22" s="41" t="s">
        <v>27</v>
      </c>
      <c r="C22" s="48">
        <f>(31.33*3.5*2*2*0.729167)/27</f>
        <v>11.845452945925926</v>
      </c>
      <c r="D22" s="43" t="s">
        <v>20</v>
      </c>
      <c r="E22" s="43"/>
    </row>
    <row r="23" spans="1:7" customFormat="1" x14ac:dyDescent="0.25">
      <c r="A23" s="43"/>
      <c r="B23" s="41"/>
      <c r="C23" s="48"/>
      <c r="D23" s="43"/>
      <c r="E23" s="43"/>
    </row>
    <row r="24" spans="1:7" customFormat="1" x14ac:dyDescent="0.25">
      <c r="A24" s="45" t="s">
        <v>28</v>
      </c>
      <c r="B24" s="42" t="s">
        <v>29</v>
      </c>
      <c r="C24" s="48"/>
      <c r="D24" s="43"/>
      <c r="E24" s="43"/>
    </row>
    <row r="25" spans="1:7" customFormat="1" x14ac:dyDescent="0.25">
      <c r="A25" s="45"/>
      <c r="B25" s="46" t="s">
        <v>23</v>
      </c>
      <c r="C25" s="47">
        <f>SUM(C26)</f>
        <v>2.9887407407407407</v>
      </c>
      <c r="D25" s="43" t="s">
        <v>20</v>
      </c>
      <c r="E25" s="43"/>
    </row>
    <row r="26" spans="1:7" customFormat="1" x14ac:dyDescent="0.25">
      <c r="A26" s="43"/>
      <c r="B26" s="41" t="s">
        <v>30</v>
      </c>
      <c r="C26" s="48">
        <f>(2.882*2*2*7)/27</f>
        <v>2.9887407407407407</v>
      </c>
      <c r="D26" s="43" t="s">
        <v>20</v>
      </c>
      <c r="E26" s="43"/>
    </row>
    <row r="27" spans="1:7" customFormat="1" x14ac:dyDescent="0.25">
      <c r="A27" s="43"/>
      <c r="B27" s="46" t="s">
        <v>19</v>
      </c>
      <c r="C27" s="47">
        <f>SUM(C28:C29)</f>
        <v>5.1382222222222218</v>
      </c>
      <c r="D27" s="43" t="s">
        <v>20</v>
      </c>
      <c r="E27" s="43"/>
    </row>
    <row r="28" spans="1:7" customFormat="1" x14ac:dyDescent="0.25">
      <c r="A28" s="43"/>
      <c r="B28" s="41" t="s">
        <v>31</v>
      </c>
      <c r="C28" s="48">
        <f>(8.679*4*3)/27</f>
        <v>3.8573333333333331</v>
      </c>
      <c r="D28" s="43" t="s">
        <v>20</v>
      </c>
      <c r="E28" s="43"/>
    </row>
    <row r="29" spans="1:7" customFormat="1" x14ac:dyDescent="0.25">
      <c r="A29" s="43"/>
      <c r="B29" s="41" t="s">
        <v>32</v>
      </c>
      <c r="C29" s="48">
        <f>(2.882*4*3)/27</f>
        <v>1.280888888888889</v>
      </c>
      <c r="D29" s="43" t="s">
        <v>20</v>
      </c>
      <c r="E29" s="43"/>
    </row>
    <row r="30" spans="1:7" customFormat="1" x14ac:dyDescent="0.25">
      <c r="A30" s="43"/>
      <c r="B30" s="41"/>
      <c r="C30" s="48"/>
      <c r="D30" s="43"/>
      <c r="E30" s="43"/>
    </row>
    <row r="31" spans="1:7" s="44" customFormat="1" x14ac:dyDescent="0.25">
      <c r="A31" s="49" t="s">
        <v>33</v>
      </c>
      <c r="B31" s="42" t="s">
        <v>34</v>
      </c>
      <c r="C31" s="50"/>
      <c r="D31" s="50"/>
      <c r="E31" s="43"/>
      <c r="F31"/>
      <c r="G31"/>
    </row>
    <row r="32" spans="1:7" s="44" customFormat="1" x14ac:dyDescent="0.25">
      <c r="A32" s="49"/>
      <c r="B32" s="51" t="s">
        <v>35</v>
      </c>
      <c r="C32" s="50"/>
      <c r="D32" s="50"/>
      <c r="E32" s="43"/>
      <c r="F32"/>
      <c r="G32"/>
    </row>
    <row r="33" spans="1:7" customFormat="1" x14ac:dyDescent="0.25">
      <c r="A33" s="41"/>
      <c r="B33" s="46" t="s">
        <v>19</v>
      </c>
      <c r="C33" s="43"/>
      <c r="D33" s="52"/>
      <c r="E33" s="43"/>
    </row>
    <row r="34" spans="1:7" customFormat="1" x14ac:dyDescent="0.25">
      <c r="A34" s="41"/>
      <c r="B34" s="41" t="s">
        <v>36</v>
      </c>
      <c r="C34" s="43">
        <v>34.917000000000002</v>
      </c>
      <c r="D34" s="52"/>
      <c r="E34" s="43"/>
    </row>
    <row r="35" spans="1:7" customFormat="1" x14ac:dyDescent="0.25">
      <c r="A35" s="41"/>
      <c r="B35" s="41" t="s">
        <v>37</v>
      </c>
      <c r="C35" s="43">
        <v>34.917000000000002</v>
      </c>
      <c r="D35" s="52"/>
      <c r="E35" s="43"/>
    </row>
    <row r="36" spans="1:7" customFormat="1" x14ac:dyDescent="0.25">
      <c r="A36" s="41"/>
      <c r="B36" s="41" t="s">
        <v>38</v>
      </c>
      <c r="C36" s="43">
        <f>SUM(C34:C35)</f>
        <v>69.834000000000003</v>
      </c>
      <c r="D36" s="52" t="s">
        <v>39</v>
      </c>
      <c r="E36" s="43"/>
    </row>
    <row r="37" spans="1:7" customFormat="1" x14ac:dyDescent="0.25">
      <c r="A37" s="43"/>
      <c r="B37" s="46" t="s">
        <v>23</v>
      </c>
      <c r="C37" s="46"/>
      <c r="D37" s="43"/>
      <c r="E37" s="43"/>
    </row>
    <row r="38" spans="1:7" customFormat="1" x14ac:dyDescent="0.25">
      <c r="A38" s="43"/>
      <c r="B38" s="41" t="s">
        <v>40</v>
      </c>
      <c r="C38" s="43">
        <v>30.082999999999998</v>
      </c>
      <c r="D38" s="43"/>
      <c r="E38" s="43"/>
    </row>
    <row r="39" spans="1:7" customFormat="1" x14ac:dyDescent="0.25">
      <c r="A39" s="43"/>
      <c r="B39" s="41" t="s">
        <v>41</v>
      </c>
      <c r="C39" s="43">
        <v>28.332999999999998</v>
      </c>
      <c r="D39" s="43"/>
      <c r="E39" s="43"/>
    </row>
    <row r="40" spans="1:7" customFormat="1" x14ac:dyDescent="0.25">
      <c r="A40" s="43"/>
      <c r="B40" s="41" t="s">
        <v>38</v>
      </c>
      <c r="C40" s="43">
        <f>SUM(C38:C39)</f>
        <v>58.415999999999997</v>
      </c>
      <c r="D40" s="52" t="s">
        <v>39</v>
      </c>
      <c r="E40" s="43"/>
    </row>
    <row r="41" spans="1:7" s="44" customFormat="1" x14ac:dyDescent="0.25">
      <c r="A41" s="49"/>
      <c r="B41" s="51" t="s">
        <v>42</v>
      </c>
      <c r="C41" s="50"/>
      <c r="D41" s="50"/>
      <c r="E41" s="43"/>
      <c r="F41"/>
      <c r="G41"/>
    </row>
    <row r="42" spans="1:7" customFormat="1" x14ac:dyDescent="0.25">
      <c r="A42" s="41"/>
      <c r="B42" s="46" t="s">
        <v>19</v>
      </c>
      <c r="C42" s="43"/>
      <c r="D42" s="52"/>
      <c r="E42" s="43"/>
    </row>
    <row r="43" spans="1:7" customFormat="1" x14ac:dyDescent="0.25">
      <c r="A43" s="41"/>
      <c r="B43" s="41" t="s">
        <v>43</v>
      </c>
      <c r="C43" s="43">
        <f>34.917*2</f>
        <v>69.834000000000003</v>
      </c>
      <c r="D43" s="52"/>
      <c r="E43" s="43"/>
    </row>
    <row r="44" spans="1:7" customFormat="1" x14ac:dyDescent="0.25">
      <c r="A44" s="41"/>
      <c r="B44" s="41" t="s">
        <v>38</v>
      </c>
      <c r="C44" s="43">
        <f>C43</f>
        <v>69.834000000000003</v>
      </c>
      <c r="D44" s="52" t="s">
        <v>39</v>
      </c>
      <c r="E44" s="43"/>
    </row>
    <row r="45" spans="1:7" customFormat="1" x14ac:dyDescent="0.25">
      <c r="A45" s="43"/>
      <c r="B45" s="46" t="s">
        <v>23</v>
      </c>
      <c r="C45" s="43"/>
      <c r="D45" s="43"/>
      <c r="E45" s="43"/>
    </row>
    <row r="46" spans="1:7" customFormat="1" x14ac:dyDescent="0.25">
      <c r="A46" s="43"/>
      <c r="B46" s="41" t="s">
        <v>44</v>
      </c>
      <c r="C46" s="43">
        <f>28.333*4</f>
        <v>113.33199999999999</v>
      </c>
      <c r="D46" s="52" t="s">
        <v>39</v>
      </c>
      <c r="E46" s="43"/>
    </row>
    <row r="47" spans="1:7" customFormat="1" x14ac:dyDescent="0.25">
      <c r="A47" s="43"/>
      <c r="B47" s="41" t="s">
        <v>45</v>
      </c>
      <c r="C47" s="43">
        <f>30*3</f>
        <v>90</v>
      </c>
      <c r="D47" s="52" t="s">
        <v>39</v>
      </c>
      <c r="E47" s="43"/>
    </row>
    <row r="48" spans="1:7" customFormat="1" x14ac:dyDescent="0.25">
      <c r="A48" s="43"/>
      <c r="B48" s="41" t="s">
        <v>38</v>
      </c>
      <c r="C48" s="43">
        <f>SUM(C46:C47)</f>
        <v>203.33199999999999</v>
      </c>
      <c r="D48" s="52" t="s">
        <v>39</v>
      </c>
      <c r="E48" s="43"/>
    </row>
    <row r="49" spans="1:7" customFormat="1" x14ac:dyDescent="0.25">
      <c r="A49" s="43"/>
      <c r="B49" s="43"/>
      <c r="C49" s="43"/>
      <c r="D49" s="43"/>
      <c r="E49" s="43"/>
    </row>
    <row r="50" spans="1:7" customFormat="1" x14ac:dyDescent="0.25">
      <c r="A50" s="43"/>
      <c r="B50" s="42" t="s">
        <v>46</v>
      </c>
      <c r="C50" s="43">
        <f>SUM(C48,C44,C40,C36)</f>
        <v>401.416</v>
      </c>
      <c r="D50" s="52" t="s">
        <v>39</v>
      </c>
      <c r="E50" s="43"/>
    </row>
    <row r="51" spans="1:7" customFormat="1" x14ac:dyDescent="0.25">
      <c r="A51" s="43"/>
      <c r="B51" s="46"/>
      <c r="C51" s="43"/>
      <c r="D51" s="43"/>
      <c r="E51" s="43"/>
    </row>
    <row r="52" spans="1:7" s="44" customFormat="1" x14ac:dyDescent="0.25">
      <c r="A52" s="53" t="s">
        <v>47</v>
      </c>
      <c r="B52" s="54" t="s">
        <v>48</v>
      </c>
      <c r="C52" s="55"/>
      <c r="D52" s="55"/>
      <c r="E52" s="56"/>
      <c r="F52"/>
      <c r="G52"/>
    </row>
    <row r="53" spans="1:7" s="44" customFormat="1" x14ac:dyDescent="0.25">
      <c r="A53" s="53"/>
      <c r="B53" s="57" t="s">
        <v>49</v>
      </c>
      <c r="C53" s="55">
        <v>0.02</v>
      </c>
      <c r="D53" s="55" t="s">
        <v>50</v>
      </c>
      <c r="E53" s="56"/>
      <c r="F53"/>
      <c r="G53"/>
    </row>
    <row r="54" spans="1:7" s="44" customFormat="1" x14ac:dyDescent="0.25">
      <c r="A54" s="53"/>
      <c r="B54" s="57" t="s">
        <v>51</v>
      </c>
      <c r="C54" s="55">
        <v>22</v>
      </c>
      <c r="D54" s="55" t="s">
        <v>39</v>
      </c>
      <c r="E54" s="56"/>
      <c r="F54"/>
      <c r="G54"/>
    </row>
    <row r="55" spans="1:7" s="44" customFormat="1" x14ac:dyDescent="0.25">
      <c r="A55" s="53"/>
      <c r="B55" s="57" t="s">
        <v>52</v>
      </c>
      <c r="C55" s="55">
        <v>29</v>
      </c>
      <c r="D55" s="55" t="s">
        <v>39</v>
      </c>
      <c r="E55" s="56"/>
      <c r="F55"/>
      <c r="G55"/>
    </row>
    <row r="56" spans="1:7" s="44" customFormat="1" x14ac:dyDescent="0.25">
      <c r="A56" s="53"/>
      <c r="B56" s="57"/>
      <c r="C56" s="55"/>
      <c r="D56" s="55"/>
      <c r="E56" s="56"/>
      <c r="F56"/>
      <c r="G56"/>
    </row>
    <row r="57" spans="1:7" s="44" customFormat="1" x14ac:dyDescent="0.25">
      <c r="A57" s="53"/>
      <c r="B57" s="57" t="s">
        <v>53</v>
      </c>
      <c r="C57" s="55">
        <f>490*C54*$C$53</f>
        <v>215.6</v>
      </c>
      <c r="D57" s="55" t="s">
        <v>54</v>
      </c>
      <c r="E57" s="56"/>
      <c r="F57"/>
      <c r="G57"/>
    </row>
    <row r="58" spans="1:7" s="44" customFormat="1" x14ac:dyDescent="0.25">
      <c r="A58" s="53"/>
      <c r="B58" s="57" t="s">
        <v>55</v>
      </c>
      <c r="C58" s="55">
        <f>490*C55*$C$53</f>
        <v>284.2</v>
      </c>
      <c r="D58" s="55" t="s">
        <v>54</v>
      </c>
      <c r="E58" s="56"/>
      <c r="F58"/>
      <c r="G58"/>
    </row>
    <row r="59" spans="1:7" s="44" customFormat="1" x14ac:dyDescent="0.25">
      <c r="A59" s="53"/>
      <c r="B59" s="57" t="s">
        <v>56</v>
      </c>
      <c r="C59" s="55">
        <f>490*(((3/8)/12)*4.5)</f>
        <v>68.90625</v>
      </c>
      <c r="D59" s="55" t="s">
        <v>54</v>
      </c>
      <c r="E59" s="56"/>
      <c r="F59"/>
      <c r="G59"/>
    </row>
    <row r="60" spans="1:7" s="44" customFormat="1" x14ac:dyDescent="0.25">
      <c r="A60" s="53"/>
      <c r="B60" s="57"/>
      <c r="C60" s="55"/>
      <c r="D60" s="55"/>
      <c r="E60" s="56"/>
      <c r="F60"/>
      <c r="G60"/>
    </row>
    <row r="61" spans="1:7" customFormat="1" x14ac:dyDescent="0.25">
      <c r="A61" s="57"/>
      <c r="B61" s="58" t="s">
        <v>19</v>
      </c>
      <c r="C61" s="59"/>
      <c r="D61" s="59"/>
      <c r="E61" s="56"/>
    </row>
    <row r="62" spans="1:7" customFormat="1" x14ac:dyDescent="0.25">
      <c r="A62" s="57"/>
      <c r="B62" s="60" t="s">
        <v>57</v>
      </c>
      <c r="C62" s="56">
        <f>(12*300)+(6*350)</f>
        <v>5700</v>
      </c>
      <c r="D62" s="57" t="s">
        <v>58</v>
      </c>
      <c r="E62" s="56"/>
    </row>
    <row r="63" spans="1:7" customFormat="1" x14ac:dyDescent="0.25">
      <c r="A63" s="57"/>
      <c r="B63" s="58" t="s">
        <v>23</v>
      </c>
      <c r="C63" s="59"/>
      <c r="D63" s="59"/>
      <c r="E63" s="56"/>
    </row>
    <row r="64" spans="1:7" customFormat="1" x14ac:dyDescent="0.25">
      <c r="A64" s="56"/>
      <c r="B64" s="60" t="s">
        <v>59</v>
      </c>
      <c r="C64" s="56">
        <f>(6*300)+(6*350)</f>
        <v>3900</v>
      </c>
      <c r="D64" s="57" t="s">
        <v>58</v>
      </c>
      <c r="E64" s="56"/>
    </row>
    <row r="65" spans="1:7" customFormat="1" x14ac:dyDescent="0.25">
      <c r="A65" s="43"/>
      <c r="B65" s="41"/>
      <c r="C65" s="43"/>
      <c r="D65" s="43"/>
      <c r="E65" s="43"/>
    </row>
    <row r="66" spans="1:7" s="44" customFormat="1" x14ac:dyDescent="0.25">
      <c r="A66" s="49" t="s">
        <v>60</v>
      </c>
      <c r="B66" s="42" t="s">
        <v>61</v>
      </c>
      <c r="C66" s="43"/>
      <c r="D66" s="52"/>
      <c r="E66" s="43"/>
      <c r="F66"/>
      <c r="G66"/>
    </row>
    <row r="67" spans="1:7" s="44" customFormat="1" x14ac:dyDescent="0.25">
      <c r="A67" s="49"/>
      <c r="B67" s="46" t="s">
        <v>19</v>
      </c>
      <c r="C67" s="43">
        <v>90</v>
      </c>
      <c r="D67" s="52" t="s">
        <v>50</v>
      </c>
      <c r="E67" s="43"/>
      <c r="F67"/>
      <c r="G67"/>
    </row>
    <row r="68" spans="1:7" s="44" customFormat="1" x14ac:dyDescent="0.25">
      <c r="A68" s="49"/>
      <c r="B68" s="46" t="s">
        <v>23</v>
      </c>
      <c r="C68" s="43">
        <v>1098</v>
      </c>
      <c r="D68" s="52" t="s">
        <v>50</v>
      </c>
      <c r="E68" s="43"/>
      <c r="F68"/>
      <c r="G68"/>
    </row>
    <row r="69" spans="1:7" customFormat="1" x14ac:dyDescent="0.25">
      <c r="A69" s="43"/>
      <c r="B69" s="43"/>
      <c r="C69" s="43"/>
      <c r="D69" s="43"/>
      <c r="E69" s="43"/>
    </row>
    <row r="70" spans="1:7" customFormat="1" x14ac:dyDescent="0.25">
      <c r="A70" s="49" t="s">
        <v>62</v>
      </c>
      <c r="B70" s="42" t="s">
        <v>63</v>
      </c>
      <c r="C70" s="43">
        <v>39</v>
      </c>
      <c r="D70" s="52" t="s">
        <v>39</v>
      </c>
      <c r="E70" s="43"/>
    </row>
    <row r="71" spans="1:7" customFormat="1" x14ac:dyDescent="0.25">
      <c r="A71" s="43"/>
      <c r="B71" s="43"/>
      <c r="C71" s="43"/>
      <c r="D71" s="43"/>
      <c r="E71" s="43"/>
    </row>
    <row r="72" spans="1:7" customFormat="1" x14ac:dyDescent="0.25">
      <c r="A72" s="41" t="s">
        <v>64</v>
      </c>
      <c r="B72" s="42" t="s">
        <v>65</v>
      </c>
      <c r="C72" s="43">
        <v>310</v>
      </c>
      <c r="D72" s="52" t="s">
        <v>50</v>
      </c>
      <c r="E72" s="43"/>
    </row>
    <row r="73" spans="1:7" customFormat="1" x14ac:dyDescent="0.25">
      <c r="A73" s="41"/>
      <c r="B73" s="42"/>
      <c r="C73" s="43"/>
      <c r="D73" s="52"/>
      <c r="E73" s="43"/>
    </row>
    <row r="74" spans="1:7" customFormat="1" x14ac:dyDescent="0.25">
      <c r="A74" s="41" t="s">
        <v>66</v>
      </c>
      <c r="B74" s="42" t="s">
        <v>67</v>
      </c>
      <c r="C74" s="43"/>
      <c r="D74" s="41"/>
      <c r="E74" s="43"/>
    </row>
    <row r="75" spans="1:7" customFormat="1" x14ac:dyDescent="0.25">
      <c r="A75" s="41"/>
      <c r="B75" s="46" t="s">
        <v>19</v>
      </c>
      <c r="C75" s="61">
        <f>((9.81*535)+(8.08*455))/9</f>
        <v>991.63888888888891</v>
      </c>
      <c r="D75" s="41" t="s">
        <v>68</v>
      </c>
      <c r="E75" s="43"/>
    </row>
    <row r="76" spans="1:7" customFormat="1" x14ac:dyDescent="0.25">
      <c r="A76" s="41"/>
      <c r="B76" s="62" t="s">
        <v>69</v>
      </c>
      <c r="C76" s="43"/>
      <c r="D76" s="41"/>
      <c r="E76" s="43"/>
    </row>
    <row r="77" spans="1:7" customFormat="1" x14ac:dyDescent="0.25">
      <c r="A77" s="41"/>
      <c r="B77" s="62" t="s">
        <v>70</v>
      </c>
      <c r="C77" s="43"/>
      <c r="D77" s="41"/>
      <c r="E77" s="43"/>
    </row>
    <row r="78" spans="1:7" customFormat="1" x14ac:dyDescent="0.25">
      <c r="A78" s="41"/>
      <c r="B78" s="62" t="s">
        <v>71</v>
      </c>
      <c r="C78" s="43"/>
      <c r="D78" s="41"/>
      <c r="E78" s="43"/>
    </row>
    <row r="79" spans="1:7" customFormat="1" x14ac:dyDescent="0.25">
      <c r="A79" s="41"/>
      <c r="B79" s="62" t="s">
        <v>72</v>
      </c>
      <c r="C79" s="43"/>
      <c r="D79" s="41"/>
      <c r="E79" s="43"/>
    </row>
    <row r="80" spans="1:7" customFormat="1" x14ac:dyDescent="0.25">
      <c r="A80" s="41"/>
      <c r="B80" s="46" t="s">
        <v>23</v>
      </c>
      <c r="C80" s="61">
        <f>((9.81*532)+(9.81*518)+400+80)/9</f>
        <v>1197.8333333333333</v>
      </c>
      <c r="D80" s="41" t="s">
        <v>68</v>
      </c>
      <c r="E80" s="43"/>
    </row>
    <row r="81" spans="1:5" customFormat="1" x14ac:dyDescent="0.25">
      <c r="A81" s="41"/>
      <c r="B81" s="62" t="s">
        <v>69</v>
      </c>
      <c r="C81" s="43"/>
      <c r="D81" s="41"/>
      <c r="E81" s="43"/>
    </row>
    <row r="82" spans="1:5" customFormat="1" x14ac:dyDescent="0.25">
      <c r="A82" s="41"/>
      <c r="B82" s="62" t="s">
        <v>73</v>
      </c>
      <c r="C82" s="43"/>
      <c r="D82" s="41"/>
      <c r="E82" s="43"/>
    </row>
    <row r="83" spans="1:5" customFormat="1" x14ac:dyDescent="0.25">
      <c r="A83" s="41"/>
      <c r="B83" s="62" t="s">
        <v>74</v>
      </c>
      <c r="C83" s="43"/>
      <c r="D83" s="41"/>
      <c r="E83" s="43"/>
    </row>
    <row r="84" spans="1:5" customFormat="1" x14ac:dyDescent="0.25">
      <c r="A84" s="41"/>
      <c r="B84" s="62" t="s">
        <v>75</v>
      </c>
      <c r="C84" s="43"/>
      <c r="D84" s="41"/>
      <c r="E84" s="43"/>
    </row>
    <row r="85" spans="1:5" customFormat="1" x14ac:dyDescent="0.25">
      <c r="A85" s="41"/>
      <c r="B85" s="62" t="s">
        <v>76</v>
      </c>
      <c r="C85" s="43"/>
      <c r="D85" s="41"/>
      <c r="E85" s="43"/>
    </row>
    <row r="86" spans="1:5" customFormat="1" x14ac:dyDescent="0.25">
      <c r="A86" s="41"/>
      <c r="B86" s="62" t="s">
        <v>77</v>
      </c>
      <c r="C86" s="43"/>
      <c r="D86" s="41"/>
      <c r="E86" s="43"/>
    </row>
    <row r="87" spans="1:5" customFormat="1" x14ac:dyDescent="0.25">
      <c r="A87" s="41"/>
      <c r="B87" s="62"/>
      <c r="C87" s="43"/>
      <c r="D87" s="41"/>
      <c r="E87" s="43"/>
    </row>
    <row r="88" spans="1:5" customFormat="1" x14ac:dyDescent="0.25">
      <c r="A88" s="49" t="s">
        <v>78</v>
      </c>
      <c r="B88" s="42" t="s">
        <v>79</v>
      </c>
      <c r="C88" s="61">
        <f>((6.642*455)+800+700)/9</f>
        <v>502.45666666666671</v>
      </c>
      <c r="D88" s="41" t="s">
        <v>68</v>
      </c>
      <c r="E88" s="43"/>
    </row>
    <row r="89" spans="1:5" customFormat="1" x14ac:dyDescent="0.25">
      <c r="A89" s="41"/>
      <c r="B89" s="46" t="s">
        <v>19</v>
      </c>
      <c r="C89" s="43"/>
      <c r="D89" s="41"/>
      <c r="E89" s="43"/>
    </row>
    <row r="90" spans="1:5" customFormat="1" x14ac:dyDescent="0.25">
      <c r="A90" s="41"/>
      <c r="B90" s="62" t="s">
        <v>80</v>
      </c>
      <c r="C90" s="43"/>
      <c r="D90" s="41"/>
      <c r="E90" s="43"/>
    </row>
    <row r="91" spans="1:5" customFormat="1" x14ac:dyDescent="0.25">
      <c r="A91" s="41"/>
      <c r="B91" s="62" t="s">
        <v>72</v>
      </c>
      <c r="C91" s="43"/>
      <c r="D91" s="41"/>
      <c r="E91" s="43"/>
    </row>
    <row r="92" spans="1:5" customFormat="1" x14ac:dyDescent="0.25">
      <c r="A92" s="41"/>
      <c r="B92" s="62" t="s">
        <v>81</v>
      </c>
      <c r="C92" s="43"/>
      <c r="D92" s="41"/>
      <c r="E92" s="43"/>
    </row>
    <row r="93" spans="1:5" customFormat="1" x14ac:dyDescent="0.25">
      <c r="A93" s="41"/>
      <c r="B93" s="62" t="s">
        <v>82</v>
      </c>
      <c r="C93" s="43"/>
      <c r="D93" s="41"/>
      <c r="E93" s="43"/>
    </row>
    <row r="94" spans="1:5" customFormat="1" x14ac:dyDescent="0.25">
      <c r="A94" s="41"/>
      <c r="B94" s="46" t="s">
        <v>23</v>
      </c>
      <c r="C94" s="61">
        <f>800/9</f>
        <v>88.888888888888886</v>
      </c>
      <c r="D94" s="41" t="s">
        <v>68</v>
      </c>
      <c r="E94" s="43"/>
    </row>
    <row r="95" spans="1:5" customFormat="1" x14ac:dyDescent="0.25">
      <c r="A95" s="41"/>
      <c r="B95" s="62" t="s">
        <v>81</v>
      </c>
      <c r="C95" s="43"/>
      <c r="D95" s="41"/>
      <c r="E95" s="43"/>
    </row>
    <row r="96" spans="1:5" customFormat="1" x14ac:dyDescent="0.25">
      <c r="A96" s="41"/>
      <c r="B96" s="62"/>
      <c r="C96" s="43"/>
      <c r="D96" s="41"/>
      <c r="E96" s="43"/>
    </row>
    <row r="97" spans="1:5" customFormat="1" x14ac:dyDescent="0.25">
      <c r="A97" s="41" t="s">
        <v>83</v>
      </c>
      <c r="B97" s="42" t="s">
        <v>84</v>
      </c>
      <c r="C97" s="63"/>
      <c r="D97" s="63"/>
      <c r="E97" s="43"/>
    </row>
    <row r="98" spans="1:5" customFormat="1" x14ac:dyDescent="0.25">
      <c r="A98" s="41"/>
      <c r="B98" s="46" t="s">
        <v>19</v>
      </c>
      <c r="C98" s="43">
        <v>8</v>
      </c>
      <c r="D98" s="41" t="s">
        <v>85</v>
      </c>
      <c r="E98" s="43"/>
    </row>
    <row r="99" spans="1:5" customFormat="1" x14ac:dyDescent="0.25">
      <c r="A99" s="41"/>
      <c r="B99" s="46" t="s">
        <v>23</v>
      </c>
      <c r="C99" s="43">
        <v>10</v>
      </c>
      <c r="D99" s="41" t="s">
        <v>85</v>
      </c>
      <c r="E99" s="43"/>
    </row>
    <row r="100" spans="1:5" customFormat="1" x14ac:dyDescent="0.25">
      <c r="A100" s="41"/>
      <c r="B100" s="46"/>
      <c r="C100" s="43"/>
      <c r="D100" s="41"/>
      <c r="E100" s="43"/>
    </row>
    <row r="101" spans="1:5" customFormat="1" x14ac:dyDescent="0.25">
      <c r="A101" s="49" t="s">
        <v>86</v>
      </c>
      <c r="B101" s="42" t="s">
        <v>87</v>
      </c>
      <c r="C101" s="43"/>
      <c r="D101" s="41" t="s">
        <v>16</v>
      </c>
      <c r="E101" s="43"/>
    </row>
    <row r="102" spans="1:5" customFormat="1" x14ac:dyDescent="0.25">
      <c r="A102" s="43"/>
      <c r="B102" s="43"/>
      <c r="C102" s="43"/>
      <c r="D102" s="43"/>
      <c r="E102" s="43"/>
    </row>
    <row r="103" spans="1:5" customFormat="1" x14ac:dyDescent="0.25">
      <c r="A103" s="41" t="s">
        <v>88</v>
      </c>
      <c r="B103" s="42" t="s">
        <v>89</v>
      </c>
      <c r="C103" s="43">
        <v>600</v>
      </c>
      <c r="D103" s="41" t="s">
        <v>39</v>
      </c>
      <c r="E103" s="43"/>
    </row>
    <row r="104" spans="1:5" customFormat="1" x14ac:dyDescent="0.25">
      <c r="A104" s="41"/>
      <c r="B104" s="42"/>
      <c r="C104" s="43"/>
      <c r="D104" s="41"/>
      <c r="E104" s="43"/>
    </row>
    <row r="105" spans="1:5" customFormat="1" x14ac:dyDescent="0.25">
      <c r="A105" s="49" t="s">
        <v>90</v>
      </c>
      <c r="B105" s="42" t="s">
        <v>91</v>
      </c>
      <c r="C105" s="43">
        <v>1</v>
      </c>
      <c r="D105" s="41" t="s">
        <v>20</v>
      </c>
      <c r="E105" s="43"/>
    </row>
    <row r="106" spans="1:5" customFormat="1" x14ac:dyDescent="0.25">
      <c r="A106" s="43"/>
      <c r="B106" s="43"/>
      <c r="C106" s="43"/>
      <c r="D106" s="43"/>
      <c r="E106" s="43"/>
    </row>
    <row r="107" spans="1:5" customFormat="1" x14ac:dyDescent="0.25">
      <c r="A107" s="45" t="s">
        <v>92</v>
      </c>
      <c r="B107" s="42" t="s">
        <v>93</v>
      </c>
      <c r="C107" s="43">
        <v>86</v>
      </c>
      <c r="D107" s="43" t="s">
        <v>54</v>
      </c>
      <c r="E107" s="43"/>
    </row>
    <row r="108" spans="1:5" customFormat="1" x14ac:dyDescent="0.25">
      <c r="A108" s="41"/>
      <c r="B108" s="42"/>
      <c r="C108" s="43"/>
      <c r="D108" s="41"/>
      <c r="E108" s="43"/>
    </row>
    <row r="109" spans="1:5" customFormat="1" x14ac:dyDescent="0.25">
      <c r="A109" s="41" t="s">
        <v>94</v>
      </c>
      <c r="B109" s="42" t="s">
        <v>95</v>
      </c>
      <c r="C109" s="43">
        <v>20</v>
      </c>
      <c r="D109" s="41" t="s">
        <v>39</v>
      </c>
      <c r="E109" s="43"/>
    </row>
    <row r="110" spans="1:5" customFormat="1" x14ac:dyDescent="0.25">
      <c r="A110" s="43"/>
      <c r="B110" s="43"/>
      <c r="C110" s="43"/>
      <c r="D110" s="43"/>
      <c r="E110" s="43"/>
    </row>
    <row r="111" spans="1:5" customFormat="1" x14ac:dyDescent="0.25">
      <c r="A111" s="49" t="s">
        <v>96</v>
      </c>
      <c r="B111" s="42" t="s">
        <v>97</v>
      </c>
      <c r="C111" s="43">
        <v>6</v>
      </c>
      <c r="D111" s="41" t="s">
        <v>85</v>
      </c>
      <c r="E111" s="43"/>
    </row>
    <row r="112" spans="1:5" customFormat="1" x14ac:dyDescent="0.25">
      <c r="A112" s="43"/>
      <c r="B112" s="43"/>
      <c r="C112" s="43"/>
      <c r="D112" s="43"/>
      <c r="E112" s="43"/>
    </row>
    <row r="113" spans="1:7" s="44" customFormat="1" x14ac:dyDescent="0.25">
      <c r="A113" s="49" t="s">
        <v>98</v>
      </c>
      <c r="B113" s="42" t="s">
        <v>99</v>
      </c>
      <c r="C113" s="43"/>
      <c r="D113" s="41"/>
      <c r="E113" s="43"/>
      <c r="F113"/>
      <c r="G113"/>
    </row>
    <row r="114" spans="1:7" s="44" customFormat="1" x14ac:dyDescent="0.25">
      <c r="A114" s="41"/>
      <c r="B114" s="46" t="s">
        <v>19</v>
      </c>
      <c r="C114" s="61">
        <f>(329*28)/9</f>
        <v>1023.5555555555555</v>
      </c>
      <c r="D114" s="41" t="s">
        <v>68</v>
      </c>
      <c r="E114" s="43"/>
      <c r="F114"/>
      <c r="G114"/>
    </row>
    <row r="115" spans="1:7" s="44" customFormat="1" x14ac:dyDescent="0.25">
      <c r="A115" s="41"/>
      <c r="B115" s="62" t="s">
        <v>100</v>
      </c>
      <c r="C115" s="43"/>
      <c r="D115" s="41"/>
      <c r="E115" s="43"/>
      <c r="F115"/>
      <c r="G115"/>
    </row>
    <row r="116" spans="1:7" s="44" customFormat="1" x14ac:dyDescent="0.25">
      <c r="A116" s="41"/>
      <c r="B116" s="46" t="s">
        <v>23</v>
      </c>
      <c r="C116" s="61">
        <f>(517*28)/9</f>
        <v>1608.4444444444443</v>
      </c>
      <c r="D116" s="41" t="s">
        <v>68</v>
      </c>
      <c r="E116" s="43"/>
      <c r="F116"/>
      <c r="G116"/>
    </row>
    <row r="117" spans="1:7" s="44" customFormat="1" x14ac:dyDescent="0.25">
      <c r="A117" s="41"/>
      <c r="B117" s="62" t="s">
        <v>101</v>
      </c>
      <c r="C117" s="43"/>
      <c r="D117" s="41"/>
      <c r="E117" s="43"/>
      <c r="F117"/>
      <c r="G117"/>
    </row>
    <row r="118" spans="1:7" s="44" customFormat="1" x14ac:dyDescent="0.25">
      <c r="A118" s="52" t="s">
        <v>102</v>
      </c>
      <c r="B118" s="42" t="s">
        <v>103</v>
      </c>
      <c r="C118" s="43"/>
      <c r="D118" s="43"/>
      <c r="E118" s="43"/>
      <c r="F118"/>
      <c r="G118"/>
    </row>
    <row r="119" spans="1:7" s="44" customFormat="1" x14ac:dyDescent="0.25">
      <c r="A119" s="41"/>
      <c r="B119" s="46" t="s">
        <v>104</v>
      </c>
      <c r="C119" s="61">
        <f>(2320+7939+2430+4200)*1.1</f>
        <v>18577.900000000001</v>
      </c>
      <c r="D119" s="41" t="s">
        <v>50</v>
      </c>
      <c r="E119" s="63"/>
      <c r="F119"/>
      <c r="G119"/>
    </row>
    <row r="120" spans="1:7" x14ac:dyDescent="0.25">
      <c r="A120" s="43"/>
      <c r="B120" s="64" t="s">
        <v>105</v>
      </c>
      <c r="C120" s="43"/>
      <c r="D120" s="43"/>
      <c r="F120"/>
      <c r="G120"/>
    </row>
    <row r="121" spans="1:7" x14ac:dyDescent="0.25">
      <c r="A121" s="43"/>
      <c r="B121" s="64" t="s">
        <v>106</v>
      </c>
      <c r="C121" s="43"/>
      <c r="D121" s="43"/>
      <c r="F121"/>
      <c r="G121"/>
    </row>
    <row r="122" spans="1:7" x14ac:dyDescent="0.25">
      <c r="A122" s="43"/>
      <c r="B122" s="65" t="s">
        <v>107</v>
      </c>
      <c r="C122" s="43"/>
      <c r="D122" s="43"/>
      <c r="F122"/>
      <c r="G122"/>
    </row>
    <row r="123" spans="1:7" x14ac:dyDescent="0.25">
      <c r="A123" s="43"/>
      <c r="B123" s="64" t="s">
        <v>108</v>
      </c>
      <c r="C123" s="43"/>
      <c r="D123" s="43"/>
      <c r="F123"/>
      <c r="G123"/>
    </row>
    <row r="124" spans="1:7" x14ac:dyDescent="0.25">
      <c r="A124" s="43"/>
      <c r="B124" s="46" t="s">
        <v>109</v>
      </c>
      <c r="C124" s="61">
        <f>(450+7416+5310+546+173+400+1440+420+7480+1360+850)*1.1</f>
        <v>28429.500000000004</v>
      </c>
      <c r="D124" s="41" t="s">
        <v>50</v>
      </c>
      <c r="E124" s="43"/>
      <c r="F124"/>
      <c r="G124"/>
    </row>
    <row r="125" spans="1:7" customFormat="1" x14ac:dyDescent="0.25">
      <c r="A125" s="43"/>
      <c r="B125" s="64" t="s">
        <v>110</v>
      </c>
      <c r="C125" s="43"/>
      <c r="D125" s="43"/>
      <c r="E125" s="43"/>
    </row>
    <row r="126" spans="1:7" customFormat="1" x14ac:dyDescent="0.25">
      <c r="A126" s="43"/>
      <c r="B126" s="64" t="s">
        <v>111</v>
      </c>
      <c r="C126" s="43"/>
      <c r="D126" s="43"/>
      <c r="E126" s="43"/>
    </row>
    <row r="127" spans="1:7" customFormat="1" x14ac:dyDescent="0.25">
      <c r="A127" s="43"/>
      <c r="B127" s="64" t="s">
        <v>112</v>
      </c>
      <c r="C127" s="43"/>
      <c r="D127" s="43"/>
      <c r="E127" s="43"/>
    </row>
    <row r="128" spans="1:7" customFormat="1" x14ac:dyDescent="0.25">
      <c r="A128" s="43"/>
      <c r="B128" s="64" t="s">
        <v>113</v>
      </c>
      <c r="C128" s="43"/>
      <c r="D128" s="43"/>
      <c r="E128" s="43"/>
    </row>
    <row r="129" spans="1:7" customFormat="1" x14ac:dyDescent="0.25">
      <c r="A129" s="43"/>
      <c r="B129" s="64" t="s">
        <v>114</v>
      </c>
      <c r="C129" s="43"/>
      <c r="D129" s="43"/>
      <c r="E129" s="43"/>
    </row>
    <row r="130" spans="1:7" customFormat="1" x14ac:dyDescent="0.25">
      <c r="A130" s="43"/>
      <c r="B130" s="64" t="s">
        <v>115</v>
      </c>
      <c r="C130" s="43"/>
      <c r="D130" s="43"/>
      <c r="E130" s="63"/>
    </row>
    <row r="131" spans="1:7" x14ac:dyDescent="0.25">
      <c r="A131" s="43"/>
      <c r="B131" s="65" t="s">
        <v>116</v>
      </c>
      <c r="C131" s="43"/>
      <c r="D131" s="43"/>
      <c r="E131" s="43"/>
      <c r="F131"/>
      <c r="G131"/>
    </row>
    <row r="132" spans="1:7" customFormat="1" x14ac:dyDescent="0.25">
      <c r="A132" s="43"/>
      <c r="B132" s="65" t="s">
        <v>117</v>
      </c>
      <c r="C132" s="43"/>
      <c r="D132" s="43"/>
      <c r="E132" s="43"/>
    </row>
    <row r="133" spans="1:7" customFormat="1" x14ac:dyDescent="0.25">
      <c r="A133" s="43"/>
      <c r="B133" s="64" t="s">
        <v>118</v>
      </c>
      <c r="C133" s="43"/>
      <c r="D133" s="43"/>
      <c r="E133" s="43"/>
    </row>
    <row r="134" spans="1:7" customFormat="1" x14ac:dyDescent="0.25">
      <c r="A134" s="43"/>
      <c r="B134" s="64" t="s">
        <v>119</v>
      </c>
      <c r="C134" s="43"/>
      <c r="D134" s="43"/>
      <c r="E134" s="63"/>
    </row>
    <row r="135" spans="1:7" x14ac:dyDescent="0.25">
      <c r="A135" s="43"/>
      <c r="B135" s="64" t="s">
        <v>120</v>
      </c>
      <c r="C135" s="43"/>
      <c r="D135" s="43"/>
      <c r="E135" s="43"/>
      <c r="F135"/>
      <c r="G135"/>
    </row>
    <row r="136" spans="1:7" s="44" customFormat="1" x14ac:dyDescent="0.25">
      <c r="A136" s="52" t="s">
        <v>121</v>
      </c>
      <c r="B136" s="42" t="s">
        <v>122</v>
      </c>
      <c r="C136" s="43"/>
      <c r="D136" s="41" t="s">
        <v>50</v>
      </c>
      <c r="E136" s="43"/>
      <c r="F136"/>
      <c r="G136"/>
    </row>
    <row r="137" spans="1:7" s="44" customFormat="1" x14ac:dyDescent="0.25">
      <c r="A137" s="52" t="s">
        <v>123</v>
      </c>
      <c r="B137" s="42" t="s">
        <v>124</v>
      </c>
      <c r="C137" s="43"/>
      <c r="D137" s="41" t="s">
        <v>50</v>
      </c>
      <c r="E137" s="43"/>
      <c r="F137"/>
      <c r="G137"/>
    </row>
    <row r="138" spans="1:7" s="44" customFormat="1" x14ac:dyDescent="0.25">
      <c r="A138" s="52" t="s">
        <v>125</v>
      </c>
      <c r="B138" s="42" t="s">
        <v>126</v>
      </c>
      <c r="C138" s="43"/>
      <c r="D138" s="41" t="s">
        <v>50</v>
      </c>
      <c r="E138" s="43"/>
      <c r="F138"/>
      <c r="G138"/>
    </row>
    <row r="139" spans="1:7" customFormat="1" x14ac:dyDescent="0.25">
      <c r="A139" s="43"/>
      <c r="B139" s="43"/>
      <c r="C139" s="43"/>
      <c r="D139" s="43"/>
      <c r="E139" s="43"/>
    </row>
    <row r="140" spans="1:7" customFormat="1" x14ac:dyDescent="0.25">
      <c r="A140" s="43"/>
      <c r="B140" s="43"/>
      <c r="C140" s="43"/>
      <c r="D140" s="43"/>
      <c r="E140" s="43"/>
    </row>
    <row r="141" spans="1:7" customFormat="1" x14ac:dyDescent="0.25">
      <c r="A141" s="43"/>
      <c r="B141" s="43"/>
      <c r="C141" s="43"/>
      <c r="D141" s="43"/>
      <c r="E141" s="43"/>
    </row>
    <row r="142" spans="1:7" customFormat="1" x14ac:dyDescent="0.25">
      <c r="A142" s="43"/>
      <c r="B142" s="43"/>
      <c r="C142" s="43"/>
      <c r="D142" s="43"/>
      <c r="E142" s="43"/>
    </row>
    <row r="143" spans="1:7" customFormat="1" x14ac:dyDescent="0.25">
      <c r="A143" s="43"/>
      <c r="B143" s="43"/>
      <c r="C143" s="43"/>
      <c r="D143" s="43"/>
      <c r="E143" s="43"/>
    </row>
    <row r="144" spans="1:7" customFormat="1" x14ac:dyDescent="0.25">
      <c r="A144" s="43"/>
      <c r="B144" s="43"/>
      <c r="C144" s="43"/>
      <c r="D144" s="43"/>
      <c r="E144" s="43"/>
    </row>
    <row r="145" spans="1:5" customFormat="1" x14ac:dyDescent="0.25">
      <c r="A145" s="43"/>
      <c r="B145" s="43"/>
      <c r="C145" s="43"/>
      <c r="D145" s="43"/>
      <c r="E145" s="43"/>
    </row>
    <row r="146" spans="1:5" customFormat="1" x14ac:dyDescent="0.25">
      <c r="A146" s="43"/>
      <c r="B146" s="43"/>
      <c r="C146" s="43"/>
      <c r="D146" s="43"/>
      <c r="E146" s="43"/>
    </row>
    <row r="147" spans="1:5" customFormat="1" x14ac:dyDescent="0.25">
      <c r="A147" s="43"/>
      <c r="B147" s="43"/>
      <c r="C147" s="43"/>
      <c r="D147" s="43"/>
      <c r="E147" s="43"/>
    </row>
    <row r="148" spans="1:5" customFormat="1" x14ac:dyDescent="0.25">
      <c r="A148" s="43"/>
      <c r="B148" s="43"/>
      <c r="C148" s="43"/>
      <c r="D148" s="43"/>
      <c r="E148" s="43"/>
    </row>
    <row r="149" spans="1:5" customFormat="1" x14ac:dyDescent="0.25">
      <c r="A149" s="43"/>
      <c r="B149" s="43"/>
      <c r="C149" s="43"/>
      <c r="D149" s="43"/>
      <c r="E149" s="43"/>
    </row>
    <row r="150" spans="1:5" customFormat="1" x14ac:dyDescent="0.25">
      <c r="A150" s="43"/>
      <c r="B150" s="43"/>
      <c r="C150" s="43"/>
      <c r="D150" s="43"/>
      <c r="E150" s="43"/>
    </row>
    <row r="151" spans="1:5" customFormat="1" x14ac:dyDescent="0.25">
      <c r="A151" s="43"/>
      <c r="B151" s="43"/>
      <c r="C151" s="43"/>
      <c r="D151" s="43"/>
      <c r="E151" s="43"/>
    </row>
    <row r="152" spans="1:5" customFormat="1" x14ac:dyDescent="0.25">
      <c r="A152" s="43"/>
      <c r="B152" s="43"/>
      <c r="C152" s="43"/>
      <c r="D152" s="43"/>
      <c r="E152" s="43"/>
    </row>
    <row r="153" spans="1:5" customFormat="1" x14ac:dyDescent="0.25">
      <c r="A153" s="43"/>
      <c r="B153" s="43"/>
      <c r="C153" s="43"/>
      <c r="D153" s="43"/>
      <c r="E153" s="43"/>
    </row>
    <row r="154" spans="1:5" customFormat="1" x14ac:dyDescent="0.25">
      <c r="A154" s="43"/>
      <c r="B154" s="43"/>
      <c r="C154" s="43"/>
      <c r="D154" s="43"/>
      <c r="E154" s="43"/>
    </row>
    <row r="155" spans="1:5" customFormat="1" x14ac:dyDescent="0.25">
      <c r="A155" s="43"/>
      <c r="B155" s="43"/>
      <c r="C155" s="43"/>
      <c r="D155" s="43"/>
      <c r="E155" s="43"/>
    </row>
    <row r="156" spans="1:5" customFormat="1" x14ac:dyDescent="0.25">
      <c r="A156" s="43"/>
      <c r="B156" s="43"/>
      <c r="C156" s="43"/>
      <c r="D156" s="43"/>
      <c r="E156" s="43"/>
    </row>
    <row r="157" spans="1:5" customFormat="1" x14ac:dyDescent="0.25">
      <c r="A157" s="43"/>
      <c r="B157" s="43"/>
      <c r="C157" s="43"/>
      <c r="D157" s="43"/>
      <c r="E157" s="43"/>
    </row>
    <row r="158" spans="1:5" customFormat="1" x14ac:dyDescent="0.25">
      <c r="A158" s="43"/>
      <c r="B158" s="43"/>
      <c r="C158" s="43"/>
      <c r="D158" s="43"/>
      <c r="E158" s="43"/>
    </row>
    <row r="159" spans="1:5" customFormat="1" x14ac:dyDescent="0.25">
      <c r="A159" s="43"/>
      <c r="B159" s="43"/>
      <c r="C159" s="43"/>
      <c r="D159" s="43"/>
      <c r="E159" s="43"/>
    </row>
    <row r="160" spans="1:5" customFormat="1" x14ac:dyDescent="0.25">
      <c r="A160" s="43"/>
      <c r="B160" s="43"/>
      <c r="C160" s="43"/>
      <c r="D160" s="43"/>
      <c r="E160" s="43"/>
    </row>
    <row r="161" spans="1:5" customFormat="1" x14ac:dyDescent="0.25">
      <c r="A161" s="43"/>
      <c r="B161" s="43"/>
      <c r="C161" s="43"/>
      <c r="D161" s="43"/>
      <c r="E161" s="43"/>
    </row>
    <row r="162" spans="1:5" customFormat="1" x14ac:dyDescent="0.25">
      <c r="A162" s="43"/>
      <c r="B162" s="43"/>
      <c r="C162" s="43"/>
      <c r="D162" s="43"/>
      <c r="E162" s="43"/>
    </row>
    <row r="163" spans="1:5" customFormat="1" x14ac:dyDescent="0.25">
      <c r="A163" s="43"/>
      <c r="B163" s="43"/>
      <c r="C163" s="43"/>
      <c r="D163" s="43"/>
      <c r="E163" s="43"/>
    </row>
    <row r="164" spans="1:5" customFormat="1" x14ac:dyDescent="0.25">
      <c r="A164" s="43"/>
      <c r="B164" s="43"/>
      <c r="C164" s="43"/>
      <c r="D164" s="43"/>
      <c r="E164" s="43"/>
    </row>
    <row r="165" spans="1:5" customFormat="1" x14ac:dyDescent="0.25">
      <c r="A165" s="43"/>
      <c r="B165" s="43"/>
      <c r="C165" s="43"/>
      <c r="D165" s="43"/>
      <c r="E165" s="43"/>
    </row>
    <row r="166" spans="1:5" customFormat="1" x14ac:dyDescent="0.25">
      <c r="A166" s="43"/>
      <c r="B166" s="43"/>
      <c r="C166" s="43"/>
      <c r="D166" s="43"/>
      <c r="E166" s="43"/>
    </row>
    <row r="167" spans="1:5" customFormat="1" x14ac:dyDescent="0.25">
      <c r="A167" s="43"/>
      <c r="B167" s="43"/>
      <c r="C167" s="43"/>
      <c r="D167" s="43"/>
      <c r="E167" s="43"/>
    </row>
    <row r="168" spans="1:5" customFormat="1" x14ac:dyDescent="0.25">
      <c r="A168" s="43"/>
      <c r="B168" s="43"/>
      <c r="C168" s="43"/>
      <c r="D168" s="43"/>
      <c r="E168" s="43"/>
    </row>
    <row r="169" spans="1:5" customFormat="1" x14ac:dyDescent="0.25">
      <c r="A169" s="43"/>
      <c r="B169" s="43"/>
      <c r="C169" s="43"/>
      <c r="D169" s="43"/>
      <c r="E169" s="43"/>
    </row>
    <row r="170" spans="1:5" customFormat="1" x14ac:dyDescent="0.25">
      <c r="A170" s="43"/>
      <c r="B170" s="43"/>
      <c r="C170" s="43"/>
      <c r="D170" s="43"/>
      <c r="E170" s="43"/>
    </row>
    <row r="171" spans="1:5" customFormat="1" x14ac:dyDescent="0.25">
      <c r="A171" s="43"/>
      <c r="B171" s="43"/>
      <c r="C171" s="43"/>
      <c r="D171" s="43"/>
      <c r="E171" s="43"/>
    </row>
    <row r="172" spans="1:5" customFormat="1" x14ac:dyDescent="0.25">
      <c r="A172" s="43"/>
      <c r="B172" s="43"/>
      <c r="C172" s="43"/>
      <c r="D172" s="43"/>
      <c r="E172" s="43"/>
    </row>
    <row r="173" spans="1:5" customFormat="1" x14ac:dyDescent="0.25">
      <c r="A173" s="43"/>
      <c r="B173" s="43"/>
      <c r="C173" s="43"/>
      <c r="D173" s="43"/>
      <c r="E173" s="43"/>
    </row>
    <row r="174" spans="1:5" customFormat="1" x14ac:dyDescent="0.25">
      <c r="A174" s="43"/>
      <c r="B174" s="43"/>
      <c r="C174" s="43"/>
      <c r="D174" s="43"/>
      <c r="E174" s="43"/>
    </row>
    <row r="175" spans="1:5" customFormat="1" x14ac:dyDescent="0.25">
      <c r="A175" s="43"/>
      <c r="B175" s="43"/>
      <c r="C175" s="43"/>
      <c r="D175" s="43"/>
      <c r="E175" s="43"/>
    </row>
    <row r="176" spans="1:5" customFormat="1" x14ac:dyDescent="0.25">
      <c r="A176" s="43"/>
      <c r="B176" s="43"/>
      <c r="C176" s="43"/>
      <c r="D176" s="43"/>
      <c r="E176" s="43"/>
    </row>
    <row r="177" spans="1:5" customFormat="1" x14ac:dyDescent="0.25">
      <c r="A177" s="43"/>
      <c r="B177" s="43"/>
      <c r="C177" s="43"/>
      <c r="D177" s="43"/>
      <c r="E177" s="43"/>
    </row>
    <row r="178" spans="1:5" customFormat="1" x14ac:dyDescent="0.25">
      <c r="A178" s="43"/>
      <c r="B178" s="43"/>
      <c r="C178" s="43"/>
      <c r="D178" s="43"/>
      <c r="E178" s="43"/>
    </row>
    <row r="179" spans="1:5" customFormat="1" x14ac:dyDescent="0.25">
      <c r="A179" s="43"/>
      <c r="B179" s="43"/>
      <c r="C179" s="43"/>
      <c r="D179" s="43"/>
      <c r="E179" s="43"/>
    </row>
    <row r="180" spans="1:5" customFormat="1" x14ac:dyDescent="0.25">
      <c r="A180" s="43"/>
      <c r="B180" s="43"/>
      <c r="C180" s="43"/>
      <c r="D180" s="43"/>
      <c r="E180" s="43"/>
    </row>
    <row r="181" spans="1:5" customFormat="1" x14ac:dyDescent="0.25">
      <c r="A181" s="43"/>
      <c r="B181" s="43"/>
      <c r="C181" s="43"/>
      <c r="D181" s="43"/>
      <c r="E181" s="43"/>
    </row>
    <row r="182" spans="1:5" customFormat="1" x14ac:dyDescent="0.25">
      <c r="A182" s="43"/>
      <c r="B182" s="43"/>
      <c r="C182" s="43"/>
      <c r="D182" s="43"/>
      <c r="E182" s="43"/>
    </row>
    <row r="183" spans="1:5" customFormat="1" x14ac:dyDescent="0.25">
      <c r="A183" s="43"/>
      <c r="B183" s="43"/>
      <c r="C183" s="43"/>
      <c r="D183" s="43"/>
      <c r="E183" s="43"/>
    </row>
    <row r="184" spans="1:5" customFormat="1" x14ac:dyDescent="0.25">
      <c r="A184" s="43"/>
      <c r="B184" s="43"/>
      <c r="C184" s="43"/>
      <c r="D184" s="43"/>
      <c r="E184" s="43"/>
    </row>
    <row r="185" spans="1:5" customFormat="1" x14ac:dyDescent="0.25">
      <c r="A185" s="43"/>
      <c r="B185" s="43"/>
      <c r="C185" s="43"/>
      <c r="D185" s="43"/>
      <c r="E185" s="43"/>
    </row>
    <row r="186" spans="1:5" customFormat="1" x14ac:dyDescent="0.25">
      <c r="A186" s="43"/>
      <c r="B186" s="43"/>
      <c r="C186" s="43"/>
      <c r="D186" s="43"/>
      <c r="E186" s="43"/>
    </row>
    <row r="187" spans="1:5" customFormat="1" x14ac:dyDescent="0.25">
      <c r="A187" s="43"/>
      <c r="B187" s="43"/>
      <c r="C187" s="43"/>
      <c r="D187" s="43"/>
      <c r="E187" s="43"/>
    </row>
    <row r="188" spans="1:5" customFormat="1" x14ac:dyDescent="0.25">
      <c r="A188" s="43"/>
      <c r="B188" s="43"/>
      <c r="C188" s="43"/>
      <c r="D188" s="43"/>
      <c r="E188" s="43"/>
    </row>
    <row r="189" spans="1:5" customFormat="1" x14ac:dyDescent="0.25">
      <c r="A189" s="43"/>
      <c r="B189" s="43"/>
      <c r="C189" s="43"/>
      <c r="D189" s="43"/>
      <c r="E189" s="43"/>
    </row>
    <row r="190" spans="1:5" customFormat="1" x14ac:dyDescent="0.25">
      <c r="A190" s="43"/>
      <c r="B190" s="43"/>
      <c r="C190" s="43"/>
      <c r="D190" s="43"/>
      <c r="E190" s="43"/>
    </row>
    <row r="191" spans="1:5" customFormat="1" x14ac:dyDescent="0.25">
      <c r="A191" s="43"/>
      <c r="B191" s="43"/>
      <c r="C191" s="43"/>
      <c r="D191" s="43"/>
      <c r="E191" s="43"/>
    </row>
    <row r="192" spans="1:5" customFormat="1" x14ac:dyDescent="0.25">
      <c r="A192" s="43"/>
      <c r="B192" s="43"/>
      <c r="C192" s="43"/>
      <c r="D192" s="43"/>
      <c r="E192" s="43"/>
    </row>
    <row r="193" spans="1:5" customFormat="1" x14ac:dyDescent="0.25">
      <c r="A193" s="43"/>
      <c r="B193" s="43"/>
      <c r="C193" s="43"/>
      <c r="D193" s="43"/>
      <c r="E193" s="43"/>
    </row>
    <row r="194" spans="1:5" customFormat="1" x14ac:dyDescent="0.25">
      <c r="A194" s="43"/>
      <c r="B194" s="43"/>
      <c r="C194" s="43"/>
      <c r="D194" s="43"/>
      <c r="E194" s="43"/>
    </row>
    <row r="195" spans="1:5" customFormat="1" x14ac:dyDescent="0.25">
      <c r="A195" s="43"/>
      <c r="B195" s="43"/>
      <c r="C195" s="43"/>
      <c r="D195" s="43"/>
      <c r="E195" s="43"/>
    </row>
    <row r="196" spans="1:5" customFormat="1" x14ac:dyDescent="0.25">
      <c r="A196" s="43"/>
      <c r="B196" s="43"/>
      <c r="C196" s="43"/>
      <c r="D196" s="43"/>
      <c r="E196" s="43"/>
    </row>
    <row r="197" spans="1:5" customFormat="1" x14ac:dyDescent="0.25">
      <c r="A197" s="43"/>
      <c r="B197" s="43"/>
      <c r="C197" s="43"/>
      <c r="D197" s="43"/>
      <c r="E197" s="43"/>
    </row>
    <row r="198" spans="1:5" customFormat="1" x14ac:dyDescent="0.25">
      <c r="A198" s="43"/>
      <c r="B198" s="43"/>
      <c r="C198" s="43"/>
      <c r="D198" s="43"/>
      <c r="E198" s="63"/>
    </row>
  </sheetData>
  <pageMargins left="0.25" right="0.25" top="0.75" bottom="0.75" header="0.3" footer="0.3"/>
  <pageSetup scale="70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 Freeman</dc:creator>
  <cp:lastModifiedBy>Garret Freeman</cp:lastModifiedBy>
  <dcterms:created xsi:type="dcterms:W3CDTF">2020-09-24T15:58:04Z</dcterms:created>
  <dcterms:modified xsi:type="dcterms:W3CDTF">2020-09-24T15:58:37Z</dcterms:modified>
</cp:coreProperties>
</file>