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HAN\87005\roadway\spreadsheets\"/>
    </mc:Choice>
  </mc:AlternateContent>
  <bookViews>
    <workbookView xWindow="0" yWindow="0" windowWidth="25170" windowHeight="11385" tabRatio="926"/>
  </bookViews>
  <sheets>
    <sheet name="LIMA RAMP A MASTER" sheetId="22" r:id="rId1"/>
    <sheet name="LIMA RAMP B MASTER" sheetId="24" r:id="rId2"/>
    <sheet name="LIMA RAMP E MASTER" sheetId="17" r:id="rId3"/>
    <sheet name="LIMA RAMP F MASTER" sheetId="18" r:id="rId4"/>
    <sheet name="LIMA RAMP G MASTER" sheetId="20" r:id="rId5"/>
    <sheet name="LIMA RAMP G1 MASTER" sheetId="29" r:id="rId6"/>
    <sheet name="LIMA RAMP H MASTER" sheetId="21" r:id="rId7"/>
    <sheet name="LIMA_A_GE200" sheetId="23" r:id="rId8"/>
    <sheet name="LIMA_B_GE201" sheetId="25" r:id="rId9"/>
    <sheet name="LIMA_E_GE202" sheetId="11" r:id="rId10"/>
    <sheet name="LIMA_F_GE203" sheetId="12" r:id="rId11"/>
    <sheet name="LIMA_G_GE204" sheetId="26" r:id="rId12"/>
    <sheet name="LIMA_G1_GE206" sheetId="28" r:id="rId13"/>
    <sheet name="LIMA_H_GE205" sheetId="10" r:id="rId14"/>
    <sheet name="Sheet1" sheetId="27" r:id="rId15"/>
  </sheets>
  <definedNames>
    <definedName name="_xlnm.Print_Area" localSheetId="0">'LIMA RAMP A MASTER'!$A$1:$R$72</definedName>
    <definedName name="_xlnm.Print_Area" localSheetId="1">'LIMA RAMP B MASTER'!$A$1:$R$48</definedName>
    <definedName name="_xlnm.Print_Area" localSheetId="2">'LIMA RAMP E MASTER'!$A$1:$R$136</definedName>
    <definedName name="_xlnm.Print_Area" localSheetId="3">'LIMA RAMP F MASTER'!$A$1:$R$132</definedName>
    <definedName name="_xlnm.Print_Area" localSheetId="4">'LIMA RAMP G MASTER'!$A$1:$R$86</definedName>
    <definedName name="_xlnm.Print_Area" localSheetId="5">'LIMA RAMP G1 MASTER'!$A$1:$R$53</definedName>
    <definedName name="_xlnm.Print_Area" localSheetId="6">'LIMA RAMP H MASTER'!$A$1:$R$56</definedName>
    <definedName name="_xlnm.Print_Area" localSheetId="7">LIMA_A_GE200!$A$1:$R$75</definedName>
    <definedName name="_xlnm.Print_Area" localSheetId="8">LIMA_B_GE201!$A$1:$AS$65</definedName>
    <definedName name="_xlnm.Print_Area" localSheetId="9">LIMA_E_GE202!$A$1:$R$50</definedName>
    <definedName name="_xlnm.Print_Area" localSheetId="10">LIMA_F_GE203!$A$1:$R$63</definedName>
    <definedName name="_xlnm.Print_Area" localSheetId="11">LIMA_G_GE204!$A$1:$AS$86</definedName>
    <definedName name="_xlnm.Print_Area" localSheetId="12">LIMA_G1_GE206!$A$1:$R$50</definedName>
    <definedName name="_xlnm.Print_Area" localSheetId="13">LIMA_H_GE205!$A$1:$R$69</definedName>
  </definedNames>
  <calcPr calcId="152511"/>
</workbook>
</file>

<file path=xl/calcChain.xml><?xml version="1.0" encoding="utf-8"?>
<calcChain xmlns="http://schemas.openxmlformats.org/spreadsheetml/2006/main">
  <c r="V22" i="28" l="1"/>
  <c r="V23" i="28"/>
  <c r="V24" i="28"/>
  <c r="V25" i="28"/>
  <c r="V26" i="28"/>
  <c r="V27" i="28"/>
  <c r="V28" i="28"/>
  <c r="V29" i="28"/>
  <c r="V30" i="28"/>
  <c r="V31" i="28"/>
  <c r="V32" i="28"/>
  <c r="V33" i="28"/>
  <c r="V34" i="28"/>
  <c r="V35" i="28"/>
  <c r="V36" i="28"/>
  <c r="V37" i="28"/>
  <c r="V38" i="28"/>
  <c r="V39" i="28"/>
  <c r="V40" i="28"/>
  <c r="V41" i="28"/>
  <c r="V42" i="28"/>
  <c r="V43" i="28"/>
  <c r="V44" i="28"/>
  <c r="V45" i="28"/>
  <c r="V46" i="28"/>
  <c r="V47" i="28"/>
  <c r="V48" i="28"/>
  <c r="R22" i="28"/>
  <c r="R23" i="28"/>
  <c r="R24" i="28"/>
  <c r="R25" i="28"/>
  <c r="R26" i="28"/>
  <c r="R27" i="28"/>
  <c r="R28" i="28"/>
  <c r="R29" i="28"/>
  <c r="R30" i="28"/>
  <c r="R31" i="28"/>
  <c r="R32" i="28"/>
  <c r="R33" i="28"/>
  <c r="R34" i="28"/>
  <c r="R35" i="28"/>
  <c r="R36" i="28"/>
  <c r="R37" i="28"/>
  <c r="R38" i="28"/>
  <c r="R39" i="28"/>
  <c r="R40" i="28"/>
  <c r="P25" i="28"/>
  <c r="P26" i="28"/>
  <c r="P27" i="28"/>
  <c r="P28" i="28"/>
  <c r="P36" i="28"/>
  <c r="P37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K22" i="28"/>
  <c r="K24" i="28"/>
  <c r="K42" i="28"/>
  <c r="V21" i="28"/>
  <c r="R21" i="28"/>
  <c r="P21" i="28"/>
  <c r="N21" i="28"/>
  <c r="K21" i="28"/>
  <c r="M21" i="28"/>
  <c r="J42" i="28"/>
  <c r="J47" i="28"/>
  <c r="J22" i="28"/>
  <c r="J23" i="28"/>
  <c r="J24" i="28"/>
  <c r="J25" i="28"/>
  <c r="J26" i="28"/>
  <c r="J30" i="28"/>
  <c r="J35" i="28"/>
  <c r="J38" i="28"/>
  <c r="J21" i="28"/>
  <c r="T21" i="29"/>
  <c r="T21" i="28" s="1"/>
  <c r="P22" i="29"/>
  <c r="T22" i="29" s="1"/>
  <c r="T22" i="28" s="1"/>
  <c r="P25" i="29"/>
  <c r="T25" i="29" s="1"/>
  <c r="T25" i="28" s="1"/>
  <c r="P26" i="29"/>
  <c r="T26" i="29" s="1"/>
  <c r="T26" i="28" s="1"/>
  <c r="P27" i="29"/>
  <c r="P28" i="29"/>
  <c r="P29" i="29"/>
  <c r="P29" i="28" s="1"/>
  <c r="P30" i="29"/>
  <c r="P30" i="28" s="1"/>
  <c r="P31" i="29"/>
  <c r="P32" i="29"/>
  <c r="P33" i="29"/>
  <c r="P34" i="29"/>
  <c r="P34" i="28" s="1"/>
  <c r="P35" i="29"/>
  <c r="P35" i="28" s="1"/>
  <c r="P36" i="29"/>
  <c r="P37" i="29"/>
  <c r="P21" i="29"/>
  <c r="N23" i="29"/>
  <c r="P23" i="29" s="1"/>
  <c r="N24" i="29"/>
  <c r="N24" i="28" s="1"/>
  <c r="N22" i="29"/>
  <c r="N22" i="28" s="1"/>
  <c r="K24" i="29"/>
  <c r="K22" i="29"/>
  <c r="K38" i="29"/>
  <c r="K38" i="28" s="1"/>
  <c r="K26" i="29"/>
  <c r="K26" i="28" s="1"/>
  <c r="K23" i="29"/>
  <c r="K23" i="28" s="1"/>
  <c r="K21" i="29"/>
  <c r="J25" i="29"/>
  <c r="K25" i="29" s="1"/>
  <c r="K25" i="28" s="1"/>
  <c r="K42" i="29"/>
  <c r="K47" i="29"/>
  <c r="K47" i="28" s="1"/>
  <c r="K35" i="29"/>
  <c r="K35" i="28" s="1"/>
  <c r="K30" i="29"/>
  <c r="K30" i="28" s="1"/>
  <c r="AS21" i="28"/>
  <c r="AS20" i="28"/>
  <c r="V20" i="28"/>
  <c r="T20" i="28"/>
  <c r="R20" i="28"/>
  <c r="P20" i="28"/>
  <c r="N20" i="28"/>
  <c r="M20" i="28"/>
  <c r="K20" i="28"/>
  <c r="J20" i="28"/>
  <c r="T23" i="29" l="1"/>
  <c r="T23" i="28" s="1"/>
  <c r="P23" i="28"/>
  <c r="P22" i="28"/>
  <c r="T35" i="29"/>
  <c r="T35" i="28" s="1"/>
  <c r="P33" i="28"/>
  <c r="P32" i="28"/>
  <c r="P24" i="29"/>
  <c r="N23" i="28"/>
  <c r="T30" i="29"/>
  <c r="T30" i="28" s="1"/>
  <c r="P31" i="28"/>
  <c r="J27" i="29"/>
  <c r="AS24" i="25"/>
  <c r="AS25" i="25"/>
  <c r="AS26" i="25"/>
  <c r="AS27" i="25"/>
  <c r="AS28" i="25"/>
  <c r="AS29" i="25"/>
  <c r="AS30" i="25"/>
  <c r="AS31" i="25"/>
  <c r="AS32" i="25"/>
  <c r="AS33" i="25"/>
  <c r="AS34" i="25"/>
  <c r="AS35" i="25"/>
  <c r="AS36" i="25"/>
  <c r="AS37" i="25"/>
  <c r="AS38" i="25"/>
  <c r="AS39" i="25"/>
  <c r="AS40" i="25"/>
  <c r="AS41" i="25"/>
  <c r="AS42" i="25"/>
  <c r="AS43" i="25"/>
  <c r="AS44" i="25"/>
  <c r="AS45" i="25"/>
  <c r="AS46" i="25"/>
  <c r="AS47" i="25"/>
  <c r="AS48" i="25"/>
  <c r="AS49" i="25"/>
  <c r="AH33" i="25"/>
  <c r="AH36" i="25"/>
  <c r="AH39" i="25"/>
  <c r="AH43" i="25"/>
  <c r="AH45" i="25"/>
  <c r="AH47" i="25"/>
  <c r="AH48" i="25"/>
  <c r="AH49" i="25"/>
  <c r="X36" i="25"/>
  <c r="X46" i="25"/>
  <c r="X47" i="25"/>
  <c r="X48" i="25"/>
  <c r="X49" i="25"/>
  <c r="X50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AB43" i="25"/>
  <c r="AB45" i="25"/>
  <c r="AB46" i="25"/>
  <c r="AB47" i="25"/>
  <c r="AB48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G29" i="25"/>
  <c r="AG33" i="25"/>
  <c r="AG35" i="25"/>
  <c r="AG36" i="25"/>
  <c r="AG39" i="25"/>
  <c r="AG43" i="25"/>
  <c r="AG45" i="25"/>
  <c r="AG47" i="25"/>
  <c r="AG48" i="25"/>
  <c r="AG49" i="25"/>
  <c r="AG5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0" i="25"/>
  <c r="V51" i="25"/>
  <c r="V52" i="25"/>
  <c r="V53" i="25"/>
  <c r="V54" i="25"/>
  <c r="V55" i="25"/>
  <c r="V56" i="25"/>
  <c r="V57" i="25"/>
  <c r="V58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8" i="25"/>
  <c r="G49" i="25"/>
  <c r="G50" i="25"/>
  <c r="G51" i="25"/>
  <c r="G52" i="25"/>
  <c r="G53" i="25"/>
  <c r="G54" i="25"/>
  <c r="G55" i="25"/>
  <c r="G56" i="25"/>
  <c r="G57" i="25"/>
  <c r="G58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20" i="25"/>
  <c r="K70" i="24"/>
  <c r="AH35" i="25" s="1"/>
  <c r="K71" i="24"/>
  <c r="K74" i="24"/>
  <c r="K78" i="24"/>
  <c r="E71" i="24"/>
  <c r="A71" i="24" s="1"/>
  <c r="K68" i="24"/>
  <c r="K80" i="24"/>
  <c r="E80" i="24"/>
  <c r="E78" i="24"/>
  <c r="K82" i="24"/>
  <c r="K64" i="24"/>
  <c r="AH29" i="25" s="1"/>
  <c r="AS22" i="23"/>
  <c r="AS23" i="23"/>
  <c r="AS24" i="23"/>
  <c r="AS25" i="23"/>
  <c r="AS26" i="23"/>
  <c r="AS27" i="23"/>
  <c r="AS28" i="23"/>
  <c r="AS29" i="23"/>
  <c r="AS30" i="23"/>
  <c r="AS31" i="23"/>
  <c r="AS32" i="23"/>
  <c r="AQ27" i="23"/>
  <c r="AQ28" i="23"/>
  <c r="AQ29" i="23"/>
  <c r="AQ30" i="23"/>
  <c r="AO22" i="23"/>
  <c r="AO23" i="23"/>
  <c r="AO24" i="23"/>
  <c r="AO25" i="23"/>
  <c r="AO26" i="23"/>
  <c r="AO27" i="23"/>
  <c r="AO28" i="23"/>
  <c r="AO29" i="23"/>
  <c r="AO30" i="23"/>
  <c r="AM27" i="23"/>
  <c r="AM28" i="23"/>
  <c r="AM29" i="23"/>
  <c r="AM30" i="23"/>
  <c r="AK26" i="23"/>
  <c r="AK27" i="23"/>
  <c r="AK28" i="23"/>
  <c r="AK29" i="23"/>
  <c r="AK30" i="23"/>
  <c r="AJ22" i="23"/>
  <c r="AJ23" i="23"/>
  <c r="AJ24" i="23"/>
  <c r="AJ25" i="23"/>
  <c r="AJ26" i="23"/>
  <c r="AJ27" i="23"/>
  <c r="AJ28" i="23"/>
  <c r="AJ29" i="23"/>
  <c r="AJ30" i="23"/>
  <c r="AH31" i="23"/>
  <c r="AH32" i="23"/>
  <c r="AG23" i="23"/>
  <c r="AG26" i="23"/>
  <c r="AG28" i="23"/>
  <c r="AG30" i="23"/>
  <c r="AG31" i="23"/>
  <c r="AG32" i="23"/>
  <c r="J38" i="23"/>
  <c r="J41" i="23"/>
  <c r="J45" i="23"/>
  <c r="J49" i="23"/>
  <c r="J54" i="23"/>
  <c r="J57" i="23"/>
  <c r="K49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41" i="23"/>
  <c r="N46" i="23"/>
  <c r="N47" i="23"/>
  <c r="N48" i="23"/>
  <c r="N49" i="23"/>
  <c r="N50" i="23"/>
  <c r="N51" i="23"/>
  <c r="N52" i="23"/>
  <c r="N53" i="23"/>
  <c r="N54" i="23"/>
  <c r="N57" i="23"/>
  <c r="R56" i="23"/>
  <c r="R57" i="23"/>
  <c r="V56" i="23"/>
  <c r="V57" i="23"/>
  <c r="V22" i="23"/>
  <c r="V23" i="23"/>
  <c r="V24" i="23"/>
  <c r="V25" i="23"/>
  <c r="V26" i="23"/>
  <c r="V27" i="23"/>
  <c r="V28" i="23"/>
  <c r="V29" i="23"/>
  <c r="V30" i="23"/>
  <c r="V31" i="23"/>
  <c r="V32" i="23"/>
  <c r="V33" i="23"/>
  <c r="V34" i="23"/>
  <c r="V35" i="23"/>
  <c r="V36" i="23"/>
  <c r="V37" i="23"/>
  <c r="V38" i="23"/>
  <c r="V39" i="23"/>
  <c r="V40" i="23"/>
  <c r="V41" i="23"/>
  <c r="V42" i="23"/>
  <c r="V43" i="23"/>
  <c r="V44" i="23"/>
  <c r="V45" i="23"/>
  <c r="V46" i="23"/>
  <c r="V47" i="23"/>
  <c r="V48" i="23"/>
  <c r="V49" i="23"/>
  <c r="V50" i="23"/>
  <c r="V51" i="23"/>
  <c r="V52" i="23"/>
  <c r="V53" i="23"/>
  <c r="V54" i="23"/>
  <c r="V55" i="23"/>
  <c r="V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R36" i="23"/>
  <c r="R37" i="23"/>
  <c r="R38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/>
  <c r="R55" i="23"/>
  <c r="R21" i="23"/>
  <c r="N57" i="22"/>
  <c r="N59" i="22"/>
  <c r="AK23" i="23" s="1"/>
  <c r="N62" i="22"/>
  <c r="N54" i="22"/>
  <c r="N41" i="22"/>
  <c r="N45" i="22"/>
  <c r="N45" i="23" s="1"/>
  <c r="N38" i="22"/>
  <c r="N38" i="23" s="1"/>
  <c r="K49" i="22"/>
  <c r="K27" i="29" l="1"/>
  <c r="J27" i="28"/>
  <c r="AB36" i="25"/>
  <c r="T24" i="29"/>
  <c r="T24" i="28" s="1"/>
  <c r="P24" i="28"/>
  <c r="J28" i="29"/>
  <c r="K28" i="29"/>
  <c r="A80" i="24"/>
  <c r="X45" i="25" s="1"/>
  <c r="A78" i="24"/>
  <c r="X43" i="25" s="1"/>
  <c r="V58" i="26"/>
  <c r="V59" i="26"/>
  <c r="V60" i="26"/>
  <c r="V61" i="26"/>
  <c r="V62" i="26"/>
  <c r="V63" i="26"/>
  <c r="V64" i="26"/>
  <c r="V65" i="26"/>
  <c r="V66" i="26"/>
  <c r="V67" i="26"/>
  <c r="V68" i="26"/>
  <c r="V69" i="26"/>
  <c r="V70" i="26"/>
  <c r="V71" i="26"/>
  <c r="V72" i="26"/>
  <c r="V73" i="26"/>
  <c r="V74" i="26"/>
  <c r="C58" i="26"/>
  <c r="C59" i="26"/>
  <c r="C60" i="26"/>
  <c r="C61" i="26"/>
  <c r="C62" i="26"/>
  <c r="C63" i="26"/>
  <c r="C64" i="26"/>
  <c r="E64" i="26"/>
  <c r="C65" i="26"/>
  <c r="C66" i="26"/>
  <c r="C67" i="26"/>
  <c r="C68" i="26"/>
  <c r="C69" i="26"/>
  <c r="C70" i="26"/>
  <c r="C71" i="26"/>
  <c r="C72" i="26"/>
  <c r="C73" i="26"/>
  <c r="C74" i="26"/>
  <c r="G58" i="26"/>
  <c r="G64" i="26"/>
  <c r="G65" i="26"/>
  <c r="G66" i="26"/>
  <c r="G67" i="26"/>
  <c r="G74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K50" i="20"/>
  <c r="K64" i="26"/>
  <c r="K67" i="26"/>
  <c r="J73" i="26"/>
  <c r="J58" i="26"/>
  <c r="J64" i="26"/>
  <c r="J67" i="26"/>
  <c r="V57" i="26"/>
  <c r="I57" i="26"/>
  <c r="G57" i="26"/>
  <c r="C57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E27" i="26"/>
  <c r="E29" i="26"/>
  <c r="G21" i="26"/>
  <c r="G25" i="26"/>
  <c r="G26" i="26"/>
  <c r="G27" i="26"/>
  <c r="G28" i="26"/>
  <c r="G32" i="26"/>
  <c r="G35" i="26"/>
  <c r="G36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K21" i="26"/>
  <c r="K23" i="26"/>
  <c r="K24" i="26"/>
  <c r="K25" i="26"/>
  <c r="K35" i="26"/>
  <c r="J21" i="26"/>
  <c r="J22" i="26"/>
  <c r="J23" i="26"/>
  <c r="J24" i="26"/>
  <c r="J25" i="26"/>
  <c r="J26" i="26"/>
  <c r="J29" i="26"/>
  <c r="J30" i="26"/>
  <c r="J32" i="26"/>
  <c r="J35" i="26"/>
  <c r="E25" i="20"/>
  <c r="E21" i="26" s="1"/>
  <c r="E29" i="20"/>
  <c r="E25" i="26" s="1"/>
  <c r="E30" i="20"/>
  <c r="A30" i="20" s="1"/>
  <c r="A26" i="26" s="1"/>
  <c r="E31" i="20"/>
  <c r="G56" i="20"/>
  <c r="G73" i="26" s="1"/>
  <c r="G50" i="20"/>
  <c r="E50" i="20"/>
  <c r="E67" i="26" s="1"/>
  <c r="K56" i="20"/>
  <c r="K73" i="26" s="1"/>
  <c r="E56" i="20"/>
  <c r="E73" i="26" s="1"/>
  <c r="G47" i="20"/>
  <c r="G41" i="20"/>
  <c r="E47" i="20"/>
  <c r="K47" i="20"/>
  <c r="G34" i="20"/>
  <c r="E34" i="20" s="1"/>
  <c r="G36" i="20"/>
  <c r="E36" i="20" s="1"/>
  <c r="E32" i="26" s="1"/>
  <c r="G39" i="20"/>
  <c r="G33" i="20"/>
  <c r="E33" i="20" s="1"/>
  <c r="K33" i="20"/>
  <c r="K29" i="26" s="1"/>
  <c r="G26" i="20"/>
  <c r="G22" i="26" s="1"/>
  <c r="G27" i="20"/>
  <c r="E27" i="20" s="1"/>
  <c r="G28" i="20"/>
  <c r="G24" i="26" s="1"/>
  <c r="G25" i="20"/>
  <c r="K27" i="20"/>
  <c r="K28" i="20"/>
  <c r="K25" i="20"/>
  <c r="K39" i="20"/>
  <c r="K41" i="20"/>
  <c r="K58" i="26" s="1"/>
  <c r="K34" i="20"/>
  <c r="K30" i="26" s="1"/>
  <c r="K36" i="20"/>
  <c r="K32" i="26" s="1"/>
  <c r="K30" i="20"/>
  <c r="K26" i="26" s="1"/>
  <c r="K29" i="20"/>
  <c r="K26" i="20"/>
  <c r="K22" i="26" s="1"/>
  <c r="E23" i="26" l="1"/>
  <c r="A27" i="20"/>
  <c r="A23" i="26" s="1"/>
  <c r="G23" i="26"/>
  <c r="E28" i="20"/>
  <c r="A34" i="20"/>
  <c r="A30" i="26" s="1"/>
  <c r="G30" i="26"/>
  <c r="A25" i="20"/>
  <c r="A21" i="26" s="1"/>
  <c r="G29" i="26"/>
  <c r="E26" i="26"/>
  <c r="E26" i="20"/>
  <c r="A29" i="20"/>
  <c r="A25" i="26" s="1"/>
  <c r="K28" i="28"/>
  <c r="T28" i="29"/>
  <c r="T28" i="28" s="1"/>
  <c r="J29" i="29"/>
  <c r="J28" i="28"/>
  <c r="E30" i="26"/>
  <c r="K27" i="28"/>
  <c r="T27" i="29"/>
  <c r="T27" i="28" s="1"/>
  <c r="A50" i="20"/>
  <c r="A67" i="26" s="1"/>
  <c r="A56" i="20"/>
  <c r="A73" i="26" s="1"/>
  <c r="A47" i="20"/>
  <c r="A64" i="26" s="1"/>
  <c r="A33" i="20"/>
  <c r="A29" i="26" s="1"/>
  <c r="A36" i="20"/>
  <c r="A32" i="26" s="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K23" i="11"/>
  <c r="AK24" i="11"/>
  <c r="AK25" i="11"/>
  <c r="AK26" i="11"/>
  <c r="AK27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G28" i="11"/>
  <c r="AG30" i="11"/>
  <c r="AG68" i="11"/>
  <c r="AG72" i="11"/>
  <c r="AG73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T22" i="11"/>
  <c r="T23" i="11"/>
  <c r="T24" i="11"/>
  <c r="T25" i="11"/>
  <c r="T26" i="11"/>
  <c r="T27" i="11"/>
  <c r="T28" i="11"/>
  <c r="T29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P22" i="11"/>
  <c r="P23" i="11"/>
  <c r="P24" i="11"/>
  <c r="P25" i="11"/>
  <c r="P26" i="11"/>
  <c r="P27" i="11"/>
  <c r="P28" i="11"/>
  <c r="P29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K96" i="17"/>
  <c r="AH68" i="11" s="1"/>
  <c r="K100" i="17"/>
  <c r="AH72" i="11" s="1"/>
  <c r="K101" i="17"/>
  <c r="AH73" i="11" s="1"/>
  <c r="A28" i="20" l="1"/>
  <c r="A24" i="26" s="1"/>
  <c r="E24" i="26"/>
  <c r="J31" i="29"/>
  <c r="J29" i="28"/>
  <c r="A26" i="20"/>
  <c r="A22" i="26" s="1"/>
  <c r="E22" i="26"/>
  <c r="K29" i="29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AD45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44" i="10"/>
  <c r="AF44" i="10"/>
  <c r="AD44" i="10"/>
  <c r="Z44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AD21" i="10"/>
  <c r="AD22" i="10"/>
  <c r="AD23" i="10"/>
  <c r="AD38" i="10"/>
  <c r="AD39" i="10"/>
  <c r="AD4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S20" i="10"/>
  <c r="AF20" i="10"/>
  <c r="AD20" i="10"/>
  <c r="Z20" i="10"/>
  <c r="AG75" i="10"/>
  <c r="AG46" i="10"/>
  <c r="AG52" i="10"/>
  <c r="AG56" i="10"/>
  <c r="AG67" i="10"/>
  <c r="AG70" i="10"/>
  <c r="AG74" i="10"/>
  <c r="AG37" i="10"/>
  <c r="AG24" i="10"/>
  <c r="AG28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20" i="10"/>
  <c r="A21" i="10"/>
  <c r="A22" i="10"/>
  <c r="A23" i="10"/>
  <c r="A24" i="10"/>
  <c r="A25" i="10"/>
  <c r="A26" i="10"/>
  <c r="A27" i="10"/>
  <c r="C21" i="10"/>
  <c r="C22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E21" i="10"/>
  <c r="E22" i="10"/>
  <c r="E24" i="10"/>
  <c r="E25" i="10"/>
  <c r="E26" i="10"/>
  <c r="E27" i="10"/>
  <c r="G21" i="10"/>
  <c r="G22" i="10"/>
  <c r="G24" i="10"/>
  <c r="G25" i="10"/>
  <c r="G26" i="10"/>
  <c r="G27" i="10"/>
  <c r="G28" i="10"/>
  <c r="G29" i="10"/>
  <c r="G30" i="10"/>
  <c r="G31" i="10"/>
  <c r="G32" i="10"/>
  <c r="G41" i="10"/>
  <c r="G42" i="10"/>
  <c r="G43" i="10"/>
  <c r="G44" i="10"/>
  <c r="G45" i="10"/>
  <c r="I21" i="10"/>
  <c r="I22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J40" i="10"/>
  <c r="J21" i="10"/>
  <c r="J28" i="10"/>
  <c r="J33" i="10"/>
  <c r="J36" i="10"/>
  <c r="J20" i="10"/>
  <c r="I20" i="10"/>
  <c r="G20" i="10"/>
  <c r="E20" i="10"/>
  <c r="C20" i="10"/>
  <c r="A20" i="10"/>
  <c r="G63" i="21"/>
  <c r="AD28" i="10" s="1"/>
  <c r="G72" i="21"/>
  <c r="AD37" i="10" s="1"/>
  <c r="K86" i="21"/>
  <c r="AH46" i="10" s="1"/>
  <c r="K59" i="21"/>
  <c r="AH24" i="10" s="1"/>
  <c r="K63" i="21"/>
  <c r="AH28" i="10" s="1"/>
  <c r="G92" i="21"/>
  <c r="AD52" i="10" s="1"/>
  <c r="G96" i="21"/>
  <c r="AD56" i="10" s="1"/>
  <c r="T29" i="29" l="1"/>
  <c r="T29" i="28" s="1"/>
  <c r="K29" i="28"/>
  <c r="J32" i="29"/>
  <c r="J31" i="28"/>
  <c r="K31" i="29"/>
  <c r="G114" i="21"/>
  <c r="AD74" i="10" s="1"/>
  <c r="G115" i="21"/>
  <c r="AD75" i="10" s="1"/>
  <c r="G110" i="21"/>
  <c r="AD70" i="10" s="1"/>
  <c r="K72" i="21"/>
  <c r="AH37" i="10" s="1"/>
  <c r="G46" i="21"/>
  <c r="G36" i="10" s="1"/>
  <c r="G50" i="21"/>
  <c r="G40" i="10" s="1"/>
  <c r="G43" i="21"/>
  <c r="G33" i="10" s="1"/>
  <c r="K110" i="21"/>
  <c r="AH70" i="10" s="1"/>
  <c r="K114" i="21"/>
  <c r="AH74" i="10" s="1"/>
  <c r="K96" i="21"/>
  <c r="AH56" i="10" s="1"/>
  <c r="K92" i="21"/>
  <c r="AH52" i="10" s="1"/>
  <c r="K50" i="21"/>
  <c r="K40" i="10" s="1"/>
  <c r="K46" i="21"/>
  <c r="K36" i="10" s="1"/>
  <c r="K43" i="21"/>
  <c r="K33" i="10" s="1"/>
  <c r="K31" i="21"/>
  <c r="K21" i="10" s="1"/>
  <c r="K30" i="21"/>
  <c r="K20" i="10" s="1"/>
  <c r="K115" i="21"/>
  <c r="AH75" i="10" s="1"/>
  <c r="Z57" i="26"/>
  <c r="Z58" i="26"/>
  <c r="Z59" i="26"/>
  <c r="Z60" i="26"/>
  <c r="Z61" i="26"/>
  <c r="Z62" i="26"/>
  <c r="Z63" i="26"/>
  <c r="Z64" i="26"/>
  <c r="Z65" i="26"/>
  <c r="Z66" i="26"/>
  <c r="Z67" i="26"/>
  <c r="Z68" i="26"/>
  <c r="Z69" i="26"/>
  <c r="Z70" i="26"/>
  <c r="Z71" i="26"/>
  <c r="Z72" i="26"/>
  <c r="Z73" i="26"/>
  <c r="Z74" i="26"/>
  <c r="Z75" i="26"/>
  <c r="AS57" i="26"/>
  <c r="AS58" i="26"/>
  <c r="AS59" i="26"/>
  <c r="AS60" i="26"/>
  <c r="AS61" i="26"/>
  <c r="AS62" i="26"/>
  <c r="AS63" i="26"/>
  <c r="AS64" i="26"/>
  <c r="AS65" i="26"/>
  <c r="AS66" i="26"/>
  <c r="AS67" i="26"/>
  <c r="AS68" i="26"/>
  <c r="AS69" i="26"/>
  <c r="AS70" i="26"/>
  <c r="AS71" i="26"/>
  <c r="AS72" i="26"/>
  <c r="AS73" i="26"/>
  <c r="AS74" i="26"/>
  <c r="AS75" i="26"/>
  <c r="AS21" i="26"/>
  <c r="AS22" i="26"/>
  <c r="AS23" i="26"/>
  <c r="AS24" i="26"/>
  <c r="AS25" i="26"/>
  <c r="AS26" i="26"/>
  <c r="AS27" i="26"/>
  <c r="AS28" i="26"/>
  <c r="AS29" i="26"/>
  <c r="AS30" i="26"/>
  <c r="AS31" i="26"/>
  <c r="AS32" i="26"/>
  <c r="AS33" i="26"/>
  <c r="AS34" i="26"/>
  <c r="AS35" i="26"/>
  <c r="AS36" i="26"/>
  <c r="AS37" i="26"/>
  <c r="AS38" i="26"/>
  <c r="AS39" i="26"/>
  <c r="AS40" i="26"/>
  <c r="AS41" i="26"/>
  <c r="AS42" i="26"/>
  <c r="Z21" i="26"/>
  <c r="Z22" i="26"/>
  <c r="Z23" i="26"/>
  <c r="Z24" i="26"/>
  <c r="Z25" i="26"/>
  <c r="Z26" i="26"/>
  <c r="Z27" i="26"/>
  <c r="Z28" i="26"/>
  <c r="Z29" i="26"/>
  <c r="Z30" i="26"/>
  <c r="Z31" i="26"/>
  <c r="Z32" i="26"/>
  <c r="Z33" i="26"/>
  <c r="Z34" i="26"/>
  <c r="Z35" i="26"/>
  <c r="Z36" i="26"/>
  <c r="Z37" i="26"/>
  <c r="Z38" i="26"/>
  <c r="Z39" i="26"/>
  <c r="Z40" i="26"/>
  <c r="Z41" i="26"/>
  <c r="Z42" i="26"/>
  <c r="AD21" i="26"/>
  <c r="AD22" i="26"/>
  <c r="AD31" i="26"/>
  <c r="AD40" i="26"/>
  <c r="AD41" i="26"/>
  <c r="AD42" i="26"/>
  <c r="AF21" i="26"/>
  <c r="AF22" i="26"/>
  <c r="AF23" i="26"/>
  <c r="AF24" i="26"/>
  <c r="AF25" i="26"/>
  <c r="AF26" i="26"/>
  <c r="AF27" i="26"/>
  <c r="AF28" i="26"/>
  <c r="AF29" i="26"/>
  <c r="AF30" i="26"/>
  <c r="AF31" i="26"/>
  <c r="AF32" i="26"/>
  <c r="AF33" i="26"/>
  <c r="AF34" i="26"/>
  <c r="AF35" i="26"/>
  <c r="AF36" i="26"/>
  <c r="AF37" i="26"/>
  <c r="AF38" i="26"/>
  <c r="AF39" i="26"/>
  <c r="AF40" i="26"/>
  <c r="AF41" i="26"/>
  <c r="AF42" i="26"/>
  <c r="AG23" i="26"/>
  <c r="AG26" i="26"/>
  <c r="AG30" i="26"/>
  <c r="AG32" i="26"/>
  <c r="AG36" i="26"/>
  <c r="AG39" i="26"/>
  <c r="V20" i="26"/>
  <c r="C20" i="26"/>
  <c r="G62" i="20"/>
  <c r="AD26" i="26" s="1"/>
  <c r="G66" i="20"/>
  <c r="E66" i="20" s="1"/>
  <c r="AB30" i="26" s="1"/>
  <c r="G59" i="20"/>
  <c r="AD23" i="26" s="1"/>
  <c r="K66" i="20"/>
  <c r="AH30" i="26" s="1"/>
  <c r="K59" i="20"/>
  <c r="AH23" i="26" s="1"/>
  <c r="K62" i="20"/>
  <c r="AH26" i="26" s="1"/>
  <c r="E41" i="20"/>
  <c r="E58" i="26" s="1"/>
  <c r="K112" i="20"/>
  <c r="AH75" i="26" s="1"/>
  <c r="K103" i="20"/>
  <c r="AH66" i="26" s="1"/>
  <c r="K108" i="20"/>
  <c r="AH71" i="26" s="1"/>
  <c r="K96" i="20"/>
  <c r="AH59" i="26" s="1"/>
  <c r="K72" i="20"/>
  <c r="AH36" i="26" s="1"/>
  <c r="K75" i="20"/>
  <c r="AH39" i="26" s="1"/>
  <c r="K68" i="20"/>
  <c r="AH32" i="26" s="1"/>
  <c r="K24" i="20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Z49" i="12"/>
  <c r="AD33" i="12"/>
  <c r="AD34" i="12"/>
  <c r="AD35" i="12"/>
  <c r="AD36" i="12"/>
  <c r="AD37" i="12"/>
  <c r="AD38" i="12"/>
  <c r="AD39" i="12"/>
  <c r="AD40" i="12"/>
  <c r="AD41" i="12"/>
  <c r="AD4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G38" i="12"/>
  <c r="AG40" i="12"/>
  <c r="AG43" i="12"/>
  <c r="AG47" i="12"/>
  <c r="AG48" i="12"/>
  <c r="AG49" i="12"/>
  <c r="AG50" i="12"/>
  <c r="AG51" i="12"/>
  <c r="AG52" i="12"/>
  <c r="AH49" i="12"/>
  <c r="AH50" i="12"/>
  <c r="AH51" i="12"/>
  <c r="AS50" i="12"/>
  <c r="AS51" i="12"/>
  <c r="AS33" i="12"/>
  <c r="AS34" i="12"/>
  <c r="AS35" i="12"/>
  <c r="AS36" i="12"/>
  <c r="AS37" i="12"/>
  <c r="AS38" i="12"/>
  <c r="AS39" i="12"/>
  <c r="AS40" i="12"/>
  <c r="AS41" i="12"/>
  <c r="AS42" i="12"/>
  <c r="AS43" i="12"/>
  <c r="AS44" i="12"/>
  <c r="AS45" i="12"/>
  <c r="AS46" i="12"/>
  <c r="AS47" i="12"/>
  <c r="AS48" i="12"/>
  <c r="AS49" i="12"/>
  <c r="AS32" i="12"/>
  <c r="AF32" i="12"/>
  <c r="AD32" i="12"/>
  <c r="Z32" i="12"/>
  <c r="AS21" i="12"/>
  <c r="AS22" i="12"/>
  <c r="AS23" i="12"/>
  <c r="AS24" i="12"/>
  <c r="AS25" i="12"/>
  <c r="AS26" i="12"/>
  <c r="AS27" i="12"/>
  <c r="AS28" i="12"/>
  <c r="AG22" i="12"/>
  <c r="AF21" i="12"/>
  <c r="AF22" i="12"/>
  <c r="AF23" i="12"/>
  <c r="AF24" i="12"/>
  <c r="AF25" i="12"/>
  <c r="AF26" i="12"/>
  <c r="AF27" i="12"/>
  <c r="AF28" i="12"/>
  <c r="AD23" i="12"/>
  <c r="AD24" i="12"/>
  <c r="AD25" i="12"/>
  <c r="AD26" i="12"/>
  <c r="AD27" i="12"/>
  <c r="AD28" i="12"/>
  <c r="Z21" i="12"/>
  <c r="Z22" i="12"/>
  <c r="Z23" i="12"/>
  <c r="Z24" i="12"/>
  <c r="Z25" i="12"/>
  <c r="Z26" i="12"/>
  <c r="Z27" i="12"/>
  <c r="Z28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J46" i="12"/>
  <c r="J51" i="12"/>
  <c r="J62" i="12"/>
  <c r="J64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G52" i="12"/>
  <c r="G53" i="12"/>
  <c r="G54" i="12"/>
  <c r="G55" i="12"/>
  <c r="G56" i="12"/>
  <c r="G57" i="12"/>
  <c r="G58" i="12"/>
  <c r="G59" i="12"/>
  <c r="G60" i="12"/>
  <c r="G6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V29" i="12"/>
  <c r="V30" i="12"/>
  <c r="V31" i="12"/>
  <c r="V32" i="12"/>
  <c r="V33" i="12"/>
  <c r="K33" i="12"/>
  <c r="J29" i="12"/>
  <c r="J33" i="12"/>
  <c r="I33" i="12"/>
  <c r="C33" i="12"/>
  <c r="C30" i="12"/>
  <c r="C31" i="12"/>
  <c r="C32" i="12"/>
  <c r="G87" i="18"/>
  <c r="G64" i="12" s="1"/>
  <c r="C21" i="12"/>
  <c r="C22" i="12"/>
  <c r="C23" i="12"/>
  <c r="C24" i="12"/>
  <c r="C25" i="12"/>
  <c r="C26" i="12"/>
  <c r="C27" i="12"/>
  <c r="C28" i="12"/>
  <c r="C29" i="12"/>
  <c r="C41" i="12"/>
  <c r="G21" i="12"/>
  <c r="G22" i="12"/>
  <c r="G23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41" i="12"/>
  <c r="V21" i="12"/>
  <c r="V22" i="12"/>
  <c r="V23" i="12"/>
  <c r="V24" i="12"/>
  <c r="V25" i="12"/>
  <c r="V26" i="12"/>
  <c r="V27" i="12"/>
  <c r="V28" i="12"/>
  <c r="V41" i="12"/>
  <c r="V20" i="12"/>
  <c r="K41" i="12"/>
  <c r="J24" i="12"/>
  <c r="J41" i="12"/>
  <c r="K146" i="18"/>
  <c r="AH48" i="12" s="1"/>
  <c r="G145" i="18"/>
  <c r="AD47" i="12" s="1"/>
  <c r="G146" i="18"/>
  <c r="AD48" i="12" s="1"/>
  <c r="G141" i="18"/>
  <c r="K141" i="18"/>
  <c r="AH43" i="12" s="1"/>
  <c r="K31" i="28" l="1"/>
  <c r="T31" i="29"/>
  <c r="T31" i="28" s="1"/>
  <c r="J33" i="29"/>
  <c r="J32" i="28"/>
  <c r="K32" i="29"/>
  <c r="E141" i="18"/>
  <c r="AB43" i="12" s="1"/>
  <c r="AD43" i="12"/>
  <c r="E39" i="20"/>
  <c r="E35" i="26" s="1"/>
  <c r="AD30" i="26"/>
  <c r="A66" i="20"/>
  <c r="X30" i="26" s="1"/>
  <c r="A41" i="20"/>
  <c r="A58" i="26" s="1"/>
  <c r="A141" i="18"/>
  <c r="X43" i="12" s="1"/>
  <c r="K145" i="18"/>
  <c r="AH47" i="12" s="1"/>
  <c r="K138" i="18"/>
  <c r="AH40" i="12" s="1"/>
  <c r="E145" i="18"/>
  <c r="K121" i="18"/>
  <c r="E136" i="18"/>
  <c r="AB38" i="12" s="1"/>
  <c r="K136" i="18"/>
  <c r="AH38" i="12" s="1"/>
  <c r="E121" i="18"/>
  <c r="K32" i="28" l="1"/>
  <c r="T32" i="29"/>
  <c r="T32" i="28" s="1"/>
  <c r="J34" i="29"/>
  <c r="J33" i="28"/>
  <c r="K33" i="29"/>
  <c r="A39" i="20"/>
  <c r="A35" i="26" s="1"/>
  <c r="A145" i="18"/>
  <c r="X47" i="12" s="1"/>
  <c r="AB47" i="12"/>
  <c r="A136" i="18"/>
  <c r="X38" i="12" s="1"/>
  <c r="A121" i="18"/>
  <c r="K33" i="28" l="1"/>
  <c r="T33" i="29"/>
  <c r="T33" i="28" s="1"/>
  <c r="J36" i="29"/>
  <c r="J34" i="28"/>
  <c r="K34" i="29"/>
  <c r="E138" i="18"/>
  <c r="AB40" i="12" s="1"/>
  <c r="G89" i="18"/>
  <c r="AD22" i="12" s="1"/>
  <c r="G85" i="18"/>
  <c r="G62" i="12" s="1"/>
  <c r="G60" i="18"/>
  <c r="G29" i="12" s="1"/>
  <c r="G64" i="18"/>
  <c r="G69" i="18"/>
  <c r="G46" i="12" s="1"/>
  <c r="G74" i="18"/>
  <c r="G51" i="12" s="1"/>
  <c r="G55" i="18"/>
  <c r="G24" i="12" s="1"/>
  <c r="K89" i="18"/>
  <c r="AH22" i="12" s="1"/>
  <c r="K74" i="18"/>
  <c r="K51" i="12" s="1"/>
  <c r="K85" i="18"/>
  <c r="K62" i="12" s="1"/>
  <c r="K69" i="18"/>
  <c r="K46" i="12" s="1"/>
  <c r="E146" i="18"/>
  <c r="AB48" i="12" s="1"/>
  <c r="V21" i="11"/>
  <c r="T21" i="11"/>
  <c r="R21" i="11"/>
  <c r="P21" i="11"/>
  <c r="N21" i="11"/>
  <c r="M21" i="11"/>
  <c r="J21" i="11"/>
  <c r="J22" i="11"/>
  <c r="J25" i="11"/>
  <c r="J30" i="11"/>
  <c r="J31" i="11"/>
  <c r="J33" i="11"/>
  <c r="J35" i="11"/>
  <c r="J48" i="11"/>
  <c r="V20" i="11"/>
  <c r="T20" i="11"/>
  <c r="R20" i="11"/>
  <c r="P20" i="11"/>
  <c r="N20" i="11"/>
  <c r="M20" i="11"/>
  <c r="K20" i="11"/>
  <c r="J20" i="11"/>
  <c r="AS72" i="11"/>
  <c r="AS73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20" i="11"/>
  <c r="AO22" i="11"/>
  <c r="AK22" i="11"/>
  <c r="AJ22" i="11"/>
  <c r="AG74" i="11"/>
  <c r="N101" i="17"/>
  <c r="AK73" i="11" s="1"/>
  <c r="N100" i="17"/>
  <c r="AK72" i="11" s="1"/>
  <c r="N96" i="17"/>
  <c r="AK68" i="11" s="1"/>
  <c r="K30" i="17"/>
  <c r="K30" i="11" s="1"/>
  <c r="K31" i="17"/>
  <c r="K31" i="11" s="1"/>
  <c r="P30" i="17"/>
  <c r="P30" i="11" s="1"/>
  <c r="P31" i="17"/>
  <c r="P31" i="11" s="1"/>
  <c r="P35" i="17"/>
  <c r="P35" i="11" s="1"/>
  <c r="P33" i="17"/>
  <c r="P33" i="11" s="1"/>
  <c r="K48" i="17"/>
  <c r="K48" i="11" s="1"/>
  <c r="K56" i="17"/>
  <c r="AH28" i="11" s="1"/>
  <c r="K58" i="17"/>
  <c r="AH30" i="11" s="1"/>
  <c r="K33" i="17"/>
  <c r="K33" i="11" s="1"/>
  <c r="K35" i="17"/>
  <c r="K35" i="11" s="1"/>
  <c r="K25" i="17"/>
  <c r="K25" i="11" s="1"/>
  <c r="K22" i="17"/>
  <c r="K22" i="11" s="1"/>
  <c r="K21" i="17"/>
  <c r="K21" i="11" s="1"/>
  <c r="K34" i="28" l="1"/>
  <c r="T34" i="29"/>
  <c r="T34" i="28" s="1"/>
  <c r="J37" i="29"/>
  <c r="J36" i="28"/>
  <c r="K36" i="29"/>
  <c r="G33" i="12"/>
  <c r="G41" i="12"/>
  <c r="T31" i="17"/>
  <c r="T31" i="11" s="1"/>
  <c r="A138" i="18"/>
  <c r="X40" i="12" s="1"/>
  <c r="A146" i="18"/>
  <c r="X48" i="12" s="1"/>
  <c r="T30" i="17"/>
  <c r="T30" i="11" s="1"/>
  <c r="T35" i="17"/>
  <c r="T35" i="11" s="1"/>
  <c r="T33" i="17"/>
  <c r="T33" i="11" s="1"/>
  <c r="AS50" i="25"/>
  <c r="AS23" i="25"/>
  <c r="AH50" i="25"/>
  <c r="AH51" i="25"/>
  <c r="AH52" i="25"/>
  <c r="AF49" i="25"/>
  <c r="AF50" i="25"/>
  <c r="AF51" i="25"/>
  <c r="AF52" i="25"/>
  <c r="AF53" i="25"/>
  <c r="AD50" i="25"/>
  <c r="AD51" i="25"/>
  <c r="AD52" i="25"/>
  <c r="AD53" i="25"/>
  <c r="AB49" i="25"/>
  <c r="AB50" i="25"/>
  <c r="AB51" i="25"/>
  <c r="Z49" i="25"/>
  <c r="X51" i="25"/>
  <c r="Z23" i="25"/>
  <c r="AD23" i="25"/>
  <c r="AF23" i="25"/>
  <c r="AH22" i="25"/>
  <c r="AG22" i="25"/>
  <c r="AF22" i="25"/>
  <c r="AD22" i="25"/>
  <c r="AB22" i="25"/>
  <c r="Z22" i="25"/>
  <c r="X22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J21" i="25"/>
  <c r="J22" i="25"/>
  <c r="J25" i="25"/>
  <c r="J38" i="25"/>
  <c r="J40" i="25"/>
  <c r="J42" i="25"/>
  <c r="J46" i="25"/>
  <c r="J47" i="25"/>
  <c r="E26" i="24"/>
  <c r="E26" i="25" s="1"/>
  <c r="E74" i="24"/>
  <c r="AB39" i="25" s="1"/>
  <c r="K36" i="28" l="1"/>
  <c r="T36" i="29"/>
  <c r="T36" i="28" s="1"/>
  <c r="J39" i="29"/>
  <c r="J37" i="28"/>
  <c r="K37" i="29"/>
  <c r="A74" i="24"/>
  <c r="X39" i="25" s="1"/>
  <c r="G46" i="24"/>
  <c r="G46" i="25" s="1"/>
  <c r="G47" i="24"/>
  <c r="G47" i="25" s="1"/>
  <c r="G42" i="24"/>
  <c r="G42" i="25" s="1"/>
  <c r="K40" i="24"/>
  <c r="K40" i="25" s="1"/>
  <c r="K42" i="24"/>
  <c r="K42" i="25" s="1"/>
  <c r="K25" i="24"/>
  <c r="K25" i="25" s="1"/>
  <c r="K46" i="24"/>
  <c r="K46" i="25" s="1"/>
  <c r="K47" i="24"/>
  <c r="K47" i="25" s="1"/>
  <c r="E38" i="24"/>
  <c r="E38" i="25" s="1"/>
  <c r="K38" i="24"/>
  <c r="K38" i="25" s="1"/>
  <c r="K22" i="24"/>
  <c r="K22" i="25" s="1"/>
  <c r="K21" i="24"/>
  <c r="K21" i="25" s="1"/>
  <c r="K37" i="28" l="1"/>
  <c r="T37" i="29"/>
  <c r="T37" i="28" s="1"/>
  <c r="J40" i="29"/>
  <c r="J39" i="28"/>
  <c r="K39" i="29"/>
  <c r="K39" i="28" s="1"/>
  <c r="E42" i="24"/>
  <c r="E42" i="25" s="1"/>
  <c r="A38" i="24"/>
  <c r="A38" i="25" s="1"/>
  <c r="AO21" i="23"/>
  <c r="AS21" i="23"/>
  <c r="AJ21" i="23"/>
  <c r="AG21" i="23"/>
  <c r="J21" i="23"/>
  <c r="K66" i="22"/>
  <c r="AH30" i="23" s="1"/>
  <c r="P49" i="22"/>
  <c r="P49" i="23" s="1"/>
  <c r="K62" i="22"/>
  <c r="AH26" i="23" s="1"/>
  <c r="K64" i="22"/>
  <c r="AH28" i="23" s="1"/>
  <c r="K57" i="22"/>
  <c r="K54" i="22"/>
  <c r="K54" i="23" s="1"/>
  <c r="P57" i="22"/>
  <c r="P57" i="23" s="1"/>
  <c r="P59" i="22"/>
  <c r="AM23" i="23" s="1"/>
  <c r="P62" i="22"/>
  <c r="AM26" i="23" s="1"/>
  <c r="P54" i="22"/>
  <c r="P54" i="23" s="1"/>
  <c r="P41" i="22"/>
  <c r="P41" i="23" s="1"/>
  <c r="P45" i="22"/>
  <c r="P45" i="23" s="1"/>
  <c r="P38" i="22"/>
  <c r="P38" i="23" s="1"/>
  <c r="K45" i="22"/>
  <c r="K45" i="23" s="1"/>
  <c r="K38" i="22"/>
  <c r="K38" i="23" s="1"/>
  <c r="K41" i="22"/>
  <c r="K41" i="23" s="1"/>
  <c r="C20" i="12"/>
  <c r="P48" i="17"/>
  <c r="P48" i="11" s="1"/>
  <c r="AS22" i="25"/>
  <c r="AF57" i="26"/>
  <c r="AF58" i="26"/>
  <c r="AF59" i="26"/>
  <c r="AF60" i="26"/>
  <c r="AF61" i="26"/>
  <c r="AF62" i="26"/>
  <c r="AF63" i="26"/>
  <c r="AF64" i="26"/>
  <c r="AF65" i="26"/>
  <c r="AF66" i="26"/>
  <c r="AF67" i="26"/>
  <c r="AF68" i="26"/>
  <c r="AF69" i="26"/>
  <c r="AF70" i="26"/>
  <c r="AF71" i="26"/>
  <c r="AF72" i="26"/>
  <c r="AF73" i="26"/>
  <c r="AF74" i="26"/>
  <c r="AF75" i="26"/>
  <c r="AD57" i="26"/>
  <c r="AD58" i="26"/>
  <c r="AD67" i="26"/>
  <c r="AD68" i="26"/>
  <c r="AD69" i="26"/>
  <c r="AD70" i="26"/>
  <c r="J20" i="26"/>
  <c r="AS20" i="12"/>
  <c r="V20" i="25"/>
  <c r="Z20" i="12"/>
  <c r="G86" i="21"/>
  <c r="AD46" i="10" s="1"/>
  <c r="K20" i="26"/>
  <c r="P21" i="22"/>
  <c r="AG59" i="26"/>
  <c r="AG66" i="26"/>
  <c r="AG71" i="26"/>
  <c r="AG75" i="26"/>
  <c r="G20" i="26"/>
  <c r="I20" i="26"/>
  <c r="E89" i="20"/>
  <c r="E90" i="20"/>
  <c r="E91" i="20"/>
  <c r="E92" i="20"/>
  <c r="E93" i="20"/>
  <c r="E94" i="20"/>
  <c r="AB57" i="26" s="1"/>
  <c r="E95" i="20"/>
  <c r="AB58" i="26" s="1"/>
  <c r="E104" i="20"/>
  <c r="AB67" i="26" s="1"/>
  <c r="E105" i="20"/>
  <c r="AB68" i="26" s="1"/>
  <c r="E106" i="20"/>
  <c r="AB69" i="26" s="1"/>
  <c r="E107" i="20"/>
  <c r="AB70" i="26" s="1"/>
  <c r="E76" i="20"/>
  <c r="AB40" i="26" s="1"/>
  <c r="E77" i="20"/>
  <c r="AB41" i="26" s="1"/>
  <c r="E78" i="20"/>
  <c r="AB42" i="26" s="1"/>
  <c r="E79" i="20"/>
  <c r="E80" i="20"/>
  <c r="E81" i="20"/>
  <c r="E82" i="20"/>
  <c r="E83" i="20"/>
  <c r="E84" i="20"/>
  <c r="E85" i="20"/>
  <c r="E86" i="20"/>
  <c r="E87" i="20"/>
  <c r="E88" i="20"/>
  <c r="I20" i="25"/>
  <c r="E53" i="24"/>
  <c r="E53" i="25" s="1"/>
  <c r="E54" i="24"/>
  <c r="E54" i="25" s="1"/>
  <c r="E55" i="24"/>
  <c r="E55" i="25" s="1"/>
  <c r="E56" i="24"/>
  <c r="E56" i="25" s="1"/>
  <c r="E57" i="24"/>
  <c r="E57" i="25" s="1"/>
  <c r="E58" i="24"/>
  <c r="E58" i="25" s="1"/>
  <c r="E59" i="24"/>
  <c r="AB24" i="25" s="1"/>
  <c r="E60" i="24"/>
  <c r="AB25" i="25" s="1"/>
  <c r="E61" i="24"/>
  <c r="AB26" i="25" s="1"/>
  <c r="E62" i="24"/>
  <c r="AB27" i="25" s="1"/>
  <c r="E63" i="24"/>
  <c r="AB28" i="25" s="1"/>
  <c r="E69" i="24"/>
  <c r="AB34" i="25" s="1"/>
  <c r="E72" i="24"/>
  <c r="AB37" i="25" s="1"/>
  <c r="E30" i="24"/>
  <c r="E30" i="25" s="1"/>
  <c r="E31" i="24"/>
  <c r="E31" i="25" s="1"/>
  <c r="E32" i="24"/>
  <c r="E32" i="25" s="1"/>
  <c r="E33" i="24"/>
  <c r="E33" i="25" s="1"/>
  <c r="E34" i="24"/>
  <c r="E34" i="25" s="1"/>
  <c r="E35" i="24"/>
  <c r="E35" i="25" s="1"/>
  <c r="E36" i="24"/>
  <c r="E36" i="25" s="1"/>
  <c r="E37" i="24"/>
  <c r="E37" i="25" s="1"/>
  <c r="E39" i="24"/>
  <c r="E39" i="25" s="1"/>
  <c r="E48" i="24"/>
  <c r="E48" i="25" s="1"/>
  <c r="E49" i="24"/>
  <c r="E49" i="25" s="1"/>
  <c r="E50" i="24"/>
  <c r="E50" i="25" s="1"/>
  <c r="E51" i="24"/>
  <c r="E51" i="25" s="1"/>
  <c r="E52" i="24"/>
  <c r="E52" i="25" s="1"/>
  <c r="K20" i="24"/>
  <c r="K20" i="25" s="1"/>
  <c r="J23" i="24"/>
  <c r="J23" i="25" s="1"/>
  <c r="J20" i="24"/>
  <c r="K59" i="22"/>
  <c r="AH23" i="23" s="1"/>
  <c r="P35" i="22"/>
  <c r="P35" i="23" s="1"/>
  <c r="N21" i="23"/>
  <c r="M21" i="23"/>
  <c r="J22" i="22"/>
  <c r="K21" i="22"/>
  <c r="K21" i="23" s="1"/>
  <c r="P51" i="22"/>
  <c r="P51" i="23" s="1"/>
  <c r="P46" i="22"/>
  <c r="P46" i="23" s="1"/>
  <c r="P34" i="22"/>
  <c r="P34" i="23" s="1"/>
  <c r="P33" i="22"/>
  <c r="P33" i="23" s="1"/>
  <c r="P32" i="22"/>
  <c r="P32" i="23" s="1"/>
  <c r="P31" i="22"/>
  <c r="P31" i="23" s="1"/>
  <c r="P30" i="22"/>
  <c r="P30" i="23" s="1"/>
  <c r="P29" i="22"/>
  <c r="P29" i="23" s="1"/>
  <c r="P28" i="22"/>
  <c r="P28" i="23" s="1"/>
  <c r="P27" i="22"/>
  <c r="P27" i="23" s="1"/>
  <c r="P26" i="22"/>
  <c r="P26" i="23" s="1"/>
  <c r="P25" i="22"/>
  <c r="P25" i="23" s="1"/>
  <c r="P24" i="22"/>
  <c r="P24" i="23" s="1"/>
  <c r="P23" i="22"/>
  <c r="P23" i="23" s="1"/>
  <c r="P22" i="22"/>
  <c r="P22" i="23" s="1"/>
  <c r="E52" i="21"/>
  <c r="E42" i="10" s="1"/>
  <c r="E53" i="21"/>
  <c r="E43" i="10" s="1"/>
  <c r="E54" i="21"/>
  <c r="E44" i="10" s="1"/>
  <c r="E55" i="21"/>
  <c r="E56" i="21"/>
  <c r="AB21" i="10" s="1"/>
  <c r="E57" i="21"/>
  <c r="AB22" i="10" s="1"/>
  <c r="E58" i="21"/>
  <c r="AB23" i="10" s="1"/>
  <c r="E74" i="21"/>
  <c r="AB39" i="10" s="1"/>
  <c r="E75" i="21"/>
  <c r="AB40" i="10" s="1"/>
  <c r="E76" i="21"/>
  <c r="E77" i="21"/>
  <c r="E78" i="21"/>
  <c r="E79" i="21"/>
  <c r="E80" i="21"/>
  <c r="E81" i="21"/>
  <c r="E82" i="21"/>
  <c r="E83" i="21"/>
  <c r="E84" i="21"/>
  <c r="AB44" i="10" s="1"/>
  <c r="E85" i="21"/>
  <c r="AB45" i="10" s="1"/>
  <c r="E102" i="21"/>
  <c r="AB62" i="10" s="1"/>
  <c r="E103" i="21"/>
  <c r="AB63" i="10" s="1"/>
  <c r="E104" i="21"/>
  <c r="AB64" i="10" s="1"/>
  <c r="E106" i="21"/>
  <c r="AB66" i="10" s="1"/>
  <c r="E105" i="21"/>
  <c r="AB65" i="10" s="1"/>
  <c r="E107" i="21"/>
  <c r="AB67" i="10" s="1"/>
  <c r="E108" i="21"/>
  <c r="AB68" i="10" s="1"/>
  <c r="E109" i="21"/>
  <c r="AB69" i="10" s="1"/>
  <c r="E39" i="21"/>
  <c r="E29" i="10" s="1"/>
  <c r="E40" i="21"/>
  <c r="E30" i="10" s="1"/>
  <c r="E41" i="21"/>
  <c r="E31" i="10" s="1"/>
  <c r="E42" i="21"/>
  <c r="E32" i="10" s="1"/>
  <c r="E38" i="21"/>
  <c r="E28" i="10" s="1"/>
  <c r="AF20" i="12"/>
  <c r="AG20" i="12"/>
  <c r="J20" i="12"/>
  <c r="I20" i="12"/>
  <c r="G20" i="12"/>
  <c r="E52" i="18"/>
  <c r="E21" i="12" s="1"/>
  <c r="E53" i="18"/>
  <c r="E22" i="12" s="1"/>
  <c r="E54" i="18"/>
  <c r="E23" i="12" s="1"/>
  <c r="E75" i="18"/>
  <c r="E52" i="12" s="1"/>
  <c r="E76" i="18"/>
  <c r="E53" i="12" s="1"/>
  <c r="E77" i="18"/>
  <c r="E54" i="12" s="1"/>
  <c r="E78" i="18"/>
  <c r="E55" i="12" s="1"/>
  <c r="E79" i="18"/>
  <c r="E56" i="12" s="1"/>
  <c r="E80" i="18"/>
  <c r="E57" i="12" s="1"/>
  <c r="E81" i="18"/>
  <c r="E58" i="12" s="1"/>
  <c r="E82" i="18"/>
  <c r="E59" i="12" s="1"/>
  <c r="E83" i="18"/>
  <c r="E60" i="12" s="1"/>
  <c r="E84" i="18"/>
  <c r="E61" i="12" s="1"/>
  <c r="E90" i="18"/>
  <c r="AB23" i="12" s="1"/>
  <c r="E91" i="18"/>
  <c r="AB24" i="12" s="1"/>
  <c r="E92" i="18"/>
  <c r="AB25" i="12" s="1"/>
  <c r="E93" i="18"/>
  <c r="AB26" i="12" s="1"/>
  <c r="E94" i="18"/>
  <c r="AB27" i="12" s="1"/>
  <c r="E95" i="18"/>
  <c r="AB28" i="12" s="1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9" i="18"/>
  <c r="E120" i="18"/>
  <c r="E122" i="18"/>
  <c r="E123" i="18"/>
  <c r="E124" i="18"/>
  <c r="E125" i="18"/>
  <c r="E126" i="18"/>
  <c r="E127" i="18"/>
  <c r="E128" i="18"/>
  <c r="E129" i="18"/>
  <c r="E130" i="18"/>
  <c r="AB32" i="12" s="1"/>
  <c r="E131" i="18"/>
  <c r="AB33" i="12" s="1"/>
  <c r="E137" i="18"/>
  <c r="AB39" i="12" s="1"/>
  <c r="E139" i="18"/>
  <c r="AB41" i="12" s="1"/>
  <c r="E140" i="18"/>
  <c r="AB42" i="12" s="1"/>
  <c r="K87" i="18"/>
  <c r="K64" i="12" s="1"/>
  <c r="K60" i="18"/>
  <c r="K29" i="12" s="1"/>
  <c r="K55" i="18"/>
  <c r="K24" i="12" s="1"/>
  <c r="K51" i="18"/>
  <c r="E63" i="21"/>
  <c r="AB28" i="10" s="1"/>
  <c r="E72" i="21"/>
  <c r="AB37" i="10" s="1"/>
  <c r="G59" i="21"/>
  <c r="E85" i="18"/>
  <c r="E62" i="12" s="1"/>
  <c r="E51" i="18"/>
  <c r="E20" i="12" s="1"/>
  <c r="J23" i="18"/>
  <c r="J24" i="18" s="1"/>
  <c r="J25" i="18" s="1"/>
  <c r="J26" i="18" s="1"/>
  <c r="J27" i="18" s="1"/>
  <c r="J28" i="18" s="1"/>
  <c r="J29" i="18" s="1"/>
  <c r="J30" i="18" s="1"/>
  <c r="J32" i="18" s="1"/>
  <c r="J33" i="18" s="1"/>
  <c r="J34" i="18" s="1"/>
  <c r="J35" i="18" s="1"/>
  <c r="J36" i="18" s="1"/>
  <c r="J37" i="18" s="1"/>
  <c r="J38" i="18" s="1"/>
  <c r="J39" i="18" s="1"/>
  <c r="J41" i="18" s="1"/>
  <c r="J42" i="18" s="1"/>
  <c r="J43" i="18" s="1"/>
  <c r="J44" i="18" s="1"/>
  <c r="J45" i="18" s="1"/>
  <c r="J46" i="18" s="1"/>
  <c r="J47" i="18" s="1"/>
  <c r="J48" i="18" s="1"/>
  <c r="J49" i="18" s="1"/>
  <c r="J50" i="18" s="1"/>
  <c r="J52" i="18" s="1"/>
  <c r="J53" i="18" s="1"/>
  <c r="J22" i="12" s="1"/>
  <c r="G112" i="20"/>
  <c r="AD75" i="26" s="1"/>
  <c r="G108" i="20"/>
  <c r="G103" i="20"/>
  <c r="AD66" i="26" s="1"/>
  <c r="G96" i="20"/>
  <c r="E96" i="20" s="1"/>
  <c r="G72" i="20"/>
  <c r="AD36" i="26" s="1"/>
  <c r="G75" i="20"/>
  <c r="AD39" i="26" s="1"/>
  <c r="G68" i="20"/>
  <c r="E20" i="26"/>
  <c r="P63" i="17"/>
  <c r="AM35" i="11" s="1"/>
  <c r="P64" i="17"/>
  <c r="AM36" i="11" s="1"/>
  <c r="P65" i="17"/>
  <c r="AM37" i="11" s="1"/>
  <c r="P66" i="17"/>
  <c r="AM38" i="11" s="1"/>
  <c r="P67" i="17"/>
  <c r="AM39" i="11" s="1"/>
  <c r="P68" i="17"/>
  <c r="AM40" i="11" s="1"/>
  <c r="P69" i="17"/>
  <c r="AM41" i="11" s="1"/>
  <c r="P70" i="17"/>
  <c r="AM42" i="11" s="1"/>
  <c r="P71" i="17"/>
  <c r="AM43" i="11" s="1"/>
  <c r="P72" i="17"/>
  <c r="AM44" i="11" s="1"/>
  <c r="P73" i="17"/>
  <c r="AM45" i="11" s="1"/>
  <c r="P74" i="17"/>
  <c r="AM46" i="11" s="1"/>
  <c r="P75" i="17"/>
  <c r="AM47" i="11" s="1"/>
  <c r="P76" i="17"/>
  <c r="AM48" i="11" s="1"/>
  <c r="P77" i="17"/>
  <c r="AM49" i="11" s="1"/>
  <c r="P78" i="17"/>
  <c r="AM50" i="11" s="1"/>
  <c r="P79" i="17"/>
  <c r="AM51" i="11" s="1"/>
  <c r="P80" i="17"/>
  <c r="AM52" i="11" s="1"/>
  <c r="P81" i="17"/>
  <c r="AM53" i="11" s="1"/>
  <c r="P82" i="17"/>
  <c r="AM54" i="11" s="1"/>
  <c r="P83" i="17"/>
  <c r="AM55" i="11" s="1"/>
  <c r="P84" i="17"/>
  <c r="AM56" i="11" s="1"/>
  <c r="P85" i="17"/>
  <c r="AM57" i="11" s="1"/>
  <c r="P86" i="17"/>
  <c r="AM58" i="11" s="1"/>
  <c r="P87" i="17"/>
  <c r="AM59" i="11" s="1"/>
  <c r="P88" i="17"/>
  <c r="AM60" i="11" s="1"/>
  <c r="P89" i="17"/>
  <c r="AM61" i="11" s="1"/>
  <c r="P90" i="17"/>
  <c r="AM62" i="11" s="1"/>
  <c r="P91" i="17"/>
  <c r="AM63" i="11" s="1"/>
  <c r="P92" i="17"/>
  <c r="AM64" i="11" s="1"/>
  <c r="P93" i="17"/>
  <c r="AM65" i="11" s="1"/>
  <c r="P94" i="17"/>
  <c r="AM66" i="11" s="1"/>
  <c r="P95" i="17"/>
  <c r="AM67" i="11" s="1"/>
  <c r="P62" i="17"/>
  <c r="AM34" i="11" s="1"/>
  <c r="P55" i="17"/>
  <c r="AM27" i="11" s="1"/>
  <c r="P54" i="17"/>
  <c r="AM26" i="11" s="1"/>
  <c r="P53" i="17"/>
  <c r="AM25" i="11" s="1"/>
  <c r="P52" i="17"/>
  <c r="AM24" i="11" s="1"/>
  <c r="P51" i="17"/>
  <c r="AM23" i="11" s="1"/>
  <c r="P50" i="17"/>
  <c r="P50" i="11" s="1"/>
  <c r="P49" i="17"/>
  <c r="P49" i="11" s="1"/>
  <c r="P47" i="17"/>
  <c r="P47" i="11" s="1"/>
  <c r="P46" i="17"/>
  <c r="P46" i="11" s="1"/>
  <c r="P45" i="17"/>
  <c r="P45" i="11" s="1"/>
  <c r="P44" i="17"/>
  <c r="P44" i="11" s="1"/>
  <c r="P43" i="17"/>
  <c r="P43" i="11" s="1"/>
  <c r="P42" i="17"/>
  <c r="P42" i="11" s="1"/>
  <c r="P41" i="17"/>
  <c r="P41" i="11" s="1"/>
  <c r="P40" i="17"/>
  <c r="P40" i="11" s="1"/>
  <c r="P39" i="17"/>
  <c r="P39" i="11" s="1"/>
  <c r="P38" i="17"/>
  <c r="P38" i="11" s="1"/>
  <c r="P37" i="17"/>
  <c r="P37" i="11" s="1"/>
  <c r="P36" i="17"/>
  <c r="P36" i="11" s="1"/>
  <c r="P34" i="17"/>
  <c r="P34" i="11" s="1"/>
  <c r="P32" i="17"/>
  <c r="P32" i="11" s="1"/>
  <c r="E58" i="20"/>
  <c r="AB22" i="26" s="1"/>
  <c r="E67" i="20"/>
  <c r="AB31" i="26" s="1"/>
  <c r="E47" i="24"/>
  <c r="E47" i="25" s="1"/>
  <c r="E27" i="24"/>
  <c r="E27" i="25" s="1"/>
  <c r="E28" i="24"/>
  <c r="E28" i="25" s="1"/>
  <c r="E29" i="24"/>
  <c r="E29" i="25" s="1"/>
  <c r="E98" i="21"/>
  <c r="AB58" i="10" s="1"/>
  <c r="E99" i="21"/>
  <c r="AB59" i="10" s="1"/>
  <c r="E100" i="21"/>
  <c r="AB60" i="10" s="1"/>
  <c r="E101" i="21"/>
  <c r="AB61" i="10" s="1"/>
  <c r="AH21" i="23" l="1"/>
  <c r="K57" i="23"/>
  <c r="J41" i="29"/>
  <c r="J40" i="28"/>
  <c r="N39" i="29"/>
  <c r="N40" i="29"/>
  <c r="N38" i="29"/>
  <c r="K40" i="29"/>
  <c r="K40" i="28" s="1"/>
  <c r="T45" i="22"/>
  <c r="T45" i="23" s="1"/>
  <c r="J22" i="23"/>
  <c r="K22" i="22"/>
  <c r="K22" i="23" s="1"/>
  <c r="T62" i="22"/>
  <c r="AQ26" i="23" s="1"/>
  <c r="T54" i="22"/>
  <c r="T54" i="23" s="1"/>
  <c r="T49" i="22"/>
  <c r="T49" i="23" s="1"/>
  <c r="E59" i="21"/>
  <c r="AB24" i="10" s="1"/>
  <c r="AD24" i="10"/>
  <c r="AM21" i="23"/>
  <c r="E68" i="20"/>
  <c r="AB32" i="26" s="1"/>
  <c r="AD32" i="26"/>
  <c r="E45" i="10"/>
  <c r="AB20" i="10"/>
  <c r="AB23" i="25"/>
  <c r="T57" i="22"/>
  <c r="T57" i="23" s="1"/>
  <c r="AK21" i="23"/>
  <c r="A42" i="24"/>
  <c r="A42" i="25" s="1"/>
  <c r="AM22" i="11"/>
  <c r="E86" i="21"/>
  <c r="AB46" i="10" s="1"/>
  <c r="E46" i="21"/>
  <c r="E36" i="10" s="1"/>
  <c r="E110" i="21"/>
  <c r="AB70" i="10" s="1"/>
  <c r="E50" i="21"/>
  <c r="E40" i="10" s="1"/>
  <c r="E96" i="21"/>
  <c r="AB56" i="10" s="1"/>
  <c r="A59" i="21"/>
  <c r="X24" i="10" s="1"/>
  <c r="E59" i="20"/>
  <c r="AB23" i="26" s="1"/>
  <c r="E72" i="20"/>
  <c r="E62" i="20"/>
  <c r="AB26" i="26" s="1"/>
  <c r="E103" i="20"/>
  <c r="E112" i="20"/>
  <c r="A112" i="20" s="1"/>
  <c r="X75" i="26" s="1"/>
  <c r="A20" i="26"/>
  <c r="E69" i="18"/>
  <c r="E46" i="12" s="1"/>
  <c r="E89" i="18"/>
  <c r="AB22" i="12" s="1"/>
  <c r="E74" i="18"/>
  <c r="E51" i="12" s="1"/>
  <c r="E55" i="18"/>
  <c r="E24" i="12" s="1"/>
  <c r="T48" i="17"/>
  <c r="T48" i="11" s="1"/>
  <c r="P101" i="17"/>
  <c r="AM73" i="11" s="1"/>
  <c r="P96" i="17"/>
  <c r="AM68" i="11" s="1"/>
  <c r="P100" i="17"/>
  <c r="AM72" i="11" s="1"/>
  <c r="G22" i="24"/>
  <c r="G22" i="25" s="1"/>
  <c r="G20" i="24"/>
  <c r="G23" i="24"/>
  <c r="G23" i="25" s="1"/>
  <c r="G21" i="24"/>
  <c r="G21" i="25" s="1"/>
  <c r="G25" i="24"/>
  <c r="G25" i="25" s="1"/>
  <c r="J20" i="25"/>
  <c r="J24" i="24"/>
  <c r="K23" i="24"/>
  <c r="K23" i="25" s="1"/>
  <c r="E70" i="24"/>
  <c r="AB35" i="25" s="1"/>
  <c r="E46" i="24"/>
  <c r="E46" i="25" s="1"/>
  <c r="E68" i="24"/>
  <c r="AB33" i="25" s="1"/>
  <c r="T41" i="22"/>
  <c r="T41" i="23" s="1"/>
  <c r="T38" i="22"/>
  <c r="T38" i="23" s="1"/>
  <c r="T59" i="22"/>
  <c r="AQ23" i="23" s="1"/>
  <c r="J54" i="18"/>
  <c r="J23" i="12" s="1"/>
  <c r="K53" i="18"/>
  <c r="K22" i="12" s="1"/>
  <c r="J21" i="12"/>
  <c r="K52" i="18"/>
  <c r="K21" i="12" s="1"/>
  <c r="AD20" i="12"/>
  <c r="E87" i="18"/>
  <c r="A72" i="21"/>
  <c r="X37" i="10" s="1"/>
  <c r="A85" i="18"/>
  <c r="A62" i="12" s="1"/>
  <c r="E43" i="21"/>
  <c r="E33" i="10" s="1"/>
  <c r="A63" i="21"/>
  <c r="X28" i="10" s="1"/>
  <c r="A47" i="24"/>
  <c r="A47" i="25" s="1"/>
  <c r="E75" i="20"/>
  <c r="AB39" i="26" s="1"/>
  <c r="AD71" i="26"/>
  <c r="E108" i="20"/>
  <c r="AD59" i="26"/>
  <c r="AB59" i="26"/>
  <c r="A96" i="20"/>
  <c r="X59" i="26" s="1"/>
  <c r="K20" i="12"/>
  <c r="A51" i="18"/>
  <c r="A20" i="12" s="1"/>
  <c r="E64" i="24"/>
  <c r="AB29" i="25" s="1"/>
  <c r="P21" i="23"/>
  <c r="T21" i="22"/>
  <c r="T21" i="23" s="1"/>
  <c r="E60" i="18"/>
  <c r="E29" i="12" s="1"/>
  <c r="J23" i="22"/>
  <c r="J23" i="23" s="1"/>
  <c r="E40" i="24"/>
  <c r="E40" i="25" s="1"/>
  <c r="E115" i="21"/>
  <c r="AB75" i="10" s="1"/>
  <c r="AH20" i="12"/>
  <c r="E64" i="18"/>
  <c r="A68" i="20" l="1"/>
  <c r="X32" i="26" s="1"/>
  <c r="N38" i="28"/>
  <c r="P38" i="29"/>
  <c r="P40" i="29"/>
  <c r="N40" i="28"/>
  <c r="P39" i="29"/>
  <c r="N39" i="28"/>
  <c r="J43" i="29"/>
  <c r="J41" i="28"/>
  <c r="K41" i="29"/>
  <c r="K41" i="28" s="1"/>
  <c r="K23" i="22"/>
  <c r="K23" i="23" s="1"/>
  <c r="A68" i="24"/>
  <c r="X33" i="25" s="1"/>
  <c r="K24" i="24"/>
  <c r="K24" i="25" s="1"/>
  <c r="J24" i="25"/>
  <c r="E23" i="24"/>
  <c r="E23" i="25" s="1"/>
  <c r="A72" i="20"/>
  <c r="X36" i="26" s="1"/>
  <c r="AB36" i="26"/>
  <c r="AB20" i="12"/>
  <c r="E64" i="12"/>
  <c r="E33" i="12"/>
  <c r="E41" i="12"/>
  <c r="AQ21" i="23"/>
  <c r="A110" i="21"/>
  <c r="X70" i="10" s="1"/>
  <c r="A96" i="21"/>
  <c r="X56" i="10" s="1"/>
  <c r="A86" i="21"/>
  <c r="X46" i="10" s="1"/>
  <c r="A46" i="21"/>
  <c r="A36" i="10" s="1"/>
  <c r="A50" i="21"/>
  <c r="A40" i="10" s="1"/>
  <c r="A59" i="20"/>
  <c r="X23" i="26" s="1"/>
  <c r="A62" i="20"/>
  <c r="X26" i="26" s="1"/>
  <c r="AB75" i="26"/>
  <c r="AB66" i="26"/>
  <c r="A103" i="20"/>
  <c r="X66" i="26" s="1"/>
  <c r="J31" i="20"/>
  <c r="A69" i="18"/>
  <c r="A46" i="12" s="1"/>
  <c r="A89" i="18"/>
  <c r="X22" i="12" s="1"/>
  <c r="A55" i="18"/>
  <c r="A24" i="12" s="1"/>
  <c r="A74" i="18"/>
  <c r="A51" i="12" s="1"/>
  <c r="T100" i="17"/>
  <c r="AQ72" i="11" s="1"/>
  <c r="T101" i="17"/>
  <c r="AQ73" i="11" s="1"/>
  <c r="T96" i="17"/>
  <c r="AQ68" i="11" s="1"/>
  <c r="E25" i="24"/>
  <c r="E25" i="25" s="1"/>
  <c r="E22" i="24"/>
  <c r="E22" i="25" s="1"/>
  <c r="G24" i="24"/>
  <c r="G24" i="25" s="1"/>
  <c r="E21" i="24"/>
  <c r="E21" i="25" s="1"/>
  <c r="J26" i="24"/>
  <c r="J26" i="25" s="1"/>
  <c r="A46" i="24"/>
  <c r="A46" i="25" s="1"/>
  <c r="A70" i="24"/>
  <c r="X35" i="25" s="1"/>
  <c r="G20" i="25"/>
  <c r="E20" i="24"/>
  <c r="A64" i="18"/>
  <c r="A115" i="21"/>
  <c r="X75" i="10" s="1"/>
  <c r="T22" i="22"/>
  <c r="T22" i="23" s="1"/>
  <c r="A60" i="18"/>
  <c r="A29" i="12" s="1"/>
  <c r="J23" i="17"/>
  <c r="A64" i="24"/>
  <c r="X29" i="25" s="1"/>
  <c r="A43" i="21"/>
  <c r="A33" i="10" s="1"/>
  <c r="AB71" i="26"/>
  <c r="A108" i="20"/>
  <c r="X71" i="26" s="1"/>
  <c r="A52" i="18"/>
  <c r="A21" i="12" s="1"/>
  <c r="A53" i="18"/>
  <c r="A22" i="12" s="1"/>
  <c r="A40" i="24"/>
  <c r="A40" i="25" s="1"/>
  <c r="J24" i="22"/>
  <c r="J24" i="23" s="1"/>
  <c r="K54" i="18"/>
  <c r="K23" i="12" s="1"/>
  <c r="J56" i="18"/>
  <c r="A75" i="20"/>
  <c r="X39" i="26" s="1"/>
  <c r="A87" i="18"/>
  <c r="A64" i="12" s="1"/>
  <c r="T39" i="29" l="1"/>
  <c r="T39" i="28" s="1"/>
  <c r="P39" i="28"/>
  <c r="K31" i="20"/>
  <c r="J27" i="26"/>
  <c r="J44" i="29"/>
  <c r="J43" i="28"/>
  <c r="K43" i="29"/>
  <c r="K43" i="28" s="1"/>
  <c r="P40" i="28"/>
  <c r="T40" i="29"/>
  <c r="T40" i="28" s="1"/>
  <c r="T38" i="29"/>
  <c r="T38" i="28" s="1"/>
  <c r="P38" i="28"/>
  <c r="A23" i="24"/>
  <c r="A23" i="25" s="1"/>
  <c r="A21" i="24"/>
  <c r="A21" i="25" s="1"/>
  <c r="A33" i="12"/>
  <c r="A41" i="12"/>
  <c r="G56" i="18"/>
  <c r="G25" i="12" s="1"/>
  <c r="J25" i="12"/>
  <c r="K23" i="17"/>
  <c r="K23" i="11" s="1"/>
  <c r="J23" i="11"/>
  <c r="J32" i="20"/>
  <c r="A25" i="24"/>
  <c r="A25" i="25" s="1"/>
  <c r="A22" i="24"/>
  <c r="A22" i="25" s="1"/>
  <c r="K26" i="24"/>
  <c r="K26" i="25" s="1"/>
  <c r="J27" i="24"/>
  <c r="E24" i="24"/>
  <c r="E24" i="25" s="1"/>
  <c r="A20" i="24"/>
  <c r="A20" i="25" s="1"/>
  <c r="E20" i="25"/>
  <c r="K56" i="18"/>
  <c r="K25" i="12" s="1"/>
  <c r="J57" i="18"/>
  <c r="K24" i="22"/>
  <c r="K24" i="23" s="1"/>
  <c r="J25" i="22"/>
  <c r="J25" i="23" s="1"/>
  <c r="J24" i="17"/>
  <c r="X20" i="12"/>
  <c r="A54" i="18"/>
  <c r="A23" i="12" s="1"/>
  <c r="T23" i="22"/>
  <c r="T23" i="23" s="1"/>
  <c r="K32" i="20" l="1"/>
  <c r="K28" i="26" s="1"/>
  <c r="J28" i="26"/>
  <c r="J45" i="29"/>
  <c r="J44" i="28"/>
  <c r="K44" i="29"/>
  <c r="K44" i="28" s="1"/>
  <c r="A31" i="20"/>
  <c r="A27" i="26" s="1"/>
  <c r="K27" i="26"/>
  <c r="K27" i="24"/>
  <c r="K27" i="25" s="1"/>
  <c r="J27" i="25"/>
  <c r="G57" i="18"/>
  <c r="G26" i="12" s="1"/>
  <c r="J26" i="12"/>
  <c r="K24" i="17"/>
  <c r="K24" i="11" s="1"/>
  <c r="J24" i="11"/>
  <c r="J35" i="20"/>
  <c r="J31" i="26" s="1"/>
  <c r="J28" i="24"/>
  <c r="A24" i="24"/>
  <c r="A24" i="25" s="1"/>
  <c r="A26" i="24"/>
  <c r="A26" i="25" s="1"/>
  <c r="E56" i="18"/>
  <c r="E25" i="12" s="1"/>
  <c r="T24" i="22"/>
  <c r="T24" i="23" s="1"/>
  <c r="J26" i="17"/>
  <c r="K57" i="18"/>
  <c r="K26" i="12" s="1"/>
  <c r="J58" i="18"/>
  <c r="J26" i="22"/>
  <c r="J26" i="23" s="1"/>
  <c r="K25" i="22"/>
  <c r="K25" i="23" s="1"/>
  <c r="K45" i="29" l="1"/>
  <c r="K45" i="28" s="1"/>
  <c r="J45" i="28"/>
  <c r="J46" i="29"/>
  <c r="A27" i="24"/>
  <c r="A27" i="25" s="1"/>
  <c r="K35" i="20"/>
  <c r="K31" i="26" s="1"/>
  <c r="G35" i="20"/>
  <c r="G31" i="26" s="1"/>
  <c r="G58" i="18"/>
  <c r="G27" i="12" s="1"/>
  <c r="J27" i="12"/>
  <c r="K28" i="24"/>
  <c r="K28" i="25" s="1"/>
  <c r="J28" i="25"/>
  <c r="K26" i="17"/>
  <c r="K26" i="11" s="1"/>
  <c r="J26" i="11"/>
  <c r="J37" i="20"/>
  <c r="J33" i="26" s="1"/>
  <c r="E32" i="20"/>
  <c r="E28" i="26" s="1"/>
  <c r="J29" i="24"/>
  <c r="E57" i="18"/>
  <c r="E26" i="12" s="1"/>
  <c r="J27" i="17"/>
  <c r="J27" i="22"/>
  <c r="J27" i="23" s="1"/>
  <c r="K26" i="22"/>
  <c r="K26" i="23" s="1"/>
  <c r="J59" i="18"/>
  <c r="K58" i="18"/>
  <c r="K27" i="12" s="1"/>
  <c r="A56" i="18"/>
  <c r="A25" i="12" s="1"/>
  <c r="T25" i="22"/>
  <c r="T25" i="23" s="1"/>
  <c r="K46" i="29" l="1"/>
  <c r="K46" i="28" s="1"/>
  <c r="J46" i="28"/>
  <c r="E35" i="20"/>
  <c r="K37" i="20"/>
  <c r="K33" i="26" s="1"/>
  <c r="G37" i="20"/>
  <c r="G33" i="26" s="1"/>
  <c r="A28" i="24"/>
  <c r="A28" i="25" s="1"/>
  <c r="K29" i="24"/>
  <c r="K29" i="25" s="1"/>
  <c r="J29" i="25"/>
  <c r="G59" i="18"/>
  <c r="G28" i="12" s="1"/>
  <c r="J28" i="12"/>
  <c r="K27" i="17"/>
  <c r="K27" i="11" s="1"/>
  <c r="J27" i="11"/>
  <c r="A32" i="20"/>
  <c r="A28" i="26" s="1"/>
  <c r="J38" i="20"/>
  <c r="J34" i="26" s="1"/>
  <c r="J30" i="24"/>
  <c r="K59" i="18"/>
  <c r="K28" i="12" s="1"/>
  <c r="J61" i="18"/>
  <c r="A57" i="18"/>
  <c r="A26" i="12" s="1"/>
  <c r="E58" i="18"/>
  <c r="E27" i="12" s="1"/>
  <c r="K27" i="22"/>
  <c r="K27" i="23" s="1"/>
  <c r="J28" i="22"/>
  <c r="J28" i="23" s="1"/>
  <c r="J28" i="17"/>
  <c r="T26" i="22"/>
  <c r="T26" i="23" s="1"/>
  <c r="A35" i="20" l="1"/>
  <c r="A31" i="26" s="1"/>
  <c r="E31" i="26"/>
  <c r="A29" i="24"/>
  <c r="A29" i="25" s="1"/>
  <c r="K38" i="20"/>
  <c r="K34" i="26" s="1"/>
  <c r="G38" i="20"/>
  <c r="G34" i="26" s="1"/>
  <c r="G61" i="18"/>
  <c r="G30" i="12" s="1"/>
  <c r="J30" i="12"/>
  <c r="K30" i="24"/>
  <c r="K30" i="25" s="1"/>
  <c r="J30" i="25"/>
  <c r="K28" i="17"/>
  <c r="K28" i="11" s="1"/>
  <c r="J28" i="11"/>
  <c r="E37" i="20"/>
  <c r="E33" i="26" s="1"/>
  <c r="J40" i="20"/>
  <c r="J31" i="24"/>
  <c r="J29" i="17"/>
  <c r="A58" i="18"/>
  <c r="A27" i="12" s="1"/>
  <c r="E59" i="18"/>
  <c r="E28" i="12" s="1"/>
  <c r="J29" i="22"/>
  <c r="J29" i="23" s="1"/>
  <c r="K28" i="22"/>
  <c r="K28" i="23" s="1"/>
  <c r="J62" i="18"/>
  <c r="K61" i="18"/>
  <c r="K30" i="12" s="1"/>
  <c r="T27" i="22"/>
  <c r="T27" i="23" s="1"/>
  <c r="J36" i="26" l="1"/>
  <c r="J57" i="26"/>
  <c r="A30" i="24"/>
  <c r="A30" i="25" s="1"/>
  <c r="K40" i="20"/>
  <c r="K29" i="22"/>
  <c r="K29" i="23" s="1"/>
  <c r="K31" i="24"/>
  <c r="K31" i="25" s="1"/>
  <c r="J31" i="25"/>
  <c r="G62" i="18"/>
  <c r="G31" i="12" s="1"/>
  <c r="J31" i="12"/>
  <c r="K29" i="17"/>
  <c r="K29" i="11" s="1"/>
  <c r="J29" i="11"/>
  <c r="E38" i="20"/>
  <c r="E34" i="26" s="1"/>
  <c r="A37" i="20"/>
  <c r="A33" i="26" s="1"/>
  <c r="J42" i="20"/>
  <c r="J59" i="26" s="1"/>
  <c r="J32" i="24"/>
  <c r="A59" i="18"/>
  <c r="A28" i="12" s="1"/>
  <c r="J32" i="17"/>
  <c r="J63" i="18"/>
  <c r="K62" i="18"/>
  <c r="K31" i="12" s="1"/>
  <c r="T28" i="22"/>
  <c r="T28" i="23" s="1"/>
  <c r="J30" i="22"/>
  <c r="J30" i="23" s="1"/>
  <c r="E61" i="18"/>
  <c r="E30" i="12" s="1"/>
  <c r="K57" i="26" l="1"/>
  <c r="K36" i="26"/>
  <c r="A31" i="24"/>
  <c r="A31" i="25" s="1"/>
  <c r="K42" i="20"/>
  <c r="K59" i="26" s="1"/>
  <c r="G42" i="20"/>
  <c r="G59" i="26" s="1"/>
  <c r="G63" i="18"/>
  <c r="G32" i="12" s="1"/>
  <c r="J32" i="12"/>
  <c r="K32" i="24"/>
  <c r="K32" i="25" s="1"/>
  <c r="J32" i="25"/>
  <c r="K32" i="17"/>
  <c r="K32" i="11" s="1"/>
  <c r="J32" i="11"/>
  <c r="E40" i="20"/>
  <c r="J43" i="20"/>
  <c r="J60" i="26" s="1"/>
  <c r="A38" i="20"/>
  <c r="A34" i="26" s="1"/>
  <c r="J33" i="24"/>
  <c r="K30" i="22"/>
  <c r="K30" i="23" s="1"/>
  <c r="J31" i="22"/>
  <c r="J31" i="23" s="1"/>
  <c r="K63" i="18"/>
  <c r="K32" i="12" s="1"/>
  <c r="J65" i="18"/>
  <c r="A61" i="18"/>
  <c r="A30" i="12" s="1"/>
  <c r="J34" i="17"/>
  <c r="E62" i="18"/>
  <c r="E31" i="12" s="1"/>
  <c r="T29" i="22"/>
  <c r="T29" i="23" s="1"/>
  <c r="E36" i="26" l="1"/>
  <c r="E57" i="26"/>
  <c r="K43" i="20"/>
  <c r="K60" i="26" s="1"/>
  <c r="G43" i="20"/>
  <c r="G60" i="26" s="1"/>
  <c r="K33" i="24"/>
  <c r="K33" i="25" s="1"/>
  <c r="J33" i="25"/>
  <c r="G65" i="18"/>
  <c r="G42" i="12" s="1"/>
  <c r="J42" i="12"/>
  <c r="A32" i="24"/>
  <c r="A32" i="25" s="1"/>
  <c r="K34" i="17"/>
  <c r="K34" i="11" s="1"/>
  <c r="J34" i="11"/>
  <c r="E42" i="20"/>
  <c r="E59" i="26" s="1"/>
  <c r="J44" i="20"/>
  <c r="A40" i="20"/>
  <c r="J34" i="24"/>
  <c r="K65" i="18"/>
  <c r="K42" i="12" s="1"/>
  <c r="J66" i="18"/>
  <c r="A62" i="18"/>
  <c r="A31" i="12" s="1"/>
  <c r="T32" i="17"/>
  <c r="T32" i="11" s="1"/>
  <c r="T30" i="22"/>
  <c r="T30" i="23" s="1"/>
  <c r="J36" i="17"/>
  <c r="J32" i="22"/>
  <c r="J32" i="23" s="1"/>
  <c r="K31" i="22"/>
  <c r="K31" i="23" s="1"/>
  <c r="E63" i="18"/>
  <c r="E32" i="12" s="1"/>
  <c r="A57" i="26" l="1"/>
  <c r="A36" i="26"/>
  <c r="G44" i="20"/>
  <c r="G61" i="26" s="1"/>
  <c r="J61" i="26"/>
  <c r="A33" i="24"/>
  <c r="A33" i="25" s="1"/>
  <c r="G66" i="18"/>
  <c r="G43" i="12" s="1"/>
  <c r="J43" i="12"/>
  <c r="K44" i="20"/>
  <c r="K61" i="26" s="1"/>
  <c r="K34" i="24"/>
  <c r="K34" i="25" s="1"/>
  <c r="J34" i="25"/>
  <c r="K36" i="17"/>
  <c r="K36" i="11" s="1"/>
  <c r="J36" i="11"/>
  <c r="J45" i="20"/>
  <c r="E43" i="20"/>
  <c r="E60" i="26" s="1"/>
  <c r="A42" i="20"/>
  <c r="A59" i="26" s="1"/>
  <c r="J35" i="24"/>
  <c r="T34" i="17"/>
  <c r="T34" i="11" s="1"/>
  <c r="K32" i="22"/>
  <c r="K32" i="23" s="1"/>
  <c r="J33" i="22"/>
  <c r="J33" i="23" s="1"/>
  <c r="J37" i="17"/>
  <c r="A63" i="18"/>
  <c r="A32" i="12" s="1"/>
  <c r="K66" i="18"/>
  <c r="K43" i="12" s="1"/>
  <c r="J67" i="18"/>
  <c r="J44" i="12" s="1"/>
  <c r="T31" i="22"/>
  <c r="T31" i="23" s="1"/>
  <c r="E65" i="18"/>
  <c r="E42" i="12" s="1"/>
  <c r="G45" i="20" l="1"/>
  <c r="G62" i="26" s="1"/>
  <c r="J62" i="26"/>
  <c r="A34" i="24"/>
  <c r="A34" i="25" s="1"/>
  <c r="K45" i="20"/>
  <c r="K62" i="26" s="1"/>
  <c r="K35" i="24"/>
  <c r="K35" i="25" s="1"/>
  <c r="J35" i="25"/>
  <c r="K37" i="17"/>
  <c r="K37" i="11" s="1"/>
  <c r="J37" i="11"/>
  <c r="J46" i="20"/>
  <c r="J63" i="26" s="1"/>
  <c r="E44" i="20"/>
  <c r="E61" i="26" s="1"/>
  <c r="A43" i="20"/>
  <c r="A60" i="26" s="1"/>
  <c r="K67" i="18"/>
  <c r="K44" i="12" s="1"/>
  <c r="G67" i="18"/>
  <c r="G44" i="12" s="1"/>
  <c r="J36" i="24"/>
  <c r="A65" i="18"/>
  <c r="A42" i="12" s="1"/>
  <c r="J68" i="18"/>
  <c r="J45" i="12" s="1"/>
  <c r="J38" i="17"/>
  <c r="T36" i="17"/>
  <c r="T36" i="11" s="1"/>
  <c r="E66" i="18"/>
  <c r="E43" i="12" s="1"/>
  <c r="K33" i="22"/>
  <c r="K33" i="23" s="1"/>
  <c r="J34" i="22"/>
  <c r="J34" i="23" s="1"/>
  <c r="T32" i="22"/>
  <c r="T32" i="23" s="1"/>
  <c r="A35" i="24" l="1"/>
  <c r="A35" i="25" s="1"/>
  <c r="K46" i="20"/>
  <c r="K63" i="26" s="1"/>
  <c r="G46" i="20"/>
  <c r="G63" i="26" s="1"/>
  <c r="K36" i="24"/>
  <c r="K36" i="25" s="1"/>
  <c r="J36" i="25"/>
  <c r="K38" i="17"/>
  <c r="K38" i="11" s="1"/>
  <c r="J38" i="11"/>
  <c r="J48" i="20"/>
  <c r="E45" i="20"/>
  <c r="E62" i="26" s="1"/>
  <c r="A44" i="20"/>
  <c r="A61" i="26" s="1"/>
  <c r="K68" i="18"/>
  <c r="K45" i="12" s="1"/>
  <c r="G68" i="18"/>
  <c r="G45" i="12" s="1"/>
  <c r="J37" i="24"/>
  <c r="T33" i="22"/>
  <c r="T33" i="23" s="1"/>
  <c r="E67" i="18"/>
  <c r="E44" i="12" s="1"/>
  <c r="A66" i="18"/>
  <c r="A43" i="12" s="1"/>
  <c r="J39" i="17"/>
  <c r="T37" i="17"/>
  <c r="T37" i="11" s="1"/>
  <c r="K34" i="22"/>
  <c r="K34" i="23" s="1"/>
  <c r="J35" i="22"/>
  <c r="J35" i="23" s="1"/>
  <c r="J70" i="18"/>
  <c r="J47" i="12" s="1"/>
  <c r="K48" i="20" l="1"/>
  <c r="K65" i="26" s="1"/>
  <c r="J65" i="26"/>
  <c r="A36" i="24"/>
  <c r="A36" i="25" s="1"/>
  <c r="J36" i="22"/>
  <c r="J36" i="23" s="1"/>
  <c r="K37" i="24"/>
  <c r="K37" i="25" s="1"/>
  <c r="J37" i="25"/>
  <c r="K39" i="17"/>
  <c r="K39" i="11" s="1"/>
  <c r="J39" i="11"/>
  <c r="E46" i="20"/>
  <c r="E63" i="26" s="1"/>
  <c r="J49" i="20"/>
  <c r="J66" i="26" s="1"/>
  <c r="A45" i="20"/>
  <c r="A62" i="26" s="1"/>
  <c r="K70" i="18"/>
  <c r="K47" i="12" s="1"/>
  <c r="G70" i="18"/>
  <c r="G47" i="12" s="1"/>
  <c r="J39" i="24"/>
  <c r="K39" i="24" s="1"/>
  <c r="K39" i="25" s="1"/>
  <c r="J40" i="17"/>
  <c r="E68" i="18"/>
  <c r="E45" i="12" s="1"/>
  <c r="T38" i="17"/>
  <c r="T38" i="11" s="1"/>
  <c r="K35" i="22"/>
  <c r="K35" i="23" s="1"/>
  <c r="A67" i="18"/>
  <c r="A44" i="12" s="1"/>
  <c r="J71" i="18"/>
  <c r="J48" i="12" s="1"/>
  <c r="T34" i="22"/>
  <c r="T34" i="23" s="1"/>
  <c r="A37" i="24" l="1"/>
  <c r="A37" i="25" s="1"/>
  <c r="J39" i="25"/>
  <c r="K49" i="20"/>
  <c r="K66" i="26" s="1"/>
  <c r="K40" i="17"/>
  <c r="K40" i="11" s="1"/>
  <c r="J40" i="11"/>
  <c r="J51" i="20"/>
  <c r="E48" i="20"/>
  <c r="E65" i="26" s="1"/>
  <c r="A46" i="20"/>
  <c r="A63" i="26" s="1"/>
  <c r="K71" i="18"/>
  <c r="K48" i="12" s="1"/>
  <c r="G71" i="18"/>
  <c r="G48" i="12" s="1"/>
  <c r="J41" i="24"/>
  <c r="A39" i="24"/>
  <c r="A39" i="25" s="1"/>
  <c r="T35" i="22"/>
  <c r="T35" i="23" s="1"/>
  <c r="A68" i="18"/>
  <c r="A45" i="12" s="1"/>
  <c r="T39" i="17"/>
  <c r="T39" i="11" s="1"/>
  <c r="J72" i="18"/>
  <c r="J49" i="12" s="1"/>
  <c r="E70" i="18"/>
  <c r="E47" i="12" s="1"/>
  <c r="J41" i="17"/>
  <c r="J68" i="26" l="1"/>
  <c r="G51" i="20"/>
  <c r="K41" i="24"/>
  <c r="K41" i="25" s="1"/>
  <c r="J41" i="25"/>
  <c r="K51" i="20"/>
  <c r="K68" i="26" s="1"/>
  <c r="K41" i="17"/>
  <c r="K41" i="11" s="1"/>
  <c r="J41" i="11"/>
  <c r="E49" i="20"/>
  <c r="E66" i="26" s="1"/>
  <c r="A48" i="20"/>
  <c r="A65" i="26" s="1"/>
  <c r="J52" i="20"/>
  <c r="K72" i="18"/>
  <c r="K49" i="12" s="1"/>
  <c r="G72" i="18"/>
  <c r="G49" i="12" s="1"/>
  <c r="J43" i="24"/>
  <c r="K43" i="24" s="1"/>
  <c r="K43" i="25" s="1"/>
  <c r="E41" i="24"/>
  <c r="E41" i="25" s="1"/>
  <c r="E71" i="18"/>
  <c r="E48" i="12" s="1"/>
  <c r="T40" i="17"/>
  <c r="T40" i="11" s="1"/>
  <c r="J73" i="18"/>
  <c r="J50" i="12" s="1"/>
  <c r="J42" i="17"/>
  <c r="A70" i="18"/>
  <c r="A47" i="12" s="1"/>
  <c r="G52" i="20" l="1"/>
  <c r="G69" i="26" s="1"/>
  <c r="J69" i="26"/>
  <c r="G68" i="26"/>
  <c r="E51" i="20"/>
  <c r="E68" i="26" s="1"/>
  <c r="K52" i="20"/>
  <c r="K69" i="26" s="1"/>
  <c r="G43" i="24"/>
  <c r="G43" i="25" s="1"/>
  <c r="J43" i="25"/>
  <c r="K42" i="17"/>
  <c r="K42" i="11" s="1"/>
  <c r="J42" i="11"/>
  <c r="A51" i="20"/>
  <c r="A68" i="26" s="1"/>
  <c r="J53" i="20"/>
  <c r="A49" i="20"/>
  <c r="A66" i="26" s="1"/>
  <c r="K73" i="18"/>
  <c r="K50" i="12" s="1"/>
  <c r="G73" i="18"/>
  <c r="G50" i="12" s="1"/>
  <c r="J44" i="24"/>
  <c r="J44" i="25" s="1"/>
  <c r="K44" i="24"/>
  <c r="K44" i="25" s="1"/>
  <c r="A41" i="24"/>
  <c r="A41" i="25" s="1"/>
  <c r="J37" i="22"/>
  <c r="J37" i="23" s="1"/>
  <c r="K36" i="22"/>
  <c r="K36" i="23" s="1"/>
  <c r="J43" i="17"/>
  <c r="E72" i="18"/>
  <c r="E49" i="12" s="1"/>
  <c r="T41" i="17"/>
  <c r="T41" i="11" s="1"/>
  <c r="J75" i="18"/>
  <c r="A71" i="18"/>
  <c r="A48" i="12" s="1"/>
  <c r="G53" i="20" l="1"/>
  <c r="G70" i="26" s="1"/>
  <c r="J70" i="26"/>
  <c r="E43" i="24"/>
  <c r="E43" i="25" s="1"/>
  <c r="J45" i="24"/>
  <c r="J45" i="25" s="1"/>
  <c r="G44" i="24"/>
  <c r="G44" i="25" s="1"/>
  <c r="K53" i="20"/>
  <c r="K70" i="26" s="1"/>
  <c r="K75" i="18"/>
  <c r="K52" i="12" s="1"/>
  <c r="J52" i="12"/>
  <c r="K43" i="17"/>
  <c r="K43" i="11" s="1"/>
  <c r="J43" i="11"/>
  <c r="T42" i="17"/>
  <c r="T42" i="11" s="1"/>
  <c r="J54" i="20"/>
  <c r="E52" i="20"/>
  <c r="E69" i="26" s="1"/>
  <c r="E73" i="18"/>
  <c r="E50" i="12" s="1"/>
  <c r="J76" i="18"/>
  <c r="A72" i="18"/>
  <c r="A49" i="12" s="1"/>
  <c r="J44" i="17"/>
  <c r="P36" i="22"/>
  <c r="P36" i="23" s="1"/>
  <c r="K37" i="22"/>
  <c r="K37" i="23" s="1"/>
  <c r="J39" i="22"/>
  <c r="G54" i="20" l="1"/>
  <c r="G71" i="26" s="1"/>
  <c r="J71" i="26"/>
  <c r="A43" i="24"/>
  <c r="A43" i="25" s="1"/>
  <c r="N39" i="22"/>
  <c r="N39" i="23" s="1"/>
  <c r="J39" i="23"/>
  <c r="J48" i="24"/>
  <c r="K48" i="24" s="1"/>
  <c r="K48" i="25" s="1"/>
  <c r="E44" i="24"/>
  <c r="E44" i="25" s="1"/>
  <c r="G45" i="24"/>
  <c r="G45" i="25" s="1"/>
  <c r="K45" i="24"/>
  <c r="K45" i="25" s="1"/>
  <c r="K76" i="18"/>
  <c r="K53" i="12" s="1"/>
  <c r="J53" i="12"/>
  <c r="K54" i="20"/>
  <c r="K71" i="26" s="1"/>
  <c r="K44" i="17"/>
  <c r="K44" i="11" s="1"/>
  <c r="J44" i="11"/>
  <c r="E53" i="20"/>
  <c r="E70" i="26" s="1"/>
  <c r="J55" i="20"/>
  <c r="A52" i="20"/>
  <c r="A69" i="26" s="1"/>
  <c r="A44" i="24"/>
  <c r="A44" i="25" s="1"/>
  <c r="J49" i="24"/>
  <c r="K39" i="22"/>
  <c r="K39" i="23" s="1"/>
  <c r="J40" i="22"/>
  <c r="T43" i="17"/>
  <c r="T43" i="11" s="1"/>
  <c r="J77" i="18"/>
  <c r="A73" i="18"/>
  <c r="A50" i="12" s="1"/>
  <c r="T36" i="22"/>
  <c r="T36" i="23" s="1"/>
  <c r="P37" i="22"/>
  <c r="P37" i="23" s="1"/>
  <c r="J45" i="17"/>
  <c r="A75" i="18"/>
  <c r="A52" i="12" s="1"/>
  <c r="J48" i="25" l="1"/>
  <c r="N40" i="22"/>
  <c r="N40" i="23" s="1"/>
  <c r="J40" i="23"/>
  <c r="J72" i="26"/>
  <c r="G55" i="20"/>
  <c r="G72" i="26" s="1"/>
  <c r="E45" i="24"/>
  <c r="E45" i="25" s="1"/>
  <c r="P39" i="22"/>
  <c r="P39" i="23" s="1"/>
  <c r="K77" i="18"/>
  <c r="K54" i="12" s="1"/>
  <c r="J54" i="12"/>
  <c r="K55" i="20"/>
  <c r="K72" i="26" s="1"/>
  <c r="K49" i="24"/>
  <c r="K49" i="25" s="1"/>
  <c r="J49" i="25"/>
  <c r="K45" i="17"/>
  <c r="K45" i="11" s="1"/>
  <c r="J45" i="11"/>
  <c r="J57" i="20"/>
  <c r="J74" i="26" s="1"/>
  <c r="A53" i="20"/>
  <c r="A70" i="26" s="1"/>
  <c r="E54" i="20"/>
  <c r="E71" i="26" s="1"/>
  <c r="A48" i="24"/>
  <c r="A48" i="25" s="1"/>
  <c r="A45" i="24"/>
  <c r="A45" i="25" s="1"/>
  <c r="J50" i="24"/>
  <c r="T44" i="17"/>
  <c r="T44" i="11" s="1"/>
  <c r="A76" i="18"/>
  <c r="A53" i="12" s="1"/>
  <c r="T45" i="17"/>
  <c r="T45" i="11" s="1"/>
  <c r="J46" i="17"/>
  <c r="K40" i="22"/>
  <c r="K40" i="23" s="1"/>
  <c r="J42" i="22"/>
  <c r="T37" i="22"/>
  <c r="T37" i="23" s="1"/>
  <c r="J78" i="18"/>
  <c r="T39" i="22" l="1"/>
  <c r="T39" i="23" s="1"/>
  <c r="N42" i="22"/>
  <c r="N42" i="23" s="1"/>
  <c r="J42" i="23"/>
  <c r="A49" i="24"/>
  <c r="A49" i="25" s="1"/>
  <c r="K50" i="24"/>
  <c r="K50" i="25" s="1"/>
  <c r="J50" i="25"/>
  <c r="K57" i="20"/>
  <c r="AG21" i="26"/>
  <c r="K78" i="18"/>
  <c r="K55" i="12" s="1"/>
  <c r="J55" i="12"/>
  <c r="P40" i="22"/>
  <c r="P40" i="23" s="1"/>
  <c r="K46" i="17"/>
  <c r="K46" i="11" s="1"/>
  <c r="J46" i="11"/>
  <c r="A54" i="20"/>
  <c r="A71" i="26" s="1"/>
  <c r="E55" i="20"/>
  <c r="E72" i="26" s="1"/>
  <c r="J58" i="20"/>
  <c r="K58" i="20" s="1"/>
  <c r="AH22" i="26" s="1"/>
  <c r="J51" i="24"/>
  <c r="J51" i="25" s="1"/>
  <c r="P42" i="22"/>
  <c r="P42" i="23" s="1"/>
  <c r="J32" i="21"/>
  <c r="K42" i="22"/>
  <c r="K42" i="23" s="1"/>
  <c r="J43" i="22"/>
  <c r="J79" i="18"/>
  <c r="A77" i="18"/>
  <c r="A54" i="12" s="1"/>
  <c r="J47" i="17"/>
  <c r="T40" i="22" l="1"/>
  <c r="T40" i="23" s="1"/>
  <c r="N43" i="22"/>
  <c r="N43" i="23" s="1"/>
  <c r="J43" i="23"/>
  <c r="AH21" i="26"/>
  <c r="K74" i="26"/>
  <c r="A50" i="24"/>
  <c r="A50" i="25" s="1"/>
  <c r="K32" i="21"/>
  <c r="K22" i="10" s="1"/>
  <c r="J22" i="10"/>
  <c r="AG22" i="26"/>
  <c r="K79" i="18"/>
  <c r="K56" i="12" s="1"/>
  <c r="J56" i="12"/>
  <c r="T46" i="17"/>
  <c r="T46" i="11" s="1"/>
  <c r="K47" i="17"/>
  <c r="K47" i="11" s="1"/>
  <c r="J47" i="11"/>
  <c r="A55" i="20"/>
  <c r="A72" i="26" s="1"/>
  <c r="E57" i="20"/>
  <c r="J60" i="20"/>
  <c r="J52" i="24"/>
  <c r="J52" i="25" s="1"/>
  <c r="K51" i="24"/>
  <c r="K51" i="25" s="1"/>
  <c r="T42" i="22"/>
  <c r="T42" i="23" s="1"/>
  <c r="J80" i="18"/>
  <c r="J49" i="17"/>
  <c r="A78" i="18"/>
  <c r="A55" i="12" s="1"/>
  <c r="K43" i="22"/>
  <c r="K43" i="23" s="1"/>
  <c r="J44" i="22"/>
  <c r="J33" i="21"/>
  <c r="AB21" i="26" l="1"/>
  <c r="E74" i="26"/>
  <c r="N44" i="22"/>
  <c r="N44" i="23" s="1"/>
  <c r="J44" i="23"/>
  <c r="P43" i="22"/>
  <c r="P43" i="23" s="1"/>
  <c r="K33" i="21"/>
  <c r="K23" i="10" s="1"/>
  <c r="J23" i="10"/>
  <c r="A51" i="24"/>
  <c r="A51" i="25" s="1"/>
  <c r="K80" i="18"/>
  <c r="K57" i="12" s="1"/>
  <c r="J57" i="12"/>
  <c r="K60" i="20"/>
  <c r="AH24" i="26" s="1"/>
  <c r="G60" i="20"/>
  <c r="AG24" i="26"/>
  <c r="T47" i="17"/>
  <c r="T47" i="11" s="1"/>
  <c r="K49" i="17"/>
  <c r="K49" i="11" s="1"/>
  <c r="J49" i="11"/>
  <c r="A57" i="20"/>
  <c r="J61" i="20"/>
  <c r="A58" i="20"/>
  <c r="X22" i="26" s="1"/>
  <c r="J53" i="24"/>
  <c r="J53" i="25" s="1"/>
  <c r="K52" i="24"/>
  <c r="K52" i="25" s="1"/>
  <c r="A79" i="18"/>
  <c r="A56" i="12" s="1"/>
  <c r="K44" i="22"/>
  <c r="K44" i="23" s="1"/>
  <c r="J46" i="22"/>
  <c r="J46" i="23" s="1"/>
  <c r="J81" i="18"/>
  <c r="J34" i="21"/>
  <c r="J50" i="17"/>
  <c r="X21" i="26" l="1"/>
  <c r="A74" i="26"/>
  <c r="P44" i="22"/>
  <c r="P44" i="23" s="1"/>
  <c r="T43" i="22"/>
  <c r="T43" i="23" s="1"/>
  <c r="A52" i="24"/>
  <c r="A52" i="25" s="1"/>
  <c r="K46" i="22"/>
  <c r="K46" i="23" s="1"/>
  <c r="AD24" i="26"/>
  <c r="E60" i="20"/>
  <c r="AB24" i="26" s="1"/>
  <c r="K34" i="21"/>
  <c r="K24" i="10" s="1"/>
  <c r="J24" i="10"/>
  <c r="K61" i="20"/>
  <c r="AH25" i="26" s="1"/>
  <c r="G61" i="20"/>
  <c r="AG25" i="26"/>
  <c r="K81" i="18"/>
  <c r="K58" i="12" s="1"/>
  <c r="J58" i="12"/>
  <c r="K50" i="17"/>
  <c r="K50" i="11" s="1"/>
  <c r="J50" i="11"/>
  <c r="AG22" i="11"/>
  <c r="J63" i="20"/>
  <c r="K53" i="24"/>
  <c r="K53" i="25" s="1"/>
  <c r="J54" i="24"/>
  <c r="J54" i="25" s="1"/>
  <c r="J82" i="18"/>
  <c r="T44" i="22"/>
  <c r="T44" i="23" s="1"/>
  <c r="T49" i="17"/>
  <c r="T49" i="11" s="1"/>
  <c r="J35" i="21"/>
  <c r="J51" i="17"/>
  <c r="AG23" i="11" s="1"/>
  <c r="A80" i="18"/>
  <c r="A57" i="12" s="1"/>
  <c r="J47" i="22"/>
  <c r="J47" i="23" s="1"/>
  <c r="A60" i="20" l="1"/>
  <c r="X24" i="26" s="1"/>
  <c r="K63" i="20"/>
  <c r="AH27" i="26" s="1"/>
  <c r="AG27" i="26"/>
  <c r="G63" i="20"/>
  <c r="K35" i="21"/>
  <c r="K25" i="10" s="1"/>
  <c r="J25" i="10"/>
  <c r="A53" i="24"/>
  <c r="A53" i="25" s="1"/>
  <c r="K47" i="22"/>
  <c r="K47" i="23" s="1"/>
  <c r="AD25" i="26"/>
  <c r="E61" i="20"/>
  <c r="AB25" i="26" s="1"/>
  <c r="K82" i="18"/>
  <c r="K59" i="12" s="1"/>
  <c r="J59" i="12"/>
  <c r="K51" i="17"/>
  <c r="AH23" i="11" s="1"/>
  <c r="AH22" i="11"/>
  <c r="J64" i="20"/>
  <c r="K54" i="24"/>
  <c r="K54" i="25" s="1"/>
  <c r="J55" i="24"/>
  <c r="J55" i="25" s="1"/>
  <c r="T50" i="17"/>
  <c r="T50" i="11" s="1"/>
  <c r="J36" i="21"/>
  <c r="J48" i="22"/>
  <c r="J52" i="17"/>
  <c r="AG24" i="11" s="1"/>
  <c r="J83" i="18"/>
  <c r="T46" i="22"/>
  <c r="T46" i="23" s="1"/>
  <c r="A81" i="18"/>
  <c r="A58" i="12" s="1"/>
  <c r="K48" i="22" l="1"/>
  <c r="K48" i="23" s="1"/>
  <c r="J48" i="23"/>
  <c r="A61" i="20"/>
  <c r="X25" i="26" s="1"/>
  <c r="K83" i="18"/>
  <c r="K60" i="12" s="1"/>
  <c r="J60" i="12"/>
  <c r="K36" i="21"/>
  <c r="K26" i="10" s="1"/>
  <c r="J26" i="10"/>
  <c r="AD27" i="26"/>
  <c r="E63" i="20"/>
  <c r="AB27" i="26" s="1"/>
  <c r="A54" i="24"/>
  <c r="A54" i="25" s="1"/>
  <c r="K64" i="20"/>
  <c r="AH28" i="26" s="1"/>
  <c r="G64" i="20"/>
  <c r="AG28" i="26"/>
  <c r="AQ22" i="11"/>
  <c r="K52" i="17"/>
  <c r="AH24" i="11" s="1"/>
  <c r="J65" i="20"/>
  <c r="J56" i="24"/>
  <c r="J56" i="25" s="1"/>
  <c r="K55" i="24"/>
  <c r="K55" i="25" s="1"/>
  <c r="P47" i="22"/>
  <c r="P47" i="23" s="1"/>
  <c r="J37" i="21"/>
  <c r="J53" i="17"/>
  <c r="AG25" i="11" s="1"/>
  <c r="J50" i="22"/>
  <c r="J50" i="23" s="1"/>
  <c r="J84" i="18"/>
  <c r="T51" i="17"/>
  <c r="AQ23" i="11" s="1"/>
  <c r="A82" i="18"/>
  <c r="A59" i="12" s="1"/>
  <c r="K50" i="22" l="1"/>
  <c r="K50" i="23" s="1"/>
  <c r="A63" i="20"/>
  <c r="X27" i="26" s="1"/>
  <c r="K37" i="21"/>
  <c r="K27" i="10" s="1"/>
  <c r="J27" i="10"/>
  <c r="K84" i="18"/>
  <c r="K61" i="12" s="1"/>
  <c r="J61" i="12"/>
  <c r="K65" i="20"/>
  <c r="AH29" i="26" s="1"/>
  <c r="G65" i="20"/>
  <c r="AG29" i="26"/>
  <c r="AD28" i="26"/>
  <c r="E64" i="20"/>
  <c r="AB28" i="26" s="1"/>
  <c r="A55" i="24"/>
  <c r="A55" i="25" s="1"/>
  <c r="K53" i="17"/>
  <c r="AH25" i="11" s="1"/>
  <c r="J67" i="20"/>
  <c r="J57" i="24"/>
  <c r="J57" i="25" s="1"/>
  <c r="K56" i="24"/>
  <c r="K56" i="25" s="1"/>
  <c r="A83" i="18"/>
  <c r="A60" i="12" s="1"/>
  <c r="J54" i="17"/>
  <c r="AG26" i="11" s="1"/>
  <c r="J51" i="22"/>
  <c r="J51" i="23" s="1"/>
  <c r="J39" i="21"/>
  <c r="K38" i="21"/>
  <c r="K28" i="10" s="1"/>
  <c r="J86" i="18"/>
  <c r="J63" i="12" s="1"/>
  <c r="P48" i="22"/>
  <c r="P48" i="23" s="1"/>
  <c r="T52" i="17"/>
  <c r="AQ24" i="11" s="1"/>
  <c r="T47" i="22"/>
  <c r="T47" i="23" s="1"/>
  <c r="A56" i="24" l="1"/>
  <c r="A56" i="25" s="1"/>
  <c r="A64" i="20"/>
  <c r="X28" i="26" s="1"/>
  <c r="AD29" i="26"/>
  <c r="E65" i="20"/>
  <c r="AB29" i="26" s="1"/>
  <c r="K39" i="21"/>
  <c r="K29" i="10" s="1"/>
  <c r="J29" i="10"/>
  <c r="K67" i="20"/>
  <c r="AH31" i="26" s="1"/>
  <c r="AG31" i="26"/>
  <c r="K54" i="17"/>
  <c r="AH26" i="11" s="1"/>
  <c r="J69" i="20"/>
  <c r="K86" i="18"/>
  <c r="K63" i="12" s="1"/>
  <c r="G86" i="18"/>
  <c r="G63" i="12" s="1"/>
  <c r="K57" i="24"/>
  <c r="K57" i="25" s="1"/>
  <c r="J58" i="24"/>
  <c r="J52" i="22"/>
  <c r="J52" i="23" s="1"/>
  <c r="K51" i="22"/>
  <c r="K51" i="23" s="1"/>
  <c r="A84" i="18"/>
  <c r="A61" i="12" s="1"/>
  <c r="J55" i="17"/>
  <c r="AG27" i="11" s="1"/>
  <c r="J88" i="18"/>
  <c r="P50" i="22"/>
  <c r="P50" i="23" s="1"/>
  <c r="J40" i="21"/>
  <c r="T53" i="17"/>
  <c r="AQ25" i="11" s="1"/>
  <c r="T48" i="22"/>
  <c r="T48" i="23" s="1"/>
  <c r="A65" i="20" l="1"/>
  <c r="X29" i="26" s="1"/>
  <c r="AG23" i="25"/>
  <c r="J58" i="25"/>
  <c r="K69" i="20"/>
  <c r="AH33" i="26" s="1"/>
  <c r="AG33" i="26"/>
  <c r="K40" i="21"/>
  <c r="K30" i="10" s="1"/>
  <c r="J30" i="10"/>
  <c r="A57" i="24"/>
  <c r="A57" i="25" s="1"/>
  <c r="AG21" i="12"/>
  <c r="G88" i="18"/>
  <c r="AD21" i="12" s="1"/>
  <c r="K55" i="17"/>
  <c r="AH27" i="11" s="1"/>
  <c r="A67" i="20"/>
  <c r="X31" i="26" s="1"/>
  <c r="J70" i="20"/>
  <c r="G69" i="20"/>
  <c r="AD33" i="26" s="1"/>
  <c r="K88" i="18"/>
  <c r="AH21" i="12" s="1"/>
  <c r="J59" i="24"/>
  <c r="AG24" i="25" s="1"/>
  <c r="K58" i="24"/>
  <c r="K58" i="25" s="1"/>
  <c r="T54" i="17"/>
  <c r="AQ26" i="11" s="1"/>
  <c r="J41" i="21"/>
  <c r="T50" i="22"/>
  <c r="T50" i="23" s="1"/>
  <c r="J90" i="18"/>
  <c r="J57" i="17"/>
  <c r="AG29" i="11" s="1"/>
  <c r="T51" i="22"/>
  <c r="T51" i="23" s="1"/>
  <c r="A39" i="21"/>
  <c r="A29" i="10" s="1"/>
  <c r="A38" i="21"/>
  <c r="A28" i="10" s="1"/>
  <c r="E86" i="18"/>
  <c r="E63" i="12" s="1"/>
  <c r="J53" i="22"/>
  <c r="J53" i="23" s="1"/>
  <c r="K52" i="22"/>
  <c r="K52" i="23" s="1"/>
  <c r="K90" i="18" l="1"/>
  <c r="AH23" i="12" s="1"/>
  <c r="AG23" i="12"/>
  <c r="P52" i="22"/>
  <c r="P52" i="23" s="1"/>
  <c r="A58" i="24"/>
  <c r="A58" i="25" s="1"/>
  <c r="AH23" i="25"/>
  <c r="K70" i="20"/>
  <c r="AH34" i="26" s="1"/>
  <c r="AG34" i="26"/>
  <c r="K41" i="21"/>
  <c r="K31" i="10" s="1"/>
  <c r="J31" i="10"/>
  <c r="K57" i="17"/>
  <c r="AH29" i="11" s="1"/>
  <c r="G70" i="20"/>
  <c r="AD34" i="26" s="1"/>
  <c r="J71" i="20"/>
  <c r="E69" i="20"/>
  <c r="AB33" i="26" s="1"/>
  <c r="K59" i="24"/>
  <c r="AH24" i="25" s="1"/>
  <c r="J60" i="24"/>
  <c r="AG25" i="25" s="1"/>
  <c r="P53" i="22"/>
  <c r="P53" i="23" s="1"/>
  <c r="J59" i="17"/>
  <c r="AG31" i="11" s="1"/>
  <c r="A40" i="21"/>
  <c r="A30" i="10" s="1"/>
  <c r="A86" i="18"/>
  <c r="A63" i="12" s="1"/>
  <c r="T55" i="17"/>
  <c r="AQ27" i="11" s="1"/>
  <c r="E88" i="18"/>
  <c r="AB21" i="12" s="1"/>
  <c r="J55" i="22"/>
  <c r="K53" i="22"/>
  <c r="K53" i="23" s="1"/>
  <c r="T52" i="22"/>
  <c r="T52" i="23" s="1"/>
  <c r="J91" i="18"/>
  <c r="J42" i="21"/>
  <c r="N55" i="22" l="1"/>
  <c r="N55" i="23" s="1"/>
  <c r="J55" i="23"/>
  <c r="K91" i="18"/>
  <c r="AH24" i="12" s="1"/>
  <c r="AG24" i="12"/>
  <c r="X23" i="25"/>
  <c r="K71" i="20"/>
  <c r="AH35" i="26" s="1"/>
  <c r="AG35" i="26"/>
  <c r="K42" i="21"/>
  <c r="K32" i="10" s="1"/>
  <c r="J32" i="10"/>
  <c r="A59" i="24"/>
  <c r="X24" i="25" s="1"/>
  <c r="K59" i="17"/>
  <c r="AH31" i="11" s="1"/>
  <c r="G71" i="20"/>
  <c r="AD35" i="26" s="1"/>
  <c r="J73" i="20"/>
  <c r="A69" i="20"/>
  <c r="X33" i="26" s="1"/>
  <c r="E70" i="20"/>
  <c r="AB34" i="26" s="1"/>
  <c r="J61" i="24"/>
  <c r="AG26" i="25" s="1"/>
  <c r="K60" i="24"/>
  <c r="AH25" i="25" s="1"/>
  <c r="P55" i="22"/>
  <c r="P55" i="23" s="1"/>
  <c r="J44" i="21"/>
  <c r="J34" i="10" s="1"/>
  <c r="J92" i="18"/>
  <c r="T53" i="22"/>
  <c r="T53" i="23" s="1"/>
  <c r="A88" i="18"/>
  <c r="X21" i="12" s="1"/>
  <c r="J60" i="17"/>
  <c r="AG32" i="11" s="1"/>
  <c r="A90" i="18"/>
  <c r="X23" i="12" s="1"/>
  <c r="A41" i="21"/>
  <c r="A31" i="10" s="1"/>
  <c r="J56" i="22"/>
  <c r="K55" i="22"/>
  <c r="K55" i="23" s="1"/>
  <c r="J56" i="23" l="1"/>
  <c r="N56" i="22"/>
  <c r="N56" i="23" s="1"/>
  <c r="A60" i="24"/>
  <c r="X25" i="25" s="1"/>
  <c r="K73" i="20"/>
  <c r="AH37" i="26" s="1"/>
  <c r="AG37" i="26"/>
  <c r="K92" i="18"/>
  <c r="AH25" i="12" s="1"/>
  <c r="AG25" i="12"/>
  <c r="K61" i="24"/>
  <c r="AH26" i="25" s="1"/>
  <c r="K60" i="17"/>
  <c r="AH32" i="11" s="1"/>
  <c r="K44" i="21"/>
  <c r="K34" i="10" s="1"/>
  <c r="G44" i="21"/>
  <c r="G34" i="10" s="1"/>
  <c r="A70" i="20"/>
  <c r="X34" i="26" s="1"/>
  <c r="J74" i="20"/>
  <c r="G73" i="20"/>
  <c r="AD37" i="26" s="1"/>
  <c r="E71" i="20"/>
  <c r="AB35" i="26" s="1"/>
  <c r="J62" i="24"/>
  <c r="AG27" i="25" s="1"/>
  <c r="J93" i="18"/>
  <c r="J45" i="21"/>
  <c r="J35" i="10" s="1"/>
  <c r="T55" i="22"/>
  <c r="T55" i="23" s="1"/>
  <c r="A91" i="18"/>
  <c r="X24" i="12" s="1"/>
  <c r="J61" i="17"/>
  <c r="AG33" i="11" s="1"/>
  <c r="J58" i="22"/>
  <c r="K56" i="22"/>
  <c r="K56" i="23" s="1"/>
  <c r="A42" i="21"/>
  <c r="A32" i="10" s="1"/>
  <c r="N58" i="22" l="1"/>
  <c r="AK22" i="23" s="1"/>
  <c r="AG22" i="23"/>
  <c r="K62" i="24"/>
  <c r="AH27" i="25" s="1"/>
  <c r="K93" i="18"/>
  <c r="AH26" i="12" s="1"/>
  <c r="AG26" i="12"/>
  <c r="P56" i="22"/>
  <c r="P56" i="23" s="1"/>
  <c r="K74" i="20"/>
  <c r="AH38" i="26" s="1"/>
  <c r="AG38" i="26"/>
  <c r="K61" i="17"/>
  <c r="AH33" i="11" s="1"/>
  <c r="N60" i="17"/>
  <c r="AK32" i="11" s="1"/>
  <c r="N59" i="17"/>
  <c r="AK31" i="11" s="1"/>
  <c r="N57" i="17"/>
  <c r="AK29" i="11" s="1"/>
  <c r="N58" i="17"/>
  <c r="AK30" i="11" s="1"/>
  <c r="N61" i="17"/>
  <c r="AK33" i="11" s="1"/>
  <c r="N56" i="17"/>
  <c r="AK28" i="11" s="1"/>
  <c r="K45" i="21"/>
  <c r="K35" i="10" s="1"/>
  <c r="G45" i="21"/>
  <c r="G35" i="10" s="1"/>
  <c r="E44" i="21"/>
  <c r="E34" i="10" s="1"/>
  <c r="A71" i="20"/>
  <c r="X35" i="26" s="1"/>
  <c r="E73" i="20"/>
  <c r="AB37" i="26" s="1"/>
  <c r="G74" i="20"/>
  <c r="AD38" i="26" s="1"/>
  <c r="J76" i="20"/>
  <c r="A61" i="24"/>
  <c r="X26" i="25" s="1"/>
  <c r="J63" i="24"/>
  <c r="AG28" i="25" s="1"/>
  <c r="J62" i="17"/>
  <c r="AG34" i="11" s="1"/>
  <c r="J94" i="18"/>
  <c r="A92" i="18"/>
  <c r="X25" i="12" s="1"/>
  <c r="J60" i="22"/>
  <c r="K58" i="22"/>
  <c r="AH22" i="23" s="1"/>
  <c r="J47" i="21"/>
  <c r="J37" i="10" s="1"/>
  <c r="AG24" i="23" l="1"/>
  <c r="N60" i="22"/>
  <c r="AK24" i="23" s="1"/>
  <c r="P58" i="22"/>
  <c r="AM22" i="23" s="1"/>
  <c r="T56" i="22"/>
  <c r="T56" i="23" s="1"/>
  <c r="K94" i="18"/>
  <c r="AH27" i="12" s="1"/>
  <c r="AG27" i="12"/>
  <c r="K63" i="24"/>
  <c r="AH28" i="25" s="1"/>
  <c r="K60" i="22"/>
  <c r="AH24" i="23" s="1"/>
  <c r="K76" i="20"/>
  <c r="AH40" i="26" s="1"/>
  <c r="AG40" i="26"/>
  <c r="K62" i="17"/>
  <c r="AH34" i="11" s="1"/>
  <c r="P56" i="17"/>
  <c r="AM28" i="11" s="1"/>
  <c r="P59" i="17"/>
  <c r="AM31" i="11" s="1"/>
  <c r="P58" i="17"/>
  <c r="AM30" i="11" s="1"/>
  <c r="P60" i="17"/>
  <c r="AM32" i="11" s="1"/>
  <c r="P57" i="17"/>
  <c r="AM29" i="11" s="1"/>
  <c r="K47" i="21"/>
  <c r="K37" i="10" s="1"/>
  <c r="G47" i="21"/>
  <c r="G37" i="10" s="1"/>
  <c r="A44" i="21"/>
  <c r="A34" i="10" s="1"/>
  <c r="J77" i="20"/>
  <c r="A73" i="20"/>
  <c r="X37" i="26" s="1"/>
  <c r="E74" i="20"/>
  <c r="AB38" i="26" s="1"/>
  <c r="A62" i="24"/>
  <c r="X27" i="25" s="1"/>
  <c r="J65" i="24"/>
  <c r="AG30" i="25" s="1"/>
  <c r="J61" i="22"/>
  <c r="J95" i="18"/>
  <c r="P61" i="17"/>
  <c r="AM33" i="11" s="1"/>
  <c r="E45" i="21"/>
  <c r="E35" i="10" s="1"/>
  <c r="A93" i="18"/>
  <c r="X26" i="12" s="1"/>
  <c r="T60" i="17"/>
  <c r="AQ32" i="11" s="1"/>
  <c r="J63" i="17"/>
  <c r="AG35" i="11" s="1"/>
  <c r="J48" i="21"/>
  <c r="J38" i="10" s="1"/>
  <c r="T58" i="22"/>
  <c r="AQ22" i="23" s="1"/>
  <c r="AG25" i="23" l="1"/>
  <c r="N61" i="22"/>
  <c r="AK25" i="23" s="1"/>
  <c r="K61" i="22"/>
  <c r="AH25" i="23" s="1"/>
  <c r="K77" i="20"/>
  <c r="AH41" i="26" s="1"/>
  <c r="AG41" i="26"/>
  <c r="K95" i="18"/>
  <c r="AH28" i="12" s="1"/>
  <c r="AG28" i="12"/>
  <c r="P60" i="22"/>
  <c r="AM24" i="23" s="1"/>
  <c r="T57" i="17"/>
  <c r="AQ29" i="11" s="1"/>
  <c r="K63" i="17"/>
  <c r="AH35" i="11" s="1"/>
  <c r="T59" i="17"/>
  <c r="AQ31" i="11" s="1"/>
  <c r="T58" i="17"/>
  <c r="AQ30" i="11" s="1"/>
  <c r="T56" i="17"/>
  <c r="AQ28" i="11" s="1"/>
  <c r="K48" i="21"/>
  <c r="K38" i="10" s="1"/>
  <c r="G48" i="21"/>
  <c r="G38" i="10" s="1"/>
  <c r="A74" i="20"/>
  <c r="X38" i="26" s="1"/>
  <c r="A76" i="20"/>
  <c r="X40" i="26" s="1"/>
  <c r="J78" i="20"/>
  <c r="J66" i="24"/>
  <c r="AG31" i="25" s="1"/>
  <c r="K65" i="24"/>
  <c r="AH30" i="25" s="1"/>
  <c r="A63" i="24"/>
  <c r="X28" i="25" s="1"/>
  <c r="J63" i="22"/>
  <c r="AG27" i="23" s="1"/>
  <c r="T61" i="17"/>
  <c r="AQ33" i="11" s="1"/>
  <c r="A94" i="18"/>
  <c r="X27" i="12" s="1"/>
  <c r="A45" i="21"/>
  <c r="A35" i="10" s="1"/>
  <c r="J96" i="18"/>
  <c r="K96" i="18" s="1"/>
  <c r="J49" i="21"/>
  <c r="J39" i="10" s="1"/>
  <c r="T62" i="17"/>
  <c r="AQ34" i="11" s="1"/>
  <c r="E47" i="21"/>
  <c r="E37" i="10" s="1"/>
  <c r="J64" i="17"/>
  <c r="AG36" i="11" s="1"/>
  <c r="T60" i="22" l="1"/>
  <c r="AQ24" i="23" s="1"/>
  <c r="P61" i="22"/>
  <c r="AM25" i="23" s="1"/>
  <c r="J65" i="22"/>
  <c r="K63" i="22"/>
  <c r="AH27" i="23" s="1"/>
  <c r="K78" i="20"/>
  <c r="AH42" i="26" s="1"/>
  <c r="AG42" i="26"/>
  <c r="K64" i="17"/>
  <c r="AH36" i="11" s="1"/>
  <c r="K49" i="21"/>
  <c r="K39" i="10" s="1"/>
  <c r="G49" i="21"/>
  <c r="G39" i="10" s="1"/>
  <c r="A77" i="20"/>
  <c r="X41" i="26" s="1"/>
  <c r="J79" i="20"/>
  <c r="K79" i="20" s="1"/>
  <c r="E65" i="24"/>
  <c r="AB30" i="25" s="1"/>
  <c r="J67" i="24"/>
  <c r="AG32" i="25" s="1"/>
  <c r="K66" i="24"/>
  <c r="AH31" i="25" s="1"/>
  <c r="J65" i="17"/>
  <c r="AG37" i="11" s="1"/>
  <c r="E48" i="21"/>
  <c r="E38" i="10" s="1"/>
  <c r="T63" i="17"/>
  <c r="AQ35" i="11" s="1"/>
  <c r="J51" i="21"/>
  <c r="A95" i="18"/>
  <c r="X28" i="12" s="1"/>
  <c r="A47" i="21"/>
  <c r="A37" i="10" s="1"/>
  <c r="J97" i="18"/>
  <c r="K97" i="18" s="1"/>
  <c r="K65" i="22" l="1"/>
  <c r="AH29" i="23" s="1"/>
  <c r="AG29" i="23"/>
  <c r="K67" i="24"/>
  <c r="AH32" i="25" s="1"/>
  <c r="T61" i="22"/>
  <c r="AQ25" i="23" s="1"/>
  <c r="K51" i="21"/>
  <c r="K41" i="10" s="1"/>
  <c r="J41" i="10"/>
  <c r="K65" i="17"/>
  <c r="AH37" i="11" s="1"/>
  <c r="A79" i="20"/>
  <c r="J80" i="20"/>
  <c r="K80" i="20" s="1"/>
  <c r="A78" i="20"/>
  <c r="X42" i="26" s="1"/>
  <c r="J69" i="24"/>
  <c r="E66" i="24"/>
  <c r="AB31" i="25" s="1"/>
  <c r="A65" i="24"/>
  <c r="X30" i="25" s="1"/>
  <c r="J52" i="21"/>
  <c r="J66" i="17"/>
  <c r="AG38" i="11" s="1"/>
  <c r="A96" i="18"/>
  <c r="E49" i="21"/>
  <c r="E39" i="10" s="1"/>
  <c r="T64" i="17"/>
  <c r="AQ36" i="11" s="1"/>
  <c r="J98" i="18"/>
  <c r="K98" i="18" s="1"/>
  <c r="A48" i="21"/>
  <c r="A38" i="10" s="1"/>
  <c r="K69" i="24" l="1"/>
  <c r="AH34" i="25" s="1"/>
  <c r="AG34" i="25"/>
  <c r="K52" i="21"/>
  <c r="K42" i="10" s="1"/>
  <c r="J42" i="10"/>
  <c r="K66" i="17"/>
  <c r="AH38" i="11" s="1"/>
  <c r="A80" i="20"/>
  <c r="J81" i="20"/>
  <c r="K81" i="20" s="1"/>
  <c r="E67" i="24"/>
  <c r="AB32" i="25" s="1"/>
  <c r="J72" i="24"/>
  <c r="A66" i="24"/>
  <c r="X31" i="25" s="1"/>
  <c r="J99" i="18"/>
  <c r="K99" i="18" s="1"/>
  <c r="A98" i="18"/>
  <c r="A97" i="18"/>
  <c r="A49" i="21"/>
  <c r="A39" i="10" s="1"/>
  <c r="J67" i="17"/>
  <c r="AG39" i="11" s="1"/>
  <c r="T65" i="17"/>
  <c r="AQ37" i="11" s="1"/>
  <c r="J53" i="21"/>
  <c r="E51" i="21"/>
  <c r="E41" i="10" s="1"/>
  <c r="K72" i="24" l="1"/>
  <c r="AH37" i="25" s="1"/>
  <c r="AG37" i="25"/>
  <c r="K53" i="21"/>
  <c r="K43" i="10" s="1"/>
  <c r="J43" i="10"/>
  <c r="K67" i="17"/>
  <c r="AH39" i="11" s="1"/>
  <c r="A81" i="20"/>
  <c r="J82" i="20"/>
  <c r="K82" i="20" s="1"/>
  <c r="A67" i="24"/>
  <c r="X32" i="25" s="1"/>
  <c r="A69" i="24"/>
  <c r="X34" i="25" s="1"/>
  <c r="J73" i="24"/>
  <c r="A51" i="21"/>
  <c r="A41" i="10" s="1"/>
  <c r="J54" i="21"/>
  <c r="A52" i="21"/>
  <c r="A42" i="10" s="1"/>
  <c r="J68" i="17"/>
  <c r="AG40" i="11" s="1"/>
  <c r="T66" i="17"/>
  <c r="AQ38" i="11" s="1"/>
  <c r="A99" i="18"/>
  <c r="J100" i="18"/>
  <c r="K100" i="18" s="1"/>
  <c r="K73" i="24" l="1"/>
  <c r="AH38" i="25" s="1"/>
  <c r="AG38" i="25"/>
  <c r="J44" i="10"/>
  <c r="K54" i="21"/>
  <c r="K44" i="10" s="1"/>
  <c r="K68" i="17"/>
  <c r="AH40" i="11" s="1"/>
  <c r="A82" i="20"/>
  <c r="J83" i="20"/>
  <c r="K83" i="20" s="1"/>
  <c r="A72" i="24"/>
  <c r="X37" i="25" s="1"/>
  <c r="J75" i="24"/>
  <c r="A53" i="21"/>
  <c r="A43" i="10" s="1"/>
  <c r="J101" i="18"/>
  <c r="K101" i="18" s="1"/>
  <c r="A100" i="18"/>
  <c r="J69" i="17"/>
  <c r="AG41" i="11" s="1"/>
  <c r="T67" i="17"/>
  <c r="AQ39" i="11" s="1"/>
  <c r="J55" i="21"/>
  <c r="AG40" i="25" l="1"/>
  <c r="K75" i="24"/>
  <c r="AH40" i="25" s="1"/>
  <c r="AG20" i="10"/>
  <c r="J45" i="10"/>
  <c r="K55" i="21"/>
  <c r="K69" i="17"/>
  <c r="AH41" i="11" s="1"/>
  <c r="J84" i="20"/>
  <c r="K84" i="20" s="1"/>
  <c r="A83" i="20"/>
  <c r="J76" i="24"/>
  <c r="E73" i="24"/>
  <c r="AB38" i="25" s="1"/>
  <c r="A54" i="21"/>
  <c r="A44" i="10" s="1"/>
  <c r="J70" i="17"/>
  <c r="AG42" i="11" s="1"/>
  <c r="J102" i="18"/>
  <c r="K102" i="18" s="1"/>
  <c r="A101" i="18"/>
  <c r="J56" i="21"/>
  <c r="T68" i="17"/>
  <c r="AQ40" i="11" s="1"/>
  <c r="K76" i="24" l="1"/>
  <c r="AH41" i="25" s="1"/>
  <c r="AG41" i="25"/>
  <c r="K45" i="10"/>
  <c r="AH20" i="10"/>
  <c r="AG21" i="10"/>
  <c r="K56" i="21"/>
  <c r="AH21" i="10" s="1"/>
  <c r="K70" i="17"/>
  <c r="AH42" i="11" s="1"/>
  <c r="J85" i="20"/>
  <c r="K85" i="20" s="1"/>
  <c r="A84" i="20"/>
  <c r="A73" i="24"/>
  <c r="X38" i="25" s="1"/>
  <c r="E75" i="24"/>
  <c r="AB40" i="25" s="1"/>
  <c r="J77" i="24"/>
  <c r="J57" i="21"/>
  <c r="J103" i="18"/>
  <c r="K103" i="18" s="1"/>
  <c r="A102" i="18"/>
  <c r="A55" i="21"/>
  <c r="J71" i="17"/>
  <c r="AG43" i="11" s="1"/>
  <c r="T69" i="17"/>
  <c r="AQ41" i="11" s="1"/>
  <c r="AG42" i="25" l="1"/>
  <c r="K77" i="24"/>
  <c r="AH42" i="25" s="1"/>
  <c r="X20" i="10"/>
  <c r="A45" i="10"/>
  <c r="AG22" i="10"/>
  <c r="K57" i="21"/>
  <c r="AH22" i="10" s="1"/>
  <c r="K71" i="17"/>
  <c r="AH43" i="11" s="1"/>
  <c r="J86" i="20"/>
  <c r="K86" i="20" s="1"/>
  <c r="A85" i="20"/>
  <c r="J79" i="24"/>
  <c r="A75" i="24"/>
  <c r="X40" i="25" s="1"/>
  <c r="E76" i="24"/>
  <c r="AB41" i="25" s="1"/>
  <c r="J72" i="17"/>
  <c r="AG44" i="11" s="1"/>
  <c r="A103" i="18"/>
  <c r="J104" i="18"/>
  <c r="K104" i="18" s="1"/>
  <c r="T70" i="17"/>
  <c r="AQ42" i="11" s="1"/>
  <c r="J58" i="21"/>
  <c r="A56" i="21"/>
  <c r="X21" i="10" s="1"/>
  <c r="K79" i="24" l="1"/>
  <c r="AH44" i="25" s="1"/>
  <c r="AG44" i="25"/>
  <c r="AG23" i="10"/>
  <c r="K58" i="21"/>
  <c r="AH23" i="10" s="1"/>
  <c r="K72" i="17"/>
  <c r="AH44" i="11" s="1"/>
  <c r="J87" i="20"/>
  <c r="K87" i="20" s="1"/>
  <c r="A86" i="20"/>
  <c r="J81" i="24"/>
  <c r="A76" i="24"/>
  <c r="X41" i="25" s="1"/>
  <c r="E77" i="24"/>
  <c r="AB42" i="25" s="1"/>
  <c r="A57" i="21"/>
  <c r="X22" i="10" s="1"/>
  <c r="J105" i="18"/>
  <c r="K105" i="18" s="1"/>
  <c r="A104" i="18"/>
  <c r="J73" i="17"/>
  <c r="AG45" i="11" s="1"/>
  <c r="J60" i="21"/>
  <c r="T71" i="17"/>
  <c r="AQ43" i="11" s="1"/>
  <c r="K81" i="24" l="1"/>
  <c r="AH46" i="25" s="1"/>
  <c r="AG46" i="25"/>
  <c r="AG25" i="10"/>
  <c r="G60" i="21"/>
  <c r="AD25" i="10" s="1"/>
  <c r="K60" i="21"/>
  <c r="AH25" i="10" s="1"/>
  <c r="K73" i="17"/>
  <c r="AH45" i="11" s="1"/>
  <c r="A87" i="20"/>
  <c r="J88" i="20"/>
  <c r="K88" i="20" s="1"/>
  <c r="A77" i="24"/>
  <c r="X42" i="25" s="1"/>
  <c r="E79" i="24"/>
  <c r="AB44" i="25" s="1"/>
  <c r="J61" i="21"/>
  <c r="T72" i="17"/>
  <c r="AQ44" i="11" s="1"/>
  <c r="A58" i="21"/>
  <c r="X23" i="10" s="1"/>
  <c r="J74" i="17"/>
  <c r="AG46" i="11" s="1"/>
  <c r="J106" i="18"/>
  <c r="K106" i="18" s="1"/>
  <c r="A105" i="18"/>
  <c r="AG26" i="10" l="1"/>
  <c r="G61" i="21"/>
  <c r="AD26" i="10" s="1"/>
  <c r="K61" i="21"/>
  <c r="AH26" i="10" s="1"/>
  <c r="K74" i="17"/>
  <c r="AH46" i="11" s="1"/>
  <c r="E60" i="21"/>
  <c r="AB25" i="10" s="1"/>
  <c r="J89" i="20"/>
  <c r="K89" i="20" s="1"/>
  <c r="A88" i="20"/>
  <c r="A79" i="24"/>
  <c r="X44" i="25" s="1"/>
  <c r="T73" i="17"/>
  <c r="AQ45" i="11" s="1"/>
  <c r="J62" i="21"/>
  <c r="J107" i="18"/>
  <c r="K107" i="18" s="1"/>
  <c r="A106" i="18"/>
  <c r="J75" i="17"/>
  <c r="AG47" i="11" s="1"/>
  <c r="A60" i="21" l="1"/>
  <c r="X25" i="10" s="1"/>
  <c r="G62" i="21"/>
  <c r="AD27" i="10" s="1"/>
  <c r="AG27" i="10"/>
  <c r="K62" i="21"/>
  <c r="AH27" i="10" s="1"/>
  <c r="K75" i="17"/>
  <c r="AH47" i="11" s="1"/>
  <c r="A89" i="20"/>
  <c r="J90" i="20"/>
  <c r="K90" i="20" s="1"/>
  <c r="E61" i="21"/>
  <c r="AB26" i="10" s="1"/>
  <c r="J76" i="17"/>
  <c r="AG48" i="11" s="1"/>
  <c r="J64" i="21"/>
  <c r="T74" i="17"/>
  <c r="AQ46" i="11" s="1"/>
  <c r="A107" i="18"/>
  <c r="J108" i="18"/>
  <c r="K108" i="18" s="1"/>
  <c r="AG29" i="10" l="1"/>
  <c r="G64" i="21"/>
  <c r="AD29" i="10" s="1"/>
  <c r="K64" i="21"/>
  <c r="AH29" i="10" s="1"/>
  <c r="K76" i="17"/>
  <c r="AH48" i="11" s="1"/>
  <c r="A90" i="20"/>
  <c r="J91" i="20"/>
  <c r="K91" i="20" s="1"/>
  <c r="J109" i="18"/>
  <c r="K109" i="18" s="1"/>
  <c r="A108" i="18"/>
  <c r="E62" i="21"/>
  <c r="AB27" i="10" s="1"/>
  <c r="T75" i="17"/>
  <c r="AQ47" i="11" s="1"/>
  <c r="J65" i="21"/>
  <c r="J77" i="17"/>
  <c r="AG49" i="11" s="1"/>
  <c r="A61" i="21"/>
  <c r="X26" i="10" s="1"/>
  <c r="AG30" i="10" l="1"/>
  <c r="G65" i="21"/>
  <c r="AD30" i="10" s="1"/>
  <c r="K65" i="21"/>
  <c r="AH30" i="10" s="1"/>
  <c r="K77" i="17"/>
  <c r="AH49" i="11" s="1"/>
  <c r="J92" i="20"/>
  <c r="K92" i="20" s="1"/>
  <c r="A91" i="20"/>
  <c r="J110" i="18"/>
  <c r="K110" i="18" s="1"/>
  <c r="J78" i="17"/>
  <c r="AG50" i="11" s="1"/>
  <c r="E64" i="21"/>
  <c r="AB29" i="10" s="1"/>
  <c r="A62" i="21"/>
  <c r="X27" i="10" s="1"/>
  <c r="T76" i="17"/>
  <c r="AQ48" i="11" s="1"/>
  <c r="J66" i="21"/>
  <c r="G66" i="21" l="1"/>
  <c r="AD31" i="10" s="1"/>
  <c r="AG31" i="10"/>
  <c r="K78" i="17"/>
  <c r="AH50" i="11" s="1"/>
  <c r="K66" i="21"/>
  <c r="AH31" i="10" s="1"/>
  <c r="J93" i="20"/>
  <c r="K93" i="20" s="1"/>
  <c r="A92" i="20"/>
  <c r="J67" i="21"/>
  <c r="J79" i="17"/>
  <c r="AG51" i="11" s="1"/>
  <c r="E65" i="21"/>
  <c r="AB30" i="10" s="1"/>
  <c r="A64" i="21"/>
  <c r="X29" i="10" s="1"/>
  <c r="T77" i="17"/>
  <c r="AQ49" i="11" s="1"/>
  <c r="A109" i="18"/>
  <c r="J111" i="18"/>
  <c r="K111" i="18" s="1"/>
  <c r="AG32" i="10" l="1"/>
  <c r="G67" i="21"/>
  <c r="AD32" i="10" s="1"/>
  <c r="K79" i="17"/>
  <c r="AH51" i="11" s="1"/>
  <c r="K67" i="21"/>
  <c r="AH32" i="10" s="1"/>
  <c r="J94" i="20"/>
  <c r="K94" i="20" s="1"/>
  <c r="AH57" i="26" s="1"/>
  <c r="A110" i="18"/>
  <c r="J68" i="21"/>
  <c r="T78" i="17"/>
  <c r="AQ50" i="11" s="1"/>
  <c r="E66" i="21"/>
  <c r="AB31" i="10" s="1"/>
  <c r="J112" i="18"/>
  <c r="K112" i="18" s="1"/>
  <c r="A65" i="21"/>
  <c r="X30" i="10" s="1"/>
  <c r="J80" i="17"/>
  <c r="AG52" i="11" s="1"/>
  <c r="AG33" i="10" l="1"/>
  <c r="G68" i="21"/>
  <c r="AD33" i="10" s="1"/>
  <c r="K80" i="17"/>
  <c r="AH52" i="11" s="1"/>
  <c r="K68" i="21"/>
  <c r="AH33" i="10" s="1"/>
  <c r="A93" i="20"/>
  <c r="AG57" i="26"/>
  <c r="J95" i="20"/>
  <c r="K95" i="20" s="1"/>
  <c r="AH58" i="26" s="1"/>
  <c r="A111" i="18"/>
  <c r="E67" i="21"/>
  <c r="AB32" i="10" s="1"/>
  <c r="J81" i="17"/>
  <c r="AG53" i="11" s="1"/>
  <c r="T79" i="17"/>
  <c r="AQ51" i="11" s="1"/>
  <c r="A66" i="21"/>
  <c r="X31" i="10" s="1"/>
  <c r="J69" i="21"/>
  <c r="J113" i="18"/>
  <c r="K113" i="18" s="1"/>
  <c r="AG34" i="10" l="1"/>
  <c r="G69" i="21"/>
  <c r="AD34" i="10" s="1"/>
  <c r="K81" i="17"/>
  <c r="AH53" i="11" s="1"/>
  <c r="K69" i="21"/>
  <c r="AH34" i="10" s="1"/>
  <c r="A94" i="20"/>
  <c r="X57" i="26" s="1"/>
  <c r="J97" i="20"/>
  <c r="K97" i="20" s="1"/>
  <c r="AH60" i="26" s="1"/>
  <c r="AG58" i="26"/>
  <c r="E68" i="21"/>
  <c r="AB33" i="10" s="1"/>
  <c r="J82" i="17"/>
  <c r="AG54" i="11" s="1"/>
  <c r="T80" i="17"/>
  <c r="AQ52" i="11" s="1"/>
  <c r="J70" i="21"/>
  <c r="J114" i="18"/>
  <c r="K114" i="18" s="1"/>
  <c r="A112" i="18"/>
  <c r="A67" i="21"/>
  <c r="X32" i="10" s="1"/>
  <c r="G70" i="21" l="1"/>
  <c r="AD35" i="10" s="1"/>
  <c r="AG35" i="10"/>
  <c r="K82" i="17"/>
  <c r="AH54" i="11" s="1"/>
  <c r="K70" i="21"/>
  <c r="AH35" i="10" s="1"/>
  <c r="G97" i="20"/>
  <c r="AG60" i="26"/>
  <c r="J98" i="20"/>
  <c r="K98" i="20" s="1"/>
  <c r="AH61" i="26" s="1"/>
  <c r="A95" i="20"/>
  <c r="X58" i="26" s="1"/>
  <c r="J115" i="18"/>
  <c r="K115" i="18" s="1"/>
  <c r="J71" i="21"/>
  <c r="A113" i="18"/>
  <c r="E69" i="21"/>
  <c r="AB34" i="10" s="1"/>
  <c r="T81" i="17"/>
  <c r="AQ53" i="11" s="1"/>
  <c r="J83" i="17"/>
  <c r="AG55" i="11" s="1"/>
  <c r="A68" i="21"/>
  <c r="X33" i="10" s="1"/>
  <c r="AG36" i="10" l="1"/>
  <c r="G71" i="21"/>
  <c r="AD36" i="10" s="1"/>
  <c r="K71" i="21"/>
  <c r="AH36" i="10" s="1"/>
  <c r="G98" i="20"/>
  <c r="AG61" i="26"/>
  <c r="J99" i="20"/>
  <c r="K99" i="20" s="1"/>
  <c r="AH62" i="26" s="1"/>
  <c r="AD60" i="26"/>
  <c r="E97" i="20"/>
  <c r="T82" i="17"/>
  <c r="AQ54" i="11" s="1"/>
  <c r="A69" i="21"/>
  <c r="X34" i="10" s="1"/>
  <c r="J73" i="21"/>
  <c r="A114" i="18"/>
  <c r="K83" i="17"/>
  <c r="AH55" i="11" s="1"/>
  <c r="J84" i="17"/>
  <c r="E70" i="21"/>
  <c r="AB35" i="10" s="1"/>
  <c r="J116" i="18"/>
  <c r="K116" i="18" s="1"/>
  <c r="K73" i="21" l="1"/>
  <c r="AH38" i="10" s="1"/>
  <c r="AG38" i="10"/>
  <c r="AG56" i="11"/>
  <c r="K84" i="17"/>
  <c r="AH56" i="11" s="1"/>
  <c r="AD61" i="26"/>
  <c r="E98" i="20"/>
  <c r="J100" i="20"/>
  <c r="K100" i="20" s="1"/>
  <c r="AH63" i="26" s="1"/>
  <c r="G99" i="20"/>
  <c r="AG62" i="26"/>
  <c r="AB60" i="26"/>
  <c r="A97" i="20"/>
  <c r="X60" i="26" s="1"/>
  <c r="J117" i="18"/>
  <c r="K117" i="18" s="1"/>
  <c r="T83" i="17"/>
  <c r="AQ55" i="11" s="1"/>
  <c r="J74" i="21"/>
  <c r="E71" i="21"/>
  <c r="AB36" i="10" s="1"/>
  <c r="A115" i="18"/>
  <c r="A70" i="21"/>
  <c r="X35" i="10" s="1"/>
  <c r="J85" i="17"/>
  <c r="AG57" i="11" l="1"/>
  <c r="K85" i="17"/>
  <c r="AH57" i="11" s="1"/>
  <c r="K74" i="21"/>
  <c r="AH39" i="10" s="1"/>
  <c r="AG39" i="10"/>
  <c r="G100" i="20"/>
  <c r="AG63" i="26"/>
  <c r="J101" i="20"/>
  <c r="K101" i="20" s="1"/>
  <c r="AH64" i="26" s="1"/>
  <c r="AD62" i="26"/>
  <c r="E99" i="20"/>
  <c r="AB61" i="26"/>
  <c r="A98" i="20"/>
  <c r="X61" i="26" s="1"/>
  <c r="J75" i="21"/>
  <c r="J86" i="17"/>
  <c r="A116" i="18"/>
  <c r="E73" i="21"/>
  <c r="AB38" i="10" s="1"/>
  <c r="J118" i="18"/>
  <c r="K118" i="18" s="1"/>
  <c r="T84" i="17"/>
  <c r="AQ56" i="11" s="1"/>
  <c r="A71" i="21"/>
  <c r="X36" i="10" s="1"/>
  <c r="K75" i="21" l="1"/>
  <c r="AH40" i="10" s="1"/>
  <c r="AG40" i="10"/>
  <c r="AG58" i="11"/>
  <c r="K86" i="17"/>
  <c r="AH58" i="11" s="1"/>
  <c r="J102" i="20"/>
  <c r="K102" i="20" s="1"/>
  <c r="AH65" i="26" s="1"/>
  <c r="G101" i="20"/>
  <c r="AG64" i="26"/>
  <c r="AB62" i="26"/>
  <c r="A99" i="20"/>
  <c r="X62" i="26" s="1"/>
  <c r="AD63" i="26"/>
  <c r="E100" i="20"/>
  <c r="E117" i="18"/>
  <c r="J76" i="21"/>
  <c r="K76" i="21" s="1"/>
  <c r="A75" i="21"/>
  <c r="X40" i="10" s="1"/>
  <c r="J87" i="17"/>
  <c r="A74" i="21"/>
  <c r="X39" i="10" s="1"/>
  <c r="J119" i="18"/>
  <c r="K119" i="18" s="1"/>
  <c r="A73" i="21"/>
  <c r="X38" i="10" s="1"/>
  <c r="T85" i="17"/>
  <c r="AQ57" i="11" s="1"/>
  <c r="K87" i="17" l="1"/>
  <c r="AH59" i="11" s="1"/>
  <c r="AG59" i="11"/>
  <c r="A100" i="20"/>
  <c r="X63" i="26" s="1"/>
  <c r="AB63" i="26"/>
  <c r="E101" i="20"/>
  <c r="AD64" i="26"/>
  <c r="G102" i="20"/>
  <c r="AG65" i="26"/>
  <c r="J104" i="20"/>
  <c r="K104" i="20" s="1"/>
  <c r="AH67" i="26" s="1"/>
  <c r="T86" i="17"/>
  <c r="AQ58" i="11" s="1"/>
  <c r="J77" i="21"/>
  <c r="K77" i="21" s="1"/>
  <c r="A76" i="21"/>
  <c r="A117" i="18"/>
  <c r="J120" i="18"/>
  <c r="K120" i="18" s="1"/>
  <c r="E118" i="18"/>
  <c r="J88" i="17"/>
  <c r="K88" i="17" l="1"/>
  <c r="AH60" i="11" s="1"/>
  <c r="AG60" i="11"/>
  <c r="AG67" i="26"/>
  <c r="J105" i="20"/>
  <c r="K105" i="20" s="1"/>
  <c r="AH68" i="26" s="1"/>
  <c r="A101" i="20"/>
  <c r="X64" i="26" s="1"/>
  <c r="AB64" i="26"/>
  <c r="E102" i="20"/>
  <c r="AD65" i="26"/>
  <c r="T87" i="17"/>
  <c r="AQ59" i="11" s="1"/>
  <c r="J122" i="18"/>
  <c r="K122" i="18" s="1"/>
  <c r="J89" i="17"/>
  <c r="J78" i="21"/>
  <c r="K78" i="21" s="1"/>
  <c r="A77" i="21"/>
  <c r="A118" i="18"/>
  <c r="A119" i="18"/>
  <c r="AG61" i="11" l="1"/>
  <c r="K89" i="17"/>
  <c r="AH61" i="11" s="1"/>
  <c r="A104" i="20"/>
  <c r="X67" i="26" s="1"/>
  <c r="AB65" i="26"/>
  <c r="A102" i="20"/>
  <c r="X65" i="26" s="1"/>
  <c r="AG68" i="26"/>
  <c r="J106" i="20"/>
  <c r="K106" i="20" s="1"/>
  <c r="AH69" i="26" s="1"/>
  <c r="T88" i="17"/>
  <c r="AQ60" i="11" s="1"/>
  <c r="J79" i="21"/>
  <c r="K79" i="21" s="1"/>
  <c r="A78" i="21"/>
  <c r="J123" i="18"/>
  <c r="K123" i="18" s="1"/>
  <c r="J90" i="17"/>
  <c r="A120" i="18"/>
  <c r="AG62" i="11" l="1"/>
  <c r="K90" i="17"/>
  <c r="AH62" i="11" s="1"/>
  <c r="AG69" i="26"/>
  <c r="J107" i="20"/>
  <c r="K107" i="20" s="1"/>
  <c r="AH70" i="26" s="1"/>
  <c r="A105" i="20"/>
  <c r="X68" i="26" s="1"/>
  <c r="J91" i="17"/>
  <c r="T89" i="17"/>
  <c r="AQ61" i="11" s="1"/>
  <c r="J80" i="21"/>
  <c r="K80" i="21" s="1"/>
  <c r="A79" i="21"/>
  <c r="A122" i="18"/>
  <c r="J124" i="18"/>
  <c r="K124" i="18" s="1"/>
  <c r="AG63" i="11" l="1"/>
  <c r="K91" i="17"/>
  <c r="AH63" i="11" s="1"/>
  <c r="A106" i="20"/>
  <c r="X69" i="26" s="1"/>
  <c r="AG70" i="26"/>
  <c r="J109" i="20"/>
  <c r="K109" i="20" s="1"/>
  <c r="AH72" i="26" s="1"/>
  <c r="J125" i="18"/>
  <c r="K125" i="18" s="1"/>
  <c r="A80" i="21"/>
  <c r="J81" i="21"/>
  <c r="K81" i="21" s="1"/>
  <c r="J92" i="17"/>
  <c r="T90" i="17"/>
  <c r="AQ62" i="11" s="1"/>
  <c r="A123" i="18"/>
  <c r="AG64" i="11" l="1"/>
  <c r="K92" i="17"/>
  <c r="AH64" i="11" s="1"/>
  <c r="J110" i="20"/>
  <c r="K110" i="20" s="1"/>
  <c r="AH73" i="26" s="1"/>
  <c r="G109" i="20"/>
  <c r="AG72" i="26"/>
  <c r="A107" i="20"/>
  <c r="X70" i="26" s="1"/>
  <c r="J93" i="17"/>
  <c r="T91" i="17"/>
  <c r="AQ63" i="11" s="1"/>
  <c r="J126" i="18"/>
  <c r="K126" i="18" s="1"/>
  <c r="A124" i="18"/>
  <c r="A81" i="21"/>
  <c r="J82" i="21"/>
  <c r="K82" i="21" s="1"/>
  <c r="AG65" i="11" l="1"/>
  <c r="K93" i="17"/>
  <c r="AH65" i="11" s="1"/>
  <c r="E109" i="20"/>
  <c r="AD72" i="26"/>
  <c r="G110" i="20"/>
  <c r="AG73" i="26"/>
  <c r="J111" i="20"/>
  <c r="K111" i="20" s="1"/>
  <c r="AH74" i="26" s="1"/>
  <c r="J127" i="18"/>
  <c r="K127" i="18" s="1"/>
  <c r="A82" i="21"/>
  <c r="J83" i="21"/>
  <c r="K83" i="21" s="1"/>
  <c r="J94" i="17"/>
  <c r="T92" i="17"/>
  <c r="AQ64" i="11" s="1"/>
  <c r="A125" i="18"/>
  <c r="AG66" i="11" l="1"/>
  <c r="K94" i="17"/>
  <c r="AH66" i="11" s="1"/>
  <c r="AD73" i="26"/>
  <c r="E110" i="20"/>
  <c r="G111" i="20"/>
  <c r="AG74" i="26"/>
  <c r="AB72" i="26"/>
  <c r="A109" i="20"/>
  <c r="X72" i="26" s="1"/>
  <c r="J95" i="17"/>
  <c r="T93" i="17"/>
  <c r="AQ65" i="11" s="1"/>
  <c r="J128" i="18"/>
  <c r="K128" i="18" s="1"/>
  <c r="A126" i="18"/>
  <c r="A83" i="21"/>
  <c r="J84" i="21"/>
  <c r="K95" i="17" l="1"/>
  <c r="AH67" i="11" s="1"/>
  <c r="AG67" i="11"/>
  <c r="AG44" i="10"/>
  <c r="K84" i="21"/>
  <c r="AH44" i="10" s="1"/>
  <c r="T94" i="17"/>
  <c r="AQ66" i="11" s="1"/>
  <c r="AD74" i="26"/>
  <c r="E111" i="20"/>
  <c r="A110" i="20"/>
  <c r="X73" i="26" s="1"/>
  <c r="AB73" i="26"/>
  <c r="J129" i="18"/>
  <c r="K129" i="18" s="1"/>
  <c r="A127" i="18"/>
  <c r="J97" i="17"/>
  <c r="J85" i="21"/>
  <c r="A84" i="21" l="1"/>
  <c r="X44" i="10" s="1"/>
  <c r="AG69" i="11"/>
  <c r="K97" i="17"/>
  <c r="AH69" i="11" s="1"/>
  <c r="AG45" i="10"/>
  <c r="K85" i="21"/>
  <c r="AH45" i="10" s="1"/>
  <c r="N97" i="17"/>
  <c r="AK69" i="11" s="1"/>
  <c r="A111" i="20"/>
  <c r="X74" i="26" s="1"/>
  <c r="AB74" i="26"/>
  <c r="T95" i="17"/>
  <c r="AQ67" i="11" s="1"/>
  <c r="J98" i="17"/>
  <c r="J130" i="18"/>
  <c r="A128" i="18"/>
  <c r="J87" i="21"/>
  <c r="K130" i="18" l="1"/>
  <c r="AH32" i="12" s="1"/>
  <c r="AG32" i="12"/>
  <c r="AG70" i="11"/>
  <c r="K98" i="17"/>
  <c r="AH70" i="11" s="1"/>
  <c r="G87" i="21"/>
  <c r="AD47" i="10" s="1"/>
  <c r="AG47" i="10"/>
  <c r="K87" i="21"/>
  <c r="AH47" i="10" s="1"/>
  <c r="N98" i="17"/>
  <c r="AK70" i="11" s="1"/>
  <c r="E87" i="21"/>
  <c r="AB47" i="10" s="1"/>
  <c r="P97" i="17"/>
  <c r="AM69" i="11" s="1"/>
  <c r="A85" i="21"/>
  <c r="X45" i="10" s="1"/>
  <c r="J131" i="18"/>
  <c r="J88" i="21"/>
  <c r="A129" i="18"/>
  <c r="J99" i="17"/>
  <c r="G88" i="21" l="1"/>
  <c r="AD48" i="10" s="1"/>
  <c r="AG48" i="10"/>
  <c r="K88" i="21"/>
  <c r="AH48" i="10" s="1"/>
  <c r="K131" i="18"/>
  <c r="AH33" i="12" s="1"/>
  <c r="AG33" i="12"/>
  <c r="AG71" i="11"/>
  <c r="K99" i="17"/>
  <c r="AH71" i="11" s="1"/>
  <c r="N99" i="17"/>
  <c r="AK71" i="11" s="1"/>
  <c r="A130" i="18"/>
  <c r="X32" i="12" s="1"/>
  <c r="P98" i="17"/>
  <c r="AM70" i="11" s="1"/>
  <c r="A87" i="21"/>
  <c r="X47" i="10" s="1"/>
  <c r="J132" i="18"/>
  <c r="T97" i="17"/>
  <c r="AQ69" i="11" s="1"/>
  <c r="J89" i="21"/>
  <c r="G89" i="21" l="1"/>
  <c r="AD49" i="10" s="1"/>
  <c r="AG49" i="10"/>
  <c r="K89" i="21"/>
  <c r="AH49" i="10" s="1"/>
  <c r="K132" i="18"/>
  <c r="AH34" i="12" s="1"/>
  <c r="AG34" i="12"/>
  <c r="A131" i="18"/>
  <c r="X33" i="12" s="1"/>
  <c r="T98" i="17"/>
  <c r="AQ70" i="11" s="1"/>
  <c r="J133" i="18"/>
  <c r="J90" i="21"/>
  <c r="AG50" i="10" s="1"/>
  <c r="P99" i="17"/>
  <c r="AM71" i="11" s="1"/>
  <c r="E88" i="21"/>
  <c r="AB48" i="10" s="1"/>
  <c r="K133" i="18" l="1"/>
  <c r="AH35" i="12" s="1"/>
  <c r="AG35" i="12"/>
  <c r="K90" i="21"/>
  <c r="AH50" i="10" s="1"/>
  <c r="G90" i="21"/>
  <c r="AD50" i="10" s="1"/>
  <c r="E89" i="21"/>
  <c r="AB49" i="10" s="1"/>
  <c r="J134" i="18"/>
  <c r="A88" i="21"/>
  <c r="X48" i="10" s="1"/>
  <c r="J91" i="21"/>
  <c r="AG51" i="10" s="1"/>
  <c r="T99" i="17"/>
  <c r="AQ71" i="11" s="1"/>
  <c r="E132" i="18"/>
  <c r="AB34" i="12" s="1"/>
  <c r="K134" i="18" l="1"/>
  <c r="AH36" i="12" s="1"/>
  <c r="AG36" i="12"/>
  <c r="K91" i="21"/>
  <c r="AH51" i="10" s="1"/>
  <c r="G91" i="21"/>
  <c r="AD51" i="10" s="1"/>
  <c r="E90" i="21"/>
  <c r="AB50" i="10" s="1"/>
  <c r="E133" i="18"/>
  <c r="AB35" i="12" s="1"/>
  <c r="A89" i="21"/>
  <c r="X49" i="10" s="1"/>
  <c r="A132" i="18"/>
  <c r="X34" i="12" s="1"/>
  <c r="J93" i="21"/>
  <c r="AG53" i="10" s="1"/>
  <c r="J135" i="18"/>
  <c r="K135" i="18" l="1"/>
  <c r="AH37" i="12" s="1"/>
  <c r="AG37" i="12"/>
  <c r="K93" i="21"/>
  <c r="AH53" i="10" s="1"/>
  <c r="G93" i="21"/>
  <c r="AD53" i="10" s="1"/>
  <c r="A133" i="18"/>
  <c r="X35" i="12" s="1"/>
  <c r="J137" i="18"/>
  <c r="J94" i="21"/>
  <c r="AG54" i="10" s="1"/>
  <c r="E91" i="21"/>
  <c r="AB51" i="10" s="1"/>
  <c r="A90" i="21"/>
  <c r="X50" i="10" s="1"/>
  <c r="E134" i="18"/>
  <c r="AB36" i="12" s="1"/>
  <c r="K137" i="18" l="1"/>
  <c r="AH39" i="12" s="1"/>
  <c r="AG39" i="12"/>
  <c r="K94" i="21"/>
  <c r="AH54" i="10" s="1"/>
  <c r="G94" i="21"/>
  <c r="AD54" i="10" s="1"/>
  <c r="J139" i="18"/>
  <c r="A134" i="18"/>
  <c r="X36" i="12" s="1"/>
  <c r="A91" i="21"/>
  <c r="X51" i="10" s="1"/>
  <c r="E92" i="21"/>
  <c r="AB52" i="10" s="1"/>
  <c r="J95" i="21"/>
  <c r="AG55" i="10" s="1"/>
  <c r="E93" i="21"/>
  <c r="AB53" i="10" s="1"/>
  <c r="E135" i="18"/>
  <c r="AB37" i="12" s="1"/>
  <c r="K139" i="18" l="1"/>
  <c r="AH41" i="12" s="1"/>
  <c r="AG41" i="12"/>
  <c r="K95" i="21"/>
  <c r="AH55" i="10" s="1"/>
  <c r="G95" i="21"/>
  <c r="AD55" i="10" s="1"/>
  <c r="E94" i="21"/>
  <c r="AB54" i="10" s="1"/>
  <c r="A93" i="21"/>
  <c r="X53" i="10" s="1"/>
  <c r="A137" i="18"/>
  <c r="X39" i="12" s="1"/>
  <c r="J140" i="18"/>
  <c r="A139" i="18"/>
  <c r="X41" i="12" s="1"/>
  <c r="A135" i="18"/>
  <c r="X37" i="12" s="1"/>
  <c r="J97" i="21"/>
  <c r="AG57" i="10" s="1"/>
  <c r="A92" i="21"/>
  <c r="X52" i="10" s="1"/>
  <c r="K140" i="18" l="1"/>
  <c r="AH42" i="12" s="1"/>
  <c r="AG42" i="12"/>
  <c r="K97" i="21"/>
  <c r="AH57" i="10" s="1"/>
  <c r="E95" i="21"/>
  <c r="AB55" i="10" s="1"/>
  <c r="A94" i="21"/>
  <c r="X54" i="10" s="1"/>
  <c r="J98" i="21"/>
  <c r="A140" i="18"/>
  <c r="X42" i="12" s="1"/>
  <c r="J142" i="18"/>
  <c r="AG44" i="12" s="1"/>
  <c r="K98" i="21" l="1"/>
  <c r="AH58" i="10" s="1"/>
  <c r="AG58" i="10"/>
  <c r="K142" i="18"/>
  <c r="AH44" i="12" s="1"/>
  <c r="G142" i="18"/>
  <c r="J143" i="18"/>
  <c r="AG45" i="12" s="1"/>
  <c r="A95" i="21"/>
  <c r="X55" i="10" s="1"/>
  <c r="J99" i="21"/>
  <c r="E97" i="21"/>
  <c r="AB57" i="10" s="1"/>
  <c r="E142" i="18" l="1"/>
  <c r="AB44" i="12" s="1"/>
  <c r="AD44" i="12"/>
  <c r="K99" i="21"/>
  <c r="AH59" i="10" s="1"/>
  <c r="AG59" i="10"/>
  <c r="A142" i="18"/>
  <c r="X44" i="12" s="1"/>
  <c r="K143" i="18"/>
  <c r="AH45" i="12" s="1"/>
  <c r="G143" i="18"/>
  <c r="J100" i="21"/>
  <c r="A98" i="21"/>
  <c r="X58" i="10" s="1"/>
  <c r="A97" i="21"/>
  <c r="X57" i="10" s="1"/>
  <c r="J144" i="18"/>
  <c r="AG46" i="12" s="1"/>
  <c r="K100" i="21" l="1"/>
  <c r="AH60" i="10" s="1"/>
  <c r="AG60" i="10"/>
  <c r="E143" i="18"/>
  <c r="AB45" i="12" s="1"/>
  <c r="AD45" i="12"/>
  <c r="K144" i="18"/>
  <c r="AH46" i="12" s="1"/>
  <c r="G144" i="18"/>
  <c r="J101" i="21"/>
  <c r="A99" i="21"/>
  <c r="X59" i="10" s="1"/>
  <c r="K101" i="21" l="1"/>
  <c r="AH61" i="10" s="1"/>
  <c r="AG61" i="10"/>
  <c r="E144" i="18"/>
  <c r="AB46" i="12" s="1"/>
  <c r="AD46" i="12"/>
  <c r="A143" i="18"/>
  <c r="X45" i="12" s="1"/>
  <c r="J102" i="21"/>
  <c r="A100" i="21"/>
  <c r="X60" i="10" s="1"/>
  <c r="K102" i="21" l="1"/>
  <c r="AH62" i="10" s="1"/>
  <c r="AG62" i="10"/>
  <c r="A144" i="18"/>
  <c r="X46" i="12" s="1"/>
  <c r="A101" i="21"/>
  <c r="X61" i="10" s="1"/>
  <c r="J103" i="21"/>
  <c r="AG63" i="10" s="1"/>
  <c r="J105" i="21" l="1"/>
  <c r="K103" i="21"/>
  <c r="AH63" i="10" s="1"/>
  <c r="A102" i="21"/>
  <c r="X62" i="10" s="1"/>
  <c r="J104" i="21"/>
  <c r="K104" i="21" l="1"/>
  <c r="AH64" i="10" s="1"/>
  <c r="AG64" i="10"/>
  <c r="K105" i="21"/>
  <c r="AH65" i="10" s="1"/>
  <c r="AG65" i="10"/>
  <c r="A103" i="21"/>
  <c r="X63" i="10" s="1"/>
  <c r="K107" i="21"/>
  <c r="AH67" i="10" s="1"/>
  <c r="J106" i="21"/>
  <c r="K106" i="21" l="1"/>
  <c r="AH66" i="10" s="1"/>
  <c r="AG66" i="10"/>
  <c r="A105" i="21"/>
  <c r="X65" i="10" s="1"/>
  <c r="A104" i="21"/>
  <c r="X64" i="10" s="1"/>
  <c r="J108" i="21"/>
  <c r="K108" i="21" l="1"/>
  <c r="AH68" i="10" s="1"/>
  <c r="AG68" i="10"/>
  <c r="A106" i="21"/>
  <c r="X66" i="10" s="1"/>
  <c r="J109" i="21"/>
  <c r="A107" i="21"/>
  <c r="X67" i="10" s="1"/>
  <c r="K109" i="21" l="1"/>
  <c r="AH69" i="10" s="1"/>
  <c r="AG69" i="10"/>
  <c r="A108" i="21"/>
  <c r="X68" i="10" s="1"/>
  <c r="J111" i="21"/>
  <c r="G111" i="21" l="1"/>
  <c r="AD71" i="10" s="1"/>
  <c r="AG71" i="10"/>
  <c r="K111" i="21"/>
  <c r="AH71" i="10" s="1"/>
  <c r="A109" i="21"/>
  <c r="X69" i="10" s="1"/>
  <c r="J112" i="21"/>
  <c r="G112" i="21" l="1"/>
  <c r="AD72" i="10" s="1"/>
  <c r="AG72" i="10"/>
  <c r="K112" i="21"/>
  <c r="AH72" i="10" s="1"/>
  <c r="E111" i="21"/>
  <c r="AB71" i="10" s="1"/>
  <c r="J113" i="21"/>
  <c r="G113" i="21" l="1"/>
  <c r="AD73" i="10" s="1"/>
  <c r="AG73" i="10"/>
  <c r="A111" i="21"/>
  <c r="X71" i="10" s="1"/>
  <c r="K113" i="21"/>
  <c r="AH73" i="10" s="1"/>
  <c r="E112" i="21"/>
  <c r="AB72" i="10" s="1"/>
  <c r="E113" i="21" l="1"/>
  <c r="AB73" i="10" s="1"/>
  <c r="A112" i="21"/>
  <c r="X72" i="10" s="1"/>
  <c r="A113" i="21" l="1"/>
  <c r="X73" i="10" s="1"/>
  <c r="E114" i="21" l="1"/>
  <c r="AB74" i="10" s="1"/>
  <c r="A114" i="21" l="1"/>
  <c r="X74" i="10" s="1"/>
</calcChain>
</file>

<file path=xl/sharedStrings.xml><?xml version="1.0" encoding="utf-8"?>
<sst xmlns="http://schemas.openxmlformats.org/spreadsheetml/2006/main" count="1218" uniqueCount="124">
  <si>
    <t>REMARKS</t>
  </si>
  <si>
    <t>SUPERELEVATION TABLE</t>
  </si>
  <si>
    <t>LEFT SIDE</t>
  </si>
  <si>
    <t>CENTERLINE</t>
  </si>
  <si>
    <t>CONTROL</t>
  </si>
  <si>
    <t>RIGHT SIDE</t>
  </si>
  <si>
    <t>EDGE</t>
  </si>
  <si>
    <t>ELEVATION</t>
  </si>
  <si>
    <t>TRANSITION</t>
  </si>
  <si>
    <t>RATE</t>
  </si>
  <si>
    <t>CORRECTION</t>
  </si>
  <si>
    <t>CROSS</t>
  </si>
  <si>
    <t>SLOPE</t>
  </si>
  <si>
    <t>WIDTH</t>
  </si>
  <si>
    <t>STATION</t>
  </si>
  <si>
    <t>PROFILE</t>
  </si>
  <si>
    <t>GRADE</t>
  </si>
  <si>
    <t>vertical curve limits</t>
  </si>
  <si>
    <t>supertransition limits</t>
  </si>
  <si>
    <t>graphic grade limits</t>
  </si>
  <si>
    <t>PC, PT, TS, SC, CS, ST</t>
  </si>
  <si>
    <t>PVI Station</t>
  </si>
  <si>
    <t>g1</t>
  </si>
  <si>
    <t>PVI Elevation</t>
  </si>
  <si>
    <t>PVC Station</t>
  </si>
  <si>
    <t>Length of Curve, L</t>
  </si>
  <si>
    <t>PVC Elevation, E</t>
  </si>
  <si>
    <t>g2</t>
  </si>
  <si>
    <t>PVT Station</t>
  </si>
  <si>
    <t>PVT Elevation</t>
  </si>
  <si>
    <t>P.G. = PVC(el.) + 0.5 x [(g2-g1)/L] x (X^2) + (g1 x X)</t>
  </si>
  <si>
    <t>PC</t>
  </si>
  <si>
    <t>PT</t>
  </si>
  <si>
    <t>ST</t>
  </si>
  <si>
    <t>PCC</t>
  </si>
  <si>
    <t>Dc = 3^ 45' 00"</t>
  </si>
  <si>
    <t>POT</t>
  </si>
  <si>
    <t>TS</t>
  </si>
  <si>
    <t>Dc = 3^ 30' 00"</t>
  </si>
  <si>
    <t>VERTICAL CURVE - STA 798+75.00 TO STA 801+75.00</t>
  </si>
  <si>
    <t>VERTICAL CURVE - STA 804+50.00 TO STA 809+00.00</t>
  </si>
  <si>
    <t>P.I. STA. 794+23.90</t>
  </si>
  <si>
    <t>Dc = 2^ 00' 00"</t>
  </si>
  <si>
    <t>Dc = 6^ 00' 00"</t>
  </si>
  <si>
    <t>VERTICAL CURVE - STA 804+00.00 TO STA 807+00.00</t>
  </si>
  <si>
    <t>VERTICAL CURVE - STA 810+45.00 TO STA 811+95.00</t>
  </si>
  <si>
    <t>Dc = 6^ 30' 00"</t>
  </si>
  <si>
    <t>Dc = 9^ 00' 00"</t>
  </si>
  <si>
    <t>VERTICAL CURVE - STA 750+50.00 TO STA 756+00.00</t>
  </si>
  <si>
    <t>P.I. STA. 748+33.84</t>
  </si>
  <si>
    <t>Dc = 1^ 30' 00"</t>
  </si>
  <si>
    <t>VERTICAL CURVE - STA 794+25.00 TO STA 795+75.00</t>
  </si>
  <si>
    <t>Dc = 4^ 36' 00"</t>
  </si>
  <si>
    <t>186:1</t>
  </si>
  <si>
    <t>223:1</t>
  </si>
  <si>
    <t>185:1</t>
  </si>
  <si>
    <t>234:1</t>
  </si>
  <si>
    <t>1406:1</t>
  </si>
  <si>
    <t>208:1</t>
  </si>
  <si>
    <t>284:1</t>
  </si>
  <si>
    <t>213:1</t>
  </si>
  <si>
    <t>FS</t>
  </si>
  <si>
    <t>SC / FS</t>
  </si>
  <si>
    <t>TS / FLAT</t>
  </si>
  <si>
    <t>FS (full super)</t>
  </si>
  <si>
    <t>VERTICAL CURVE - STA 745+90.00 TO STA 754+75.00</t>
  </si>
  <si>
    <t>VERTICAL CURVE - STA 750+25.00 TO STA 754+75.00</t>
  </si>
  <si>
    <t>253:1</t>
  </si>
  <si>
    <t>FS  (full super)</t>
  </si>
  <si>
    <t>156:1</t>
  </si>
  <si>
    <t>VERTICAL CURVE - STA 778+05.00 TO STA 779+55.00</t>
  </si>
  <si>
    <t>VERTICAL CURVE - STA 785+75.00 TO STA 790+25.00</t>
  </si>
  <si>
    <t>VERTICAL CURVE - STA 791+00.00 TO STA 792+50.00</t>
  </si>
  <si>
    <t>P.I. STA. 789+83.11</t>
  </si>
  <si>
    <t>P.I. STA. 778+63.44</t>
  </si>
  <si>
    <t>Dc = 42^ 45' 00"</t>
  </si>
  <si>
    <t>FS   (Full Super)</t>
  </si>
  <si>
    <t>VERTICAL CURVE - STA 809+85.00 TO STA 813+35.00</t>
  </si>
  <si>
    <t>VERTICAL CURVE - STA 813+60.00 TO STA 814+90.00</t>
  </si>
  <si>
    <t>188:1</t>
  </si>
  <si>
    <t>P.I. STA. 800+06.05</t>
  </si>
  <si>
    <t>P.I. STA. 808+81.42</t>
  </si>
  <si>
    <t>VERTICAL CURVE - STA 791+25.00 TO STA 792+75.00</t>
  </si>
  <si>
    <t>VERTICAL CURVE - STA 797+50.00 TO STA 800+50.00</t>
  </si>
  <si>
    <t>VERTICAL CURVE - STA 800+75.00 TO STA 802+75.00</t>
  </si>
  <si>
    <t>VERTICAL CURVE - STA 802+75.00 TO STA 804+75.00</t>
  </si>
  <si>
    <t>FS  (Full Super)</t>
  </si>
  <si>
    <t>P.I. STA. 795+72.86</t>
  </si>
  <si>
    <t>VERTICAL CURVE - STA 796+00.00 TO STA 798+00.00</t>
  </si>
  <si>
    <t>VERTICAL CURVE - STA 799+00.00 TO STA 801+50.00</t>
  </si>
  <si>
    <t>VERTICAL CURVE - STA 807+65.00 TO STA 810+45.00</t>
  </si>
  <si>
    <t>SC/FS</t>
  </si>
  <si>
    <t>CS/FS</t>
  </si>
  <si>
    <t>FS    (Full Super)</t>
  </si>
  <si>
    <t>End of Transition</t>
  </si>
  <si>
    <t>BASED ON LIMA AVE. RAMP G</t>
  </si>
  <si>
    <t>P.I. STA. 796+03.73</t>
  </si>
  <si>
    <t>VERTICAL CURVE - STA 789+20.00 TO STA 790+20.00</t>
  </si>
  <si>
    <t>161:1</t>
  </si>
  <si>
    <t>214:1</t>
  </si>
  <si>
    <t>145:1</t>
  </si>
  <si>
    <t>P.I. STA. 789+23.49</t>
  </si>
  <si>
    <t>Dc = 33^ 00' 00"</t>
  </si>
  <si>
    <t>P.I. STA. 792+40.76</t>
  </si>
  <si>
    <t>Dc = 14^ 00' 00"</t>
  </si>
  <si>
    <t>VERTICAL CURVE - STA 756+70.00 TO STA 759+10.00</t>
  </si>
  <si>
    <t>155:1</t>
  </si>
  <si>
    <t>P.I. STA. 756+75.33</t>
  </si>
  <si>
    <t>Dc = 16^ 30' 00"</t>
  </si>
  <si>
    <t>P.I. STA. 758+82.86</t>
  </si>
  <si>
    <t>Dc = 9^ 30' 00"</t>
  </si>
  <si>
    <t>VERTICAL CURVE - STA 755+70.00 TO STA 757+20.00</t>
  </si>
  <si>
    <t>P.I. STA. 756+68.01</t>
  </si>
  <si>
    <t>Dc = 46^ 45' 00"</t>
  </si>
  <si>
    <t>Dc = 12^ 00' 00"</t>
  </si>
  <si>
    <t>P.I. STA. 757+46.58</t>
  </si>
  <si>
    <t>P.I. STA. 71+11.63</t>
  </si>
  <si>
    <t>Dc = 20^ 30' 00"</t>
  </si>
  <si>
    <t>VERTICAL CURVE - STA 67+55.00 TO STA 68+45.00</t>
  </si>
  <si>
    <t>VERTICAL CURVE - STA 69+35.00 TO STA 70+25.00</t>
  </si>
  <si>
    <t>BASED ON LIMA AVE.</t>
  </si>
  <si>
    <t>181:1</t>
  </si>
  <si>
    <t>P.I. STA. 804+14.27</t>
  </si>
  <si>
    <t>P.I. STA. 804+82.44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</si>
</sst>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"/>
    <numFmt numFmtId="165" formatCode="0.0"/>
    <numFmt numFmtId="166" formatCode="0.0000"/>
    <numFmt numFmtId="167" formatCode="###\+##"/>
    <numFmt numFmtId="168" formatCode="###\+##.00"/>
    <numFmt numFmtId="169" formatCode="0.00000"/>
    <numFmt numFmtId="170" formatCode="0.000000"/>
    <numFmt numFmtId="171" formatCode="###"/>
    <numFmt numFmtId="172" formatCode="0.00000000"/>
    <numFmt numFmtId="173" formatCode="000\+00.00"/>
    <numFmt numFmtId="174" formatCode="00\+00.00"/>
    <numFmt numFmtId="175" formatCode="00\+00"/>
    <numFmt numFmtId="176" formatCode="000\+00"/>
  </numFmts>
  <fonts count="10">
    <font>
      <sz val="10"/>
      <name val="Arial"/>
    </font>
    <font>
      <sz val="10"/>
      <name val="Arial"/>
      <family val="2"/>
    </font>
    <font>
      <sz val="11"/>
      <name val="Verdana"/>
      <family val="2"/>
    </font>
    <font>
      <sz val="18"/>
      <name val="Verdana"/>
      <family val="2"/>
    </font>
    <font>
      <sz val="10"/>
      <name val="Letter Gothic"/>
      <family val="3"/>
    </font>
    <font>
      <sz val="10"/>
      <name val="Courier New"/>
      <family val="3"/>
    </font>
    <font>
      <b/>
      <sz val="10"/>
      <name val="Courier New"/>
      <family val="3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8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6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/>
    <xf numFmtId="2" fontId="5" fillId="0" borderId="0" xfId="1" applyNumberFormat="1" applyFont="1" applyFill="1"/>
    <xf numFmtId="166" fontId="5" fillId="0" borderId="0" xfId="1" applyNumberFormat="1" applyFont="1" applyFill="1"/>
    <xf numFmtId="0" fontId="5" fillId="0" borderId="0" xfId="1" applyFont="1" applyFill="1"/>
    <xf numFmtId="0" fontId="5" fillId="0" borderId="0" xfId="1" applyFont="1"/>
    <xf numFmtId="166" fontId="5" fillId="2" borderId="0" xfId="1" applyNumberFormat="1" applyFont="1" applyFill="1" applyAlignment="1">
      <alignment horizontal="center"/>
    </xf>
    <xf numFmtId="164" fontId="5" fillId="3" borderId="10" xfId="1" applyNumberFormat="1" applyFont="1" applyFill="1" applyBorder="1" applyAlignment="1">
      <alignment horizontal="center"/>
    </xf>
    <xf numFmtId="166" fontId="5" fillId="4" borderId="0" xfId="1" applyNumberFormat="1" applyFont="1" applyFill="1" applyAlignment="1">
      <alignment horizontal="center"/>
    </xf>
    <xf numFmtId="2" fontId="6" fillId="0" borderId="0" xfId="1" applyNumberFormat="1" applyFont="1" applyFill="1" applyAlignment="1">
      <alignment horizontal="left"/>
    </xf>
    <xf numFmtId="0" fontId="5" fillId="0" borderId="0" xfId="1" applyFont="1" applyFill="1" applyBorder="1"/>
    <xf numFmtId="0" fontId="5" fillId="0" borderId="0" xfId="1" applyFont="1" applyBorder="1"/>
    <xf numFmtId="2" fontId="6" fillId="0" borderId="0" xfId="1" applyNumberFormat="1" applyFont="1" applyFill="1" applyBorder="1" applyAlignment="1">
      <alignment horizontal="left"/>
    </xf>
    <xf numFmtId="2" fontId="4" fillId="0" borderId="0" xfId="1" applyNumberFormat="1" applyFill="1" applyAlignment="1">
      <alignment horizontal="center"/>
    </xf>
    <xf numFmtId="167" fontId="5" fillId="0" borderId="0" xfId="1" applyNumberFormat="1" applyFont="1" applyFill="1" applyBorder="1" applyAlignment="1">
      <alignment horizontal="left"/>
    </xf>
    <xf numFmtId="168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right"/>
    </xf>
    <xf numFmtId="167" fontId="5" fillId="0" borderId="0" xfId="1" applyNumberFormat="1" applyFont="1" applyFill="1" applyBorder="1" applyAlignment="1">
      <alignment horizontal="center"/>
    </xf>
    <xf numFmtId="2" fontId="4" fillId="0" borderId="0" xfId="1" applyNumberForma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2" fontId="1" fillId="0" borderId="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8" fontId="1" fillId="0" borderId="11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171" fontId="1" fillId="0" borderId="7" xfId="0" applyNumberFormat="1" applyFont="1" applyBorder="1" applyAlignment="1">
      <alignment horizontal="center" vertical="center"/>
    </xf>
    <xf numFmtId="167" fontId="1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2" fontId="0" fillId="0" borderId="0" xfId="0" applyNumberFormat="1"/>
    <xf numFmtId="172" fontId="1" fillId="0" borderId="0" xfId="0" applyNumberFormat="1" applyFont="1" applyBorder="1"/>
    <xf numFmtId="172" fontId="5" fillId="0" borderId="0" xfId="1" applyNumberFormat="1" applyFont="1" applyFill="1" applyBorder="1" applyAlignment="1">
      <alignment horizontal="right"/>
    </xf>
    <xf numFmtId="172" fontId="5" fillId="0" borderId="0" xfId="1" applyNumberFormat="1" applyFont="1" applyBorder="1"/>
    <xf numFmtId="172" fontId="5" fillId="0" borderId="0" xfId="1" applyNumberFormat="1" applyFont="1"/>
    <xf numFmtId="172" fontId="5" fillId="0" borderId="0" xfId="1" applyNumberFormat="1" applyFont="1" applyFill="1" applyAlignment="1">
      <alignment horizontal="right"/>
    </xf>
    <xf numFmtId="172" fontId="5" fillId="0" borderId="0" xfId="1" applyNumberFormat="1" applyFont="1" applyFill="1" applyAlignment="1">
      <alignment horizontal="center"/>
    </xf>
    <xf numFmtId="172" fontId="1" fillId="0" borderId="0" xfId="0" applyNumberFormat="1" applyFont="1"/>
    <xf numFmtId="170" fontId="5" fillId="0" borderId="0" xfId="1" applyNumberFormat="1" applyFont="1" applyFill="1" applyBorder="1" applyAlignment="1">
      <alignment horizontal="right"/>
    </xf>
    <xf numFmtId="172" fontId="5" fillId="0" borderId="0" xfId="1" applyNumberFormat="1" applyFont="1" applyFill="1" applyBorder="1" applyAlignment="1">
      <alignment horizontal="center"/>
    </xf>
    <xf numFmtId="166" fontId="5" fillId="5" borderId="0" xfId="1" applyNumberFormat="1" applyFont="1" applyFill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1" fontId="1" fillId="0" borderId="8" xfId="0" applyNumberFormat="1" applyFont="1" applyBorder="1" applyAlignment="1">
      <alignment horizontal="center" vertical="center"/>
    </xf>
    <xf numFmtId="0" fontId="0" fillId="0" borderId="0" xfId="0" applyBorder="1"/>
    <xf numFmtId="169" fontId="5" fillId="0" borderId="0" xfId="1" applyNumberFormat="1" applyFont="1" applyFill="1" applyAlignment="1">
      <alignment horizontal="right"/>
    </xf>
    <xf numFmtId="169" fontId="5" fillId="0" borderId="0" xfId="1" applyNumberFormat="1" applyFont="1" applyFill="1" applyAlignment="1">
      <alignment horizontal="center"/>
    </xf>
    <xf numFmtId="169" fontId="1" fillId="0" borderId="0" xfId="0" applyNumberFormat="1" applyFont="1"/>
    <xf numFmtId="169" fontId="5" fillId="0" borderId="0" xfId="1" applyNumberFormat="1" applyFont="1"/>
    <xf numFmtId="166" fontId="5" fillId="0" borderId="0" xfId="1" applyNumberFormat="1" applyFont="1" applyFill="1" applyAlignment="1">
      <alignment horizontal="right"/>
    </xf>
    <xf numFmtId="166" fontId="1" fillId="0" borderId="0" xfId="0" applyNumberFormat="1" applyFont="1"/>
    <xf numFmtId="166" fontId="5" fillId="0" borderId="0" xfId="1" applyNumberFormat="1" applyFont="1"/>
    <xf numFmtId="0" fontId="1" fillId="0" borderId="7" xfId="0" applyNumberFormat="1" applyFont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 vertical="center"/>
    </xf>
    <xf numFmtId="167" fontId="1" fillId="6" borderId="11" xfId="0" applyNumberFormat="1" applyFont="1" applyFill="1" applyBorder="1" applyAlignment="1">
      <alignment horizontal="center" vertical="center"/>
    </xf>
    <xf numFmtId="165" fontId="1" fillId="6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69" fontId="5" fillId="0" borderId="0" xfId="1" applyNumberFormat="1" applyFont="1" applyFill="1" applyBorder="1" applyAlignment="1">
      <alignment horizontal="right"/>
    </xf>
    <xf numFmtId="168" fontId="8" fillId="6" borderId="11" xfId="0" applyNumberFormat="1" applyFont="1" applyFill="1" applyBorder="1" applyAlignment="1">
      <alignment horizontal="center" vertical="center"/>
    </xf>
    <xf numFmtId="166" fontId="5" fillId="0" borderId="0" xfId="1" applyNumberFormat="1" applyFont="1" applyBorder="1"/>
    <xf numFmtId="173" fontId="1" fillId="0" borderId="1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2" fontId="1" fillId="6" borderId="7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168" fontId="9" fillId="0" borderId="11" xfId="0" applyNumberFormat="1" applyFont="1" applyBorder="1" applyAlignment="1">
      <alignment horizontal="center" vertical="center"/>
    </xf>
    <xf numFmtId="171" fontId="9" fillId="0" borderId="7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4" fontId="1" fillId="0" borderId="11" xfId="0" applyNumberFormat="1" applyFont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71" fontId="1" fillId="0" borderId="39" xfId="0" applyNumberFormat="1" applyFont="1" applyBorder="1" applyAlignment="1">
      <alignment horizontal="center" vertical="center"/>
    </xf>
    <xf numFmtId="171" fontId="1" fillId="0" borderId="4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166" fontId="5" fillId="9" borderId="0" xfId="1" applyNumberFormat="1" applyFont="1" applyFill="1" applyAlignment="1">
      <alignment horizontal="center"/>
    </xf>
    <xf numFmtId="174" fontId="8" fillId="0" borderId="11" xfId="0" applyNumberFormat="1" applyFont="1" applyBorder="1" applyAlignment="1">
      <alignment horizontal="center" vertical="center"/>
    </xf>
    <xf numFmtId="2" fontId="5" fillId="0" borderId="0" xfId="1" applyNumberFormat="1" applyFont="1" applyFill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76" fontId="1" fillId="0" borderId="11" xfId="0" applyNumberFormat="1" applyFont="1" applyFill="1" applyBorder="1" applyAlignment="1">
      <alignment horizontal="center" vertical="center"/>
    </xf>
    <xf numFmtId="0" fontId="0" fillId="10" borderId="0" xfId="0" applyFill="1"/>
    <xf numFmtId="0" fontId="1" fillId="10" borderId="7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172" fontId="5" fillId="0" borderId="0" xfId="1" applyNumberFormat="1" applyFont="1" applyFill="1"/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8" fontId="8" fillId="7" borderId="11" xfId="0" applyNumberFormat="1" applyFont="1" applyFill="1" applyBorder="1" applyAlignment="1">
      <alignment horizontal="center" vertical="center"/>
    </xf>
    <xf numFmtId="167" fontId="1" fillId="7" borderId="11" xfId="0" applyNumberFormat="1" applyFont="1" applyFill="1" applyBorder="1" applyAlignment="1">
      <alignment horizontal="center" vertical="center"/>
    </xf>
    <xf numFmtId="164" fontId="5" fillId="8" borderId="10" xfId="1" applyNumberFormat="1" applyFont="1" applyFill="1" applyBorder="1" applyAlignment="1">
      <alignment horizontal="center"/>
    </xf>
    <xf numFmtId="170" fontId="5" fillId="0" borderId="0" xfId="1" applyNumberFormat="1" applyFont="1" applyFill="1" applyAlignment="1">
      <alignment horizontal="right"/>
    </xf>
    <xf numFmtId="168" fontId="8" fillId="9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10" borderId="11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7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6" borderId="0" xfId="0" applyFont="1" applyFill="1"/>
    <xf numFmtId="164" fontId="5" fillId="0" borderId="0" xfId="1" applyNumberFormat="1" applyFont="1" applyFill="1" applyBorder="1" applyAlignment="1">
      <alignment horizontal="right"/>
    </xf>
    <xf numFmtId="168" fontId="1" fillId="7" borderId="11" xfId="0" applyNumberFormat="1" applyFont="1" applyFill="1" applyBorder="1" applyAlignment="1">
      <alignment horizontal="center" vertical="center"/>
    </xf>
    <xf numFmtId="170" fontId="5" fillId="0" borderId="0" xfId="1" applyNumberFormat="1" applyFont="1" applyBorder="1"/>
    <xf numFmtId="167" fontId="1" fillId="11" borderId="11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32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165" fontId="1" fillId="0" borderId="43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76" fontId="1" fillId="6" borderId="11" xfId="0" applyNumberFormat="1" applyFont="1" applyFill="1" applyBorder="1" applyAlignment="1">
      <alignment horizontal="center" vertical="center"/>
    </xf>
    <xf numFmtId="168" fontId="1" fillId="10" borderId="1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2" fontId="1" fillId="0" borderId="7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7" borderId="17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166" fontId="1" fillId="3" borderId="12" xfId="0" applyNumberFormat="1" applyFont="1" applyFill="1" applyBorder="1" applyAlignment="1">
      <alignment horizontal="center" vertical="center"/>
    </xf>
    <xf numFmtId="166" fontId="1" fillId="3" borderId="7" xfId="0" applyNumberFormat="1" applyFont="1" applyFill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6" borderId="12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1" fillId="6" borderId="12" xfId="0" applyNumberFormat="1" applyFont="1" applyFill="1" applyBorder="1" applyAlignment="1">
      <alignment horizontal="center" vertical="center"/>
    </xf>
    <xf numFmtId="164" fontId="1" fillId="6" borderId="7" xfId="0" applyNumberFormat="1" applyFont="1" applyFill="1" applyBorder="1" applyAlignment="1">
      <alignment horizontal="center" vertical="center"/>
    </xf>
    <xf numFmtId="166" fontId="1" fillId="6" borderId="12" xfId="0" applyNumberFormat="1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 vertical="center"/>
    </xf>
    <xf numFmtId="166" fontId="1" fillId="6" borderId="17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textRotation="90"/>
    </xf>
    <xf numFmtId="0" fontId="2" fillId="0" borderId="3" xfId="0" applyFont="1" applyBorder="1" applyAlignment="1">
      <alignment horizontal="left" vertical="center" textRotation="90"/>
    </xf>
    <xf numFmtId="0" fontId="2" fillId="0" borderId="25" xfId="0" applyFont="1" applyBorder="1" applyAlignment="1">
      <alignment horizontal="left" vertical="center" textRotation="90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right" vertical="center" textRotation="90"/>
    </xf>
    <xf numFmtId="0" fontId="2" fillId="0" borderId="0" xfId="0" applyFont="1" applyBorder="1" applyAlignment="1">
      <alignment horizontal="right" vertical="center" textRotation="90"/>
    </xf>
    <xf numFmtId="0" fontId="2" fillId="0" borderId="24" xfId="0" applyFont="1" applyBorder="1" applyAlignment="1">
      <alignment horizontal="right" vertical="center" textRotation="90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/>
    <xf numFmtId="0" fontId="0" fillId="0" borderId="19" xfId="0" applyBorder="1" applyAlignment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 textRotation="90"/>
    </xf>
    <xf numFmtId="168" fontId="2" fillId="0" borderId="3" xfId="0" applyNumberFormat="1" applyFont="1" applyBorder="1" applyAlignment="1">
      <alignment horizontal="center" vertical="center" textRotation="90"/>
    </xf>
    <xf numFmtId="168" fontId="2" fillId="0" borderId="25" xfId="0" applyNumberFormat="1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 textRotation="90"/>
    </xf>
    <xf numFmtId="0" fontId="2" fillId="0" borderId="19" xfId="0" applyFont="1" applyBorder="1" applyAlignment="1">
      <alignment horizontal="right" vertical="center" textRotation="90"/>
    </xf>
    <xf numFmtId="0" fontId="2" fillId="0" borderId="23" xfId="0" applyFont="1" applyBorder="1" applyAlignment="1">
      <alignment horizontal="right" vertical="center" textRotation="90"/>
    </xf>
    <xf numFmtId="0" fontId="2" fillId="0" borderId="27" xfId="0" applyFont="1" applyBorder="1" applyAlignment="1">
      <alignment horizontal="right" vertical="center" textRotation="90"/>
    </xf>
    <xf numFmtId="0" fontId="2" fillId="0" borderId="22" xfId="0" applyFont="1" applyBorder="1" applyAlignment="1">
      <alignment horizontal="right" vertical="center" textRotation="90"/>
    </xf>
    <xf numFmtId="0" fontId="2" fillId="0" borderId="28" xfId="0" applyFont="1" applyBorder="1" applyAlignment="1">
      <alignment horizontal="right" vertical="center" textRotation="90"/>
    </xf>
    <xf numFmtId="2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164" fontId="1" fillId="6" borderId="17" xfId="0" applyNumberFormat="1" applyFont="1" applyFill="1" applyBorder="1" applyAlignment="1">
      <alignment horizontal="center" vertical="center"/>
    </xf>
    <xf numFmtId="0" fontId="1" fillId="6" borderId="17" xfId="0" applyNumberFormat="1" applyFont="1" applyFill="1" applyBorder="1" applyAlignment="1">
      <alignment horizontal="center" vertical="center"/>
    </xf>
    <xf numFmtId="0" fontId="1" fillId="6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64" fontId="1" fillId="8" borderId="1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164" fontId="1" fillId="0" borderId="17" xfId="0" applyNumberFormat="1" applyFont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8" borderId="12" xfId="0" applyNumberFormat="1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166" fontId="1" fillId="3" borderId="17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2" fontId="1" fillId="6" borderId="19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49" fontId="1" fillId="6" borderId="0" xfId="0" applyNumberFormat="1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2" xfId="0" applyNumberFormat="1" applyFont="1" applyFill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7" xfId="0" applyNumberFormat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49" fontId="1" fillId="0" borderId="17" xfId="0" quotePrefix="1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71" fontId="1" fillId="0" borderId="17" xfId="0" quotePrefix="1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28" xfId="0" applyBorder="1" applyAlignment="1"/>
    <xf numFmtId="0" fontId="0" fillId="0" borderId="33" xfId="0" applyBorder="1" applyAlignment="1"/>
    <xf numFmtId="0" fontId="2" fillId="0" borderId="3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171" fontId="1" fillId="0" borderId="12" xfId="0" applyNumberFormat="1" applyFont="1" applyBorder="1" applyAlignment="1">
      <alignment horizontal="center" vertical="center"/>
    </xf>
    <xf numFmtId="171" fontId="1" fillId="0" borderId="7" xfId="0" quotePrefix="1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1" fontId="9" fillId="0" borderId="17" xfId="0" applyNumberFormat="1" applyFont="1" applyBorder="1" applyAlignment="1">
      <alignment horizontal="center" vertical="center"/>
    </xf>
    <xf numFmtId="171" fontId="9" fillId="0" borderId="7" xfId="0" applyNumberFormat="1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17" xfId="0" quotePrefix="1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171" fontId="9" fillId="0" borderId="17" xfId="0" quotePrefix="1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171" fontId="1" fillId="0" borderId="12" xfId="0" quotePrefix="1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</xdr:rowOff>
    </xdr:from>
    <xdr:to>
      <xdr:col>45</xdr:col>
      <xdr:colOff>0</xdr:colOff>
      <xdr:row>75</xdr:row>
      <xdr:rowOff>19050</xdr:rowOff>
    </xdr:to>
    <xdr:grpSp>
      <xdr:nvGrpSpPr>
        <xdr:cNvPr id="22974" name="InnerSheetBorder"/>
        <xdr:cNvGrpSpPr>
          <a:grpSpLocks/>
        </xdr:cNvGrpSpPr>
      </xdr:nvGrpSpPr>
      <xdr:grpSpPr bwMode="auto">
        <a:xfrm>
          <a:off x="0" y="19050"/>
          <a:ext cx="17662071" cy="12246429"/>
          <a:chOff x="256" y="102"/>
          <a:chExt cx="1852" cy="1275"/>
        </a:xfrm>
      </xdr:grpSpPr>
      <xdr:sp macro="" textlink="">
        <xdr:nvSpPr>
          <xdr:cNvPr id="22975" name="OB2"/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76" name="OB1"/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77" name="OB3"/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78" name="OB4"/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5443</xdr:colOff>
      <xdr:row>0</xdr:row>
      <xdr:rowOff>0</xdr:rowOff>
    </xdr:from>
    <xdr:to>
      <xdr:col>45</xdr:col>
      <xdr:colOff>4082</xdr:colOff>
      <xdr:row>75</xdr:row>
      <xdr:rowOff>9525</xdr:rowOff>
    </xdr:to>
    <xdr:grpSp>
      <xdr:nvGrpSpPr>
        <xdr:cNvPr id="25981" name="InnerSheetBorder"/>
        <xdr:cNvGrpSpPr>
          <a:grpSpLocks/>
        </xdr:cNvGrpSpPr>
      </xdr:nvGrpSpPr>
      <xdr:grpSpPr bwMode="auto">
        <a:xfrm>
          <a:off x="5443" y="0"/>
          <a:ext cx="17660710" cy="12255954"/>
          <a:chOff x="256" y="102"/>
          <a:chExt cx="1852" cy="1275"/>
        </a:xfrm>
      </xdr:grpSpPr>
      <xdr:sp macro="" textlink="">
        <xdr:nvSpPr>
          <xdr:cNvPr id="25982" name="OB2"/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83" name="OB1"/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84" name="OB3"/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85" name="OB4"/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</xdr:rowOff>
    </xdr:from>
    <xdr:to>
      <xdr:col>45</xdr:col>
      <xdr:colOff>0</xdr:colOff>
      <xdr:row>75</xdr:row>
      <xdr:rowOff>19050</xdr:rowOff>
    </xdr:to>
    <xdr:grpSp>
      <xdr:nvGrpSpPr>
        <xdr:cNvPr id="17057" name="InnerSheetBorder"/>
        <xdr:cNvGrpSpPr>
          <a:grpSpLocks/>
        </xdr:cNvGrpSpPr>
      </xdr:nvGrpSpPr>
      <xdr:grpSpPr bwMode="auto">
        <a:xfrm>
          <a:off x="0" y="19050"/>
          <a:ext cx="17662071" cy="12246429"/>
          <a:chOff x="256" y="102"/>
          <a:chExt cx="1852" cy="1275"/>
        </a:xfrm>
      </xdr:grpSpPr>
      <xdr:sp macro="" textlink="">
        <xdr:nvSpPr>
          <xdr:cNvPr id="17058" name="OB2"/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59" name="OB1"/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60" name="OB3"/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61" name="OB4"/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13607</xdr:rowOff>
    </xdr:from>
    <xdr:to>
      <xdr:col>45</xdr:col>
      <xdr:colOff>13608</xdr:colOff>
      <xdr:row>75</xdr:row>
      <xdr:rowOff>9525</xdr:rowOff>
    </xdr:to>
    <xdr:grpSp>
      <xdr:nvGrpSpPr>
        <xdr:cNvPr id="18080" name="InnerSheetBorder"/>
        <xdr:cNvGrpSpPr>
          <a:grpSpLocks/>
        </xdr:cNvGrpSpPr>
      </xdr:nvGrpSpPr>
      <xdr:grpSpPr bwMode="auto">
        <a:xfrm>
          <a:off x="0" y="13607"/>
          <a:ext cx="17675679" cy="12242347"/>
          <a:chOff x="256" y="102"/>
          <a:chExt cx="1852" cy="1275"/>
        </a:xfrm>
      </xdr:grpSpPr>
      <xdr:sp macro="" textlink="">
        <xdr:nvSpPr>
          <xdr:cNvPr id="18081" name="OB2"/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82" name="OB1"/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83" name="OB3"/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84" name="OB4"/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45</xdr:col>
      <xdr:colOff>0</xdr:colOff>
      <xdr:row>75</xdr:row>
      <xdr:rowOff>9525</xdr:rowOff>
    </xdr:to>
    <xdr:grpSp>
      <xdr:nvGrpSpPr>
        <xdr:cNvPr id="26935" name="InnerSheetBorder"/>
        <xdr:cNvGrpSpPr>
          <a:grpSpLocks/>
        </xdr:cNvGrpSpPr>
      </xdr:nvGrpSpPr>
      <xdr:grpSpPr bwMode="auto">
        <a:xfrm>
          <a:off x="0" y="0"/>
          <a:ext cx="17662071" cy="12255954"/>
          <a:chOff x="256" y="102"/>
          <a:chExt cx="1852" cy="1275"/>
        </a:xfrm>
      </xdr:grpSpPr>
      <xdr:sp macro="" textlink="">
        <xdr:nvSpPr>
          <xdr:cNvPr id="26936" name="OB2"/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37" name="OB1"/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38" name="OB3"/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39" name="OB4"/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</xdr:rowOff>
    </xdr:from>
    <xdr:to>
      <xdr:col>45</xdr:col>
      <xdr:colOff>0</xdr:colOff>
      <xdr:row>75</xdr:row>
      <xdr:rowOff>19050</xdr:rowOff>
    </xdr:to>
    <xdr:grpSp>
      <xdr:nvGrpSpPr>
        <xdr:cNvPr id="2" name="InnerSheetBorder"/>
        <xdr:cNvGrpSpPr>
          <a:grpSpLocks/>
        </xdr:cNvGrpSpPr>
      </xdr:nvGrpSpPr>
      <xdr:grpSpPr bwMode="auto">
        <a:xfrm>
          <a:off x="0" y="19050"/>
          <a:ext cx="17662071" cy="12246429"/>
          <a:chOff x="256" y="102"/>
          <a:chExt cx="1852" cy="1275"/>
        </a:xfrm>
      </xdr:grpSpPr>
      <xdr:sp macro="" textlink="">
        <xdr:nvSpPr>
          <xdr:cNvPr id="3" name="OB2"/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OB1"/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OB3"/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OB4"/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</xdr:rowOff>
    </xdr:from>
    <xdr:to>
      <xdr:col>45</xdr:col>
      <xdr:colOff>0</xdr:colOff>
      <xdr:row>75</xdr:row>
      <xdr:rowOff>19050</xdr:rowOff>
    </xdr:to>
    <xdr:grpSp>
      <xdr:nvGrpSpPr>
        <xdr:cNvPr id="19104" name="InnerSheetBorder"/>
        <xdr:cNvGrpSpPr>
          <a:grpSpLocks/>
        </xdr:cNvGrpSpPr>
      </xdr:nvGrpSpPr>
      <xdr:grpSpPr bwMode="auto">
        <a:xfrm>
          <a:off x="0" y="19050"/>
          <a:ext cx="17662071" cy="12246429"/>
          <a:chOff x="256" y="102"/>
          <a:chExt cx="1852" cy="1275"/>
        </a:xfrm>
      </xdr:grpSpPr>
      <xdr:sp macro="" textlink="">
        <xdr:nvSpPr>
          <xdr:cNvPr id="19105" name="OB2"/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06" name="OB1"/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07" name="OB3"/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08" name="OB4"/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85"/>
  <sheetViews>
    <sheetView showZeros="0" tabSelected="1" zoomScale="75" zoomScaleNormal="75" workbookViewId="0">
      <pane ySplit="18" topLeftCell="A28" activePane="bottomLeft" state="frozen"/>
      <selection pane="bottomLeft" activeCell="N41" sqref="N41:O45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8" width="4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6" max="26" width="19.7109375" customWidth="1"/>
    <col min="30" max="30" width="16.42578125" style="52" bestFit="1" customWidth="1"/>
  </cols>
  <sheetData>
    <row r="1" spans="1:29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</row>
    <row r="2" spans="1:29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1:29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Z3" s="19"/>
      <c r="AA3" s="14"/>
      <c r="AB3" s="15" t="s">
        <v>17</v>
      </c>
      <c r="AC3" s="16"/>
    </row>
    <row r="4" spans="1:29" ht="12.75" customHeight="1">
      <c r="A4" s="241"/>
      <c r="B4" s="242"/>
      <c r="C4" s="244"/>
      <c r="D4" s="245"/>
      <c r="E4" s="246"/>
      <c r="F4" s="247"/>
      <c r="G4" s="247"/>
      <c r="H4" s="247"/>
      <c r="I4" s="247"/>
      <c r="J4" s="247"/>
      <c r="K4" s="246"/>
      <c r="L4" s="247"/>
      <c r="M4" s="247"/>
      <c r="N4" s="247"/>
      <c r="O4" s="247"/>
      <c r="P4" s="247"/>
      <c r="Q4" s="247"/>
      <c r="R4" s="247"/>
      <c r="S4" s="247"/>
      <c r="T4" s="249"/>
      <c r="U4" s="250"/>
      <c r="V4" s="251"/>
      <c r="Z4" s="13"/>
      <c r="AA4" s="17"/>
      <c r="AB4" s="15"/>
      <c r="AC4" s="15"/>
    </row>
    <row r="5" spans="1:29" ht="12.75" customHeight="1" thickBot="1">
      <c r="A5" s="243"/>
      <c r="B5" s="242"/>
      <c r="C5" s="244"/>
      <c r="D5" s="245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9"/>
      <c r="U5" s="250"/>
      <c r="V5" s="251"/>
      <c r="Z5" s="20"/>
      <c r="AA5" s="17"/>
      <c r="AB5" s="15" t="s">
        <v>18</v>
      </c>
      <c r="AC5" s="15"/>
    </row>
    <row r="6" spans="1:29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Z6" s="13"/>
      <c r="AA6" s="17"/>
      <c r="AB6" s="15"/>
      <c r="AC6" s="15"/>
    </row>
    <row r="7" spans="1:29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68" t="s">
        <v>0</v>
      </c>
      <c r="Z7" s="21"/>
      <c r="AA7" s="17"/>
      <c r="AB7" s="15" t="s">
        <v>19</v>
      </c>
      <c r="AC7" s="15"/>
    </row>
    <row r="8" spans="1:29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69"/>
      <c r="Z8" s="13"/>
      <c r="AA8" s="17"/>
      <c r="AB8" s="15"/>
      <c r="AC8" s="15"/>
    </row>
    <row r="9" spans="1:29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69"/>
      <c r="Z9" s="117"/>
      <c r="AA9" s="17"/>
      <c r="AB9" s="15" t="s">
        <v>20</v>
      </c>
      <c r="AC9" s="15"/>
    </row>
    <row r="10" spans="1:29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69"/>
    </row>
    <row r="11" spans="1:29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69"/>
      <c r="Z11" s="122"/>
      <c r="AB11" s="7" t="s">
        <v>64</v>
      </c>
    </row>
    <row r="12" spans="1:29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69"/>
    </row>
    <row r="13" spans="1:29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69"/>
    </row>
    <row r="14" spans="1:29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69"/>
    </row>
    <row r="15" spans="1:29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69"/>
    </row>
    <row r="16" spans="1:29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69"/>
    </row>
    <row r="17" spans="1:32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69"/>
    </row>
    <row r="18" spans="1:32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70"/>
    </row>
    <row r="19" spans="1:32" ht="12.75" customHeight="1">
      <c r="A19" s="226"/>
      <c r="B19" s="227"/>
      <c r="C19" s="228"/>
      <c r="D19" s="227"/>
      <c r="E19" s="228"/>
      <c r="F19" s="227"/>
      <c r="G19" s="228"/>
      <c r="H19" s="227"/>
      <c r="I19" s="36"/>
      <c r="J19" s="37"/>
      <c r="K19" s="228"/>
      <c r="L19" s="227"/>
      <c r="M19" s="36"/>
      <c r="N19" s="228"/>
      <c r="O19" s="227"/>
      <c r="P19" s="228"/>
      <c r="Q19" s="227"/>
      <c r="R19" s="228"/>
      <c r="S19" s="227"/>
      <c r="T19" s="228"/>
      <c r="U19" s="227"/>
      <c r="V19" s="36"/>
    </row>
    <row r="20" spans="1:32" s="7" customFormat="1" ht="12.75" customHeight="1">
      <c r="A20" s="195"/>
      <c r="B20" s="196"/>
      <c r="C20" s="197"/>
      <c r="D20" s="196"/>
      <c r="E20" s="198"/>
      <c r="F20" s="199"/>
      <c r="G20" s="222"/>
      <c r="H20" s="199"/>
      <c r="I20" s="41"/>
      <c r="J20" s="44"/>
      <c r="K20" s="203"/>
      <c r="L20" s="204"/>
      <c r="M20" s="40"/>
      <c r="N20" s="205"/>
      <c r="O20" s="196"/>
      <c r="P20" s="205"/>
      <c r="Q20" s="196"/>
      <c r="R20" s="205"/>
      <c r="S20" s="196"/>
      <c r="T20" s="205"/>
      <c r="U20" s="196"/>
      <c r="V20" s="40"/>
      <c r="Y20" s="43"/>
      <c r="Z20" s="28"/>
      <c r="AA20" s="25"/>
      <c r="AB20" s="29"/>
      <c r="AC20" s="24"/>
      <c r="AD20" s="54"/>
      <c r="AE20" s="25"/>
      <c r="AF20" s="24"/>
    </row>
    <row r="21" spans="1:32" s="7" customFormat="1" ht="12.75" customHeight="1">
      <c r="A21" s="206"/>
      <c r="B21" s="207"/>
      <c r="C21" s="208"/>
      <c r="D21" s="207"/>
      <c r="E21" s="209"/>
      <c r="F21" s="210"/>
      <c r="G21" s="209"/>
      <c r="H21" s="210"/>
      <c r="I21" s="91"/>
      <c r="J21" s="81">
        <v>75050</v>
      </c>
      <c r="K21" s="213">
        <f t="shared" ref="K21:K46" si="0">$Z$40+(0.5*(($AD$41-$AD$40)/$AD$39)*($J21-$Z$39)^2)+($AD$40*($J21-$Z$39))</f>
        <v>799.31</v>
      </c>
      <c r="L21" s="214"/>
      <c r="M21" s="91">
        <v>16</v>
      </c>
      <c r="N21" s="211">
        <v>0.02</v>
      </c>
      <c r="O21" s="212"/>
      <c r="P21" s="215">
        <f>N21*M21</f>
        <v>0.32</v>
      </c>
      <c r="Q21" s="212"/>
      <c r="R21" s="220"/>
      <c r="S21" s="221"/>
      <c r="T21" s="213">
        <f>P21+K21</f>
        <v>799.63</v>
      </c>
      <c r="U21" s="214"/>
      <c r="V21" s="90"/>
      <c r="Y21" s="43"/>
      <c r="Z21" s="60"/>
      <c r="AA21" s="25"/>
      <c r="AB21" s="29"/>
      <c r="AC21" s="24"/>
      <c r="AD21" s="55"/>
      <c r="AE21" s="24"/>
      <c r="AF21" s="24"/>
    </row>
    <row r="22" spans="1:32" s="7" customFormat="1" ht="12.75" customHeight="1">
      <c r="A22" s="195"/>
      <c r="B22" s="196"/>
      <c r="C22" s="197"/>
      <c r="D22" s="196"/>
      <c r="E22" s="198"/>
      <c r="F22" s="199"/>
      <c r="G22" s="198"/>
      <c r="H22" s="199"/>
      <c r="I22" s="42"/>
      <c r="J22" s="89">
        <f>J21+25</f>
        <v>75075</v>
      </c>
      <c r="K22" s="187">
        <f>$Z$40+(0.5*(($AD$41-$AD$40)/$AD$39)*($J22-$Z$39)^2)+($AD$40*($J22-$Z$39))</f>
        <v>799.66392613636356</v>
      </c>
      <c r="L22" s="188"/>
      <c r="M22" s="38">
        <v>16</v>
      </c>
      <c r="N22" s="202">
        <v>0.02</v>
      </c>
      <c r="O22" s="201"/>
      <c r="P22" s="191">
        <f>N22*M22</f>
        <v>0.32</v>
      </c>
      <c r="Q22" s="192"/>
      <c r="R22" s="219"/>
      <c r="S22" s="194"/>
      <c r="T22" s="185">
        <f>P22+K22</f>
        <v>799.98392613636361</v>
      </c>
      <c r="U22" s="186"/>
      <c r="V22" s="40"/>
      <c r="Y22" s="43"/>
      <c r="Z22" s="31"/>
      <c r="AA22" s="25"/>
      <c r="AB22" s="29"/>
      <c r="AC22" s="30"/>
      <c r="AD22" s="54"/>
      <c r="AE22" s="25"/>
      <c r="AF22" s="24"/>
    </row>
    <row r="23" spans="1:32" s="7" customFormat="1" ht="12.75" customHeight="1">
      <c r="A23" s="195"/>
      <c r="B23" s="196"/>
      <c r="C23" s="197"/>
      <c r="D23" s="196"/>
      <c r="E23" s="198"/>
      <c r="F23" s="199"/>
      <c r="G23" s="198"/>
      <c r="H23" s="199"/>
      <c r="I23" s="42"/>
      <c r="J23" s="89">
        <f t="shared" ref="J23:J36" si="1">J22+25</f>
        <v>75100</v>
      </c>
      <c r="K23" s="187">
        <f>$Z$40+(0.5*(($AD$41-$AD$40)/$AD$39)*($J23-$Z$39)^2)+($AD$40*($J23-$Z$39))</f>
        <v>799.97570454545451</v>
      </c>
      <c r="L23" s="188"/>
      <c r="M23" s="38">
        <v>16</v>
      </c>
      <c r="N23" s="202">
        <v>0.02</v>
      </c>
      <c r="O23" s="201"/>
      <c r="P23" s="191">
        <f t="shared" ref="P23:P29" si="2">N23*M23</f>
        <v>0.32</v>
      </c>
      <c r="Q23" s="192"/>
      <c r="R23" s="219"/>
      <c r="S23" s="194"/>
      <c r="T23" s="185">
        <f t="shared" ref="T23:T29" si="3">P23+K23</f>
        <v>800.29570454545456</v>
      </c>
      <c r="U23" s="186"/>
      <c r="V23" s="40"/>
      <c r="Y23" s="43"/>
      <c r="Z23" s="31"/>
      <c r="AA23" s="25"/>
      <c r="AB23" s="29"/>
      <c r="AC23" s="30"/>
      <c r="AD23" s="54"/>
      <c r="AE23" s="25"/>
      <c r="AF23" s="24"/>
    </row>
    <row r="24" spans="1:32" s="7" customFormat="1" ht="12.75" customHeight="1">
      <c r="A24" s="195"/>
      <c r="B24" s="196"/>
      <c r="C24" s="197"/>
      <c r="D24" s="196"/>
      <c r="E24" s="198"/>
      <c r="F24" s="199"/>
      <c r="G24" s="198"/>
      <c r="H24" s="199"/>
      <c r="I24" s="42"/>
      <c r="J24" s="89">
        <f t="shared" si="1"/>
        <v>75125</v>
      </c>
      <c r="K24" s="187">
        <f t="shared" si="0"/>
        <v>800.24533522727268</v>
      </c>
      <c r="L24" s="188"/>
      <c r="M24" s="38">
        <v>16</v>
      </c>
      <c r="N24" s="202">
        <v>0.02</v>
      </c>
      <c r="O24" s="201"/>
      <c r="P24" s="191">
        <f t="shared" si="2"/>
        <v>0.32</v>
      </c>
      <c r="Q24" s="192"/>
      <c r="R24" s="219"/>
      <c r="S24" s="194"/>
      <c r="T24" s="185">
        <f t="shared" si="3"/>
        <v>800.56533522727273</v>
      </c>
      <c r="U24" s="186"/>
      <c r="V24" s="40"/>
      <c r="Y24" s="43"/>
      <c r="Z24" s="28"/>
      <c r="AA24" s="25"/>
      <c r="AB24" s="29"/>
      <c r="AC24" s="30"/>
      <c r="AD24" s="54"/>
      <c r="AE24" s="25"/>
      <c r="AF24" s="24"/>
    </row>
    <row r="25" spans="1:32" s="7" customFormat="1" ht="12.75" customHeight="1">
      <c r="A25" s="195"/>
      <c r="B25" s="196"/>
      <c r="C25" s="197"/>
      <c r="D25" s="196"/>
      <c r="E25" s="198"/>
      <c r="F25" s="199"/>
      <c r="G25" s="200"/>
      <c r="H25" s="201"/>
      <c r="I25" s="42"/>
      <c r="J25" s="89">
        <f t="shared" si="1"/>
        <v>75150</v>
      </c>
      <c r="K25" s="187">
        <f t="shared" si="0"/>
        <v>800.47281818181818</v>
      </c>
      <c r="L25" s="188"/>
      <c r="M25" s="38">
        <v>16</v>
      </c>
      <c r="N25" s="202">
        <v>0.02</v>
      </c>
      <c r="O25" s="201"/>
      <c r="P25" s="191">
        <f t="shared" si="2"/>
        <v>0.32</v>
      </c>
      <c r="Q25" s="192"/>
      <c r="R25" s="183"/>
      <c r="S25" s="184"/>
      <c r="T25" s="185">
        <f t="shared" si="3"/>
        <v>800.79281818181823</v>
      </c>
      <c r="U25" s="186"/>
      <c r="V25" s="40"/>
      <c r="Y25" s="43"/>
      <c r="Z25" s="28"/>
      <c r="AA25" s="25"/>
      <c r="AB25" s="29"/>
      <c r="AC25" s="30"/>
      <c r="AD25" s="54"/>
      <c r="AE25" s="25"/>
      <c r="AF25" s="24"/>
    </row>
    <row r="26" spans="1:32" s="7" customFormat="1" ht="12.75" customHeight="1">
      <c r="A26" s="195"/>
      <c r="B26" s="196"/>
      <c r="C26" s="197"/>
      <c r="D26" s="196"/>
      <c r="E26" s="198"/>
      <c r="F26" s="199"/>
      <c r="G26" s="200"/>
      <c r="H26" s="201"/>
      <c r="I26" s="42"/>
      <c r="J26" s="89">
        <f t="shared" si="1"/>
        <v>75175</v>
      </c>
      <c r="K26" s="187">
        <f t="shared" si="0"/>
        <v>800.6581534090908</v>
      </c>
      <c r="L26" s="188"/>
      <c r="M26" s="38">
        <v>16</v>
      </c>
      <c r="N26" s="202">
        <v>0.02</v>
      </c>
      <c r="O26" s="201"/>
      <c r="P26" s="191">
        <f t="shared" si="2"/>
        <v>0.32</v>
      </c>
      <c r="Q26" s="192"/>
      <c r="R26" s="183"/>
      <c r="S26" s="184"/>
      <c r="T26" s="185">
        <f t="shared" si="3"/>
        <v>800.97815340909085</v>
      </c>
      <c r="U26" s="186"/>
      <c r="V26" s="40"/>
      <c r="Y26" s="43"/>
      <c r="Z26" s="28"/>
      <c r="AA26" s="25"/>
      <c r="AB26" s="29"/>
      <c r="AC26" s="30"/>
      <c r="AD26" s="54"/>
      <c r="AE26" s="25"/>
      <c r="AF26" s="24"/>
    </row>
    <row r="27" spans="1:32" s="7" customFormat="1" ht="12.75" customHeight="1">
      <c r="A27" s="195"/>
      <c r="B27" s="196"/>
      <c r="C27" s="197"/>
      <c r="D27" s="196"/>
      <c r="E27" s="198"/>
      <c r="F27" s="199"/>
      <c r="G27" s="200"/>
      <c r="H27" s="201"/>
      <c r="I27" s="42"/>
      <c r="J27" s="89">
        <f t="shared" si="1"/>
        <v>75200</v>
      </c>
      <c r="K27" s="187">
        <f t="shared" si="0"/>
        <v>800.80134090909087</v>
      </c>
      <c r="L27" s="188"/>
      <c r="M27" s="38">
        <v>16</v>
      </c>
      <c r="N27" s="202">
        <v>0.02</v>
      </c>
      <c r="O27" s="201"/>
      <c r="P27" s="191">
        <f t="shared" si="2"/>
        <v>0.32</v>
      </c>
      <c r="Q27" s="192"/>
      <c r="R27" s="183"/>
      <c r="S27" s="184"/>
      <c r="T27" s="185">
        <f t="shared" si="3"/>
        <v>801.12134090909092</v>
      </c>
      <c r="U27" s="186"/>
      <c r="V27" s="40"/>
      <c r="Y27" s="43"/>
      <c r="Z27" s="28"/>
      <c r="AA27" s="25"/>
      <c r="AB27" s="29"/>
      <c r="AC27" s="24"/>
      <c r="AD27" s="54"/>
      <c r="AE27" s="25"/>
      <c r="AF27" s="24"/>
    </row>
    <row r="28" spans="1:32" s="7" customFormat="1" ht="12.75" customHeight="1">
      <c r="A28" s="195"/>
      <c r="B28" s="196"/>
      <c r="C28" s="197"/>
      <c r="D28" s="196"/>
      <c r="E28" s="198"/>
      <c r="F28" s="199"/>
      <c r="G28" s="198"/>
      <c r="H28" s="199"/>
      <c r="I28" s="42"/>
      <c r="J28" s="89">
        <f t="shared" si="1"/>
        <v>75225</v>
      </c>
      <c r="K28" s="187">
        <f t="shared" si="0"/>
        <v>800.90238068181816</v>
      </c>
      <c r="L28" s="188"/>
      <c r="M28" s="38">
        <v>16</v>
      </c>
      <c r="N28" s="202">
        <v>0.02</v>
      </c>
      <c r="O28" s="201"/>
      <c r="P28" s="191">
        <f t="shared" si="2"/>
        <v>0.32</v>
      </c>
      <c r="Q28" s="192"/>
      <c r="R28" s="219"/>
      <c r="S28" s="194"/>
      <c r="T28" s="185">
        <f t="shared" si="3"/>
        <v>801.22238068181821</v>
      </c>
      <c r="U28" s="186"/>
      <c r="V28" s="40"/>
      <c r="Y28" s="43"/>
      <c r="Z28" s="60"/>
      <c r="AA28" s="25"/>
      <c r="AB28" s="29"/>
      <c r="AC28" s="24"/>
      <c r="AD28" s="55"/>
      <c r="AE28" s="24"/>
      <c r="AF28" s="24"/>
    </row>
    <row r="29" spans="1:32" s="7" customFormat="1" ht="12.75" customHeight="1">
      <c r="A29" s="195"/>
      <c r="B29" s="196"/>
      <c r="C29" s="197"/>
      <c r="D29" s="196"/>
      <c r="E29" s="198"/>
      <c r="F29" s="199"/>
      <c r="G29" s="200"/>
      <c r="H29" s="201"/>
      <c r="I29" s="42"/>
      <c r="J29" s="121">
        <f t="shared" si="1"/>
        <v>75250</v>
      </c>
      <c r="K29" s="187">
        <f t="shared" si="0"/>
        <v>800.96127272727267</v>
      </c>
      <c r="L29" s="188"/>
      <c r="M29" s="42">
        <v>16</v>
      </c>
      <c r="N29" s="202">
        <v>0.02</v>
      </c>
      <c r="O29" s="201"/>
      <c r="P29" s="202">
        <f t="shared" si="2"/>
        <v>0.32</v>
      </c>
      <c r="Q29" s="201"/>
      <c r="R29" s="205"/>
      <c r="S29" s="196"/>
      <c r="T29" s="203">
        <f t="shared" si="3"/>
        <v>801.28127272727272</v>
      </c>
      <c r="U29" s="204"/>
      <c r="V29" s="93"/>
      <c r="Y29" s="43"/>
      <c r="Z29" s="31"/>
      <c r="AA29" s="25"/>
      <c r="AB29" s="29"/>
      <c r="AC29" s="30"/>
      <c r="AD29" s="61"/>
      <c r="AE29" s="24"/>
      <c r="AF29" s="23"/>
    </row>
    <row r="30" spans="1:32" s="7" customFormat="1" ht="12.75" customHeight="1">
      <c r="A30" s="195"/>
      <c r="B30" s="196"/>
      <c r="C30" s="197"/>
      <c r="D30" s="196"/>
      <c r="E30" s="198"/>
      <c r="F30" s="199"/>
      <c r="G30" s="200"/>
      <c r="H30" s="201"/>
      <c r="I30" s="42"/>
      <c r="J30" s="89">
        <f t="shared" si="1"/>
        <v>75275</v>
      </c>
      <c r="K30" s="187">
        <f t="shared" si="0"/>
        <v>800.97801704545452</v>
      </c>
      <c r="L30" s="188"/>
      <c r="M30" s="38">
        <v>16</v>
      </c>
      <c r="N30" s="202">
        <v>0.02</v>
      </c>
      <c r="O30" s="201"/>
      <c r="P30" s="191">
        <f t="shared" ref="P30:P59" si="4">N30*M30</f>
        <v>0.32</v>
      </c>
      <c r="Q30" s="192"/>
      <c r="R30" s="183"/>
      <c r="S30" s="184"/>
      <c r="T30" s="185">
        <f t="shared" ref="T30:T59" si="5">P30+K30</f>
        <v>801.29801704545457</v>
      </c>
      <c r="U30" s="186"/>
      <c r="V30" s="40"/>
      <c r="Y30" s="43"/>
      <c r="Z30" s="31"/>
      <c r="AA30" s="25"/>
      <c r="AB30" s="29"/>
      <c r="AC30" s="30"/>
      <c r="AD30" s="61"/>
      <c r="AE30" s="24"/>
      <c r="AF30" s="23"/>
    </row>
    <row r="31" spans="1:32" s="7" customFormat="1" ht="12.75" customHeight="1">
      <c r="A31" s="195"/>
      <c r="B31" s="196"/>
      <c r="C31" s="197"/>
      <c r="D31" s="196"/>
      <c r="E31" s="198"/>
      <c r="F31" s="199"/>
      <c r="G31" s="200"/>
      <c r="H31" s="201"/>
      <c r="I31" s="42"/>
      <c r="J31" s="89">
        <f t="shared" si="1"/>
        <v>75300</v>
      </c>
      <c r="K31" s="187">
        <f t="shared" si="0"/>
        <v>800.95261363636359</v>
      </c>
      <c r="L31" s="188"/>
      <c r="M31" s="38">
        <v>16</v>
      </c>
      <c r="N31" s="202">
        <v>0.02</v>
      </c>
      <c r="O31" s="201"/>
      <c r="P31" s="191">
        <f t="shared" si="4"/>
        <v>0.32</v>
      </c>
      <c r="Q31" s="192"/>
      <c r="R31" s="219"/>
      <c r="S31" s="194"/>
      <c r="T31" s="185">
        <f t="shared" si="5"/>
        <v>801.27261363636364</v>
      </c>
      <c r="U31" s="186"/>
      <c r="V31" s="40"/>
      <c r="Y31" s="43"/>
      <c r="Z31" s="31"/>
      <c r="AA31" s="25"/>
      <c r="AB31" s="29"/>
      <c r="AC31" s="30"/>
      <c r="AD31" s="61"/>
      <c r="AE31" s="24"/>
      <c r="AF31" s="23"/>
    </row>
    <row r="32" spans="1:32" s="7" customFormat="1" ht="12.75" customHeight="1">
      <c r="A32" s="195"/>
      <c r="B32" s="196"/>
      <c r="C32" s="197"/>
      <c r="D32" s="196"/>
      <c r="E32" s="198"/>
      <c r="F32" s="199"/>
      <c r="G32" s="200"/>
      <c r="H32" s="201"/>
      <c r="I32" s="42"/>
      <c r="J32" s="89">
        <f t="shared" si="1"/>
        <v>75325</v>
      </c>
      <c r="K32" s="187">
        <f t="shared" si="0"/>
        <v>800.88506249999989</v>
      </c>
      <c r="L32" s="188"/>
      <c r="M32" s="38">
        <v>16</v>
      </c>
      <c r="N32" s="202">
        <v>0.02</v>
      </c>
      <c r="O32" s="201"/>
      <c r="P32" s="191">
        <f t="shared" si="4"/>
        <v>0.32</v>
      </c>
      <c r="Q32" s="192"/>
      <c r="R32" s="219"/>
      <c r="S32" s="194"/>
      <c r="T32" s="185">
        <f t="shared" si="5"/>
        <v>801.20506249999994</v>
      </c>
      <c r="U32" s="186"/>
      <c r="V32" s="40"/>
      <c r="Y32" s="43"/>
      <c r="Z32" s="28"/>
      <c r="AA32" s="25"/>
      <c r="AB32" s="29"/>
      <c r="AC32" s="24"/>
      <c r="AD32" s="54"/>
      <c r="AE32" s="25"/>
      <c r="AF32" s="23"/>
    </row>
    <row r="33" spans="1:32" s="7" customFormat="1" ht="12.75" customHeight="1">
      <c r="A33" s="195"/>
      <c r="B33" s="196"/>
      <c r="C33" s="197"/>
      <c r="D33" s="196"/>
      <c r="E33" s="198"/>
      <c r="F33" s="199"/>
      <c r="G33" s="200"/>
      <c r="H33" s="201"/>
      <c r="I33" s="42"/>
      <c r="J33" s="89">
        <f t="shared" si="1"/>
        <v>75350</v>
      </c>
      <c r="K33" s="187">
        <f t="shared" si="0"/>
        <v>800.77536363636364</v>
      </c>
      <c r="L33" s="188"/>
      <c r="M33" s="38">
        <v>16</v>
      </c>
      <c r="N33" s="202">
        <v>0.02</v>
      </c>
      <c r="O33" s="201"/>
      <c r="P33" s="191">
        <f t="shared" si="4"/>
        <v>0.32</v>
      </c>
      <c r="Q33" s="192"/>
      <c r="R33" s="219"/>
      <c r="S33" s="194"/>
      <c r="T33" s="185">
        <f t="shared" si="5"/>
        <v>801.09536363636369</v>
      </c>
      <c r="U33" s="186"/>
      <c r="V33" s="40"/>
      <c r="Y33" s="43"/>
      <c r="Z33" s="28"/>
      <c r="AA33" s="25"/>
      <c r="AB33" s="29"/>
      <c r="AC33" s="24"/>
      <c r="AD33" s="54"/>
      <c r="AE33" s="25"/>
      <c r="AF33" s="23"/>
    </row>
    <row r="34" spans="1:32" s="7" customFormat="1" ht="12.75" customHeight="1">
      <c r="A34" s="195"/>
      <c r="B34" s="196"/>
      <c r="C34" s="197"/>
      <c r="D34" s="196"/>
      <c r="E34" s="198"/>
      <c r="F34" s="199"/>
      <c r="G34" s="200"/>
      <c r="H34" s="201"/>
      <c r="I34" s="42"/>
      <c r="J34" s="89">
        <f t="shared" si="1"/>
        <v>75375</v>
      </c>
      <c r="K34" s="187">
        <f t="shared" si="0"/>
        <v>800.62351704545449</v>
      </c>
      <c r="L34" s="188"/>
      <c r="M34" s="38">
        <v>16</v>
      </c>
      <c r="N34" s="202">
        <v>0.02</v>
      </c>
      <c r="O34" s="201"/>
      <c r="P34" s="191">
        <f t="shared" si="4"/>
        <v>0.32</v>
      </c>
      <c r="Q34" s="192"/>
      <c r="R34" s="183"/>
      <c r="S34" s="184"/>
      <c r="T34" s="185">
        <f t="shared" si="5"/>
        <v>800.94351704545454</v>
      </c>
      <c r="U34" s="186"/>
      <c r="V34" s="40"/>
      <c r="Y34" s="43"/>
      <c r="Z34" s="60"/>
      <c r="AA34" s="25"/>
      <c r="AB34" s="29"/>
      <c r="AC34" s="24"/>
      <c r="AD34" s="55"/>
      <c r="AE34" s="24"/>
      <c r="AF34" s="23"/>
    </row>
    <row r="35" spans="1:32" s="7" customFormat="1" ht="12.75" customHeight="1">
      <c r="A35" s="195"/>
      <c r="B35" s="196"/>
      <c r="C35" s="197"/>
      <c r="D35" s="196"/>
      <c r="E35" s="198"/>
      <c r="F35" s="199"/>
      <c r="G35" s="200"/>
      <c r="H35" s="201"/>
      <c r="I35" s="42"/>
      <c r="J35" s="89">
        <f t="shared" si="1"/>
        <v>75400</v>
      </c>
      <c r="K35" s="187">
        <f t="shared" si="0"/>
        <v>800.42952272727268</v>
      </c>
      <c r="L35" s="188"/>
      <c r="M35" s="38">
        <v>16</v>
      </c>
      <c r="N35" s="202">
        <v>0.02</v>
      </c>
      <c r="O35" s="201"/>
      <c r="P35" s="191">
        <f t="shared" si="4"/>
        <v>0.32</v>
      </c>
      <c r="Q35" s="192"/>
      <c r="R35" s="183"/>
      <c r="S35" s="184"/>
      <c r="T35" s="185">
        <f t="shared" si="5"/>
        <v>800.74952272727273</v>
      </c>
      <c r="U35" s="186"/>
      <c r="V35" s="40"/>
      <c r="Y35" s="43"/>
      <c r="Z35" s="31"/>
      <c r="AA35" s="25"/>
      <c r="AB35" s="29"/>
      <c r="AC35" s="24"/>
      <c r="AD35" s="55"/>
      <c r="AE35" s="24"/>
      <c r="AF35" s="23"/>
    </row>
    <row r="36" spans="1:32" s="7" customFormat="1" ht="12.75" customHeight="1">
      <c r="A36" s="195"/>
      <c r="B36" s="196"/>
      <c r="C36" s="197"/>
      <c r="D36" s="196"/>
      <c r="E36" s="198"/>
      <c r="F36" s="199"/>
      <c r="G36" s="200"/>
      <c r="H36" s="201"/>
      <c r="I36" s="42"/>
      <c r="J36" s="89">
        <f t="shared" si="1"/>
        <v>75425</v>
      </c>
      <c r="K36" s="187">
        <f t="shared" si="0"/>
        <v>800.1933806818181</v>
      </c>
      <c r="L36" s="188"/>
      <c r="M36" s="38">
        <v>16</v>
      </c>
      <c r="N36" s="202">
        <v>0.02</v>
      </c>
      <c r="O36" s="201"/>
      <c r="P36" s="202">
        <f t="shared" si="4"/>
        <v>0.32</v>
      </c>
      <c r="Q36" s="201"/>
      <c r="R36" s="193"/>
      <c r="S36" s="194"/>
      <c r="T36" s="203">
        <f t="shared" si="5"/>
        <v>800.51338068181815</v>
      </c>
      <c r="U36" s="204"/>
      <c r="V36" s="40"/>
      <c r="Y36" s="43"/>
      <c r="Z36" s="27" t="s">
        <v>48</v>
      </c>
      <c r="AA36" s="17"/>
      <c r="AB36" s="17"/>
      <c r="AC36" s="18"/>
      <c r="AD36" s="56"/>
      <c r="AE36" s="18"/>
      <c r="AF36" s="23"/>
    </row>
    <row r="37" spans="1:32" s="7" customFormat="1" ht="12.75" customHeight="1">
      <c r="A37" s="195"/>
      <c r="B37" s="196"/>
      <c r="C37" s="197"/>
      <c r="D37" s="196"/>
      <c r="E37" s="198"/>
      <c r="F37" s="199"/>
      <c r="G37" s="200"/>
      <c r="H37" s="201"/>
      <c r="I37" s="42"/>
      <c r="J37" s="89">
        <f t="shared" ref="J37:J56" si="6">J36+25</f>
        <v>75450</v>
      </c>
      <c r="K37" s="187">
        <f t="shared" si="0"/>
        <v>799.91509090909085</v>
      </c>
      <c r="L37" s="188"/>
      <c r="M37" s="38">
        <v>16</v>
      </c>
      <c r="N37" s="202">
        <v>0.02</v>
      </c>
      <c r="O37" s="201"/>
      <c r="P37" s="191">
        <f t="shared" si="4"/>
        <v>0.32</v>
      </c>
      <c r="Q37" s="192"/>
      <c r="R37" s="193"/>
      <c r="S37" s="194"/>
      <c r="T37" s="185">
        <f t="shared" si="5"/>
        <v>800.2350909090909</v>
      </c>
      <c r="U37" s="186"/>
      <c r="V37" s="40"/>
      <c r="Y37" s="43"/>
      <c r="Z37" s="27"/>
      <c r="AA37" s="17"/>
      <c r="AB37" s="17"/>
      <c r="AC37" s="18"/>
      <c r="AD37" s="56"/>
      <c r="AE37" s="18"/>
    </row>
    <row r="38" spans="1:32" s="7" customFormat="1" ht="12.75" customHeight="1">
      <c r="A38" s="195"/>
      <c r="B38" s="196"/>
      <c r="C38" s="197"/>
      <c r="D38" s="196"/>
      <c r="E38" s="198"/>
      <c r="F38" s="199"/>
      <c r="G38" s="200"/>
      <c r="H38" s="201"/>
      <c r="I38" s="42"/>
      <c r="J38" s="118">
        <v>75480.600000000006</v>
      </c>
      <c r="K38" s="187">
        <f t="shared" si="0"/>
        <v>799.51709746145434</v>
      </c>
      <c r="L38" s="188"/>
      <c r="M38" s="38">
        <v>16</v>
      </c>
      <c r="N38" s="189">
        <f>0.02+((0.06-0.02)/($J$45-$J$38))*(J38-$J$38)</f>
        <v>0.02</v>
      </c>
      <c r="O38" s="190"/>
      <c r="P38" s="191">
        <f t="shared" ref="P38" si="7">N38*M38</f>
        <v>0.32</v>
      </c>
      <c r="Q38" s="192"/>
      <c r="R38" s="193" t="s">
        <v>98</v>
      </c>
      <c r="S38" s="194"/>
      <c r="T38" s="185">
        <f t="shared" ref="T38" si="8">P38+K38</f>
        <v>799.83709746145439</v>
      </c>
      <c r="U38" s="186"/>
      <c r="V38" s="93"/>
      <c r="Y38" s="43"/>
      <c r="Z38" s="27"/>
      <c r="AA38" s="17"/>
      <c r="AB38" s="17"/>
      <c r="AC38" s="18"/>
      <c r="AD38" s="56"/>
      <c r="AE38" s="18"/>
    </row>
    <row r="39" spans="1:32" s="7" customFormat="1" ht="12.75" customHeight="1">
      <c r="A39" s="195"/>
      <c r="B39" s="196"/>
      <c r="C39" s="197"/>
      <c r="D39" s="196"/>
      <c r="E39" s="198"/>
      <c r="F39" s="199"/>
      <c r="G39" s="200"/>
      <c r="H39" s="201"/>
      <c r="I39" s="42"/>
      <c r="J39" s="89">
        <f>J37+25</f>
        <v>75475</v>
      </c>
      <c r="K39" s="187">
        <f t="shared" si="0"/>
        <v>799.59465340909082</v>
      </c>
      <c r="L39" s="188"/>
      <c r="M39" s="38">
        <v>16</v>
      </c>
      <c r="N39" s="189">
        <f t="shared" ref="N39:N45" si="9">0.02+((0.06-0.02)/($J$45-$J$38))*(J39-$J$38)</f>
        <v>1.7832188135098612E-2</v>
      </c>
      <c r="O39" s="190"/>
      <c r="P39" s="191">
        <f t="shared" si="4"/>
        <v>0.28531501016157779</v>
      </c>
      <c r="Q39" s="192"/>
      <c r="R39" s="193" t="s">
        <v>98</v>
      </c>
      <c r="S39" s="194"/>
      <c r="T39" s="185">
        <f t="shared" si="5"/>
        <v>799.87996841925235</v>
      </c>
      <c r="U39" s="186"/>
      <c r="V39" s="40"/>
      <c r="Y39" s="43"/>
      <c r="Z39" s="28">
        <v>75050</v>
      </c>
      <c r="AA39" s="22" t="s">
        <v>24</v>
      </c>
      <c r="AB39" s="11"/>
      <c r="AC39" s="12"/>
      <c r="AD39" s="119">
        <v>550</v>
      </c>
      <c r="AE39" s="22" t="s">
        <v>25</v>
      </c>
    </row>
    <row r="40" spans="1:32" s="7" customFormat="1" ht="12.75" customHeight="1">
      <c r="A40" s="195"/>
      <c r="B40" s="196"/>
      <c r="C40" s="197"/>
      <c r="D40" s="196"/>
      <c r="E40" s="198"/>
      <c r="F40" s="199"/>
      <c r="G40" s="200"/>
      <c r="H40" s="201"/>
      <c r="I40" s="42"/>
      <c r="J40" s="89">
        <f t="shared" si="6"/>
        <v>75500</v>
      </c>
      <c r="K40" s="187">
        <f t="shared" si="0"/>
        <v>799.23206818181814</v>
      </c>
      <c r="L40" s="188"/>
      <c r="M40" s="38">
        <v>16</v>
      </c>
      <c r="N40" s="189">
        <f t="shared" si="9"/>
        <v>2.7509919674826896E-2</v>
      </c>
      <c r="O40" s="190"/>
      <c r="P40" s="191">
        <f t="shared" si="4"/>
        <v>0.44015871479723034</v>
      </c>
      <c r="Q40" s="192"/>
      <c r="R40" s="193" t="s">
        <v>98</v>
      </c>
      <c r="S40" s="194"/>
      <c r="T40" s="185">
        <f t="shared" si="5"/>
        <v>799.67222689661537</v>
      </c>
      <c r="U40" s="186"/>
      <c r="V40" s="40"/>
      <c r="Y40" s="43"/>
      <c r="Z40" s="31">
        <v>799.31</v>
      </c>
      <c r="AA40" s="22" t="s">
        <v>26</v>
      </c>
      <c r="AB40" s="11"/>
      <c r="AC40" s="12"/>
      <c r="AD40" s="72">
        <v>1.4999999999999999E-2</v>
      </c>
      <c r="AE40" s="25" t="s">
        <v>22</v>
      </c>
    </row>
    <row r="41" spans="1:32" s="7" customFormat="1" ht="12.75" customHeight="1">
      <c r="A41" s="195"/>
      <c r="B41" s="196"/>
      <c r="C41" s="197"/>
      <c r="D41" s="196"/>
      <c r="E41" s="198"/>
      <c r="F41" s="199"/>
      <c r="G41" s="200"/>
      <c r="H41" s="201"/>
      <c r="I41" s="42"/>
      <c r="J41" s="115">
        <v>75506.429999999993</v>
      </c>
      <c r="K41" s="187">
        <f>$Z$40+(0.5*(($AD$41-$AD$40)/$AD$39)*($J41-$Z$39)^2)+($AD$40*($J41-$Z$39))</f>
        <v>799.131996988781</v>
      </c>
      <c r="L41" s="188"/>
      <c r="M41" s="38">
        <v>16</v>
      </c>
      <c r="N41" s="189">
        <f t="shared" si="9"/>
        <v>2.9999032226842311E-2</v>
      </c>
      <c r="O41" s="190"/>
      <c r="P41" s="191">
        <f>N41*M41</f>
        <v>0.47998451562947697</v>
      </c>
      <c r="Q41" s="192"/>
      <c r="R41" s="193" t="s">
        <v>98</v>
      </c>
      <c r="S41" s="194"/>
      <c r="T41" s="185">
        <f>P41+K41</f>
        <v>799.61198150441044</v>
      </c>
      <c r="U41" s="186"/>
      <c r="V41" s="116" t="s">
        <v>31</v>
      </c>
      <c r="Y41" s="43"/>
      <c r="Z41" s="28">
        <v>75325</v>
      </c>
      <c r="AA41" s="22" t="s">
        <v>21</v>
      </c>
      <c r="AB41" s="11"/>
      <c r="AC41" s="12"/>
      <c r="AD41" s="68">
        <v>-2.2089999999999999E-2</v>
      </c>
      <c r="AE41" s="25" t="s">
        <v>27</v>
      </c>
    </row>
    <row r="42" spans="1:32" s="7" customFormat="1" ht="12.75" customHeight="1">
      <c r="A42" s="195"/>
      <c r="B42" s="196"/>
      <c r="C42" s="197"/>
      <c r="D42" s="196"/>
      <c r="E42" s="198"/>
      <c r="F42" s="199"/>
      <c r="G42" s="200"/>
      <c r="H42" s="201"/>
      <c r="I42" s="42"/>
      <c r="J42" s="89">
        <f>J40+25</f>
        <v>75525</v>
      </c>
      <c r="K42" s="187">
        <f t="shared" si="0"/>
        <v>798.82733522727267</v>
      </c>
      <c r="L42" s="188"/>
      <c r="M42" s="38">
        <v>16</v>
      </c>
      <c r="N42" s="189">
        <f t="shared" si="9"/>
        <v>3.7187651214555181E-2</v>
      </c>
      <c r="O42" s="190"/>
      <c r="P42" s="191">
        <f t="shared" si="4"/>
        <v>0.5950024194328829</v>
      </c>
      <c r="Q42" s="192"/>
      <c r="R42" s="193" t="s">
        <v>98</v>
      </c>
      <c r="S42" s="194"/>
      <c r="T42" s="185">
        <f t="shared" si="5"/>
        <v>799.4223376467055</v>
      </c>
      <c r="U42" s="186"/>
      <c r="V42" s="40"/>
      <c r="Y42" s="43"/>
      <c r="Z42" s="31">
        <v>803.43499999999995</v>
      </c>
      <c r="AA42" s="22" t="s">
        <v>23</v>
      </c>
      <c r="AB42" s="11"/>
      <c r="AC42" s="12"/>
      <c r="AD42" s="13"/>
      <c r="AE42" s="18"/>
    </row>
    <row r="43" spans="1:32" s="7" customFormat="1" ht="12.75" customHeight="1">
      <c r="A43" s="195"/>
      <c r="B43" s="196"/>
      <c r="C43" s="197"/>
      <c r="D43" s="196"/>
      <c r="E43" s="198"/>
      <c r="F43" s="199"/>
      <c r="G43" s="200"/>
      <c r="H43" s="201"/>
      <c r="I43" s="42"/>
      <c r="J43" s="89">
        <f t="shared" si="6"/>
        <v>75550</v>
      </c>
      <c r="K43" s="187">
        <f t="shared" si="0"/>
        <v>798.38045454545454</v>
      </c>
      <c r="L43" s="188"/>
      <c r="M43" s="38">
        <v>16</v>
      </c>
      <c r="N43" s="189">
        <f t="shared" si="9"/>
        <v>4.6865382754283466E-2</v>
      </c>
      <c r="O43" s="190"/>
      <c r="P43" s="191">
        <f t="shared" si="4"/>
        <v>0.74984612406853546</v>
      </c>
      <c r="Q43" s="192"/>
      <c r="R43" s="193" t="s">
        <v>98</v>
      </c>
      <c r="S43" s="194"/>
      <c r="T43" s="185">
        <f t="shared" si="5"/>
        <v>799.13030066952308</v>
      </c>
      <c r="U43" s="186"/>
      <c r="V43" s="40"/>
      <c r="Y43" s="43"/>
      <c r="Z43" s="28">
        <v>75600</v>
      </c>
      <c r="AA43" s="22" t="s">
        <v>28</v>
      </c>
      <c r="AB43" s="11"/>
      <c r="AC43" s="12"/>
      <c r="AD43" s="13"/>
      <c r="AE43" s="18"/>
    </row>
    <row r="44" spans="1:32" s="7" customFormat="1" ht="12.75" customHeight="1">
      <c r="A44" s="195"/>
      <c r="B44" s="196"/>
      <c r="C44" s="197"/>
      <c r="D44" s="196"/>
      <c r="E44" s="198"/>
      <c r="F44" s="199"/>
      <c r="G44" s="200"/>
      <c r="H44" s="201"/>
      <c r="I44" s="42"/>
      <c r="J44" s="89">
        <f>J43+25</f>
        <v>75575</v>
      </c>
      <c r="K44" s="187">
        <f t="shared" si="0"/>
        <v>797.89142613636363</v>
      </c>
      <c r="L44" s="188"/>
      <c r="M44" s="38">
        <v>16</v>
      </c>
      <c r="N44" s="189">
        <f t="shared" si="9"/>
        <v>5.6543114294011751E-2</v>
      </c>
      <c r="O44" s="190"/>
      <c r="P44" s="191">
        <f t="shared" si="4"/>
        <v>0.90468982870418801</v>
      </c>
      <c r="Q44" s="192"/>
      <c r="R44" s="193" t="s">
        <v>98</v>
      </c>
      <c r="S44" s="194"/>
      <c r="T44" s="185">
        <f t="shared" si="5"/>
        <v>798.79611596506777</v>
      </c>
      <c r="U44" s="186"/>
      <c r="V44" s="40"/>
      <c r="Y44" s="43"/>
      <c r="Z44" s="31">
        <v>797.36009999999999</v>
      </c>
      <c r="AA44" s="22" t="s">
        <v>29</v>
      </c>
      <c r="AB44" s="11"/>
      <c r="AC44" s="12"/>
      <c r="AD44" s="13"/>
      <c r="AE44" s="18"/>
    </row>
    <row r="45" spans="1:32" s="7" customFormat="1" ht="12.75" customHeight="1">
      <c r="A45" s="195"/>
      <c r="B45" s="196"/>
      <c r="C45" s="197"/>
      <c r="D45" s="196"/>
      <c r="E45" s="198"/>
      <c r="F45" s="199"/>
      <c r="G45" s="200"/>
      <c r="H45" s="201"/>
      <c r="I45" s="42"/>
      <c r="J45" s="118">
        <v>75583.929999999993</v>
      </c>
      <c r="K45" s="187">
        <f>$Z$40+(0.5*(($AD$41-$AD$40)/$AD$39)*($J45-$Z$39)^2)+($AD$40*($J45-$Z$39))</f>
        <v>797.70652875150824</v>
      </c>
      <c r="L45" s="188"/>
      <c r="M45" s="38">
        <v>16</v>
      </c>
      <c r="N45" s="189">
        <f t="shared" si="9"/>
        <v>0.06</v>
      </c>
      <c r="O45" s="190"/>
      <c r="P45" s="191">
        <f t="shared" ref="P45" si="10">N45*M45</f>
        <v>0.96</v>
      </c>
      <c r="Q45" s="192"/>
      <c r="R45" s="193" t="s">
        <v>98</v>
      </c>
      <c r="S45" s="194"/>
      <c r="T45" s="185">
        <f>P45+K45</f>
        <v>798.66652875150828</v>
      </c>
      <c r="U45" s="186"/>
      <c r="V45" s="123" t="s">
        <v>61</v>
      </c>
      <c r="Y45" s="43"/>
      <c r="Z45" s="32"/>
      <c r="AA45" s="26"/>
      <c r="AB45" s="11"/>
      <c r="AC45" s="12"/>
      <c r="AD45" s="13"/>
      <c r="AE45" s="18"/>
    </row>
    <row r="46" spans="1:32" s="7" customFormat="1" ht="12.75" customHeight="1">
      <c r="A46" s="195"/>
      <c r="B46" s="196"/>
      <c r="C46" s="197"/>
      <c r="D46" s="196"/>
      <c r="E46" s="198"/>
      <c r="F46" s="199"/>
      <c r="G46" s="200"/>
      <c r="H46" s="201"/>
      <c r="I46" s="42"/>
      <c r="J46" s="118">
        <f>J44+25</f>
        <v>75600</v>
      </c>
      <c r="K46" s="187">
        <f t="shared" si="0"/>
        <v>797.36024999999995</v>
      </c>
      <c r="L46" s="188"/>
      <c r="M46" s="38">
        <v>16</v>
      </c>
      <c r="N46" s="200">
        <v>0.06</v>
      </c>
      <c r="O46" s="201"/>
      <c r="P46" s="191">
        <f t="shared" si="4"/>
        <v>0.96</v>
      </c>
      <c r="Q46" s="192"/>
      <c r="R46" s="183"/>
      <c r="S46" s="184"/>
      <c r="T46" s="185">
        <f t="shared" si="5"/>
        <v>798.32024999999999</v>
      </c>
      <c r="U46" s="186"/>
      <c r="V46" s="40"/>
      <c r="Y46" s="43"/>
      <c r="Z46" s="27" t="s">
        <v>30</v>
      </c>
      <c r="AA46" s="26"/>
      <c r="AB46" s="11"/>
      <c r="AC46" s="12"/>
      <c r="AD46" s="13"/>
      <c r="AE46" s="18"/>
    </row>
    <row r="47" spans="1:32" s="7" customFormat="1" ht="12.75" customHeight="1">
      <c r="A47" s="195"/>
      <c r="B47" s="196"/>
      <c r="C47" s="197"/>
      <c r="D47" s="196"/>
      <c r="E47" s="198"/>
      <c r="F47" s="199"/>
      <c r="G47" s="200"/>
      <c r="H47" s="201"/>
      <c r="I47" s="42"/>
      <c r="J47" s="89">
        <f>J46+25</f>
        <v>75625</v>
      </c>
      <c r="K47" s="203">
        <f>$Z$44+($AD$41*($J47-$Z$43))</f>
        <v>796.80785000000003</v>
      </c>
      <c r="L47" s="204"/>
      <c r="M47" s="38">
        <v>16</v>
      </c>
      <c r="N47" s="200">
        <v>0.06</v>
      </c>
      <c r="O47" s="201"/>
      <c r="P47" s="191">
        <f t="shared" si="4"/>
        <v>0.96</v>
      </c>
      <c r="Q47" s="192"/>
      <c r="R47" s="193"/>
      <c r="S47" s="194"/>
      <c r="T47" s="185">
        <f t="shared" si="5"/>
        <v>797.76785000000007</v>
      </c>
      <c r="U47" s="186"/>
      <c r="V47" s="40"/>
      <c r="Y47" s="43"/>
      <c r="AD47" s="73"/>
    </row>
    <row r="48" spans="1:32" s="7" customFormat="1" ht="12.75" customHeight="1">
      <c r="A48" s="195"/>
      <c r="B48" s="196"/>
      <c r="C48" s="197"/>
      <c r="D48" s="196"/>
      <c r="E48" s="198"/>
      <c r="F48" s="199"/>
      <c r="G48" s="200"/>
      <c r="H48" s="201"/>
      <c r="I48" s="42"/>
      <c r="J48" s="89">
        <f t="shared" si="6"/>
        <v>75650</v>
      </c>
      <c r="K48" s="203">
        <f>$Z$44+($AD$41*($J48-$Z$43))</f>
        <v>796.25559999999996</v>
      </c>
      <c r="L48" s="204"/>
      <c r="M48" s="38">
        <v>16</v>
      </c>
      <c r="N48" s="200">
        <v>0.06</v>
      </c>
      <c r="O48" s="201"/>
      <c r="P48" s="191">
        <f t="shared" si="4"/>
        <v>0.96</v>
      </c>
      <c r="Q48" s="192"/>
      <c r="R48" s="193"/>
      <c r="S48" s="194"/>
      <c r="T48" s="185">
        <f t="shared" si="5"/>
        <v>797.21559999999999</v>
      </c>
      <c r="U48" s="186"/>
      <c r="V48" s="40"/>
      <c r="Y48" s="43"/>
      <c r="AD48" s="73"/>
    </row>
    <row r="49" spans="1:31" s="7" customFormat="1" ht="12.75" customHeight="1">
      <c r="A49" s="195"/>
      <c r="B49" s="196"/>
      <c r="C49" s="197"/>
      <c r="D49" s="196"/>
      <c r="E49" s="198"/>
      <c r="F49" s="199"/>
      <c r="G49" s="200"/>
      <c r="H49" s="201"/>
      <c r="I49" s="42"/>
      <c r="J49" s="118">
        <v>75670</v>
      </c>
      <c r="K49" s="187">
        <f>$Z$52+(0.5*(($AD$53-$AD$52)/$AD$51)*($J49-$Z$51)^2)+($AD$52*($J49-$Z$51))</f>
        <v>795.81380000000001</v>
      </c>
      <c r="L49" s="188"/>
      <c r="M49" s="38">
        <v>16</v>
      </c>
      <c r="N49" s="200">
        <v>0.06</v>
      </c>
      <c r="O49" s="201"/>
      <c r="P49" s="191">
        <f t="shared" ref="P49" si="11">N49*M49</f>
        <v>0.96</v>
      </c>
      <c r="Q49" s="192"/>
      <c r="R49" s="193"/>
      <c r="S49" s="194"/>
      <c r="T49" s="185">
        <f t="shared" ref="T49" si="12">P49+K49</f>
        <v>796.77380000000005</v>
      </c>
      <c r="U49" s="186"/>
      <c r="V49" s="93"/>
      <c r="Y49" s="43"/>
      <c r="Z49" s="27" t="s">
        <v>105</v>
      </c>
      <c r="AA49" s="17"/>
      <c r="AB49" s="17"/>
      <c r="AC49" s="18"/>
      <c r="AD49" s="74"/>
      <c r="AE49" s="18"/>
    </row>
    <row r="50" spans="1:31" s="7" customFormat="1" ht="12.75" customHeight="1">
      <c r="A50" s="195"/>
      <c r="B50" s="196"/>
      <c r="C50" s="197"/>
      <c r="D50" s="196"/>
      <c r="E50" s="198"/>
      <c r="F50" s="199"/>
      <c r="G50" s="200"/>
      <c r="H50" s="201"/>
      <c r="I50" s="42"/>
      <c r="J50" s="89">
        <f>J48+25</f>
        <v>75675</v>
      </c>
      <c r="K50" s="187">
        <f>$Z$52+(0.5*(($AD$53-$AD$52)/$AD$51)*($J50-$Z$51)^2)+($AD$52*($J50-$Z$51))</f>
        <v>795.7051883854167</v>
      </c>
      <c r="L50" s="188"/>
      <c r="M50" s="38">
        <v>16</v>
      </c>
      <c r="N50" s="200">
        <v>0.06</v>
      </c>
      <c r="O50" s="201"/>
      <c r="P50" s="191">
        <f t="shared" si="4"/>
        <v>0.96</v>
      </c>
      <c r="Q50" s="192"/>
      <c r="R50" s="193"/>
      <c r="S50" s="194"/>
      <c r="T50" s="185">
        <f t="shared" si="5"/>
        <v>796.66518838541674</v>
      </c>
      <c r="U50" s="186"/>
      <c r="V50" s="40"/>
      <c r="Y50" s="43"/>
      <c r="Z50" s="23"/>
      <c r="AA50" s="17"/>
      <c r="AB50" s="17"/>
      <c r="AC50" s="18"/>
      <c r="AD50" s="74"/>
      <c r="AE50" s="18"/>
    </row>
    <row r="51" spans="1:31" s="7" customFormat="1" ht="12.75" customHeight="1">
      <c r="A51" s="195"/>
      <c r="B51" s="196"/>
      <c r="C51" s="197"/>
      <c r="D51" s="196"/>
      <c r="E51" s="198"/>
      <c r="F51" s="199"/>
      <c r="G51" s="200"/>
      <c r="H51" s="201"/>
      <c r="I51" s="42"/>
      <c r="J51" s="89">
        <f>J50+25</f>
        <v>75700</v>
      </c>
      <c r="K51" s="187">
        <f t="shared" ref="K51:K59" si="13">$Z$52+(0.5*(($AD$53-$AD$52)/$AD$51)*($J51-$Z$51)^2)+($AD$52*($J51-$Z$51))</f>
        <v>795.21728187500003</v>
      </c>
      <c r="L51" s="188"/>
      <c r="M51" s="38">
        <v>16</v>
      </c>
      <c r="N51" s="200">
        <v>0.06</v>
      </c>
      <c r="O51" s="201"/>
      <c r="P51" s="191">
        <f t="shared" si="4"/>
        <v>0.96</v>
      </c>
      <c r="Q51" s="192"/>
      <c r="R51" s="183"/>
      <c r="S51" s="184"/>
      <c r="T51" s="185">
        <f t="shared" si="5"/>
        <v>796.17728187500006</v>
      </c>
      <c r="U51" s="186"/>
      <c r="V51" s="40"/>
      <c r="Y51" s="43"/>
      <c r="Z51" s="28">
        <v>75670</v>
      </c>
      <c r="AA51" s="22" t="s">
        <v>24</v>
      </c>
      <c r="AB51" s="11"/>
      <c r="AC51" s="12"/>
      <c r="AD51" s="119">
        <v>240</v>
      </c>
      <c r="AE51" s="22" t="s">
        <v>25</v>
      </c>
    </row>
    <row r="52" spans="1:31" s="7" customFormat="1" ht="12.75" customHeight="1">
      <c r="A52" s="195"/>
      <c r="B52" s="196"/>
      <c r="C52" s="197"/>
      <c r="D52" s="196"/>
      <c r="E52" s="198"/>
      <c r="F52" s="199"/>
      <c r="G52" s="200"/>
      <c r="H52" s="201"/>
      <c r="I52" s="42"/>
      <c r="J52" s="89">
        <f>J51+25</f>
        <v>75725</v>
      </c>
      <c r="K52" s="187">
        <f t="shared" si="13"/>
        <v>794.82129463541662</v>
      </c>
      <c r="L52" s="188"/>
      <c r="M52" s="38">
        <v>16</v>
      </c>
      <c r="N52" s="200">
        <v>0.06</v>
      </c>
      <c r="O52" s="201"/>
      <c r="P52" s="191">
        <f t="shared" si="4"/>
        <v>0.96</v>
      </c>
      <c r="Q52" s="192"/>
      <c r="R52" s="183"/>
      <c r="S52" s="184"/>
      <c r="T52" s="185">
        <f t="shared" si="5"/>
        <v>795.78129463541666</v>
      </c>
      <c r="U52" s="186"/>
      <c r="V52" s="40"/>
      <c r="Y52" s="43"/>
      <c r="Z52" s="31">
        <v>795.81380000000001</v>
      </c>
      <c r="AA52" s="22" t="s">
        <v>26</v>
      </c>
      <c r="AB52" s="11"/>
      <c r="AC52" s="12"/>
      <c r="AD52" s="68">
        <v>-2.2089999999999999E-2</v>
      </c>
      <c r="AE52" s="25" t="s">
        <v>22</v>
      </c>
    </row>
    <row r="53" spans="1:31" s="7" customFormat="1" ht="12.75" customHeight="1">
      <c r="A53" s="195"/>
      <c r="B53" s="196"/>
      <c r="C53" s="197"/>
      <c r="D53" s="196"/>
      <c r="E53" s="198"/>
      <c r="F53" s="199"/>
      <c r="G53" s="200"/>
      <c r="H53" s="201"/>
      <c r="I53" s="42"/>
      <c r="J53" s="89">
        <f t="shared" si="6"/>
        <v>75750</v>
      </c>
      <c r="K53" s="187">
        <f t="shared" si="13"/>
        <v>794.51722666666672</v>
      </c>
      <c r="L53" s="188"/>
      <c r="M53" s="38">
        <v>16</v>
      </c>
      <c r="N53" s="200">
        <v>0.06</v>
      </c>
      <c r="O53" s="201"/>
      <c r="P53" s="191">
        <f t="shared" si="4"/>
        <v>0.96</v>
      </c>
      <c r="Q53" s="192"/>
      <c r="R53" s="183"/>
      <c r="S53" s="184"/>
      <c r="T53" s="185">
        <f t="shared" si="5"/>
        <v>795.47722666666675</v>
      </c>
      <c r="U53" s="186"/>
      <c r="V53" s="40"/>
      <c r="Y53" s="43"/>
      <c r="Z53" s="28">
        <v>75790</v>
      </c>
      <c r="AA53" s="22" t="s">
        <v>21</v>
      </c>
      <c r="AB53" s="11"/>
      <c r="AC53" s="12"/>
      <c r="AD53" s="136">
        <v>1.3207E-2</v>
      </c>
      <c r="AE53" s="25" t="s">
        <v>27</v>
      </c>
    </row>
    <row r="54" spans="1:31" s="7" customFormat="1" ht="12.75" customHeight="1">
      <c r="A54" s="195"/>
      <c r="B54" s="196"/>
      <c r="C54" s="197"/>
      <c r="D54" s="196"/>
      <c r="E54" s="198"/>
      <c r="F54" s="199"/>
      <c r="G54" s="200"/>
      <c r="H54" s="201"/>
      <c r="I54" s="42"/>
      <c r="J54" s="118">
        <v>75774.34</v>
      </c>
      <c r="K54" s="187">
        <f>$Z$52+(0.5*(($AD$53-$AD$52)/$AD$51)*($J54-$Z$51)^2)+($AD$52*($J54-$Z$51))</f>
        <v>794.30949739202754</v>
      </c>
      <c r="L54" s="188"/>
      <c r="M54" s="38">
        <v>16</v>
      </c>
      <c r="N54" s="189">
        <f>0.06-((0.06-0.010625)/($J$62-$J$54))*(J54-$J$54)</f>
        <v>0.06</v>
      </c>
      <c r="O54" s="190"/>
      <c r="P54" s="191">
        <f t="shared" ref="P54" si="14">N54*M54</f>
        <v>0.96</v>
      </c>
      <c r="Q54" s="192"/>
      <c r="R54" s="193" t="s">
        <v>106</v>
      </c>
      <c r="S54" s="194"/>
      <c r="T54" s="185">
        <f t="shared" ref="T54" si="15">P54+K54</f>
        <v>795.26949739202757</v>
      </c>
      <c r="U54" s="186"/>
      <c r="V54" s="123" t="s">
        <v>61</v>
      </c>
      <c r="Y54" s="43"/>
      <c r="Z54" s="31">
        <v>793.16290000000004</v>
      </c>
      <c r="AA54" s="22" t="s">
        <v>23</v>
      </c>
      <c r="AB54" s="11"/>
      <c r="AC54" s="12"/>
      <c r="AD54" s="13"/>
      <c r="AE54" s="18"/>
    </row>
    <row r="55" spans="1:31" s="7" customFormat="1" ht="12.75" customHeight="1">
      <c r="A55" s="195"/>
      <c r="B55" s="196"/>
      <c r="C55" s="197"/>
      <c r="D55" s="196"/>
      <c r="E55" s="198"/>
      <c r="F55" s="199"/>
      <c r="G55" s="200"/>
      <c r="H55" s="201"/>
      <c r="I55" s="42"/>
      <c r="J55" s="89">
        <f>J53+25</f>
        <v>75775</v>
      </c>
      <c r="K55" s="187">
        <f t="shared" si="13"/>
        <v>794.30507796875008</v>
      </c>
      <c r="L55" s="188"/>
      <c r="M55" s="38">
        <v>16</v>
      </c>
      <c r="N55" s="189">
        <f t="shared" ref="N55:N62" si="16">0.06-((0.06-0.010625)/($J$62-$J$54))*(J55-$J$54)</f>
        <v>5.9734326593835221E-2</v>
      </c>
      <c r="O55" s="190"/>
      <c r="P55" s="191">
        <f t="shared" si="4"/>
        <v>0.95574922550136354</v>
      </c>
      <c r="Q55" s="192"/>
      <c r="R55" s="193" t="s">
        <v>106</v>
      </c>
      <c r="S55" s="194"/>
      <c r="T55" s="185">
        <f t="shared" si="5"/>
        <v>795.26082719425142</v>
      </c>
      <c r="U55" s="186"/>
      <c r="V55" s="40"/>
      <c r="Y55" s="43"/>
      <c r="Z55" s="28">
        <v>75910</v>
      </c>
      <c r="AA55" s="22" t="s">
        <v>28</v>
      </c>
      <c r="AB55" s="11"/>
      <c r="AC55" s="12"/>
      <c r="AD55" s="58"/>
      <c r="AE55" s="18"/>
    </row>
    <row r="56" spans="1:31" s="7" customFormat="1" ht="12.75" customHeight="1">
      <c r="A56" s="195"/>
      <c r="B56" s="196"/>
      <c r="C56" s="197"/>
      <c r="D56" s="196"/>
      <c r="E56" s="198"/>
      <c r="F56" s="199"/>
      <c r="G56" s="200"/>
      <c r="H56" s="201"/>
      <c r="I56" s="42"/>
      <c r="J56" s="89">
        <f t="shared" si="6"/>
        <v>75800</v>
      </c>
      <c r="K56" s="187">
        <f t="shared" si="13"/>
        <v>794.18484854166661</v>
      </c>
      <c r="L56" s="188"/>
      <c r="M56" s="38">
        <v>16</v>
      </c>
      <c r="N56" s="189">
        <f t="shared" si="16"/>
        <v>4.9670939996737842E-2</v>
      </c>
      <c r="O56" s="190"/>
      <c r="P56" s="191">
        <f t="shared" si="4"/>
        <v>0.79473503994780548</v>
      </c>
      <c r="Q56" s="192"/>
      <c r="R56" s="193" t="s">
        <v>106</v>
      </c>
      <c r="S56" s="194"/>
      <c r="T56" s="185">
        <f t="shared" si="5"/>
        <v>794.97958358161441</v>
      </c>
      <c r="U56" s="186"/>
      <c r="V56" s="40"/>
      <c r="Y56" s="43"/>
      <c r="Z56" s="31">
        <v>794.74779999999998</v>
      </c>
      <c r="AA56" s="22" t="s">
        <v>29</v>
      </c>
      <c r="AB56" s="11"/>
      <c r="AC56" s="12"/>
      <c r="AD56" s="58"/>
      <c r="AE56" s="18"/>
    </row>
    <row r="57" spans="1:31" s="7" customFormat="1" ht="12.75" customHeight="1">
      <c r="A57" s="195"/>
      <c r="B57" s="196"/>
      <c r="C57" s="197"/>
      <c r="D57" s="196"/>
      <c r="E57" s="198"/>
      <c r="F57" s="199"/>
      <c r="G57" s="200"/>
      <c r="H57" s="201"/>
      <c r="I57" s="42"/>
      <c r="J57" s="115">
        <v>75820.84</v>
      </c>
      <c r="K57" s="187">
        <f>$Z$52+(0.5*(($AD$53-$AD$52)/$AD$51)*($J57-$Z$51)^2)+($AD$52*($J57-$Z$51))</f>
        <v>794.1548740865901</v>
      </c>
      <c r="L57" s="188"/>
      <c r="M57" s="38">
        <v>16</v>
      </c>
      <c r="N57" s="189">
        <f t="shared" si="16"/>
        <v>4.1282100929398866E-2</v>
      </c>
      <c r="O57" s="190"/>
      <c r="P57" s="191">
        <f t="shared" ref="P57" si="17">N57*M57</f>
        <v>0.66051361487038185</v>
      </c>
      <c r="Q57" s="192"/>
      <c r="R57" s="193" t="s">
        <v>106</v>
      </c>
      <c r="S57" s="194"/>
      <c r="T57" s="185">
        <f t="shared" ref="T57" si="18">P57+K57</f>
        <v>794.81538770146051</v>
      </c>
      <c r="U57" s="186"/>
      <c r="V57" s="116" t="s">
        <v>34</v>
      </c>
      <c r="Y57" s="43"/>
      <c r="Z57" s="31"/>
      <c r="AA57" s="22"/>
      <c r="AB57" s="11"/>
      <c r="AC57" s="12"/>
      <c r="AD57" s="58"/>
      <c r="AE57" s="18"/>
    </row>
    <row r="58" spans="1:31" s="7" customFormat="1" ht="12.75" customHeight="1">
      <c r="A58" s="195"/>
      <c r="B58" s="196"/>
      <c r="C58" s="197"/>
      <c r="D58" s="196"/>
      <c r="E58" s="198"/>
      <c r="F58" s="199"/>
      <c r="G58" s="200"/>
      <c r="H58" s="201"/>
      <c r="I58" s="42"/>
      <c r="J58" s="89">
        <f>J56+25</f>
        <v>75825</v>
      </c>
      <c r="K58" s="187">
        <f t="shared" si="13"/>
        <v>794.15653838541664</v>
      </c>
      <c r="L58" s="188"/>
      <c r="M58" s="38">
        <v>16</v>
      </c>
      <c r="N58" s="189">
        <f t="shared" si="16"/>
        <v>3.9607553399640463E-2</v>
      </c>
      <c r="O58" s="190"/>
      <c r="P58" s="191">
        <f t="shared" si="4"/>
        <v>0.63372085439424741</v>
      </c>
      <c r="Q58" s="192"/>
      <c r="R58" s="193" t="s">
        <v>106</v>
      </c>
      <c r="S58" s="194"/>
      <c r="T58" s="185">
        <f t="shared" si="5"/>
        <v>794.79025923981089</v>
      </c>
      <c r="U58" s="186"/>
      <c r="V58" s="40"/>
      <c r="Y58" s="43"/>
      <c r="Z58" s="31"/>
      <c r="AA58" s="22"/>
      <c r="AB58" s="11"/>
      <c r="AC58" s="12"/>
      <c r="AD58" s="58"/>
      <c r="AE58" s="18"/>
    </row>
    <row r="59" spans="1:31" s="7" customFormat="1" ht="12.75" customHeight="1">
      <c r="A59" s="195"/>
      <c r="B59" s="196"/>
      <c r="C59" s="197"/>
      <c r="D59" s="196"/>
      <c r="E59" s="198"/>
      <c r="F59" s="199"/>
      <c r="G59" s="200"/>
      <c r="H59" s="201"/>
      <c r="I59" s="42"/>
      <c r="J59" s="118">
        <v>75853.009999999995</v>
      </c>
      <c r="K59" s="187">
        <f t="shared" si="13"/>
        <v>794.23400581572855</v>
      </c>
      <c r="L59" s="188"/>
      <c r="M59" s="38">
        <v>16</v>
      </c>
      <c r="N59" s="189">
        <f t="shared" si="16"/>
        <v>2.833253505625466E-2</v>
      </c>
      <c r="O59" s="190"/>
      <c r="P59" s="191">
        <f t="shared" si="4"/>
        <v>0.45332056090007455</v>
      </c>
      <c r="Q59" s="192"/>
      <c r="R59" s="193" t="s">
        <v>106</v>
      </c>
      <c r="S59" s="194"/>
      <c r="T59" s="185">
        <f t="shared" si="5"/>
        <v>794.68732637662868</v>
      </c>
      <c r="U59" s="186"/>
      <c r="V59" s="40"/>
      <c r="Y59" s="43"/>
      <c r="Z59" s="27" t="s">
        <v>30</v>
      </c>
      <c r="AA59" s="26"/>
      <c r="AB59" s="11"/>
      <c r="AC59" s="12"/>
      <c r="AD59" s="58"/>
      <c r="AE59" s="18"/>
    </row>
    <row r="60" spans="1:31" s="7" customFormat="1" ht="12.75" customHeight="1">
      <c r="A60" s="195"/>
      <c r="B60" s="196"/>
      <c r="C60" s="197"/>
      <c r="D60" s="196"/>
      <c r="E60" s="198"/>
      <c r="F60" s="199"/>
      <c r="G60" s="200"/>
      <c r="H60" s="201"/>
      <c r="I60" s="42"/>
      <c r="J60" s="121">
        <f>J58+25</f>
        <v>75850</v>
      </c>
      <c r="K60" s="187">
        <f t="shared" ref="K60:K61" si="19">$Z$52+(0.5*(($AD$53-$AD$52)/$AD$51)*($J60-$Z$51)^2)+($AD$52*($J60-$Z$51))</f>
        <v>794.22014750000005</v>
      </c>
      <c r="L60" s="188"/>
      <c r="M60" s="42">
        <v>16</v>
      </c>
      <c r="N60" s="189">
        <f t="shared" si="16"/>
        <v>2.9544166802543077E-2</v>
      </c>
      <c r="O60" s="190"/>
      <c r="P60" s="202">
        <f t="shared" ref="P60:P61" si="20">N60*M60</f>
        <v>0.47270666884068924</v>
      </c>
      <c r="Q60" s="201"/>
      <c r="R60" s="193" t="s">
        <v>106</v>
      </c>
      <c r="S60" s="194"/>
      <c r="T60" s="203">
        <f t="shared" ref="T60:T62" si="21">P60+K60</f>
        <v>794.69285416884077</v>
      </c>
      <c r="U60" s="204"/>
      <c r="V60" s="93"/>
      <c r="Y60" s="43"/>
      <c r="Z60" s="27"/>
      <c r="AA60" s="26"/>
      <c r="AB60" s="11"/>
      <c r="AC60" s="12"/>
      <c r="AD60" s="58"/>
      <c r="AE60" s="18"/>
    </row>
    <row r="61" spans="1:31" s="7" customFormat="1" ht="12.75" customHeight="1">
      <c r="A61" s="195"/>
      <c r="B61" s="196"/>
      <c r="C61" s="197"/>
      <c r="D61" s="196"/>
      <c r="E61" s="198"/>
      <c r="F61" s="199"/>
      <c r="G61" s="200"/>
      <c r="H61" s="201"/>
      <c r="I61" s="42"/>
      <c r="J61" s="96">
        <f>J60+25</f>
        <v>75875</v>
      </c>
      <c r="K61" s="187">
        <f t="shared" si="19"/>
        <v>794.37567588541663</v>
      </c>
      <c r="L61" s="188"/>
      <c r="M61" s="38">
        <v>16</v>
      </c>
      <c r="N61" s="189">
        <f t="shared" si="16"/>
        <v>1.9480780205445698E-2</v>
      </c>
      <c r="O61" s="190"/>
      <c r="P61" s="191">
        <f t="shared" si="20"/>
        <v>0.31169248328713117</v>
      </c>
      <c r="Q61" s="192"/>
      <c r="R61" s="193" t="s">
        <v>106</v>
      </c>
      <c r="S61" s="194"/>
      <c r="T61" s="185">
        <f t="shared" si="21"/>
        <v>794.6873683687038</v>
      </c>
      <c r="U61" s="186"/>
      <c r="V61" s="40"/>
      <c r="Y61" s="43"/>
      <c r="Z61" s="60"/>
      <c r="AA61" s="25"/>
      <c r="AB61" s="29"/>
      <c r="AC61" s="24"/>
      <c r="AD61" s="55"/>
      <c r="AE61" s="24"/>
    </row>
    <row r="62" spans="1:31" s="7" customFormat="1" ht="12.75" customHeight="1">
      <c r="A62" s="195"/>
      <c r="B62" s="196"/>
      <c r="C62" s="197"/>
      <c r="D62" s="196"/>
      <c r="E62" s="198"/>
      <c r="F62" s="199"/>
      <c r="G62" s="200"/>
      <c r="H62" s="201"/>
      <c r="I62" s="42"/>
      <c r="J62" s="118">
        <v>75897</v>
      </c>
      <c r="K62" s="187">
        <f t="shared" ref="K62:K64" si="22">$Z$52+(0.5*(($AD$53-$AD$52)/$AD$51)*($J62-$Z$51)^2)+($AD$52*($J62-$Z$51))</f>
        <v>794.58857648541675</v>
      </c>
      <c r="L62" s="188"/>
      <c r="M62" s="38">
        <v>16</v>
      </c>
      <c r="N62" s="189">
        <f t="shared" si="16"/>
        <v>1.0625000000000002E-2</v>
      </c>
      <c r="O62" s="190"/>
      <c r="P62" s="191">
        <f t="shared" ref="P62" si="23">N62*M62</f>
        <v>0.17000000000000004</v>
      </c>
      <c r="Q62" s="192"/>
      <c r="R62" s="193" t="s">
        <v>106</v>
      </c>
      <c r="S62" s="194"/>
      <c r="T62" s="185">
        <f t="shared" si="21"/>
        <v>794.75857648541671</v>
      </c>
      <c r="U62" s="186"/>
      <c r="V62" s="93"/>
      <c r="Y62" s="43"/>
      <c r="Z62" s="60"/>
      <c r="AA62" s="25"/>
      <c r="AB62" s="29"/>
      <c r="AC62" s="24"/>
      <c r="AD62" s="55"/>
      <c r="AE62" s="24"/>
    </row>
    <row r="63" spans="1:31" s="7" customFormat="1" ht="12.75" customHeight="1">
      <c r="A63" s="195"/>
      <c r="B63" s="196"/>
      <c r="C63" s="197"/>
      <c r="D63" s="196"/>
      <c r="E63" s="198"/>
      <c r="F63" s="199"/>
      <c r="G63" s="200"/>
      <c r="H63" s="201"/>
      <c r="I63" s="42"/>
      <c r="J63" s="96">
        <f>J61+25</f>
        <v>75900</v>
      </c>
      <c r="K63" s="187">
        <f t="shared" si="22"/>
        <v>794.6231235416667</v>
      </c>
      <c r="L63" s="188"/>
      <c r="M63" s="38"/>
      <c r="N63" s="200"/>
      <c r="O63" s="201"/>
      <c r="P63" s="191"/>
      <c r="Q63" s="192"/>
      <c r="R63" s="183"/>
      <c r="S63" s="184"/>
      <c r="T63" s="185"/>
      <c r="U63" s="186"/>
      <c r="V63" s="40"/>
      <c r="Y63" s="43"/>
      <c r="Z63" s="60"/>
      <c r="AA63" s="25"/>
      <c r="AB63" s="29"/>
      <c r="AC63" s="24"/>
      <c r="AD63" s="55"/>
      <c r="AE63" s="24"/>
    </row>
    <row r="64" spans="1:31" s="7" customFormat="1" ht="12.75" customHeight="1">
      <c r="A64" s="195"/>
      <c r="B64" s="196"/>
      <c r="C64" s="197"/>
      <c r="D64" s="196"/>
      <c r="E64" s="198"/>
      <c r="F64" s="199"/>
      <c r="G64" s="200"/>
      <c r="H64" s="201"/>
      <c r="I64" s="42"/>
      <c r="J64" s="118">
        <v>75910</v>
      </c>
      <c r="K64" s="187">
        <f t="shared" si="22"/>
        <v>794.74784</v>
      </c>
      <c r="L64" s="188"/>
      <c r="M64" s="39"/>
      <c r="N64" s="200"/>
      <c r="O64" s="201"/>
      <c r="P64" s="191"/>
      <c r="Q64" s="192"/>
      <c r="R64" s="183"/>
      <c r="S64" s="184"/>
      <c r="T64" s="185"/>
      <c r="U64" s="186"/>
      <c r="V64" s="93"/>
      <c r="Y64" s="43"/>
      <c r="Z64" s="31"/>
      <c r="AA64" s="25"/>
      <c r="AB64" s="29"/>
      <c r="AC64" s="24"/>
      <c r="AD64" s="55"/>
      <c r="AE64" s="24"/>
    </row>
    <row r="65" spans="1:34" s="7" customFormat="1" ht="12.75" customHeight="1">
      <c r="A65" s="195"/>
      <c r="B65" s="196"/>
      <c r="C65" s="197"/>
      <c r="D65" s="196"/>
      <c r="E65" s="198"/>
      <c r="F65" s="199"/>
      <c r="G65" s="200"/>
      <c r="H65" s="201"/>
      <c r="I65" s="42"/>
      <c r="J65" s="96">
        <f>J63+25</f>
        <v>75925</v>
      </c>
      <c r="K65" s="217">
        <f>$Z$56+($AD$53*($J65-$Z$55))</f>
        <v>794.94590500000004</v>
      </c>
      <c r="L65" s="218"/>
      <c r="M65" s="39"/>
      <c r="N65" s="200"/>
      <c r="O65" s="201"/>
      <c r="P65" s="191"/>
      <c r="Q65" s="192"/>
      <c r="R65" s="183"/>
      <c r="S65" s="184"/>
      <c r="T65" s="185"/>
      <c r="U65" s="186"/>
      <c r="V65" s="40"/>
      <c r="Z65" s="28">
        <v>75944.44</v>
      </c>
      <c r="AA65" s="25" t="s">
        <v>21</v>
      </c>
      <c r="AB65" s="29"/>
      <c r="AC65" s="24"/>
      <c r="AD65" s="54"/>
      <c r="AE65" s="25"/>
    </row>
    <row r="66" spans="1:34" s="7" customFormat="1" ht="12.75" customHeight="1">
      <c r="A66" s="195"/>
      <c r="B66" s="196"/>
      <c r="C66" s="197"/>
      <c r="D66" s="196"/>
      <c r="E66" s="198"/>
      <c r="F66" s="199"/>
      <c r="G66" s="200"/>
      <c r="H66" s="201"/>
      <c r="I66" s="42"/>
      <c r="J66" s="115">
        <v>75944.44</v>
      </c>
      <c r="K66" s="217">
        <f>$Z$56+($AD$53*($J66-$Z$55))</f>
        <v>795.20264908000001</v>
      </c>
      <c r="L66" s="218"/>
      <c r="M66" s="39"/>
      <c r="N66" s="200"/>
      <c r="O66" s="201"/>
      <c r="P66" s="191"/>
      <c r="Q66" s="192"/>
      <c r="R66" s="183"/>
      <c r="S66" s="184"/>
      <c r="T66" s="185"/>
      <c r="U66" s="186"/>
      <c r="V66" s="116" t="s">
        <v>32</v>
      </c>
      <c r="Z66" s="120">
        <v>795.20270000000005</v>
      </c>
      <c r="AA66" s="25" t="s">
        <v>23</v>
      </c>
      <c r="AB66" s="29"/>
      <c r="AC66" s="24"/>
      <c r="AD66" s="55"/>
      <c r="AE66" s="24"/>
    </row>
    <row r="67" spans="1:34" s="7" customFormat="1" ht="12.75" customHeight="1">
      <c r="A67" s="206"/>
      <c r="B67" s="207"/>
      <c r="C67" s="208"/>
      <c r="D67" s="207"/>
      <c r="E67" s="209"/>
      <c r="F67" s="210"/>
      <c r="G67" s="211"/>
      <c r="H67" s="212"/>
      <c r="I67" s="91"/>
      <c r="J67" s="77"/>
      <c r="K67" s="213"/>
      <c r="L67" s="214"/>
      <c r="M67" s="78"/>
      <c r="N67" s="211"/>
      <c r="O67" s="212"/>
      <c r="P67" s="215"/>
      <c r="Q67" s="212"/>
      <c r="R67" s="216"/>
      <c r="S67" s="207"/>
      <c r="T67" s="213"/>
      <c r="U67" s="214"/>
      <c r="V67" s="90"/>
      <c r="AD67" s="59"/>
    </row>
    <row r="68" spans="1:34" s="7" customFormat="1" ht="12.75" customHeight="1">
      <c r="A68" s="195"/>
      <c r="B68" s="196"/>
      <c r="C68" s="197"/>
      <c r="D68" s="196"/>
      <c r="E68" s="198"/>
      <c r="F68" s="199"/>
      <c r="G68" s="198"/>
      <c r="H68" s="199"/>
      <c r="I68" s="42"/>
      <c r="J68" s="34"/>
      <c r="K68" s="203"/>
      <c r="L68" s="204"/>
      <c r="M68" s="39"/>
      <c r="N68" s="200"/>
      <c r="O68" s="201"/>
      <c r="P68" s="191"/>
      <c r="Q68" s="192"/>
      <c r="R68" s="183"/>
      <c r="S68" s="184"/>
      <c r="T68" s="185"/>
      <c r="U68" s="186"/>
      <c r="V68" s="40"/>
      <c r="Z68" s="28"/>
      <c r="AA68" s="25"/>
      <c r="AB68" s="29"/>
      <c r="AC68" s="24"/>
      <c r="AD68" s="54"/>
      <c r="AE68" s="25"/>
    </row>
    <row r="69" spans="1:34" s="7" customFormat="1" ht="12.75" customHeight="1">
      <c r="A69" s="195"/>
      <c r="B69" s="196"/>
      <c r="C69" s="197"/>
      <c r="D69" s="196"/>
      <c r="E69" s="198"/>
      <c r="F69" s="199"/>
      <c r="G69" s="198"/>
      <c r="H69" s="199"/>
      <c r="I69" s="42"/>
      <c r="J69" s="34"/>
      <c r="K69" s="203"/>
      <c r="L69" s="204"/>
      <c r="M69" s="39"/>
      <c r="N69" s="200"/>
      <c r="O69" s="201"/>
      <c r="P69" s="191"/>
      <c r="Q69" s="192"/>
      <c r="R69" s="183"/>
      <c r="S69" s="184"/>
      <c r="T69" s="185"/>
      <c r="U69" s="186"/>
      <c r="V69" s="40"/>
      <c r="Z69" s="60"/>
      <c r="AA69" s="25"/>
      <c r="AB69" s="29"/>
      <c r="AC69" s="24"/>
      <c r="AD69" s="55"/>
      <c r="AE69" s="24"/>
    </row>
    <row r="70" spans="1:34" s="7" customFormat="1" ht="12.75" customHeight="1">
      <c r="A70" s="195"/>
      <c r="B70" s="196"/>
      <c r="C70" s="197"/>
      <c r="D70" s="196"/>
      <c r="E70" s="198"/>
      <c r="F70" s="199"/>
      <c r="G70" s="198"/>
      <c r="H70" s="199"/>
      <c r="I70" s="42"/>
      <c r="J70" s="34"/>
      <c r="K70" s="203"/>
      <c r="L70" s="204"/>
      <c r="M70" s="39"/>
      <c r="N70" s="200"/>
      <c r="O70" s="201"/>
      <c r="P70" s="191"/>
      <c r="Q70" s="192"/>
      <c r="R70" s="183"/>
      <c r="S70" s="184"/>
      <c r="T70" s="185"/>
      <c r="U70" s="186"/>
      <c r="V70" s="40"/>
      <c r="Z70"/>
      <c r="AA70"/>
      <c r="AB70"/>
      <c r="AC70"/>
      <c r="AD70" s="52"/>
      <c r="AE70"/>
    </row>
    <row r="71" spans="1:34" s="7" customFormat="1" ht="12.75" customHeight="1">
      <c r="A71" s="195"/>
      <c r="B71" s="196"/>
      <c r="C71" s="197"/>
      <c r="D71" s="196"/>
      <c r="E71" s="198"/>
      <c r="F71" s="199"/>
      <c r="G71" s="198"/>
      <c r="H71" s="199"/>
      <c r="I71" s="42"/>
      <c r="J71" s="34"/>
      <c r="K71" s="203"/>
      <c r="L71" s="204"/>
      <c r="M71" s="39"/>
      <c r="N71" s="200"/>
      <c r="O71" s="201"/>
      <c r="P71" s="191"/>
      <c r="Q71" s="192"/>
      <c r="R71" s="205"/>
      <c r="S71" s="196"/>
      <c r="T71" s="185"/>
      <c r="U71" s="186"/>
      <c r="V71" s="40"/>
      <c r="Z71"/>
      <c r="AA71"/>
      <c r="AB71"/>
      <c r="AC71"/>
      <c r="AD71" s="52"/>
      <c r="AE71"/>
    </row>
    <row r="72" spans="1:34" s="7" customFormat="1" ht="12.75" customHeight="1">
      <c r="A72" s="195"/>
      <c r="B72" s="196"/>
      <c r="C72" s="197"/>
      <c r="D72" s="196"/>
      <c r="E72" s="198"/>
      <c r="F72" s="199"/>
      <c r="G72" s="198"/>
      <c r="H72" s="199"/>
      <c r="I72" s="41"/>
      <c r="J72" s="34"/>
      <c r="K72" s="203"/>
      <c r="L72" s="204"/>
      <c r="M72" s="39"/>
      <c r="N72" s="200"/>
      <c r="O72" s="201"/>
      <c r="P72" s="191"/>
      <c r="Q72" s="192"/>
      <c r="R72" s="205"/>
      <c r="S72" s="196"/>
      <c r="T72" s="185"/>
      <c r="U72" s="186"/>
      <c r="V72" s="40"/>
      <c r="Z72"/>
      <c r="AA72"/>
      <c r="AB72"/>
      <c r="AC72"/>
      <c r="AD72" s="52"/>
      <c r="AE72"/>
      <c r="AF72"/>
      <c r="AG72"/>
      <c r="AH72"/>
    </row>
    <row r="73" spans="1:34" s="7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Z73"/>
      <c r="AA73"/>
      <c r="AB73"/>
      <c r="AC73"/>
      <c r="AD73" s="52"/>
      <c r="AE73"/>
      <c r="AF73"/>
      <c r="AG73"/>
      <c r="AH73"/>
    </row>
    <row r="74" spans="1:34" s="7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Z74"/>
      <c r="AA74"/>
      <c r="AB74"/>
      <c r="AC74"/>
      <c r="AD74" s="52"/>
      <c r="AE74"/>
      <c r="AF74"/>
      <c r="AG74"/>
      <c r="AH74"/>
    </row>
    <row r="75" spans="1:34" s="7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Z75"/>
      <c r="AA75"/>
      <c r="AB75"/>
      <c r="AC75"/>
      <c r="AD75" s="52"/>
      <c r="AE75"/>
      <c r="AF75"/>
      <c r="AG75"/>
      <c r="AH75"/>
    </row>
    <row r="76" spans="1:34" s="7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Z76"/>
      <c r="AA76"/>
      <c r="AB76"/>
      <c r="AC76"/>
      <c r="AD76" s="52"/>
      <c r="AE76"/>
      <c r="AF76"/>
      <c r="AG76"/>
      <c r="AH76"/>
    </row>
    <row r="77" spans="1:34" s="7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Z77"/>
      <c r="AA77"/>
      <c r="AB77"/>
      <c r="AC77"/>
      <c r="AD77" s="52"/>
      <c r="AE77"/>
      <c r="AF77"/>
      <c r="AG77"/>
      <c r="AH77"/>
    </row>
    <row r="78" spans="1:34" s="7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Z78"/>
      <c r="AA78"/>
      <c r="AB78"/>
      <c r="AC78"/>
      <c r="AD78" s="52"/>
      <c r="AE78"/>
      <c r="AF78"/>
      <c r="AG78"/>
      <c r="AH78"/>
    </row>
    <row r="79" spans="1:34" s="7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Z79"/>
      <c r="AA79"/>
      <c r="AB79"/>
      <c r="AC79"/>
      <c r="AD79" s="52"/>
      <c r="AE79"/>
      <c r="AF79"/>
      <c r="AG79"/>
      <c r="AH79"/>
    </row>
    <row r="80" spans="1:34" s="7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Z80"/>
      <c r="AA80"/>
      <c r="AB80"/>
      <c r="AC80"/>
      <c r="AD80" s="52"/>
      <c r="AE80"/>
      <c r="AF80"/>
      <c r="AG80"/>
      <c r="AH80"/>
    </row>
    <row r="81" spans="1:34" s="7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Z81"/>
      <c r="AA81"/>
      <c r="AB81"/>
      <c r="AC81"/>
      <c r="AD81" s="52"/>
      <c r="AE81"/>
      <c r="AF81"/>
      <c r="AG81"/>
      <c r="AH81"/>
    </row>
    <row r="82" spans="1:34" s="7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Z82"/>
      <c r="AA82"/>
      <c r="AB82"/>
      <c r="AC82"/>
      <c r="AD82" s="52"/>
      <c r="AE82"/>
      <c r="AF82"/>
      <c r="AG82"/>
      <c r="AH82"/>
    </row>
    <row r="83" spans="1:34" s="7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Y83"/>
      <c r="Z83"/>
      <c r="AA83"/>
      <c r="AB83"/>
      <c r="AC83"/>
      <c r="AD83" s="52"/>
      <c r="AE83"/>
      <c r="AF83"/>
      <c r="AG83"/>
      <c r="AH83"/>
    </row>
    <row r="84" spans="1:34" s="7" customFormat="1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Y84"/>
      <c r="Z84"/>
      <c r="AA84"/>
      <c r="AB84"/>
      <c r="AC84"/>
      <c r="AD84" s="52"/>
      <c r="AE84"/>
      <c r="AF84"/>
      <c r="AG84"/>
      <c r="AH84"/>
    </row>
    <row r="85" spans="1:34">
      <c r="W85" s="7"/>
    </row>
  </sheetData>
  <mergeCells count="520">
    <mergeCell ref="T41:U41"/>
    <mergeCell ref="N54:O54"/>
    <mergeCell ref="N62:O62"/>
    <mergeCell ref="N57:O57"/>
    <mergeCell ref="P54:Q54"/>
    <mergeCell ref="P57:Q57"/>
    <mergeCell ref="R54:S54"/>
    <mergeCell ref="T54:U54"/>
    <mergeCell ref="R57:S57"/>
    <mergeCell ref="T57:U57"/>
    <mergeCell ref="R42:S42"/>
    <mergeCell ref="T42:U42"/>
    <mergeCell ref="P46:Q46"/>
    <mergeCell ref="R46:S46"/>
    <mergeCell ref="T46:U46"/>
    <mergeCell ref="R43:S43"/>
    <mergeCell ref="T43:U43"/>
    <mergeCell ref="T45:U45"/>
    <mergeCell ref="T48:U48"/>
    <mergeCell ref="P62:Q62"/>
    <mergeCell ref="R62:S62"/>
    <mergeCell ref="T62:U62"/>
    <mergeCell ref="N61:O61"/>
    <mergeCell ref="P61:Q61"/>
    <mergeCell ref="A59:B59"/>
    <mergeCell ref="C59:D59"/>
    <mergeCell ref="E59:F59"/>
    <mergeCell ref="G59:H59"/>
    <mergeCell ref="A39:B39"/>
    <mergeCell ref="C39:D39"/>
    <mergeCell ref="E39:F39"/>
    <mergeCell ref="G39:H39"/>
    <mergeCell ref="K39:L39"/>
    <mergeCell ref="G42:H42"/>
    <mergeCell ref="K42:L42"/>
    <mergeCell ref="G40:H40"/>
    <mergeCell ref="K40:L40"/>
    <mergeCell ref="A40:B40"/>
    <mergeCell ref="C40:D40"/>
    <mergeCell ref="E40:F40"/>
    <mergeCell ref="A43:B43"/>
    <mergeCell ref="C43:D43"/>
    <mergeCell ref="A46:B46"/>
    <mergeCell ref="C46:D46"/>
    <mergeCell ref="E46:F46"/>
    <mergeCell ref="G46:H46"/>
    <mergeCell ref="K46:L46"/>
    <mergeCell ref="E43:F43"/>
    <mergeCell ref="A1:V3"/>
    <mergeCell ref="A4:B5"/>
    <mergeCell ref="C4:D5"/>
    <mergeCell ref="E4:J5"/>
    <mergeCell ref="K4:S5"/>
    <mergeCell ref="T4:U5"/>
    <mergeCell ref="V4:V5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U9:U18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A21:B21"/>
    <mergeCell ref="C21:D21"/>
    <mergeCell ref="E21:F21"/>
    <mergeCell ref="G21:H21"/>
    <mergeCell ref="K21:L21"/>
    <mergeCell ref="N21:O21"/>
    <mergeCell ref="P21:Q21"/>
    <mergeCell ref="R21:S21"/>
    <mergeCell ref="T21:U21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A25:B25"/>
    <mergeCell ref="C25:D25"/>
    <mergeCell ref="E25:F25"/>
    <mergeCell ref="G25:H25"/>
    <mergeCell ref="K25:L25"/>
    <mergeCell ref="N25:O25"/>
    <mergeCell ref="P25:Q25"/>
    <mergeCell ref="R25:S25"/>
    <mergeCell ref="T25:U25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A28:B28"/>
    <mergeCell ref="C28:D28"/>
    <mergeCell ref="E28:F28"/>
    <mergeCell ref="G28:H28"/>
    <mergeCell ref="K28:L28"/>
    <mergeCell ref="N28:O28"/>
    <mergeCell ref="P28:Q28"/>
    <mergeCell ref="R28:S28"/>
    <mergeCell ref="T28:U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A30:B30"/>
    <mergeCell ref="C30:D30"/>
    <mergeCell ref="E30:F30"/>
    <mergeCell ref="G30:H30"/>
    <mergeCell ref="K30:L30"/>
    <mergeCell ref="N30:O30"/>
    <mergeCell ref="P30:Q30"/>
    <mergeCell ref="R30:S30"/>
    <mergeCell ref="T30:U30"/>
    <mergeCell ref="A31:B31"/>
    <mergeCell ref="C31:D31"/>
    <mergeCell ref="E31:F31"/>
    <mergeCell ref="G31:H31"/>
    <mergeCell ref="K31:L31"/>
    <mergeCell ref="N31:O31"/>
    <mergeCell ref="P31:Q31"/>
    <mergeCell ref="R31:S31"/>
    <mergeCell ref="T31:U31"/>
    <mergeCell ref="A32:B32"/>
    <mergeCell ref="C32:D32"/>
    <mergeCell ref="E32:F32"/>
    <mergeCell ref="G32:H32"/>
    <mergeCell ref="K32:L32"/>
    <mergeCell ref="N32:O32"/>
    <mergeCell ref="P32:Q32"/>
    <mergeCell ref="R32:S32"/>
    <mergeCell ref="T32:U32"/>
    <mergeCell ref="A33:B33"/>
    <mergeCell ref="C33:D33"/>
    <mergeCell ref="E33:F33"/>
    <mergeCell ref="G33:H33"/>
    <mergeCell ref="K33:L33"/>
    <mergeCell ref="N33:O33"/>
    <mergeCell ref="P33:Q33"/>
    <mergeCell ref="R33:S33"/>
    <mergeCell ref="T33:U33"/>
    <mergeCell ref="A34:B34"/>
    <mergeCell ref="C34:D34"/>
    <mergeCell ref="E34:F34"/>
    <mergeCell ref="G34:H34"/>
    <mergeCell ref="K34:L34"/>
    <mergeCell ref="N34:O34"/>
    <mergeCell ref="P34:Q34"/>
    <mergeCell ref="R34:S34"/>
    <mergeCell ref="T34:U34"/>
    <mergeCell ref="R38:S38"/>
    <mergeCell ref="R41:S41"/>
    <mergeCell ref="N49:O49"/>
    <mergeCell ref="P49:Q49"/>
    <mergeCell ref="R49:S49"/>
    <mergeCell ref="T49:U49"/>
    <mergeCell ref="N39:O39"/>
    <mergeCell ref="P39:Q39"/>
    <mergeCell ref="R39:S39"/>
    <mergeCell ref="T39:U39"/>
    <mergeCell ref="P40:Q40"/>
    <mergeCell ref="R40:S40"/>
    <mergeCell ref="T40:U40"/>
    <mergeCell ref="P38:Q38"/>
    <mergeCell ref="P41:Q41"/>
    <mergeCell ref="T38:U38"/>
    <mergeCell ref="N42:O42"/>
    <mergeCell ref="N40:O40"/>
    <mergeCell ref="R44:S44"/>
    <mergeCell ref="R45:S45"/>
    <mergeCell ref="N38:O38"/>
    <mergeCell ref="N46:O46"/>
    <mergeCell ref="R47:S47"/>
    <mergeCell ref="T47:U47"/>
    <mergeCell ref="A36:B36"/>
    <mergeCell ref="C36:D36"/>
    <mergeCell ref="E36:F36"/>
    <mergeCell ref="G36:H36"/>
    <mergeCell ref="K36:L36"/>
    <mergeCell ref="P36:Q36"/>
    <mergeCell ref="R36:S36"/>
    <mergeCell ref="T36:U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N36:O36"/>
    <mergeCell ref="K43:L43"/>
    <mergeCell ref="N43:O43"/>
    <mergeCell ref="N44:O44"/>
    <mergeCell ref="P44:Q44"/>
    <mergeCell ref="P45:Q45"/>
    <mergeCell ref="G45:H45"/>
    <mergeCell ref="P43:Q43"/>
    <mergeCell ref="A44:B44"/>
    <mergeCell ref="C44:D44"/>
    <mergeCell ref="E44:F44"/>
    <mergeCell ref="G44:H44"/>
    <mergeCell ref="K44:L44"/>
    <mergeCell ref="K45:L45"/>
    <mergeCell ref="N45:O45"/>
    <mergeCell ref="C48:D48"/>
    <mergeCell ref="E48:F48"/>
    <mergeCell ref="G48:H48"/>
    <mergeCell ref="K48:L48"/>
    <mergeCell ref="N48:O48"/>
    <mergeCell ref="P48:Q48"/>
    <mergeCell ref="A47:B47"/>
    <mergeCell ref="R48:S48"/>
    <mergeCell ref="G47:H47"/>
    <mergeCell ref="K47:L47"/>
    <mergeCell ref="N47:O47"/>
    <mergeCell ref="A53:B53"/>
    <mergeCell ref="C53:D53"/>
    <mergeCell ref="E53:F53"/>
    <mergeCell ref="G53:H53"/>
    <mergeCell ref="K53:L53"/>
    <mergeCell ref="N53:O53"/>
    <mergeCell ref="P53:Q53"/>
    <mergeCell ref="R53:S53"/>
    <mergeCell ref="T53:U53"/>
    <mergeCell ref="C56:D56"/>
    <mergeCell ref="E56:F56"/>
    <mergeCell ref="G56:H56"/>
    <mergeCell ref="K56:L56"/>
    <mergeCell ref="N56:O56"/>
    <mergeCell ref="P56:Q56"/>
    <mergeCell ref="R56:S56"/>
    <mergeCell ref="T56:U56"/>
    <mergeCell ref="A55:B55"/>
    <mergeCell ref="C55:D55"/>
    <mergeCell ref="E55:F55"/>
    <mergeCell ref="G55:H55"/>
    <mergeCell ref="K55:L55"/>
    <mergeCell ref="N55:O55"/>
    <mergeCell ref="P55:Q55"/>
    <mergeCell ref="R55:S55"/>
    <mergeCell ref="T55:U55"/>
    <mergeCell ref="R61:S61"/>
    <mergeCell ref="T61:U61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A68:B68"/>
    <mergeCell ref="C68:D68"/>
    <mergeCell ref="E68:F68"/>
    <mergeCell ref="G68:H68"/>
    <mergeCell ref="K68:L68"/>
    <mergeCell ref="N68:O68"/>
    <mergeCell ref="P68:Q68"/>
    <mergeCell ref="R68:S68"/>
    <mergeCell ref="T68:U68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K62:L62"/>
    <mergeCell ref="A54:B54"/>
    <mergeCell ref="C54:D54"/>
    <mergeCell ref="E54:F54"/>
    <mergeCell ref="G54:H54"/>
    <mergeCell ref="A57:B57"/>
    <mergeCell ref="C57:D57"/>
    <mergeCell ref="E57:F57"/>
    <mergeCell ref="G57:H57"/>
    <mergeCell ref="A62:B62"/>
    <mergeCell ref="C62:D62"/>
    <mergeCell ref="E62:F62"/>
    <mergeCell ref="G62:H62"/>
    <mergeCell ref="A61:B61"/>
    <mergeCell ref="C61:D61"/>
    <mergeCell ref="E61:F61"/>
    <mergeCell ref="G61:H61"/>
    <mergeCell ref="K61:L61"/>
    <mergeCell ref="A58:B58"/>
    <mergeCell ref="C58:D58"/>
    <mergeCell ref="E58:F58"/>
    <mergeCell ref="G58:H58"/>
    <mergeCell ref="K58:L58"/>
    <mergeCell ref="A56:B56"/>
    <mergeCell ref="A41:B41"/>
    <mergeCell ref="C41:D41"/>
    <mergeCell ref="E41:F41"/>
    <mergeCell ref="G41:H41"/>
    <mergeCell ref="A45:B45"/>
    <mergeCell ref="A38:B38"/>
    <mergeCell ref="C38:D38"/>
    <mergeCell ref="E38:F38"/>
    <mergeCell ref="G38:H38"/>
    <mergeCell ref="A42:B42"/>
    <mergeCell ref="C42:D42"/>
    <mergeCell ref="E42:F42"/>
    <mergeCell ref="G43:H43"/>
    <mergeCell ref="A35:B35"/>
    <mergeCell ref="C35:D35"/>
    <mergeCell ref="E35:F35"/>
    <mergeCell ref="G35:H35"/>
    <mergeCell ref="K35:L35"/>
    <mergeCell ref="N35:O35"/>
    <mergeCell ref="P64:Q64"/>
    <mergeCell ref="R64:S64"/>
    <mergeCell ref="T64:U64"/>
    <mergeCell ref="A64:B64"/>
    <mergeCell ref="C64:D64"/>
    <mergeCell ref="E64:F64"/>
    <mergeCell ref="G64:H64"/>
    <mergeCell ref="E49:F49"/>
    <mergeCell ref="G49:H49"/>
    <mergeCell ref="K49:L49"/>
    <mergeCell ref="K54:L54"/>
    <mergeCell ref="C45:D45"/>
    <mergeCell ref="E45:F45"/>
    <mergeCell ref="A49:B49"/>
    <mergeCell ref="C49:D49"/>
    <mergeCell ref="K57:L57"/>
    <mergeCell ref="K64:L64"/>
    <mergeCell ref="N64:O64"/>
    <mergeCell ref="A52:B52"/>
    <mergeCell ref="C52:D52"/>
    <mergeCell ref="E52:F52"/>
    <mergeCell ref="G52:H52"/>
    <mergeCell ref="K52:L52"/>
    <mergeCell ref="N52:O52"/>
    <mergeCell ref="P47:Q47"/>
    <mergeCell ref="C47:D47"/>
    <mergeCell ref="E47:F47"/>
    <mergeCell ref="A51:B51"/>
    <mergeCell ref="C51:D51"/>
    <mergeCell ref="E51:F51"/>
    <mergeCell ref="G51:H51"/>
    <mergeCell ref="K51:L51"/>
    <mergeCell ref="N51:O51"/>
    <mergeCell ref="P51:Q51"/>
    <mergeCell ref="A50:B50"/>
    <mergeCell ref="C50:D50"/>
    <mergeCell ref="E50:F50"/>
    <mergeCell ref="G50:H50"/>
    <mergeCell ref="K50:L50"/>
    <mergeCell ref="N50:O50"/>
    <mergeCell ref="P50:Q50"/>
    <mergeCell ref="A48:B48"/>
    <mergeCell ref="R35:S35"/>
    <mergeCell ref="T35:U35"/>
    <mergeCell ref="R52:S52"/>
    <mergeCell ref="R51:S51"/>
    <mergeCell ref="T52:U52"/>
    <mergeCell ref="K59:L59"/>
    <mergeCell ref="N59:O59"/>
    <mergeCell ref="P59:Q59"/>
    <mergeCell ref="R59:S59"/>
    <mergeCell ref="T59:U59"/>
    <mergeCell ref="P52:Q52"/>
    <mergeCell ref="P35:Q35"/>
    <mergeCell ref="N58:O58"/>
    <mergeCell ref="P58:Q58"/>
    <mergeCell ref="R58:S58"/>
    <mergeCell ref="T58:U58"/>
    <mergeCell ref="T51:U51"/>
    <mergeCell ref="R50:S50"/>
    <mergeCell ref="T50:U50"/>
    <mergeCell ref="T44:U44"/>
    <mergeCell ref="P42:Q42"/>
    <mergeCell ref="K41:L41"/>
    <mergeCell ref="N41:O41"/>
    <mergeCell ref="K38:L38"/>
  </mergeCells>
  <pageMargins left="0.75" right="0.75" top="1" bottom="1" header="0.5" footer="0.5"/>
  <pageSetup paperSize="17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75"/>
  <sheetViews>
    <sheetView showZeros="0" topLeftCell="F1" zoomScale="70" zoomScaleNormal="70" workbookViewId="0">
      <pane ySplit="18" topLeftCell="A19" activePane="bottomLeft" state="frozen"/>
      <selection pane="bottomLeft" activeCell="AG42" sqref="AG42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8" width="4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3" max="23" width="8.85546875" customWidth="1"/>
    <col min="24" max="25" width="5.28515625" customWidth="1"/>
    <col min="26" max="27" width="4.28515625" customWidth="1"/>
    <col min="28" max="29" width="5.28515625" customWidth="1"/>
    <col min="30" max="31" width="4.28515625" customWidth="1"/>
    <col min="32" max="32" width="8.7109375" customWidth="1"/>
    <col min="33" max="33" width="13.7109375" customWidth="1"/>
    <col min="34" max="35" width="4.28515625" customWidth="1"/>
    <col min="36" max="36" width="8.7109375" customWidth="1"/>
    <col min="37" max="38" width="4.28515625" customWidth="1"/>
    <col min="39" max="40" width="5.28515625" customWidth="1"/>
    <col min="41" max="42" width="4.28515625" customWidth="1"/>
    <col min="43" max="44" width="5.28515625" customWidth="1"/>
    <col min="45" max="45" width="11.42578125" customWidth="1"/>
    <col min="46" max="46" width="5.7109375" customWidth="1"/>
  </cols>
  <sheetData>
    <row r="1" spans="1:45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  <c r="W1" s="1"/>
      <c r="X1" s="334" t="s">
        <v>1</v>
      </c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335"/>
    </row>
    <row r="2" spans="1:45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  <c r="W2" s="2"/>
      <c r="X2" s="336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337"/>
    </row>
    <row r="3" spans="1:45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W3" s="2"/>
      <c r="X3" s="336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337"/>
    </row>
    <row r="4" spans="1:45" ht="12.75" customHeight="1">
      <c r="A4" s="241"/>
      <c r="B4" s="242"/>
      <c r="C4" s="244"/>
      <c r="D4" s="245"/>
      <c r="E4" s="338" t="s">
        <v>74</v>
      </c>
      <c r="F4" s="339"/>
      <c r="G4" s="339"/>
      <c r="H4" s="339"/>
      <c r="I4" s="339"/>
      <c r="J4" s="339"/>
      <c r="K4" s="340"/>
      <c r="L4" s="338" t="s">
        <v>75</v>
      </c>
      <c r="M4" s="339"/>
      <c r="N4" s="339"/>
      <c r="O4" s="339"/>
      <c r="P4" s="339"/>
      <c r="Q4" s="339"/>
      <c r="R4" s="339"/>
      <c r="S4" s="340"/>
      <c r="T4" s="249"/>
      <c r="U4" s="250"/>
      <c r="V4" s="251"/>
      <c r="W4" s="2"/>
      <c r="X4" s="249"/>
      <c r="Y4" s="250"/>
      <c r="Z4" s="250"/>
      <c r="AA4" s="251"/>
      <c r="AB4" s="338" t="s">
        <v>73</v>
      </c>
      <c r="AC4" s="339"/>
      <c r="AD4" s="339"/>
      <c r="AE4" s="339"/>
      <c r="AF4" s="339"/>
      <c r="AG4" s="339"/>
      <c r="AH4" s="340"/>
      <c r="AI4" s="338" t="s">
        <v>38</v>
      </c>
      <c r="AJ4" s="339"/>
      <c r="AK4" s="339"/>
      <c r="AL4" s="339"/>
      <c r="AM4" s="339"/>
      <c r="AN4" s="339"/>
      <c r="AO4" s="339"/>
      <c r="AP4" s="340"/>
      <c r="AQ4" s="249"/>
      <c r="AR4" s="250"/>
      <c r="AS4" s="344"/>
    </row>
    <row r="5" spans="1:45" ht="12.75" customHeight="1" thickBot="1">
      <c r="A5" s="243"/>
      <c r="B5" s="242"/>
      <c r="C5" s="244"/>
      <c r="D5" s="245"/>
      <c r="E5" s="341"/>
      <c r="F5" s="342"/>
      <c r="G5" s="342"/>
      <c r="H5" s="342"/>
      <c r="I5" s="342"/>
      <c r="J5" s="342"/>
      <c r="K5" s="343"/>
      <c r="L5" s="341"/>
      <c r="M5" s="342"/>
      <c r="N5" s="342"/>
      <c r="O5" s="342"/>
      <c r="P5" s="342"/>
      <c r="Q5" s="342"/>
      <c r="R5" s="342"/>
      <c r="S5" s="343"/>
      <c r="T5" s="249"/>
      <c r="U5" s="250"/>
      <c r="V5" s="251"/>
      <c r="W5" s="2"/>
      <c r="X5" s="249"/>
      <c r="Y5" s="250"/>
      <c r="Z5" s="250"/>
      <c r="AA5" s="251"/>
      <c r="AB5" s="341"/>
      <c r="AC5" s="342"/>
      <c r="AD5" s="342"/>
      <c r="AE5" s="342"/>
      <c r="AF5" s="342"/>
      <c r="AG5" s="342"/>
      <c r="AH5" s="343"/>
      <c r="AI5" s="341"/>
      <c r="AJ5" s="342"/>
      <c r="AK5" s="342"/>
      <c r="AL5" s="342"/>
      <c r="AM5" s="342"/>
      <c r="AN5" s="342"/>
      <c r="AO5" s="342"/>
      <c r="AP5" s="343"/>
      <c r="AQ5" s="249"/>
      <c r="AR5" s="250"/>
      <c r="AS5" s="344"/>
    </row>
    <row r="6" spans="1:45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W6" s="2"/>
      <c r="X6" s="345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346"/>
    </row>
    <row r="7" spans="1:45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94" t="s">
        <v>0</v>
      </c>
      <c r="W7" s="2"/>
      <c r="X7" s="264" t="s">
        <v>2</v>
      </c>
      <c r="Y7" s="256"/>
      <c r="Z7" s="256"/>
      <c r="AA7" s="256"/>
      <c r="AB7" s="256"/>
      <c r="AC7" s="256"/>
      <c r="AD7" s="256"/>
      <c r="AE7" s="256"/>
      <c r="AF7" s="257"/>
      <c r="AG7" s="261" t="s">
        <v>3</v>
      </c>
      <c r="AH7" s="262"/>
      <c r="AI7" s="263"/>
      <c r="AJ7" s="264" t="s">
        <v>5</v>
      </c>
      <c r="AK7" s="256"/>
      <c r="AL7" s="256"/>
      <c r="AM7" s="256"/>
      <c r="AN7" s="256"/>
      <c r="AO7" s="256"/>
      <c r="AP7" s="256"/>
      <c r="AQ7" s="256"/>
      <c r="AR7" s="257"/>
      <c r="AS7" s="347" t="s">
        <v>0</v>
      </c>
    </row>
    <row r="8" spans="1:45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95"/>
      <c r="W8" s="2"/>
      <c r="X8" s="271"/>
      <c r="Y8" s="259"/>
      <c r="Z8" s="259"/>
      <c r="AA8" s="259"/>
      <c r="AB8" s="259"/>
      <c r="AC8" s="259"/>
      <c r="AD8" s="259"/>
      <c r="AE8" s="259"/>
      <c r="AF8" s="260"/>
      <c r="AG8" s="271" t="s">
        <v>4</v>
      </c>
      <c r="AH8" s="259"/>
      <c r="AI8" s="260"/>
      <c r="AJ8" s="265"/>
      <c r="AK8" s="266"/>
      <c r="AL8" s="266"/>
      <c r="AM8" s="266"/>
      <c r="AN8" s="266"/>
      <c r="AO8" s="266"/>
      <c r="AP8" s="266"/>
      <c r="AQ8" s="266"/>
      <c r="AR8" s="267"/>
      <c r="AS8" s="348"/>
    </row>
    <row r="9" spans="1:45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95"/>
      <c r="W9" s="2"/>
      <c r="X9" s="275" t="s">
        <v>6</v>
      </c>
      <c r="Y9" s="223" t="s">
        <v>7</v>
      </c>
      <c r="Z9" s="232" t="s">
        <v>8</v>
      </c>
      <c r="AA9" s="223" t="s">
        <v>9</v>
      </c>
      <c r="AB9" s="232" t="s">
        <v>7</v>
      </c>
      <c r="AC9" s="223" t="s">
        <v>10</v>
      </c>
      <c r="AD9" s="232" t="s">
        <v>11</v>
      </c>
      <c r="AE9" s="223" t="s">
        <v>12</v>
      </c>
      <c r="AF9" s="229" t="s">
        <v>13</v>
      </c>
      <c r="AG9" s="229" t="s">
        <v>14</v>
      </c>
      <c r="AH9" s="275" t="s">
        <v>15</v>
      </c>
      <c r="AI9" s="223" t="s">
        <v>16</v>
      </c>
      <c r="AJ9" s="229" t="s">
        <v>13</v>
      </c>
      <c r="AK9" s="232" t="s">
        <v>11</v>
      </c>
      <c r="AL9" s="223" t="s">
        <v>12</v>
      </c>
      <c r="AM9" s="232" t="s">
        <v>7</v>
      </c>
      <c r="AN9" s="223" t="s">
        <v>10</v>
      </c>
      <c r="AO9" s="232" t="s">
        <v>8</v>
      </c>
      <c r="AP9" s="223" t="s">
        <v>9</v>
      </c>
      <c r="AQ9" s="232" t="s">
        <v>6</v>
      </c>
      <c r="AR9" s="223" t="s">
        <v>7</v>
      </c>
      <c r="AS9" s="348"/>
    </row>
    <row r="10" spans="1:45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95"/>
      <c r="W10" s="2"/>
      <c r="X10" s="276"/>
      <c r="Y10" s="224"/>
      <c r="Z10" s="233"/>
      <c r="AA10" s="224"/>
      <c r="AB10" s="233"/>
      <c r="AC10" s="224"/>
      <c r="AD10" s="233"/>
      <c r="AE10" s="224"/>
      <c r="AF10" s="230"/>
      <c r="AG10" s="230"/>
      <c r="AH10" s="276"/>
      <c r="AI10" s="224"/>
      <c r="AJ10" s="230"/>
      <c r="AK10" s="233"/>
      <c r="AL10" s="224"/>
      <c r="AM10" s="233"/>
      <c r="AN10" s="224"/>
      <c r="AO10" s="233"/>
      <c r="AP10" s="224"/>
      <c r="AQ10" s="233"/>
      <c r="AR10" s="224"/>
      <c r="AS10" s="348"/>
    </row>
    <row r="11" spans="1:45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95"/>
      <c r="W11" s="2"/>
      <c r="X11" s="276"/>
      <c r="Y11" s="224"/>
      <c r="Z11" s="233"/>
      <c r="AA11" s="224"/>
      <c r="AB11" s="233"/>
      <c r="AC11" s="224"/>
      <c r="AD11" s="233"/>
      <c r="AE11" s="224"/>
      <c r="AF11" s="230"/>
      <c r="AG11" s="230"/>
      <c r="AH11" s="276"/>
      <c r="AI11" s="224"/>
      <c r="AJ11" s="230"/>
      <c r="AK11" s="233"/>
      <c r="AL11" s="224"/>
      <c r="AM11" s="233"/>
      <c r="AN11" s="224"/>
      <c r="AO11" s="233"/>
      <c r="AP11" s="224"/>
      <c r="AQ11" s="233"/>
      <c r="AR11" s="224"/>
      <c r="AS11" s="348"/>
    </row>
    <row r="12" spans="1:45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95"/>
      <c r="W12" s="2"/>
      <c r="X12" s="276"/>
      <c r="Y12" s="224"/>
      <c r="Z12" s="233"/>
      <c r="AA12" s="224"/>
      <c r="AB12" s="233"/>
      <c r="AC12" s="224"/>
      <c r="AD12" s="233"/>
      <c r="AE12" s="224"/>
      <c r="AF12" s="230"/>
      <c r="AG12" s="230"/>
      <c r="AH12" s="276"/>
      <c r="AI12" s="224"/>
      <c r="AJ12" s="230"/>
      <c r="AK12" s="233"/>
      <c r="AL12" s="224"/>
      <c r="AM12" s="233"/>
      <c r="AN12" s="224"/>
      <c r="AO12" s="233"/>
      <c r="AP12" s="224"/>
      <c r="AQ12" s="233"/>
      <c r="AR12" s="224"/>
      <c r="AS12" s="348"/>
    </row>
    <row r="13" spans="1:45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95"/>
      <c r="W13" s="2"/>
      <c r="X13" s="276"/>
      <c r="Y13" s="224"/>
      <c r="Z13" s="233"/>
      <c r="AA13" s="224"/>
      <c r="AB13" s="233"/>
      <c r="AC13" s="224"/>
      <c r="AD13" s="233"/>
      <c r="AE13" s="224"/>
      <c r="AF13" s="230"/>
      <c r="AG13" s="230"/>
      <c r="AH13" s="276"/>
      <c r="AI13" s="224"/>
      <c r="AJ13" s="230"/>
      <c r="AK13" s="233"/>
      <c r="AL13" s="224"/>
      <c r="AM13" s="233"/>
      <c r="AN13" s="224"/>
      <c r="AO13" s="233"/>
      <c r="AP13" s="224"/>
      <c r="AQ13" s="233"/>
      <c r="AR13" s="224"/>
      <c r="AS13" s="348"/>
    </row>
    <row r="14" spans="1:45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95"/>
      <c r="W14" s="2"/>
      <c r="X14" s="276"/>
      <c r="Y14" s="224"/>
      <c r="Z14" s="233"/>
      <c r="AA14" s="224"/>
      <c r="AB14" s="233"/>
      <c r="AC14" s="224"/>
      <c r="AD14" s="233"/>
      <c r="AE14" s="224"/>
      <c r="AF14" s="230"/>
      <c r="AG14" s="230"/>
      <c r="AH14" s="276"/>
      <c r="AI14" s="224"/>
      <c r="AJ14" s="230"/>
      <c r="AK14" s="233"/>
      <c r="AL14" s="224"/>
      <c r="AM14" s="233"/>
      <c r="AN14" s="224"/>
      <c r="AO14" s="233"/>
      <c r="AP14" s="224"/>
      <c r="AQ14" s="233"/>
      <c r="AR14" s="224"/>
      <c r="AS14" s="348"/>
    </row>
    <row r="15" spans="1:45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95"/>
      <c r="W15" s="2"/>
      <c r="X15" s="276"/>
      <c r="Y15" s="224"/>
      <c r="Z15" s="233"/>
      <c r="AA15" s="224"/>
      <c r="AB15" s="233"/>
      <c r="AC15" s="224"/>
      <c r="AD15" s="233"/>
      <c r="AE15" s="224"/>
      <c r="AF15" s="230"/>
      <c r="AG15" s="230"/>
      <c r="AH15" s="276"/>
      <c r="AI15" s="224"/>
      <c r="AJ15" s="230"/>
      <c r="AK15" s="233"/>
      <c r="AL15" s="224"/>
      <c r="AM15" s="233"/>
      <c r="AN15" s="224"/>
      <c r="AO15" s="233"/>
      <c r="AP15" s="224"/>
      <c r="AQ15" s="233"/>
      <c r="AR15" s="224"/>
      <c r="AS15" s="348"/>
    </row>
    <row r="16" spans="1:45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95"/>
      <c r="W16" s="2"/>
      <c r="X16" s="276"/>
      <c r="Y16" s="224"/>
      <c r="Z16" s="233"/>
      <c r="AA16" s="224"/>
      <c r="AB16" s="233"/>
      <c r="AC16" s="224"/>
      <c r="AD16" s="233"/>
      <c r="AE16" s="224"/>
      <c r="AF16" s="230"/>
      <c r="AG16" s="230"/>
      <c r="AH16" s="276"/>
      <c r="AI16" s="224"/>
      <c r="AJ16" s="230"/>
      <c r="AK16" s="233"/>
      <c r="AL16" s="224"/>
      <c r="AM16" s="233"/>
      <c r="AN16" s="224"/>
      <c r="AO16" s="233"/>
      <c r="AP16" s="224"/>
      <c r="AQ16" s="233"/>
      <c r="AR16" s="224"/>
      <c r="AS16" s="348"/>
    </row>
    <row r="17" spans="1:45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95"/>
      <c r="W17" s="2"/>
      <c r="X17" s="276"/>
      <c r="Y17" s="224"/>
      <c r="Z17" s="233"/>
      <c r="AA17" s="224"/>
      <c r="AB17" s="233"/>
      <c r="AC17" s="224"/>
      <c r="AD17" s="233"/>
      <c r="AE17" s="224"/>
      <c r="AF17" s="230"/>
      <c r="AG17" s="230"/>
      <c r="AH17" s="276"/>
      <c r="AI17" s="224"/>
      <c r="AJ17" s="230"/>
      <c r="AK17" s="233"/>
      <c r="AL17" s="224"/>
      <c r="AM17" s="233"/>
      <c r="AN17" s="224"/>
      <c r="AO17" s="233"/>
      <c r="AP17" s="224"/>
      <c r="AQ17" s="233"/>
      <c r="AR17" s="224"/>
      <c r="AS17" s="348"/>
    </row>
    <row r="18" spans="1:45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96"/>
      <c r="W18" s="2"/>
      <c r="X18" s="277"/>
      <c r="Y18" s="225"/>
      <c r="Z18" s="234"/>
      <c r="AA18" s="225"/>
      <c r="AB18" s="234"/>
      <c r="AC18" s="225"/>
      <c r="AD18" s="234"/>
      <c r="AE18" s="225"/>
      <c r="AF18" s="231"/>
      <c r="AG18" s="231"/>
      <c r="AH18" s="277"/>
      <c r="AI18" s="225"/>
      <c r="AJ18" s="231"/>
      <c r="AK18" s="234"/>
      <c r="AL18" s="225"/>
      <c r="AM18" s="234"/>
      <c r="AN18" s="225"/>
      <c r="AO18" s="234"/>
      <c r="AP18" s="225"/>
      <c r="AQ18" s="234"/>
      <c r="AR18" s="225"/>
      <c r="AS18" s="349"/>
    </row>
    <row r="19" spans="1:45" s="7" customFormat="1" ht="12.75" customHeight="1">
      <c r="A19" s="226"/>
      <c r="B19" s="227"/>
      <c r="C19" s="228"/>
      <c r="D19" s="227"/>
      <c r="E19" s="228"/>
      <c r="F19" s="227"/>
      <c r="G19" s="228"/>
      <c r="H19" s="227"/>
      <c r="I19" s="4"/>
      <c r="J19" s="5"/>
      <c r="K19" s="228"/>
      <c r="L19" s="227"/>
      <c r="M19" s="4"/>
      <c r="N19" s="228"/>
      <c r="O19" s="227"/>
      <c r="P19" s="228"/>
      <c r="Q19" s="227"/>
      <c r="R19" s="228"/>
      <c r="S19" s="227"/>
      <c r="T19" s="228"/>
      <c r="U19" s="227"/>
      <c r="V19" s="4"/>
      <c r="W19" s="3"/>
      <c r="X19" s="228"/>
      <c r="Y19" s="227"/>
      <c r="Z19" s="228"/>
      <c r="AA19" s="227"/>
      <c r="AB19" s="228"/>
      <c r="AC19" s="227"/>
      <c r="AD19" s="228"/>
      <c r="AE19" s="227"/>
      <c r="AF19" s="4"/>
      <c r="AG19" s="6"/>
      <c r="AH19" s="228"/>
      <c r="AI19" s="227"/>
      <c r="AJ19" s="4"/>
      <c r="AK19" s="228"/>
      <c r="AL19" s="227"/>
      <c r="AM19" s="228"/>
      <c r="AN19" s="227"/>
      <c r="AO19" s="228"/>
      <c r="AP19" s="227"/>
      <c r="AQ19" s="228"/>
      <c r="AR19" s="227"/>
      <c r="AS19" s="46"/>
    </row>
    <row r="20" spans="1:45" s="7" customFormat="1" ht="12.75" customHeight="1">
      <c r="A20" s="281"/>
      <c r="B20" s="184"/>
      <c r="C20" s="281"/>
      <c r="D20" s="184"/>
      <c r="E20" s="281"/>
      <c r="F20" s="184"/>
      <c r="G20" s="281"/>
      <c r="H20" s="184"/>
      <c r="I20" s="8"/>
      <c r="J20" s="95">
        <f>'LIMA RAMP E MASTER'!J20</f>
        <v>0</v>
      </c>
      <c r="K20" s="185">
        <f>'LIMA RAMP E MASTER'!K20</f>
        <v>0</v>
      </c>
      <c r="L20" s="186"/>
      <c r="M20" s="38">
        <f>'LIMA RAMP E MASTER'!M20</f>
        <v>0</v>
      </c>
      <c r="N20" s="297">
        <f>'LIMA RAMP E MASTER'!N20</f>
        <v>0</v>
      </c>
      <c r="O20" s="283"/>
      <c r="P20" s="297">
        <f>'LIMA RAMP E MASTER'!P20</f>
        <v>0</v>
      </c>
      <c r="Q20" s="283"/>
      <c r="R20" s="330">
        <f>'LIMA RAMP E MASTER'!R20</f>
        <v>0</v>
      </c>
      <c r="S20" s="356"/>
      <c r="T20" s="185">
        <f>'LIMA RAMP E MASTER'!T20</f>
        <v>0</v>
      </c>
      <c r="U20" s="186"/>
      <c r="V20" s="92">
        <f>'LIMA RAMP E MASTER'!V20</f>
        <v>0</v>
      </c>
      <c r="W20" s="3"/>
      <c r="X20" s="183"/>
      <c r="Y20" s="184"/>
      <c r="Z20" s="183"/>
      <c r="AA20" s="184"/>
      <c r="AB20" s="183"/>
      <c r="AC20" s="184"/>
      <c r="AD20" s="183"/>
      <c r="AE20" s="184"/>
      <c r="AF20" s="8"/>
      <c r="AG20" s="34"/>
      <c r="AH20" s="185"/>
      <c r="AI20" s="186"/>
      <c r="AJ20" s="127"/>
      <c r="AK20" s="297"/>
      <c r="AL20" s="283"/>
      <c r="AM20" s="297"/>
      <c r="AN20" s="283"/>
      <c r="AO20" s="330"/>
      <c r="AP20" s="356"/>
      <c r="AQ20" s="185"/>
      <c r="AR20" s="186"/>
      <c r="AS20" s="131">
        <f>'LIMA RAMP E MASTER'!V48</f>
        <v>0</v>
      </c>
    </row>
    <row r="21" spans="1:45" s="7" customFormat="1" ht="12.75" customHeight="1">
      <c r="A21" s="281"/>
      <c r="B21" s="184"/>
      <c r="C21" s="281"/>
      <c r="D21" s="184"/>
      <c r="E21" s="281"/>
      <c r="F21" s="184"/>
      <c r="G21" s="281"/>
      <c r="H21" s="184"/>
      <c r="I21" s="8"/>
      <c r="J21" s="35">
        <f>'LIMA RAMP E MASTER'!J21</f>
        <v>77749.3</v>
      </c>
      <c r="K21" s="185">
        <f>'LIMA RAMP E MASTER'!K21</f>
        <v>794.31922999999995</v>
      </c>
      <c r="L21" s="186"/>
      <c r="M21" s="127">
        <f>'LIMA RAMP E MASTER'!M21</f>
        <v>0</v>
      </c>
      <c r="N21" s="297">
        <f>'LIMA RAMP E MASTER'!N21</f>
        <v>0</v>
      </c>
      <c r="O21" s="283"/>
      <c r="P21" s="297">
        <f>'LIMA RAMP E MASTER'!P21</f>
        <v>0</v>
      </c>
      <c r="Q21" s="283"/>
      <c r="R21" s="330">
        <f>'LIMA RAMP E MASTER'!R21</f>
        <v>0</v>
      </c>
      <c r="S21" s="356"/>
      <c r="T21" s="185">
        <f>'LIMA RAMP E MASTER'!T21</f>
        <v>0</v>
      </c>
      <c r="U21" s="186"/>
      <c r="V21" s="131" t="str">
        <f>'LIMA RAMP E MASTER'!V21</f>
        <v>PC</v>
      </c>
      <c r="W21" s="3"/>
      <c r="X21" s="183"/>
      <c r="Y21" s="184"/>
      <c r="Z21" s="183"/>
      <c r="AA21" s="184"/>
      <c r="AB21" s="183"/>
      <c r="AC21" s="184"/>
      <c r="AD21" s="183"/>
      <c r="AE21" s="184"/>
      <c r="AF21" s="8"/>
      <c r="AG21" s="34"/>
      <c r="AH21" s="185"/>
      <c r="AI21" s="186"/>
      <c r="AJ21" s="127"/>
      <c r="AK21" s="297"/>
      <c r="AL21" s="283"/>
      <c r="AM21" s="297"/>
      <c r="AN21" s="283"/>
      <c r="AO21" s="330"/>
      <c r="AP21" s="356"/>
      <c r="AQ21" s="185"/>
      <c r="AR21" s="186"/>
      <c r="AS21" s="131">
        <f>'LIMA RAMP E MASTER'!V49</f>
        <v>0</v>
      </c>
    </row>
    <row r="22" spans="1:45" s="7" customFormat="1" ht="12.75" customHeight="1">
      <c r="A22" s="281"/>
      <c r="B22" s="184"/>
      <c r="C22" s="281"/>
      <c r="D22" s="184"/>
      <c r="E22" s="281"/>
      <c r="F22" s="184"/>
      <c r="G22" s="281"/>
      <c r="H22" s="184"/>
      <c r="I22" s="8"/>
      <c r="J22" s="34">
        <f>'LIMA RAMP E MASTER'!J22</f>
        <v>77750</v>
      </c>
      <c r="K22" s="185">
        <f>'LIMA RAMP E MASTER'!K22</f>
        <v>794.31013000000007</v>
      </c>
      <c r="L22" s="186"/>
      <c r="M22" s="155">
        <f>'LIMA RAMP E MASTER'!M22</f>
        <v>0</v>
      </c>
      <c r="N22" s="297">
        <f>'LIMA RAMP E MASTER'!N22</f>
        <v>0</v>
      </c>
      <c r="O22" s="283"/>
      <c r="P22" s="297">
        <f>'LIMA RAMP E MASTER'!P22</f>
        <v>0</v>
      </c>
      <c r="Q22" s="283"/>
      <c r="R22" s="330">
        <f>'LIMA RAMP E MASTER'!R22</f>
        <v>0</v>
      </c>
      <c r="S22" s="356"/>
      <c r="T22" s="185">
        <f>'LIMA RAMP E MASTER'!T22</f>
        <v>0</v>
      </c>
      <c r="U22" s="186"/>
      <c r="V22" s="156">
        <f>'LIMA RAMP E MASTER'!V22</f>
        <v>0</v>
      </c>
      <c r="W22" s="3"/>
      <c r="X22" s="183"/>
      <c r="Y22" s="184"/>
      <c r="Z22" s="183"/>
      <c r="AA22" s="184"/>
      <c r="AB22" s="183"/>
      <c r="AC22" s="184"/>
      <c r="AD22" s="183"/>
      <c r="AE22" s="184"/>
      <c r="AF22" s="8"/>
      <c r="AG22" s="34">
        <f>'LIMA RAMP E MASTER'!J50</f>
        <v>78300</v>
      </c>
      <c r="AH22" s="185">
        <f>'LIMA RAMP E MASTER'!K50</f>
        <v>790.86659999999995</v>
      </c>
      <c r="AI22" s="186"/>
      <c r="AJ22" s="127">
        <f>'LIMA RAMP E MASTER'!M50</f>
        <v>16</v>
      </c>
      <c r="AK22" s="297">
        <f>'LIMA RAMP E MASTER'!N50</f>
        <v>1.6E-2</v>
      </c>
      <c r="AL22" s="283"/>
      <c r="AM22" s="297">
        <f>'LIMA RAMP E MASTER'!P50</f>
        <v>0.25600000000000001</v>
      </c>
      <c r="AN22" s="283"/>
      <c r="AO22" s="330">
        <f>'LIMA RAMP E MASTER'!R50</f>
        <v>0</v>
      </c>
      <c r="AP22" s="356"/>
      <c r="AQ22" s="185">
        <f>'LIMA RAMP E MASTER'!T50</f>
        <v>791.12259999999992</v>
      </c>
      <c r="AR22" s="186"/>
      <c r="AS22" s="131">
        <f>'LIMA RAMP E MASTER'!V50</f>
        <v>0</v>
      </c>
    </row>
    <row r="23" spans="1:45" s="7" customFormat="1" ht="12.75" customHeight="1">
      <c r="A23" s="281"/>
      <c r="B23" s="184"/>
      <c r="C23" s="281"/>
      <c r="D23" s="184"/>
      <c r="E23" s="281"/>
      <c r="F23" s="184"/>
      <c r="G23" s="281"/>
      <c r="H23" s="184"/>
      <c r="I23" s="8"/>
      <c r="J23" s="34">
        <f>'LIMA RAMP E MASTER'!J23</f>
        <v>77775</v>
      </c>
      <c r="K23" s="185">
        <f>'LIMA RAMP E MASTER'!K23</f>
        <v>793.98513000000003</v>
      </c>
      <c r="L23" s="186"/>
      <c r="M23" s="155">
        <f>'LIMA RAMP E MASTER'!M23</f>
        <v>0</v>
      </c>
      <c r="N23" s="297">
        <f>'LIMA RAMP E MASTER'!N23</f>
        <v>0</v>
      </c>
      <c r="O23" s="283"/>
      <c r="P23" s="297">
        <f>'LIMA RAMP E MASTER'!P23</f>
        <v>0</v>
      </c>
      <c r="Q23" s="283"/>
      <c r="R23" s="330">
        <f>'LIMA RAMP E MASTER'!R23</f>
        <v>0</v>
      </c>
      <c r="S23" s="356"/>
      <c r="T23" s="185">
        <f>'LIMA RAMP E MASTER'!T23</f>
        <v>0</v>
      </c>
      <c r="U23" s="186"/>
      <c r="V23" s="156">
        <f>'LIMA RAMP E MASTER'!V23</f>
        <v>0</v>
      </c>
      <c r="W23" s="3"/>
      <c r="X23" s="183"/>
      <c r="Y23" s="184"/>
      <c r="Z23" s="183"/>
      <c r="AA23" s="184"/>
      <c r="AB23" s="183"/>
      <c r="AC23" s="184"/>
      <c r="AD23" s="183"/>
      <c r="AE23" s="184"/>
      <c r="AF23" s="8"/>
      <c r="AG23" s="34">
        <f>'LIMA RAMP E MASTER'!J51</f>
        <v>78325</v>
      </c>
      <c r="AH23" s="185">
        <f>'LIMA RAMP E MASTER'!K51</f>
        <v>790.76222499999994</v>
      </c>
      <c r="AI23" s="186"/>
      <c r="AJ23" s="155">
        <f>'LIMA RAMP E MASTER'!M51</f>
        <v>16</v>
      </c>
      <c r="AK23" s="297">
        <f>'LIMA RAMP E MASTER'!N51</f>
        <v>1.6E-2</v>
      </c>
      <c r="AL23" s="283"/>
      <c r="AM23" s="297">
        <f>'LIMA RAMP E MASTER'!P51</f>
        <v>0.25600000000000001</v>
      </c>
      <c r="AN23" s="283"/>
      <c r="AO23" s="330">
        <f>'LIMA RAMP E MASTER'!R51</f>
        <v>0</v>
      </c>
      <c r="AP23" s="356"/>
      <c r="AQ23" s="185">
        <f>'LIMA RAMP E MASTER'!T51</f>
        <v>791.01822499999992</v>
      </c>
      <c r="AR23" s="186"/>
      <c r="AS23" s="131">
        <f>'LIMA RAMP E MASTER'!V51</f>
        <v>0</v>
      </c>
    </row>
    <row r="24" spans="1:45" s="7" customFormat="1" ht="12.75" customHeight="1">
      <c r="A24" s="281"/>
      <c r="B24" s="184"/>
      <c r="C24" s="281"/>
      <c r="D24" s="184"/>
      <c r="E24" s="281"/>
      <c r="F24" s="184"/>
      <c r="G24" s="281"/>
      <c r="H24" s="184"/>
      <c r="I24" s="8"/>
      <c r="J24" s="34">
        <f>'LIMA RAMP E MASTER'!J24</f>
        <v>77800</v>
      </c>
      <c r="K24" s="185">
        <f>'LIMA RAMP E MASTER'!K24</f>
        <v>793.66012999999998</v>
      </c>
      <c r="L24" s="186"/>
      <c r="M24" s="155">
        <f>'LIMA RAMP E MASTER'!M24</f>
        <v>0</v>
      </c>
      <c r="N24" s="297">
        <f>'LIMA RAMP E MASTER'!N24</f>
        <v>0</v>
      </c>
      <c r="O24" s="283"/>
      <c r="P24" s="297">
        <f>'LIMA RAMP E MASTER'!P24</f>
        <v>0</v>
      </c>
      <c r="Q24" s="283"/>
      <c r="R24" s="330">
        <f>'LIMA RAMP E MASTER'!R24</f>
        <v>0</v>
      </c>
      <c r="S24" s="356"/>
      <c r="T24" s="185">
        <f>'LIMA RAMP E MASTER'!T24</f>
        <v>0</v>
      </c>
      <c r="U24" s="186"/>
      <c r="V24" s="156">
        <f>'LIMA RAMP E MASTER'!V24</f>
        <v>0</v>
      </c>
      <c r="W24" s="3"/>
      <c r="X24" s="183"/>
      <c r="Y24" s="184"/>
      <c r="Z24" s="183"/>
      <c r="AA24" s="184"/>
      <c r="AB24" s="183"/>
      <c r="AC24" s="184"/>
      <c r="AD24" s="183"/>
      <c r="AE24" s="184"/>
      <c r="AF24" s="8"/>
      <c r="AG24" s="34">
        <f>'LIMA RAMP E MASTER'!J52</f>
        <v>78350</v>
      </c>
      <c r="AH24" s="185">
        <f>'LIMA RAMP E MASTER'!K52</f>
        <v>790.65784999999994</v>
      </c>
      <c r="AI24" s="186"/>
      <c r="AJ24" s="155">
        <f>'LIMA RAMP E MASTER'!M52</f>
        <v>16</v>
      </c>
      <c r="AK24" s="297">
        <f>'LIMA RAMP E MASTER'!N52</f>
        <v>1.6E-2</v>
      </c>
      <c r="AL24" s="283"/>
      <c r="AM24" s="297">
        <f>'LIMA RAMP E MASTER'!P52</f>
        <v>0.25600000000000001</v>
      </c>
      <c r="AN24" s="283"/>
      <c r="AO24" s="330">
        <f>'LIMA RAMP E MASTER'!R52</f>
        <v>0</v>
      </c>
      <c r="AP24" s="356"/>
      <c r="AQ24" s="185">
        <f>'LIMA RAMP E MASTER'!T52</f>
        <v>790.91384999999991</v>
      </c>
      <c r="AR24" s="186"/>
      <c r="AS24" s="131">
        <f>'LIMA RAMP E MASTER'!V52</f>
        <v>0</v>
      </c>
    </row>
    <row r="25" spans="1:45" s="7" customFormat="1" ht="12.75" customHeight="1">
      <c r="A25" s="281"/>
      <c r="B25" s="184"/>
      <c r="C25" s="281"/>
      <c r="D25" s="184"/>
      <c r="E25" s="281"/>
      <c r="F25" s="184"/>
      <c r="G25" s="281"/>
      <c r="H25" s="184"/>
      <c r="I25" s="8"/>
      <c r="J25" s="35">
        <f>'LIMA RAMP E MASTER'!J25</f>
        <v>77805</v>
      </c>
      <c r="K25" s="185">
        <f>'LIMA RAMP E MASTER'!K25</f>
        <v>793.5951</v>
      </c>
      <c r="L25" s="186"/>
      <c r="M25" s="155">
        <f>'LIMA RAMP E MASTER'!M25</f>
        <v>0</v>
      </c>
      <c r="N25" s="297">
        <f>'LIMA RAMP E MASTER'!N25</f>
        <v>0</v>
      </c>
      <c r="O25" s="283"/>
      <c r="P25" s="297">
        <f>'LIMA RAMP E MASTER'!P25</f>
        <v>0</v>
      </c>
      <c r="Q25" s="283"/>
      <c r="R25" s="330">
        <f>'LIMA RAMP E MASTER'!R25</f>
        <v>0</v>
      </c>
      <c r="S25" s="356"/>
      <c r="T25" s="185">
        <f>'LIMA RAMP E MASTER'!T25</f>
        <v>0</v>
      </c>
      <c r="U25" s="186"/>
      <c r="V25" s="156">
        <f>'LIMA RAMP E MASTER'!V25</f>
        <v>0</v>
      </c>
      <c r="W25" s="3"/>
      <c r="X25" s="183"/>
      <c r="Y25" s="184"/>
      <c r="Z25" s="183"/>
      <c r="AA25" s="184"/>
      <c r="AB25" s="183"/>
      <c r="AC25" s="184"/>
      <c r="AD25" s="183"/>
      <c r="AE25" s="184"/>
      <c r="AF25" s="8"/>
      <c r="AG25" s="34">
        <f>'LIMA RAMP E MASTER'!J53</f>
        <v>78375</v>
      </c>
      <c r="AH25" s="185">
        <f>'LIMA RAMP E MASTER'!K53</f>
        <v>790.55347499999993</v>
      </c>
      <c r="AI25" s="186"/>
      <c r="AJ25" s="155">
        <f>'LIMA RAMP E MASTER'!M53</f>
        <v>16</v>
      </c>
      <c r="AK25" s="297">
        <f>'LIMA RAMP E MASTER'!N53</f>
        <v>1.6E-2</v>
      </c>
      <c r="AL25" s="283"/>
      <c r="AM25" s="297">
        <f>'LIMA RAMP E MASTER'!P53</f>
        <v>0.25600000000000001</v>
      </c>
      <c r="AN25" s="283"/>
      <c r="AO25" s="330">
        <f>'LIMA RAMP E MASTER'!R53</f>
        <v>0</v>
      </c>
      <c r="AP25" s="356"/>
      <c r="AQ25" s="185">
        <f>'LIMA RAMP E MASTER'!T53</f>
        <v>790.80947499999991</v>
      </c>
      <c r="AR25" s="186"/>
      <c r="AS25" s="131">
        <f>'LIMA RAMP E MASTER'!V53</f>
        <v>0</v>
      </c>
    </row>
    <row r="26" spans="1:45" s="7" customFormat="1" ht="12.75" customHeight="1">
      <c r="A26" s="281"/>
      <c r="B26" s="184"/>
      <c r="C26" s="281"/>
      <c r="D26" s="184"/>
      <c r="E26" s="281"/>
      <c r="F26" s="184"/>
      <c r="G26" s="281"/>
      <c r="H26" s="184"/>
      <c r="I26" s="8"/>
      <c r="J26" s="34">
        <f>'LIMA RAMP E MASTER'!J26</f>
        <v>77825</v>
      </c>
      <c r="K26" s="185">
        <f>'LIMA RAMP E MASTER'!K26</f>
        <v>793.34686666666664</v>
      </c>
      <c r="L26" s="186"/>
      <c r="M26" s="155">
        <f>'LIMA RAMP E MASTER'!M26</f>
        <v>0</v>
      </c>
      <c r="N26" s="297">
        <f>'LIMA RAMP E MASTER'!N26</f>
        <v>0</v>
      </c>
      <c r="O26" s="283"/>
      <c r="P26" s="297">
        <f>'LIMA RAMP E MASTER'!P26</f>
        <v>0</v>
      </c>
      <c r="Q26" s="283"/>
      <c r="R26" s="330">
        <f>'LIMA RAMP E MASTER'!R26</f>
        <v>0</v>
      </c>
      <c r="S26" s="356"/>
      <c r="T26" s="185">
        <f>'LIMA RAMP E MASTER'!T26</f>
        <v>0</v>
      </c>
      <c r="U26" s="186"/>
      <c r="V26" s="156">
        <f>'LIMA RAMP E MASTER'!V26</f>
        <v>0</v>
      </c>
      <c r="W26" s="3"/>
      <c r="X26" s="183"/>
      <c r="Y26" s="184"/>
      <c r="Z26" s="183"/>
      <c r="AA26" s="184"/>
      <c r="AB26" s="183"/>
      <c r="AC26" s="184"/>
      <c r="AD26" s="183"/>
      <c r="AE26" s="184"/>
      <c r="AF26" s="8"/>
      <c r="AG26" s="34">
        <f>'LIMA RAMP E MASTER'!J54</f>
        <v>78400</v>
      </c>
      <c r="AH26" s="185">
        <f>'LIMA RAMP E MASTER'!K54</f>
        <v>790.44909999999993</v>
      </c>
      <c r="AI26" s="186"/>
      <c r="AJ26" s="155">
        <f>'LIMA RAMP E MASTER'!M54</f>
        <v>16</v>
      </c>
      <c r="AK26" s="297">
        <f>'LIMA RAMP E MASTER'!N54</f>
        <v>1.6E-2</v>
      </c>
      <c r="AL26" s="283"/>
      <c r="AM26" s="297">
        <f>'LIMA RAMP E MASTER'!P54</f>
        <v>0.25600000000000001</v>
      </c>
      <c r="AN26" s="283"/>
      <c r="AO26" s="330">
        <f>'LIMA RAMP E MASTER'!R54</f>
        <v>0</v>
      </c>
      <c r="AP26" s="356"/>
      <c r="AQ26" s="185">
        <f>'LIMA RAMP E MASTER'!T54</f>
        <v>790.7050999999999</v>
      </c>
      <c r="AR26" s="186"/>
      <c r="AS26" s="131">
        <f>'LIMA RAMP E MASTER'!V54</f>
        <v>0</v>
      </c>
    </row>
    <row r="27" spans="1:45" s="7" customFormat="1" ht="12.75" customHeight="1">
      <c r="A27" s="281"/>
      <c r="B27" s="184"/>
      <c r="C27" s="281"/>
      <c r="D27" s="184"/>
      <c r="E27" s="281"/>
      <c r="F27" s="184"/>
      <c r="G27" s="281"/>
      <c r="H27" s="184"/>
      <c r="I27" s="8"/>
      <c r="J27" s="34">
        <f>'LIMA RAMP E MASTER'!J27</f>
        <v>77850</v>
      </c>
      <c r="K27" s="185">
        <f>'LIMA RAMP E MASTER'!K27</f>
        <v>793.06966875000001</v>
      </c>
      <c r="L27" s="186"/>
      <c r="M27" s="155">
        <f>'LIMA RAMP E MASTER'!M27</f>
        <v>0</v>
      </c>
      <c r="N27" s="297">
        <f>'LIMA RAMP E MASTER'!N27</f>
        <v>0</v>
      </c>
      <c r="O27" s="283"/>
      <c r="P27" s="297">
        <f>'LIMA RAMP E MASTER'!P27</f>
        <v>0</v>
      </c>
      <c r="Q27" s="283"/>
      <c r="R27" s="330">
        <f>'LIMA RAMP E MASTER'!R27</f>
        <v>0</v>
      </c>
      <c r="S27" s="356"/>
      <c r="T27" s="185">
        <f>'LIMA RAMP E MASTER'!T27</f>
        <v>0</v>
      </c>
      <c r="U27" s="186"/>
      <c r="V27" s="156">
        <f>'LIMA RAMP E MASTER'!V27</f>
        <v>0</v>
      </c>
      <c r="W27" s="3"/>
      <c r="X27" s="183"/>
      <c r="Y27" s="184"/>
      <c r="Z27" s="183"/>
      <c r="AA27" s="184"/>
      <c r="AB27" s="183"/>
      <c r="AC27" s="184"/>
      <c r="AD27" s="183"/>
      <c r="AE27" s="184"/>
      <c r="AF27" s="8"/>
      <c r="AG27" s="34">
        <f>'LIMA RAMP E MASTER'!J55</f>
        <v>78425</v>
      </c>
      <c r="AH27" s="185">
        <f>'LIMA RAMP E MASTER'!K55</f>
        <v>790.34472499999993</v>
      </c>
      <c r="AI27" s="186"/>
      <c r="AJ27" s="155">
        <f>'LIMA RAMP E MASTER'!M55</f>
        <v>16</v>
      </c>
      <c r="AK27" s="297">
        <f>'LIMA RAMP E MASTER'!N55</f>
        <v>1.6E-2</v>
      </c>
      <c r="AL27" s="283"/>
      <c r="AM27" s="297">
        <f>'LIMA RAMP E MASTER'!P55</f>
        <v>0.25600000000000001</v>
      </c>
      <c r="AN27" s="283"/>
      <c r="AO27" s="330">
        <f>'LIMA RAMP E MASTER'!R55</f>
        <v>0</v>
      </c>
      <c r="AP27" s="356"/>
      <c r="AQ27" s="185">
        <f>'LIMA RAMP E MASTER'!T55</f>
        <v>790.6007249999999</v>
      </c>
      <c r="AR27" s="186"/>
      <c r="AS27" s="131">
        <f>'LIMA RAMP E MASTER'!V55</f>
        <v>0</v>
      </c>
    </row>
    <row r="28" spans="1:45" s="7" customFormat="1" ht="12.75" customHeight="1">
      <c r="A28" s="281"/>
      <c r="B28" s="184"/>
      <c r="C28" s="281"/>
      <c r="D28" s="184"/>
      <c r="E28" s="281"/>
      <c r="F28" s="184"/>
      <c r="G28" s="281"/>
      <c r="H28" s="184"/>
      <c r="I28" s="8"/>
      <c r="J28" s="34">
        <f>'LIMA RAMP E MASTER'!J28</f>
        <v>77875</v>
      </c>
      <c r="K28" s="185">
        <f>'LIMA RAMP E MASTER'!K28</f>
        <v>792.82924166666669</v>
      </c>
      <c r="L28" s="186"/>
      <c r="M28" s="155">
        <f>'LIMA RAMP E MASTER'!M28</f>
        <v>0</v>
      </c>
      <c r="N28" s="297">
        <f>'LIMA RAMP E MASTER'!N28</f>
        <v>0</v>
      </c>
      <c r="O28" s="283"/>
      <c r="P28" s="297">
        <f>'LIMA RAMP E MASTER'!P28</f>
        <v>0</v>
      </c>
      <c r="Q28" s="283"/>
      <c r="R28" s="330">
        <f>'LIMA RAMP E MASTER'!R28</f>
        <v>0</v>
      </c>
      <c r="S28" s="356"/>
      <c r="T28" s="185">
        <f>'LIMA RAMP E MASTER'!T28</f>
        <v>0</v>
      </c>
      <c r="U28" s="186"/>
      <c r="V28" s="156">
        <f>'LIMA RAMP E MASTER'!V28</f>
        <v>0</v>
      </c>
      <c r="W28" s="3"/>
      <c r="X28" s="183"/>
      <c r="Y28" s="184"/>
      <c r="Z28" s="183"/>
      <c r="AA28" s="184"/>
      <c r="AB28" s="183"/>
      <c r="AC28" s="184"/>
      <c r="AD28" s="183"/>
      <c r="AE28" s="184"/>
      <c r="AF28" s="8"/>
      <c r="AG28" s="35">
        <f>'LIMA RAMP E MASTER'!J56</f>
        <v>78444.63</v>
      </c>
      <c r="AH28" s="185">
        <f>'LIMA RAMP E MASTER'!K56</f>
        <v>790.26276974999996</v>
      </c>
      <c r="AI28" s="186"/>
      <c r="AJ28" s="155">
        <f>'LIMA RAMP E MASTER'!M56</f>
        <v>16</v>
      </c>
      <c r="AK28" s="297">
        <f>'LIMA RAMP E MASTER'!N56</f>
        <v>1.6E-2</v>
      </c>
      <c r="AL28" s="283"/>
      <c r="AM28" s="297">
        <f>'LIMA RAMP E MASTER'!P56</f>
        <v>0.25600000000000001</v>
      </c>
      <c r="AN28" s="283"/>
      <c r="AO28" s="330" t="str">
        <f>'LIMA RAMP E MASTER'!R56</f>
        <v>186:1</v>
      </c>
      <c r="AP28" s="356"/>
      <c r="AQ28" s="185">
        <f>'LIMA RAMP E MASTER'!T56</f>
        <v>790.51876974999993</v>
      </c>
      <c r="AR28" s="186"/>
      <c r="AS28" s="131">
        <f>'LIMA RAMP E MASTER'!V56</f>
        <v>0</v>
      </c>
    </row>
    <row r="29" spans="1:45" s="7" customFormat="1" ht="12.75" customHeight="1">
      <c r="A29" s="281"/>
      <c r="B29" s="184"/>
      <c r="C29" s="281"/>
      <c r="D29" s="184"/>
      <c r="E29" s="281"/>
      <c r="F29" s="184"/>
      <c r="G29" s="281"/>
      <c r="H29" s="184"/>
      <c r="I29" s="8"/>
      <c r="J29" s="34">
        <f>'LIMA RAMP E MASTER'!J29</f>
        <v>77900</v>
      </c>
      <c r="K29" s="185">
        <f>'LIMA RAMP E MASTER'!K29</f>
        <v>792.62558541666669</v>
      </c>
      <c r="L29" s="186"/>
      <c r="M29" s="155">
        <f>'LIMA RAMP E MASTER'!M29</f>
        <v>0</v>
      </c>
      <c r="N29" s="297">
        <f>'LIMA RAMP E MASTER'!N29</f>
        <v>0</v>
      </c>
      <c r="O29" s="283"/>
      <c r="P29" s="297">
        <f>'LIMA RAMP E MASTER'!P29</f>
        <v>0</v>
      </c>
      <c r="Q29" s="283"/>
      <c r="R29" s="330">
        <f>'LIMA RAMP E MASTER'!R29</f>
        <v>0</v>
      </c>
      <c r="S29" s="356"/>
      <c r="T29" s="185">
        <f>'LIMA RAMP E MASTER'!T29</f>
        <v>0</v>
      </c>
      <c r="U29" s="186"/>
      <c r="V29" s="156">
        <f>'LIMA RAMP E MASTER'!V29</f>
        <v>0</v>
      </c>
      <c r="W29" s="3"/>
      <c r="X29" s="183"/>
      <c r="Y29" s="184"/>
      <c r="Z29" s="183"/>
      <c r="AA29" s="184"/>
      <c r="AB29" s="183"/>
      <c r="AC29" s="184"/>
      <c r="AD29" s="183"/>
      <c r="AE29" s="184"/>
      <c r="AF29" s="8"/>
      <c r="AG29" s="34">
        <f>'LIMA RAMP E MASTER'!J57</f>
        <v>78450</v>
      </c>
      <c r="AH29" s="185">
        <f>'LIMA RAMP E MASTER'!K57</f>
        <v>790.24035000000003</v>
      </c>
      <c r="AI29" s="186"/>
      <c r="AJ29" s="155">
        <f>'LIMA RAMP E MASTER'!M57</f>
        <v>16</v>
      </c>
      <c r="AK29" s="297">
        <f>'LIMA RAMP E MASTER'!N57</f>
        <v>1.7804031354981743E-2</v>
      </c>
      <c r="AL29" s="283"/>
      <c r="AM29" s="297">
        <f>'LIMA RAMP E MASTER'!P57</f>
        <v>0.28486450167970789</v>
      </c>
      <c r="AN29" s="283"/>
      <c r="AO29" s="330" t="str">
        <f>'LIMA RAMP E MASTER'!R57</f>
        <v>186:1</v>
      </c>
      <c r="AP29" s="356"/>
      <c r="AQ29" s="185">
        <f>'LIMA RAMP E MASTER'!T57</f>
        <v>790.52521450167978</v>
      </c>
      <c r="AR29" s="186"/>
      <c r="AS29" s="131">
        <f>'LIMA RAMP E MASTER'!V57</f>
        <v>0</v>
      </c>
    </row>
    <row r="30" spans="1:45" s="7" customFormat="1" ht="12.75" customHeight="1">
      <c r="A30" s="281"/>
      <c r="B30" s="184"/>
      <c r="C30" s="281"/>
      <c r="D30" s="184"/>
      <c r="E30" s="281"/>
      <c r="F30" s="184"/>
      <c r="G30" s="281"/>
      <c r="H30" s="184"/>
      <c r="I30" s="8"/>
      <c r="J30" s="35">
        <f>'LIMA RAMP E MASTER'!J30</f>
        <v>77913.39</v>
      </c>
      <c r="K30" s="185">
        <f>'LIMA RAMP E MASTER'!K30</f>
        <v>792.531628534275</v>
      </c>
      <c r="L30" s="186"/>
      <c r="M30" s="155">
        <f>'LIMA RAMP E MASTER'!M30</f>
        <v>16</v>
      </c>
      <c r="N30" s="297">
        <f>'LIMA RAMP E MASTER'!N30</f>
        <v>0.02</v>
      </c>
      <c r="O30" s="283"/>
      <c r="P30" s="297">
        <f>'LIMA RAMP E MASTER'!P30</f>
        <v>0.32</v>
      </c>
      <c r="Q30" s="283"/>
      <c r="R30" s="330" t="str">
        <f>'LIMA RAMP E MASTER'!R30</f>
        <v>156:1</v>
      </c>
      <c r="S30" s="356"/>
      <c r="T30" s="185">
        <f>'LIMA RAMP E MASTER'!T30</f>
        <v>792.85162853427505</v>
      </c>
      <c r="U30" s="186"/>
      <c r="V30" s="156" t="str">
        <f>'LIMA RAMP E MASTER'!V30</f>
        <v>FS</v>
      </c>
      <c r="W30" s="3"/>
      <c r="X30" s="183"/>
      <c r="Y30" s="184"/>
      <c r="Z30" s="183"/>
      <c r="AA30" s="184"/>
      <c r="AB30" s="183"/>
      <c r="AC30" s="184"/>
      <c r="AD30" s="183"/>
      <c r="AE30" s="184"/>
      <c r="AF30" s="8"/>
      <c r="AG30" s="35">
        <f>'LIMA RAMP E MASTER'!J58</f>
        <v>78461</v>
      </c>
      <c r="AH30" s="185">
        <f>'LIMA RAMP E MASTER'!K58</f>
        <v>790.19442500000002</v>
      </c>
      <c r="AI30" s="186"/>
      <c r="AJ30" s="155">
        <f>'LIMA RAMP E MASTER'!M58</f>
        <v>16</v>
      </c>
      <c r="AK30" s="297">
        <f>'LIMA RAMP E MASTER'!N58</f>
        <v>2.1499440089584418E-2</v>
      </c>
      <c r="AL30" s="283"/>
      <c r="AM30" s="297">
        <f>'LIMA RAMP E MASTER'!P58</f>
        <v>0.34399104143335069</v>
      </c>
      <c r="AN30" s="283"/>
      <c r="AO30" s="330" t="str">
        <f>'LIMA RAMP E MASTER'!R58</f>
        <v>186:1</v>
      </c>
      <c r="AP30" s="356"/>
      <c r="AQ30" s="185">
        <f>'LIMA RAMP E MASTER'!T58</f>
        <v>790.53841604143338</v>
      </c>
      <c r="AR30" s="186"/>
      <c r="AS30" s="131" t="str">
        <f>'LIMA RAMP E MASTER'!V58</f>
        <v>PC</v>
      </c>
    </row>
    <row r="31" spans="1:45" s="7" customFormat="1" ht="12.75" customHeight="1">
      <c r="A31" s="281"/>
      <c r="B31" s="184"/>
      <c r="C31" s="281"/>
      <c r="D31" s="184"/>
      <c r="E31" s="281"/>
      <c r="F31" s="184"/>
      <c r="G31" s="281"/>
      <c r="H31" s="184"/>
      <c r="I31" s="8"/>
      <c r="J31" s="35">
        <f>'LIMA RAMP E MASTER'!J31</f>
        <v>77923.39</v>
      </c>
      <c r="K31" s="185">
        <f>'LIMA RAMP E MASTER'!K31</f>
        <v>792.46833965094163</v>
      </c>
      <c r="L31" s="186"/>
      <c r="M31" s="155">
        <f>'LIMA RAMP E MASTER'!M31</f>
        <v>16</v>
      </c>
      <c r="N31" s="297">
        <f>'LIMA RAMP E MASTER'!N31</f>
        <v>1.6E-2</v>
      </c>
      <c r="O31" s="283"/>
      <c r="P31" s="297">
        <f>'LIMA RAMP E MASTER'!P31</f>
        <v>0.25600000000000001</v>
      </c>
      <c r="Q31" s="283"/>
      <c r="R31" s="330" t="str">
        <f>'LIMA RAMP E MASTER'!R31</f>
        <v>156:1</v>
      </c>
      <c r="S31" s="356"/>
      <c r="T31" s="185">
        <f>'LIMA RAMP E MASTER'!T31</f>
        <v>792.7243396509416</v>
      </c>
      <c r="U31" s="186"/>
      <c r="V31" s="156">
        <f>'LIMA RAMP E MASTER'!V31</f>
        <v>0</v>
      </c>
      <c r="W31" s="3"/>
      <c r="X31" s="183"/>
      <c r="Y31" s="184"/>
      <c r="Z31" s="183"/>
      <c r="AA31" s="184"/>
      <c r="AB31" s="183"/>
      <c r="AC31" s="184"/>
      <c r="AD31" s="183"/>
      <c r="AE31" s="184"/>
      <c r="AF31" s="8"/>
      <c r="AG31" s="34">
        <f>'LIMA RAMP E MASTER'!J59</f>
        <v>78475</v>
      </c>
      <c r="AH31" s="185">
        <f>'LIMA RAMP E MASTER'!K59</f>
        <v>790.13597500000003</v>
      </c>
      <c r="AI31" s="186"/>
      <c r="AJ31" s="155">
        <f>'LIMA RAMP E MASTER'!M59</f>
        <v>16</v>
      </c>
      <c r="AK31" s="297">
        <f>'LIMA RAMP E MASTER'!N59</f>
        <v>2.6202687569987827E-2</v>
      </c>
      <c r="AL31" s="283"/>
      <c r="AM31" s="297">
        <f>'LIMA RAMP E MASTER'!P59</f>
        <v>0.41924300111980523</v>
      </c>
      <c r="AN31" s="283"/>
      <c r="AO31" s="330" t="str">
        <f>'LIMA RAMP E MASTER'!R59</f>
        <v>186:1</v>
      </c>
      <c r="AP31" s="356"/>
      <c r="AQ31" s="185">
        <f>'LIMA RAMP E MASTER'!T59</f>
        <v>790.55521800111978</v>
      </c>
      <c r="AR31" s="186"/>
      <c r="AS31" s="131">
        <f>'LIMA RAMP E MASTER'!V59</f>
        <v>0</v>
      </c>
    </row>
    <row r="32" spans="1:45" s="7" customFormat="1" ht="12.75" customHeight="1">
      <c r="A32" s="281"/>
      <c r="B32" s="184"/>
      <c r="C32" s="281"/>
      <c r="D32" s="184"/>
      <c r="E32" s="281"/>
      <c r="F32" s="184"/>
      <c r="G32" s="281"/>
      <c r="H32" s="184"/>
      <c r="I32" s="8"/>
      <c r="J32" s="34">
        <f>'LIMA RAMP E MASTER'!J32</f>
        <v>77925</v>
      </c>
      <c r="K32" s="185">
        <f>'LIMA RAMP E MASTER'!K32</f>
        <v>792.45870000000002</v>
      </c>
      <c r="L32" s="186"/>
      <c r="M32" s="155">
        <f>'LIMA RAMP E MASTER'!M32</f>
        <v>16</v>
      </c>
      <c r="N32" s="297">
        <f>'LIMA RAMP E MASTER'!N32</f>
        <v>1.6E-2</v>
      </c>
      <c r="O32" s="283"/>
      <c r="P32" s="297">
        <f>'LIMA RAMP E MASTER'!P32</f>
        <v>0.25600000000000001</v>
      </c>
      <c r="Q32" s="283"/>
      <c r="R32" s="330">
        <f>'LIMA RAMP E MASTER'!R32</f>
        <v>0</v>
      </c>
      <c r="S32" s="356"/>
      <c r="T32" s="185">
        <f>'LIMA RAMP E MASTER'!T32</f>
        <v>792.71469999999999</v>
      </c>
      <c r="U32" s="186"/>
      <c r="V32" s="156">
        <f>'LIMA RAMP E MASTER'!V32</f>
        <v>0</v>
      </c>
      <c r="W32" s="3"/>
      <c r="X32" s="183"/>
      <c r="Y32" s="184"/>
      <c r="Z32" s="183"/>
      <c r="AA32" s="184"/>
      <c r="AB32" s="183"/>
      <c r="AC32" s="184"/>
      <c r="AD32" s="183"/>
      <c r="AE32" s="184"/>
      <c r="AF32" s="8"/>
      <c r="AG32" s="34">
        <f>'LIMA RAMP E MASTER'!J60</f>
        <v>78500</v>
      </c>
      <c r="AH32" s="185">
        <f>'LIMA RAMP E MASTER'!K60</f>
        <v>790.03160000000003</v>
      </c>
      <c r="AI32" s="186"/>
      <c r="AJ32" s="155">
        <f>'LIMA RAMP E MASTER'!M60</f>
        <v>16</v>
      </c>
      <c r="AK32" s="297">
        <f>'LIMA RAMP E MASTER'!N60</f>
        <v>3.460134378499391E-2</v>
      </c>
      <c r="AL32" s="283"/>
      <c r="AM32" s="297">
        <f>'LIMA RAMP E MASTER'!P60</f>
        <v>0.55362150055990256</v>
      </c>
      <c r="AN32" s="283"/>
      <c r="AO32" s="330" t="str">
        <f>'LIMA RAMP E MASTER'!R60</f>
        <v>186:1</v>
      </c>
      <c r="AP32" s="356"/>
      <c r="AQ32" s="185">
        <f>'LIMA RAMP E MASTER'!T60</f>
        <v>790.5852215005599</v>
      </c>
      <c r="AR32" s="186"/>
      <c r="AS32" s="131">
        <f>'LIMA RAMP E MASTER'!V60</f>
        <v>0</v>
      </c>
    </row>
    <row r="33" spans="1:45" s="7" customFormat="1" ht="12.75" customHeight="1">
      <c r="A33" s="281"/>
      <c r="B33" s="184"/>
      <c r="C33" s="281"/>
      <c r="D33" s="184"/>
      <c r="E33" s="281"/>
      <c r="F33" s="184"/>
      <c r="G33" s="281"/>
      <c r="H33" s="184"/>
      <c r="I33" s="8"/>
      <c r="J33" s="35">
        <f>'LIMA RAMP E MASTER'!J33</f>
        <v>77938.39</v>
      </c>
      <c r="K33" s="185">
        <f>'LIMA RAMP E MASTER'!K33</f>
        <v>792.38443757594166</v>
      </c>
      <c r="L33" s="186"/>
      <c r="M33" s="155">
        <f>'LIMA RAMP E MASTER'!M33</f>
        <v>16</v>
      </c>
      <c r="N33" s="297">
        <f>'LIMA RAMP E MASTER'!N33</f>
        <v>1.6E-2</v>
      </c>
      <c r="O33" s="283"/>
      <c r="P33" s="297">
        <f>'LIMA RAMP E MASTER'!P33</f>
        <v>0.25600000000000001</v>
      </c>
      <c r="Q33" s="283"/>
      <c r="R33" s="330">
        <f>'LIMA RAMP E MASTER'!R33</f>
        <v>0</v>
      </c>
      <c r="S33" s="356"/>
      <c r="T33" s="185">
        <f>'LIMA RAMP E MASTER'!T33</f>
        <v>792.64043757594163</v>
      </c>
      <c r="U33" s="186"/>
      <c r="V33" s="156" t="str">
        <f>'LIMA RAMP E MASTER'!V33</f>
        <v>PT</v>
      </c>
      <c r="W33" s="3"/>
      <c r="X33" s="183"/>
      <c r="Y33" s="184"/>
      <c r="Z33" s="183"/>
      <c r="AA33" s="184"/>
      <c r="AB33" s="183"/>
      <c r="AC33" s="184"/>
      <c r="AD33" s="183"/>
      <c r="AE33" s="184"/>
      <c r="AF33" s="8"/>
      <c r="AG33" s="35">
        <f>'LIMA RAMP E MASTER'!J61</f>
        <v>78525</v>
      </c>
      <c r="AH33" s="185">
        <f>'LIMA RAMP E MASTER'!K61</f>
        <v>789.92722500000002</v>
      </c>
      <c r="AI33" s="186"/>
      <c r="AJ33" s="155">
        <f>'LIMA RAMP E MASTER'!M61</f>
        <v>16</v>
      </c>
      <c r="AK33" s="297">
        <f>'LIMA RAMP E MASTER'!N61</f>
        <v>4.2999999999999997E-2</v>
      </c>
      <c r="AL33" s="283"/>
      <c r="AM33" s="297">
        <f>'LIMA RAMP E MASTER'!P61</f>
        <v>0.68799999999999994</v>
      </c>
      <c r="AN33" s="283"/>
      <c r="AO33" s="330" t="str">
        <f>'LIMA RAMP E MASTER'!R61</f>
        <v>186:1</v>
      </c>
      <c r="AP33" s="356"/>
      <c r="AQ33" s="185">
        <f>'LIMA RAMP E MASTER'!T61</f>
        <v>790.61522500000001</v>
      </c>
      <c r="AR33" s="186"/>
      <c r="AS33" s="131" t="str">
        <f>'LIMA RAMP E MASTER'!V61</f>
        <v>FS</v>
      </c>
    </row>
    <row r="34" spans="1:45" s="7" customFormat="1" ht="12.75" customHeight="1">
      <c r="A34" s="281"/>
      <c r="B34" s="184"/>
      <c r="C34" s="281"/>
      <c r="D34" s="184"/>
      <c r="E34" s="281"/>
      <c r="F34" s="184"/>
      <c r="G34" s="281"/>
      <c r="H34" s="184"/>
      <c r="I34" s="8"/>
      <c r="J34" s="34">
        <f>'LIMA RAMP E MASTER'!J34</f>
        <v>77950</v>
      </c>
      <c r="K34" s="185">
        <f>'LIMA RAMP E MASTER'!K34</f>
        <v>792.32858541666667</v>
      </c>
      <c r="L34" s="186"/>
      <c r="M34" s="155">
        <f>'LIMA RAMP E MASTER'!M34</f>
        <v>16</v>
      </c>
      <c r="N34" s="297">
        <f>'LIMA RAMP E MASTER'!N34</f>
        <v>1.6E-2</v>
      </c>
      <c r="O34" s="283"/>
      <c r="P34" s="297">
        <f>'LIMA RAMP E MASTER'!P34</f>
        <v>0.25600000000000001</v>
      </c>
      <c r="Q34" s="283"/>
      <c r="R34" s="330">
        <f>'LIMA RAMP E MASTER'!R34</f>
        <v>0</v>
      </c>
      <c r="S34" s="356"/>
      <c r="T34" s="185">
        <f>'LIMA RAMP E MASTER'!T34</f>
        <v>792.58458541666664</v>
      </c>
      <c r="U34" s="186"/>
      <c r="V34" s="156">
        <f>'LIMA RAMP E MASTER'!V34</f>
        <v>0</v>
      </c>
      <c r="W34" s="3"/>
      <c r="X34" s="183"/>
      <c r="Y34" s="184"/>
      <c r="Z34" s="183"/>
      <c r="AA34" s="184"/>
      <c r="AB34" s="183"/>
      <c r="AC34" s="184"/>
      <c r="AD34" s="183"/>
      <c r="AE34" s="184"/>
      <c r="AF34" s="8"/>
      <c r="AG34" s="34">
        <f>'LIMA RAMP E MASTER'!J62</f>
        <v>78550</v>
      </c>
      <c r="AH34" s="185">
        <f>'LIMA RAMP E MASTER'!K62</f>
        <v>789.82285000000002</v>
      </c>
      <c r="AI34" s="186"/>
      <c r="AJ34" s="155">
        <f>'LIMA RAMP E MASTER'!M62</f>
        <v>16</v>
      </c>
      <c r="AK34" s="297">
        <f>'LIMA RAMP E MASTER'!N62</f>
        <v>4.2999999999999997E-2</v>
      </c>
      <c r="AL34" s="283"/>
      <c r="AM34" s="297">
        <f>'LIMA RAMP E MASTER'!P62</f>
        <v>0.68799999999999994</v>
      </c>
      <c r="AN34" s="283"/>
      <c r="AO34" s="330">
        <f>'LIMA RAMP E MASTER'!R62</f>
        <v>0</v>
      </c>
      <c r="AP34" s="356"/>
      <c r="AQ34" s="185">
        <f>'LIMA RAMP E MASTER'!T62</f>
        <v>790.51085</v>
      </c>
      <c r="AR34" s="186"/>
      <c r="AS34" s="131">
        <f>'LIMA RAMP E MASTER'!V62</f>
        <v>0</v>
      </c>
    </row>
    <row r="35" spans="1:45" s="7" customFormat="1" ht="12.75" customHeight="1">
      <c r="A35" s="281"/>
      <c r="B35" s="184"/>
      <c r="C35" s="281"/>
      <c r="D35" s="184"/>
      <c r="E35" s="281"/>
      <c r="F35" s="184"/>
      <c r="G35" s="281"/>
      <c r="H35" s="184"/>
      <c r="I35" s="8"/>
      <c r="J35" s="35">
        <f>'LIMA RAMP E MASTER'!J35</f>
        <v>77955</v>
      </c>
      <c r="K35" s="185">
        <f>'LIMA RAMP E MASTER'!K35</f>
        <v>792.30697499999997</v>
      </c>
      <c r="L35" s="186"/>
      <c r="M35" s="155">
        <f>'LIMA RAMP E MASTER'!M35</f>
        <v>16</v>
      </c>
      <c r="N35" s="297">
        <f>'LIMA RAMP E MASTER'!N35</f>
        <v>1.6E-2</v>
      </c>
      <c r="O35" s="283"/>
      <c r="P35" s="297">
        <f>'LIMA RAMP E MASTER'!P35</f>
        <v>0.25600000000000001</v>
      </c>
      <c r="Q35" s="283"/>
      <c r="R35" s="330">
        <f>'LIMA RAMP E MASTER'!R35</f>
        <v>0</v>
      </c>
      <c r="S35" s="356"/>
      <c r="T35" s="185">
        <f>'LIMA RAMP E MASTER'!T35</f>
        <v>792.56297499999994</v>
      </c>
      <c r="U35" s="186"/>
      <c r="V35" s="156">
        <f>'LIMA RAMP E MASTER'!V35</f>
        <v>0</v>
      </c>
      <c r="W35" s="3"/>
      <c r="X35" s="183"/>
      <c r="Y35" s="184"/>
      <c r="Z35" s="183"/>
      <c r="AA35" s="184"/>
      <c r="AB35" s="183"/>
      <c r="AC35" s="184"/>
      <c r="AD35" s="183"/>
      <c r="AE35" s="184"/>
      <c r="AF35" s="8"/>
      <c r="AG35" s="34">
        <f>'LIMA RAMP E MASTER'!J63</f>
        <v>78575</v>
      </c>
      <c r="AH35" s="185">
        <f>'LIMA RAMP E MASTER'!K63</f>
        <v>789.71870000000001</v>
      </c>
      <c r="AI35" s="186"/>
      <c r="AJ35" s="155">
        <f>'LIMA RAMP E MASTER'!M63</f>
        <v>16</v>
      </c>
      <c r="AK35" s="297">
        <f>'LIMA RAMP E MASTER'!N63</f>
        <v>4.2999999999999997E-2</v>
      </c>
      <c r="AL35" s="283"/>
      <c r="AM35" s="297">
        <f>'LIMA RAMP E MASTER'!P63</f>
        <v>0.68799999999999994</v>
      </c>
      <c r="AN35" s="283"/>
      <c r="AO35" s="330">
        <f>'LIMA RAMP E MASTER'!R63</f>
        <v>0</v>
      </c>
      <c r="AP35" s="356"/>
      <c r="AQ35" s="185">
        <f>'LIMA RAMP E MASTER'!T63</f>
        <v>790.4067</v>
      </c>
      <c r="AR35" s="186"/>
      <c r="AS35" s="131">
        <f>'LIMA RAMP E MASTER'!V63</f>
        <v>0</v>
      </c>
    </row>
    <row r="36" spans="1:45" s="7" customFormat="1" ht="12.75" customHeight="1">
      <c r="A36" s="281"/>
      <c r="B36" s="184"/>
      <c r="C36" s="281"/>
      <c r="D36" s="184"/>
      <c r="E36" s="281"/>
      <c r="F36" s="184"/>
      <c r="G36" s="281"/>
      <c r="H36" s="184"/>
      <c r="I36" s="8"/>
      <c r="J36" s="34">
        <f>'LIMA RAMP E MASTER'!J36</f>
        <v>77975</v>
      </c>
      <c r="K36" s="185">
        <f>'LIMA RAMP E MASTER'!K36</f>
        <v>792.22347500000001</v>
      </c>
      <c r="L36" s="186"/>
      <c r="M36" s="155">
        <f>'LIMA RAMP E MASTER'!M36</f>
        <v>16</v>
      </c>
      <c r="N36" s="297">
        <f>'LIMA RAMP E MASTER'!N36</f>
        <v>1.6E-2</v>
      </c>
      <c r="O36" s="283"/>
      <c r="P36" s="297">
        <f>'LIMA RAMP E MASTER'!P36</f>
        <v>0.25600000000000001</v>
      </c>
      <c r="Q36" s="283"/>
      <c r="R36" s="330">
        <f>'LIMA RAMP E MASTER'!R36</f>
        <v>0</v>
      </c>
      <c r="S36" s="356"/>
      <c r="T36" s="185">
        <f>'LIMA RAMP E MASTER'!T36</f>
        <v>792.47947499999998</v>
      </c>
      <c r="U36" s="186"/>
      <c r="V36" s="156">
        <f>'LIMA RAMP E MASTER'!V36</f>
        <v>0</v>
      </c>
      <c r="W36" s="3"/>
      <c r="X36" s="183"/>
      <c r="Y36" s="184"/>
      <c r="Z36" s="183"/>
      <c r="AA36" s="184"/>
      <c r="AB36" s="183"/>
      <c r="AC36" s="184"/>
      <c r="AD36" s="183"/>
      <c r="AE36" s="184"/>
      <c r="AF36" s="8"/>
      <c r="AG36" s="34">
        <f>'LIMA RAMP E MASTER'!J64</f>
        <v>78600</v>
      </c>
      <c r="AH36" s="185">
        <f>'LIMA RAMP E MASTER'!K64</f>
        <v>789.64961041666663</v>
      </c>
      <c r="AI36" s="186"/>
      <c r="AJ36" s="155">
        <f>'LIMA RAMP E MASTER'!M64</f>
        <v>16</v>
      </c>
      <c r="AK36" s="297">
        <f>'LIMA RAMP E MASTER'!N64</f>
        <v>4.2999999999999997E-2</v>
      </c>
      <c r="AL36" s="283"/>
      <c r="AM36" s="297">
        <f>'LIMA RAMP E MASTER'!P64</f>
        <v>0.68799999999999994</v>
      </c>
      <c r="AN36" s="283"/>
      <c r="AO36" s="330">
        <f>'LIMA RAMP E MASTER'!R64</f>
        <v>0</v>
      </c>
      <c r="AP36" s="356"/>
      <c r="AQ36" s="185">
        <f>'LIMA RAMP E MASTER'!T64</f>
        <v>790.33761041666662</v>
      </c>
      <c r="AR36" s="186"/>
      <c r="AS36" s="131">
        <f>'LIMA RAMP E MASTER'!V64</f>
        <v>0</v>
      </c>
    </row>
    <row r="37" spans="1:45" s="7" customFormat="1" ht="12.75" customHeight="1">
      <c r="A37" s="281"/>
      <c r="B37" s="184"/>
      <c r="C37" s="281"/>
      <c r="D37" s="184"/>
      <c r="E37" s="281"/>
      <c r="F37" s="184"/>
      <c r="G37" s="281"/>
      <c r="H37" s="184"/>
      <c r="I37" s="8"/>
      <c r="J37" s="34">
        <f>'LIMA RAMP E MASTER'!J37</f>
        <v>78000</v>
      </c>
      <c r="K37" s="185">
        <f>'LIMA RAMP E MASTER'!K37</f>
        <v>792.1191</v>
      </c>
      <c r="L37" s="186"/>
      <c r="M37" s="155">
        <f>'LIMA RAMP E MASTER'!M37</f>
        <v>16</v>
      </c>
      <c r="N37" s="297">
        <f>'LIMA RAMP E MASTER'!N37</f>
        <v>1.6E-2</v>
      </c>
      <c r="O37" s="283"/>
      <c r="P37" s="297">
        <f>'LIMA RAMP E MASTER'!P37</f>
        <v>0.25600000000000001</v>
      </c>
      <c r="Q37" s="283"/>
      <c r="R37" s="330">
        <f>'LIMA RAMP E MASTER'!R37</f>
        <v>0</v>
      </c>
      <c r="S37" s="356"/>
      <c r="T37" s="185">
        <f>'LIMA RAMP E MASTER'!T37</f>
        <v>792.37509999999997</v>
      </c>
      <c r="U37" s="186"/>
      <c r="V37" s="156">
        <f>'LIMA RAMP E MASTER'!V37</f>
        <v>0</v>
      </c>
      <c r="W37" s="3"/>
      <c r="X37" s="183"/>
      <c r="Y37" s="184"/>
      <c r="Z37" s="183"/>
      <c r="AA37" s="184"/>
      <c r="AB37" s="183"/>
      <c r="AC37" s="184"/>
      <c r="AD37" s="183"/>
      <c r="AE37" s="184"/>
      <c r="AF37" s="8"/>
      <c r="AG37" s="34">
        <f>'LIMA RAMP E MASTER'!J65</f>
        <v>78625</v>
      </c>
      <c r="AH37" s="185">
        <f>'LIMA RAMP E MASTER'!K65</f>
        <v>789.65109166666662</v>
      </c>
      <c r="AI37" s="186"/>
      <c r="AJ37" s="155">
        <f>'LIMA RAMP E MASTER'!M65</f>
        <v>16</v>
      </c>
      <c r="AK37" s="297">
        <f>'LIMA RAMP E MASTER'!N65</f>
        <v>4.2999999999999997E-2</v>
      </c>
      <c r="AL37" s="283"/>
      <c r="AM37" s="297">
        <f>'LIMA RAMP E MASTER'!P65</f>
        <v>0.68799999999999994</v>
      </c>
      <c r="AN37" s="283"/>
      <c r="AO37" s="330">
        <f>'LIMA RAMP E MASTER'!R65</f>
        <v>0</v>
      </c>
      <c r="AP37" s="356"/>
      <c r="AQ37" s="185">
        <f>'LIMA RAMP E MASTER'!T65</f>
        <v>790.3390916666666</v>
      </c>
      <c r="AR37" s="186"/>
      <c r="AS37" s="131">
        <f>'LIMA RAMP E MASTER'!V65</f>
        <v>0</v>
      </c>
    </row>
    <row r="38" spans="1:45" s="7" customFormat="1" ht="12.75" customHeight="1">
      <c r="A38" s="281"/>
      <c r="B38" s="184"/>
      <c r="C38" s="281"/>
      <c r="D38" s="184"/>
      <c r="E38" s="281"/>
      <c r="F38" s="184"/>
      <c r="G38" s="281"/>
      <c r="H38" s="184"/>
      <c r="I38" s="8"/>
      <c r="J38" s="34">
        <f>'LIMA RAMP E MASTER'!J38</f>
        <v>78025</v>
      </c>
      <c r="K38" s="185">
        <f>'LIMA RAMP E MASTER'!K38</f>
        <v>792.014725</v>
      </c>
      <c r="L38" s="186"/>
      <c r="M38" s="155">
        <f>'LIMA RAMP E MASTER'!M38</f>
        <v>16</v>
      </c>
      <c r="N38" s="297">
        <f>'LIMA RAMP E MASTER'!N38</f>
        <v>1.6E-2</v>
      </c>
      <c r="O38" s="283"/>
      <c r="P38" s="297">
        <f>'LIMA RAMP E MASTER'!P38</f>
        <v>0.25600000000000001</v>
      </c>
      <c r="Q38" s="283"/>
      <c r="R38" s="330">
        <f>'LIMA RAMP E MASTER'!R38</f>
        <v>0</v>
      </c>
      <c r="S38" s="356"/>
      <c r="T38" s="185">
        <f>'LIMA RAMP E MASTER'!T38</f>
        <v>792.27072499999997</v>
      </c>
      <c r="U38" s="186"/>
      <c r="V38" s="156">
        <f>'LIMA RAMP E MASTER'!V38</f>
        <v>0</v>
      </c>
      <c r="W38" s="3"/>
      <c r="X38" s="183"/>
      <c r="Y38" s="184"/>
      <c r="Z38" s="183"/>
      <c r="AA38" s="184"/>
      <c r="AB38" s="183"/>
      <c r="AC38" s="184"/>
      <c r="AD38" s="183"/>
      <c r="AE38" s="184"/>
      <c r="AF38" s="8"/>
      <c r="AG38" s="34">
        <f>'LIMA RAMP E MASTER'!J66</f>
        <v>78650</v>
      </c>
      <c r="AH38" s="185">
        <f>'LIMA RAMP E MASTER'!K66</f>
        <v>789.72314374999996</v>
      </c>
      <c r="AI38" s="186"/>
      <c r="AJ38" s="155">
        <f>'LIMA RAMP E MASTER'!M66</f>
        <v>16</v>
      </c>
      <c r="AK38" s="297">
        <f>'LIMA RAMP E MASTER'!N66</f>
        <v>4.2999999999999997E-2</v>
      </c>
      <c r="AL38" s="283"/>
      <c r="AM38" s="297">
        <f>'LIMA RAMP E MASTER'!P66</f>
        <v>0.68799999999999994</v>
      </c>
      <c r="AN38" s="283"/>
      <c r="AO38" s="330">
        <f>'LIMA RAMP E MASTER'!R66</f>
        <v>0</v>
      </c>
      <c r="AP38" s="356"/>
      <c r="AQ38" s="185">
        <f>'LIMA RAMP E MASTER'!T66</f>
        <v>790.41114374999995</v>
      </c>
      <c r="AR38" s="186"/>
      <c r="AS38" s="131">
        <f>'LIMA RAMP E MASTER'!V66</f>
        <v>0</v>
      </c>
    </row>
    <row r="39" spans="1:45" s="7" customFormat="1" ht="12.75" customHeight="1">
      <c r="A39" s="281"/>
      <c r="B39" s="184"/>
      <c r="C39" s="281"/>
      <c r="D39" s="184"/>
      <c r="E39" s="281"/>
      <c r="F39" s="184"/>
      <c r="G39" s="281"/>
      <c r="H39" s="184"/>
      <c r="I39" s="8"/>
      <c r="J39" s="34">
        <f>'LIMA RAMP E MASTER'!J39</f>
        <v>78050</v>
      </c>
      <c r="K39" s="185">
        <f>'LIMA RAMP E MASTER'!K39</f>
        <v>791.91034999999999</v>
      </c>
      <c r="L39" s="186"/>
      <c r="M39" s="155">
        <f>'LIMA RAMP E MASTER'!M39</f>
        <v>16</v>
      </c>
      <c r="N39" s="297">
        <f>'LIMA RAMP E MASTER'!N39</f>
        <v>1.6E-2</v>
      </c>
      <c r="O39" s="283"/>
      <c r="P39" s="297">
        <f>'LIMA RAMP E MASTER'!P39</f>
        <v>0.25600000000000001</v>
      </c>
      <c r="Q39" s="283"/>
      <c r="R39" s="330">
        <f>'LIMA RAMP E MASTER'!R39</f>
        <v>0</v>
      </c>
      <c r="S39" s="356"/>
      <c r="T39" s="185">
        <f>'LIMA RAMP E MASTER'!T39</f>
        <v>792.16634999999997</v>
      </c>
      <c r="U39" s="186"/>
      <c r="V39" s="156">
        <f>'LIMA RAMP E MASTER'!V39</f>
        <v>0</v>
      </c>
      <c r="W39" s="3"/>
      <c r="X39" s="183"/>
      <c r="Y39" s="184"/>
      <c r="Z39" s="183"/>
      <c r="AA39" s="184"/>
      <c r="AB39" s="183"/>
      <c r="AC39" s="184"/>
      <c r="AD39" s="183"/>
      <c r="AE39" s="184"/>
      <c r="AF39" s="8"/>
      <c r="AG39" s="34">
        <f>'LIMA RAMP E MASTER'!J67</f>
        <v>78675</v>
      </c>
      <c r="AH39" s="185">
        <f>'LIMA RAMP E MASTER'!K67</f>
        <v>789.86576666666667</v>
      </c>
      <c r="AI39" s="186"/>
      <c r="AJ39" s="155">
        <f>'LIMA RAMP E MASTER'!M67</f>
        <v>16</v>
      </c>
      <c r="AK39" s="297">
        <f>'LIMA RAMP E MASTER'!N67</f>
        <v>4.2999999999999997E-2</v>
      </c>
      <c r="AL39" s="283"/>
      <c r="AM39" s="297">
        <f>'LIMA RAMP E MASTER'!P67</f>
        <v>0.68799999999999994</v>
      </c>
      <c r="AN39" s="283"/>
      <c r="AO39" s="330">
        <f>'LIMA RAMP E MASTER'!R67</f>
        <v>0</v>
      </c>
      <c r="AP39" s="356"/>
      <c r="AQ39" s="185">
        <f>'LIMA RAMP E MASTER'!T67</f>
        <v>790.55376666666666</v>
      </c>
      <c r="AR39" s="186"/>
      <c r="AS39" s="131">
        <f>'LIMA RAMP E MASTER'!V67</f>
        <v>0</v>
      </c>
    </row>
    <row r="40" spans="1:45" s="7" customFormat="1" ht="12.75" customHeight="1">
      <c r="A40" s="281"/>
      <c r="B40" s="184"/>
      <c r="C40" s="281"/>
      <c r="D40" s="184"/>
      <c r="E40" s="281"/>
      <c r="F40" s="184"/>
      <c r="G40" s="281"/>
      <c r="H40" s="184"/>
      <c r="I40" s="8"/>
      <c r="J40" s="34">
        <f>'LIMA RAMP E MASTER'!J40</f>
        <v>78075</v>
      </c>
      <c r="K40" s="185">
        <f>'LIMA RAMP E MASTER'!K40</f>
        <v>791.80597499999999</v>
      </c>
      <c r="L40" s="186"/>
      <c r="M40" s="155">
        <f>'LIMA RAMP E MASTER'!M40</f>
        <v>16</v>
      </c>
      <c r="N40" s="297">
        <f>'LIMA RAMP E MASTER'!N40</f>
        <v>1.6E-2</v>
      </c>
      <c r="O40" s="283"/>
      <c r="P40" s="297">
        <f>'LIMA RAMP E MASTER'!P40</f>
        <v>0.25600000000000001</v>
      </c>
      <c r="Q40" s="283"/>
      <c r="R40" s="330">
        <f>'LIMA RAMP E MASTER'!R40</f>
        <v>0</v>
      </c>
      <c r="S40" s="356"/>
      <c r="T40" s="185">
        <f>'LIMA RAMP E MASTER'!T40</f>
        <v>792.06197499999996</v>
      </c>
      <c r="U40" s="186"/>
      <c r="V40" s="156">
        <f>'LIMA RAMP E MASTER'!V40</f>
        <v>0</v>
      </c>
      <c r="W40" s="3"/>
      <c r="X40" s="183"/>
      <c r="Y40" s="184"/>
      <c r="Z40" s="183"/>
      <c r="AA40" s="184"/>
      <c r="AB40" s="183"/>
      <c r="AC40" s="184"/>
      <c r="AD40" s="183"/>
      <c r="AE40" s="184"/>
      <c r="AF40" s="8"/>
      <c r="AG40" s="34">
        <f>'LIMA RAMP E MASTER'!J68</f>
        <v>78700</v>
      </c>
      <c r="AH40" s="185">
        <f>'LIMA RAMP E MASTER'!K68</f>
        <v>790.07896041666663</v>
      </c>
      <c r="AI40" s="186"/>
      <c r="AJ40" s="155">
        <f>'LIMA RAMP E MASTER'!M68</f>
        <v>16</v>
      </c>
      <c r="AK40" s="297">
        <f>'LIMA RAMP E MASTER'!N68</f>
        <v>4.2999999999999997E-2</v>
      </c>
      <c r="AL40" s="283"/>
      <c r="AM40" s="297">
        <f>'LIMA RAMP E MASTER'!P68</f>
        <v>0.68799999999999994</v>
      </c>
      <c r="AN40" s="283"/>
      <c r="AO40" s="330">
        <f>'LIMA RAMP E MASTER'!R68</f>
        <v>0</v>
      </c>
      <c r="AP40" s="356"/>
      <c r="AQ40" s="185">
        <f>'LIMA RAMP E MASTER'!T68</f>
        <v>790.76696041666662</v>
      </c>
      <c r="AR40" s="186"/>
      <c r="AS40" s="131">
        <f>'LIMA RAMP E MASTER'!V68</f>
        <v>0</v>
      </c>
    </row>
    <row r="41" spans="1:45" s="7" customFormat="1" ht="12.75" customHeight="1">
      <c r="A41" s="281"/>
      <c r="B41" s="184"/>
      <c r="C41" s="281"/>
      <c r="D41" s="184"/>
      <c r="E41" s="281"/>
      <c r="F41" s="184"/>
      <c r="G41" s="281"/>
      <c r="H41" s="184"/>
      <c r="I41" s="8"/>
      <c r="J41" s="34">
        <f>'LIMA RAMP E MASTER'!J41</f>
        <v>78100</v>
      </c>
      <c r="K41" s="185">
        <f>'LIMA RAMP E MASTER'!K41</f>
        <v>791.70159999999998</v>
      </c>
      <c r="L41" s="186"/>
      <c r="M41" s="155">
        <f>'LIMA RAMP E MASTER'!M41</f>
        <v>16</v>
      </c>
      <c r="N41" s="297">
        <f>'LIMA RAMP E MASTER'!N41</f>
        <v>1.6E-2</v>
      </c>
      <c r="O41" s="283"/>
      <c r="P41" s="297">
        <f>'LIMA RAMP E MASTER'!P41</f>
        <v>0.25600000000000001</v>
      </c>
      <c r="Q41" s="283"/>
      <c r="R41" s="330">
        <f>'LIMA RAMP E MASTER'!R41</f>
        <v>0</v>
      </c>
      <c r="S41" s="356"/>
      <c r="T41" s="185">
        <f>'LIMA RAMP E MASTER'!T41</f>
        <v>791.95759999999996</v>
      </c>
      <c r="U41" s="186"/>
      <c r="V41" s="156">
        <f>'LIMA RAMP E MASTER'!V41</f>
        <v>0</v>
      </c>
      <c r="W41" s="3"/>
      <c r="X41" s="183"/>
      <c r="Y41" s="184"/>
      <c r="Z41" s="183"/>
      <c r="AA41" s="184"/>
      <c r="AB41" s="183"/>
      <c r="AC41" s="184"/>
      <c r="AD41" s="183"/>
      <c r="AE41" s="184"/>
      <c r="AF41" s="8"/>
      <c r="AG41" s="34">
        <f>'LIMA RAMP E MASTER'!J69</f>
        <v>78725</v>
      </c>
      <c r="AH41" s="185">
        <f>'LIMA RAMP E MASTER'!K69</f>
        <v>790.36272499999995</v>
      </c>
      <c r="AI41" s="186"/>
      <c r="AJ41" s="155">
        <f>'LIMA RAMP E MASTER'!M69</f>
        <v>16</v>
      </c>
      <c r="AK41" s="297">
        <f>'LIMA RAMP E MASTER'!N69</f>
        <v>4.2999999999999997E-2</v>
      </c>
      <c r="AL41" s="283"/>
      <c r="AM41" s="297">
        <f>'LIMA RAMP E MASTER'!P69</f>
        <v>0.68799999999999994</v>
      </c>
      <c r="AN41" s="283"/>
      <c r="AO41" s="330">
        <f>'LIMA RAMP E MASTER'!R69</f>
        <v>0</v>
      </c>
      <c r="AP41" s="356"/>
      <c r="AQ41" s="185">
        <f>'LIMA RAMP E MASTER'!T69</f>
        <v>791.05072499999994</v>
      </c>
      <c r="AR41" s="186"/>
      <c r="AS41" s="131">
        <f>'LIMA RAMP E MASTER'!V69</f>
        <v>0</v>
      </c>
    </row>
    <row r="42" spans="1:45" s="7" customFormat="1" ht="12.75" customHeight="1">
      <c r="A42" s="281"/>
      <c r="B42" s="184"/>
      <c r="C42" s="281"/>
      <c r="D42" s="184"/>
      <c r="E42" s="281"/>
      <c r="F42" s="184"/>
      <c r="G42" s="281"/>
      <c r="H42" s="184"/>
      <c r="I42" s="8"/>
      <c r="J42" s="34">
        <f>'LIMA RAMP E MASTER'!J42</f>
        <v>78125</v>
      </c>
      <c r="K42" s="185">
        <f>'LIMA RAMP E MASTER'!K42</f>
        <v>791.59722499999998</v>
      </c>
      <c r="L42" s="186"/>
      <c r="M42" s="155">
        <f>'LIMA RAMP E MASTER'!M42</f>
        <v>16</v>
      </c>
      <c r="N42" s="297">
        <f>'LIMA RAMP E MASTER'!N42</f>
        <v>1.6E-2</v>
      </c>
      <c r="O42" s="283"/>
      <c r="P42" s="297">
        <f>'LIMA RAMP E MASTER'!P42</f>
        <v>0.25600000000000001</v>
      </c>
      <c r="Q42" s="283"/>
      <c r="R42" s="330">
        <f>'LIMA RAMP E MASTER'!R42</f>
        <v>0</v>
      </c>
      <c r="S42" s="356"/>
      <c r="T42" s="185">
        <f>'LIMA RAMP E MASTER'!T42</f>
        <v>791.85322499999995</v>
      </c>
      <c r="U42" s="186"/>
      <c r="V42" s="156">
        <f>'LIMA RAMP E MASTER'!V42</f>
        <v>0</v>
      </c>
      <c r="W42" s="3"/>
      <c r="X42" s="183"/>
      <c r="Y42" s="184"/>
      <c r="Z42" s="183"/>
      <c r="AA42" s="184"/>
      <c r="AB42" s="183"/>
      <c r="AC42" s="184"/>
      <c r="AD42" s="183"/>
      <c r="AE42" s="184"/>
      <c r="AF42" s="8"/>
      <c r="AG42" s="34">
        <f>'LIMA RAMP E MASTER'!J70</f>
        <v>78750</v>
      </c>
      <c r="AH42" s="185">
        <f>'LIMA RAMP E MASTER'!K70</f>
        <v>790.71706041666664</v>
      </c>
      <c r="AI42" s="186"/>
      <c r="AJ42" s="155">
        <f>'LIMA RAMP E MASTER'!M70</f>
        <v>16</v>
      </c>
      <c r="AK42" s="297">
        <f>'LIMA RAMP E MASTER'!N70</f>
        <v>4.2999999999999997E-2</v>
      </c>
      <c r="AL42" s="283"/>
      <c r="AM42" s="297">
        <f>'LIMA RAMP E MASTER'!P70</f>
        <v>0.68799999999999994</v>
      </c>
      <c r="AN42" s="283"/>
      <c r="AO42" s="330">
        <f>'LIMA RAMP E MASTER'!R70</f>
        <v>0</v>
      </c>
      <c r="AP42" s="356"/>
      <c r="AQ42" s="185">
        <f>'LIMA RAMP E MASTER'!T70</f>
        <v>791.40506041666663</v>
      </c>
      <c r="AR42" s="186"/>
      <c r="AS42" s="131">
        <f>'LIMA RAMP E MASTER'!V70</f>
        <v>0</v>
      </c>
    </row>
    <row r="43" spans="1:45" s="7" customFormat="1" ht="12.75" customHeight="1">
      <c r="A43" s="281"/>
      <c r="B43" s="184"/>
      <c r="C43" s="281"/>
      <c r="D43" s="184"/>
      <c r="E43" s="281"/>
      <c r="F43" s="184"/>
      <c r="G43" s="281"/>
      <c r="H43" s="184"/>
      <c r="I43" s="8"/>
      <c r="J43" s="34">
        <f>'LIMA RAMP E MASTER'!J43</f>
        <v>78150</v>
      </c>
      <c r="K43" s="185">
        <f>'LIMA RAMP E MASTER'!K43</f>
        <v>791.49284999999998</v>
      </c>
      <c r="L43" s="186"/>
      <c r="M43" s="155">
        <f>'LIMA RAMP E MASTER'!M43</f>
        <v>16</v>
      </c>
      <c r="N43" s="297">
        <f>'LIMA RAMP E MASTER'!N43</f>
        <v>1.6E-2</v>
      </c>
      <c r="O43" s="283"/>
      <c r="P43" s="297">
        <f>'LIMA RAMP E MASTER'!P43</f>
        <v>0.25600000000000001</v>
      </c>
      <c r="Q43" s="283"/>
      <c r="R43" s="330">
        <f>'LIMA RAMP E MASTER'!R43</f>
        <v>0</v>
      </c>
      <c r="S43" s="356"/>
      <c r="T43" s="185">
        <f>'LIMA RAMP E MASTER'!T43</f>
        <v>791.74884999999995</v>
      </c>
      <c r="U43" s="186"/>
      <c r="V43" s="156">
        <f>'LIMA RAMP E MASTER'!V43</f>
        <v>0</v>
      </c>
      <c r="W43" s="3"/>
      <c r="X43" s="183"/>
      <c r="Y43" s="184"/>
      <c r="Z43" s="183"/>
      <c r="AA43" s="184"/>
      <c r="AB43" s="183"/>
      <c r="AC43" s="184"/>
      <c r="AD43" s="183"/>
      <c r="AE43" s="184"/>
      <c r="AF43" s="8"/>
      <c r="AG43" s="34">
        <f>'LIMA RAMP E MASTER'!J71</f>
        <v>78775</v>
      </c>
      <c r="AH43" s="185">
        <f>'LIMA RAMP E MASTER'!K71</f>
        <v>791.14196666666669</v>
      </c>
      <c r="AI43" s="186"/>
      <c r="AJ43" s="155">
        <f>'LIMA RAMP E MASTER'!M71</f>
        <v>16</v>
      </c>
      <c r="AK43" s="297">
        <f>'LIMA RAMP E MASTER'!N71</f>
        <v>4.2999999999999997E-2</v>
      </c>
      <c r="AL43" s="283"/>
      <c r="AM43" s="297">
        <f>'LIMA RAMP E MASTER'!P71</f>
        <v>0.68799999999999994</v>
      </c>
      <c r="AN43" s="283"/>
      <c r="AO43" s="330">
        <f>'LIMA RAMP E MASTER'!R71</f>
        <v>0</v>
      </c>
      <c r="AP43" s="356"/>
      <c r="AQ43" s="185">
        <f>'LIMA RAMP E MASTER'!T71</f>
        <v>791.82996666666668</v>
      </c>
      <c r="AR43" s="186"/>
      <c r="AS43" s="131">
        <f>'LIMA RAMP E MASTER'!V71</f>
        <v>0</v>
      </c>
    </row>
    <row r="44" spans="1:45" s="7" customFormat="1" ht="12.75" customHeight="1">
      <c r="A44" s="281"/>
      <c r="B44" s="184"/>
      <c r="C44" s="281"/>
      <c r="D44" s="184"/>
      <c r="E44" s="281"/>
      <c r="F44" s="184"/>
      <c r="G44" s="281"/>
      <c r="H44" s="184"/>
      <c r="I44" s="8"/>
      <c r="J44" s="34">
        <f>'LIMA RAMP E MASTER'!J44</f>
        <v>78175</v>
      </c>
      <c r="K44" s="185">
        <f>'LIMA RAMP E MASTER'!K44</f>
        <v>791.38847499999997</v>
      </c>
      <c r="L44" s="186"/>
      <c r="M44" s="155">
        <f>'LIMA RAMP E MASTER'!M44</f>
        <v>16</v>
      </c>
      <c r="N44" s="297">
        <f>'LIMA RAMP E MASTER'!N44</f>
        <v>1.6E-2</v>
      </c>
      <c r="O44" s="283"/>
      <c r="P44" s="297">
        <f>'LIMA RAMP E MASTER'!P44</f>
        <v>0.25600000000000001</v>
      </c>
      <c r="Q44" s="283"/>
      <c r="R44" s="330">
        <f>'LIMA RAMP E MASTER'!R44</f>
        <v>0</v>
      </c>
      <c r="S44" s="356"/>
      <c r="T44" s="185">
        <f>'LIMA RAMP E MASTER'!T44</f>
        <v>791.64447499999994</v>
      </c>
      <c r="U44" s="186"/>
      <c r="V44" s="156">
        <f>'LIMA RAMP E MASTER'!V44</f>
        <v>0</v>
      </c>
      <c r="W44" s="3"/>
      <c r="X44" s="183"/>
      <c r="Y44" s="184"/>
      <c r="Z44" s="183"/>
      <c r="AA44" s="184"/>
      <c r="AB44" s="183"/>
      <c r="AC44" s="184"/>
      <c r="AD44" s="183"/>
      <c r="AE44" s="184"/>
      <c r="AF44" s="8"/>
      <c r="AG44" s="34">
        <f>'LIMA RAMP E MASTER'!J72</f>
        <v>78800</v>
      </c>
      <c r="AH44" s="185">
        <f>'LIMA RAMP E MASTER'!K72</f>
        <v>791.63744374999999</v>
      </c>
      <c r="AI44" s="186"/>
      <c r="AJ44" s="155">
        <f>'LIMA RAMP E MASTER'!M72</f>
        <v>16</v>
      </c>
      <c r="AK44" s="297">
        <f>'LIMA RAMP E MASTER'!N72</f>
        <v>4.2999999999999997E-2</v>
      </c>
      <c r="AL44" s="283"/>
      <c r="AM44" s="297">
        <f>'LIMA RAMP E MASTER'!P72</f>
        <v>0.68799999999999994</v>
      </c>
      <c r="AN44" s="283"/>
      <c r="AO44" s="330">
        <f>'LIMA RAMP E MASTER'!R72</f>
        <v>0</v>
      </c>
      <c r="AP44" s="356"/>
      <c r="AQ44" s="185">
        <f>'LIMA RAMP E MASTER'!T72</f>
        <v>792.32544374999998</v>
      </c>
      <c r="AR44" s="186"/>
      <c r="AS44" s="131">
        <f>'LIMA RAMP E MASTER'!V72</f>
        <v>0</v>
      </c>
    </row>
    <row r="45" spans="1:45" s="7" customFormat="1" ht="12.75" customHeight="1">
      <c r="A45" s="281"/>
      <c r="B45" s="184"/>
      <c r="C45" s="281"/>
      <c r="D45" s="184"/>
      <c r="E45" s="281"/>
      <c r="F45" s="184"/>
      <c r="G45" s="281"/>
      <c r="H45" s="184"/>
      <c r="I45" s="8"/>
      <c r="J45" s="34">
        <f>'LIMA RAMP E MASTER'!J45</f>
        <v>78200</v>
      </c>
      <c r="K45" s="185">
        <f>'LIMA RAMP E MASTER'!K45</f>
        <v>791.28409999999997</v>
      </c>
      <c r="L45" s="186"/>
      <c r="M45" s="155">
        <f>'LIMA RAMP E MASTER'!M45</f>
        <v>16</v>
      </c>
      <c r="N45" s="297">
        <f>'LIMA RAMP E MASTER'!N45</f>
        <v>1.6E-2</v>
      </c>
      <c r="O45" s="283"/>
      <c r="P45" s="297">
        <f>'LIMA RAMP E MASTER'!P45</f>
        <v>0.25600000000000001</v>
      </c>
      <c r="Q45" s="283"/>
      <c r="R45" s="330">
        <f>'LIMA RAMP E MASTER'!R45</f>
        <v>0</v>
      </c>
      <c r="S45" s="356"/>
      <c r="T45" s="185">
        <f>'LIMA RAMP E MASTER'!T45</f>
        <v>791.54009999999994</v>
      </c>
      <c r="U45" s="186"/>
      <c r="V45" s="156">
        <f>'LIMA RAMP E MASTER'!V45</f>
        <v>0</v>
      </c>
      <c r="W45" s="3"/>
      <c r="X45" s="183"/>
      <c r="Y45" s="184"/>
      <c r="Z45" s="183"/>
      <c r="AA45" s="184"/>
      <c r="AB45" s="183"/>
      <c r="AC45" s="184"/>
      <c r="AD45" s="183"/>
      <c r="AE45" s="184"/>
      <c r="AF45" s="8"/>
      <c r="AG45" s="34">
        <f>'LIMA RAMP E MASTER'!J73</f>
        <v>78825</v>
      </c>
      <c r="AH45" s="185">
        <f>'LIMA RAMP E MASTER'!K73</f>
        <v>792.20349166666665</v>
      </c>
      <c r="AI45" s="186"/>
      <c r="AJ45" s="155">
        <f>'LIMA RAMP E MASTER'!M73</f>
        <v>16</v>
      </c>
      <c r="AK45" s="297">
        <f>'LIMA RAMP E MASTER'!N73</f>
        <v>4.2999999999999997E-2</v>
      </c>
      <c r="AL45" s="283"/>
      <c r="AM45" s="297">
        <f>'LIMA RAMP E MASTER'!P73</f>
        <v>0.68799999999999994</v>
      </c>
      <c r="AN45" s="283"/>
      <c r="AO45" s="330">
        <f>'LIMA RAMP E MASTER'!R73</f>
        <v>0</v>
      </c>
      <c r="AP45" s="356"/>
      <c r="AQ45" s="185">
        <f>'LIMA RAMP E MASTER'!T73</f>
        <v>792.89149166666664</v>
      </c>
      <c r="AR45" s="186"/>
      <c r="AS45" s="131">
        <f>'LIMA RAMP E MASTER'!V73</f>
        <v>0</v>
      </c>
    </row>
    <row r="46" spans="1:45" s="7" customFormat="1" ht="12.75" customHeight="1">
      <c r="A46" s="281"/>
      <c r="B46" s="184"/>
      <c r="C46" s="281"/>
      <c r="D46" s="184"/>
      <c r="E46" s="281"/>
      <c r="F46" s="184"/>
      <c r="G46" s="281"/>
      <c r="H46" s="184"/>
      <c r="I46" s="8"/>
      <c r="J46" s="34">
        <f>'LIMA RAMP E MASTER'!J46</f>
        <v>78225</v>
      </c>
      <c r="K46" s="185">
        <f>'LIMA RAMP E MASTER'!K46</f>
        <v>791.17972499999996</v>
      </c>
      <c r="L46" s="186"/>
      <c r="M46" s="155">
        <f>'LIMA RAMP E MASTER'!M46</f>
        <v>16</v>
      </c>
      <c r="N46" s="297">
        <f>'LIMA RAMP E MASTER'!N46</f>
        <v>1.6E-2</v>
      </c>
      <c r="O46" s="283"/>
      <c r="P46" s="297">
        <f>'LIMA RAMP E MASTER'!P46</f>
        <v>0.25600000000000001</v>
      </c>
      <c r="Q46" s="283"/>
      <c r="R46" s="330">
        <f>'LIMA RAMP E MASTER'!R46</f>
        <v>0</v>
      </c>
      <c r="S46" s="356"/>
      <c r="T46" s="185">
        <f>'LIMA RAMP E MASTER'!T46</f>
        <v>791.43572499999993</v>
      </c>
      <c r="U46" s="186"/>
      <c r="V46" s="156">
        <f>'LIMA RAMP E MASTER'!V46</f>
        <v>0</v>
      </c>
      <c r="W46" s="3"/>
      <c r="X46" s="183"/>
      <c r="Y46" s="184"/>
      <c r="Z46" s="183"/>
      <c r="AA46" s="184"/>
      <c r="AB46" s="183"/>
      <c r="AC46" s="184"/>
      <c r="AD46" s="183"/>
      <c r="AE46" s="184"/>
      <c r="AF46" s="8"/>
      <c r="AG46" s="34">
        <f>'LIMA RAMP E MASTER'!J74</f>
        <v>78850</v>
      </c>
      <c r="AH46" s="185">
        <f>'LIMA RAMP E MASTER'!K74</f>
        <v>792.84011041666668</v>
      </c>
      <c r="AI46" s="186"/>
      <c r="AJ46" s="155">
        <f>'LIMA RAMP E MASTER'!M74</f>
        <v>16</v>
      </c>
      <c r="AK46" s="297">
        <f>'LIMA RAMP E MASTER'!N74</f>
        <v>4.2999999999999997E-2</v>
      </c>
      <c r="AL46" s="283"/>
      <c r="AM46" s="297">
        <f>'LIMA RAMP E MASTER'!P74</f>
        <v>0.68799999999999994</v>
      </c>
      <c r="AN46" s="283"/>
      <c r="AO46" s="330">
        <f>'LIMA RAMP E MASTER'!R74</f>
        <v>0</v>
      </c>
      <c r="AP46" s="356"/>
      <c r="AQ46" s="185">
        <f>'LIMA RAMP E MASTER'!T74</f>
        <v>793.52811041666666</v>
      </c>
      <c r="AR46" s="186"/>
      <c r="AS46" s="131">
        <f>'LIMA RAMP E MASTER'!V74</f>
        <v>0</v>
      </c>
    </row>
    <row r="47" spans="1:45" s="7" customFormat="1" ht="12.75" customHeight="1">
      <c r="A47" s="281"/>
      <c r="B47" s="184"/>
      <c r="C47" s="281"/>
      <c r="D47" s="184"/>
      <c r="E47" s="281"/>
      <c r="F47" s="184"/>
      <c r="G47" s="281"/>
      <c r="H47" s="184"/>
      <c r="I47" s="8"/>
      <c r="J47" s="34">
        <f>'LIMA RAMP E MASTER'!J47</f>
        <v>78250</v>
      </c>
      <c r="K47" s="185">
        <f>'LIMA RAMP E MASTER'!K47</f>
        <v>791.07534999999996</v>
      </c>
      <c r="L47" s="186"/>
      <c r="M47" s="155">
        <f>'LIMA RAMP E MASTER'!M47</f>
        <v>16</v>
      </c>
      <c r="N47" s="297">
        <f>'LIMA RAMP E MASTER'!N47</f>
        <v>1.6E-2</v>
      </c>
      <c r="O47" s="283"/>
      <c r="P47" s="297">
        <f>'LIMA RAMP E MASTER'!P47</f>
        <v>0.25600000000000001</v>
      </c>
      <c r="Q47" s="283"/>
      <c r="R47" s="330">
        <f>'LIMA RAMP E MASTER'!R47</f>
        <v>0</v>
      </c>
      <c r="S47" s="356"/>
      <c r="T47" s="185">
        <f>'LIMA RAMP E MASTER'!T47</f>
        <v>791.33134999999993</v>
      </c>
      <c r="U47" s="186"/>
      <c r="V47" s="156">
        <f>'LIMA RAMP E MASTER'!V47</f>
        <v>0</v>
      </c>
      <c r="W47" s="3"/>
      <c r="X47" s="183"/>
      <c r="Y47" s="184"/>
      <c r="Z47" s="183"/>
      <c r="AA47" s="184"/>
      <c r="AB47" s="183"/>
      <c r="AC47" s="184"/>
      <c r="AD47" s="183"/>
      <c r="AE47" s="184"/>
      <c r="AF47" s="8"/>
      <c r="AG47" s="34">
        <f>'LIMA RAMP E MASTER'!J75</f>
        <v>78875</v>
      </c>
      <c r="AH47" s="185">
        <f>'LIMA RAMP E MASTER'!K75</f>
        <v>793.54729999999995</v>
      </c>
      <c r="AI47" s="186"/>
      <c r="AJ47" s="155">
        <f>'LIMA RAMP E MASTER'!M75</f>
        <v>16</v>
      </c>
      <c r="AK47" s="297">
        <f>'LIMA RAMP E MASTER'!N75</f>
        <v>4.2999999999999997E-2</v>
      </c>
      <c r="AL47" s="283"/>
      <c r="AM47" s="297">
        <f>'LIMA RAMP E MASTER'!P75</f>
        <v>0.68799999999999994</v>
      </c>
      <c r="AN47" s="283"/>
      <c r="AO47" s="330">
        <f>'LIMA RAMP E MASTER'!R75</f>
        <v>0</v>
      </c>
      <c r="AP47" s="356"/>
      <c r="AQ47" s="185">
        <f>'LIMA RAMP E MASTER'!T75</f>
        <v>794.23529999999994</v>
      </c>
      <c r="AR47" s="186"/>
      <c r="AS47" s="131">
        <f>'LIMA RAMP E MASTER'!V75</f>
        <v>0</v>
      </c>
    </row>
    <row r="48" spans="1:45" s="7" customFormat="1" ht="12.75" customHeight="1">
      <c r="A48" s="281"/>
      <c r="B48" s="184"/>
      <c r="C48" s="281"/>
      <c r="D48" s="184"/>
      <c r="E48" s="281"/>
      <c r="F48" s="184"/>
      <c r="G48" s="281"/>
      <c r="H48" s="184"/>
      <c r="I48" s="8"/>
      <c r="J48" s="35">
        <f>'LIMA RAMP E MASTER'!J48</f>
        <v>78273.53</v>
      </c>
      <c r="K48" s="185">
        <f>'LIMA RAMP E MASTER'!K48</f>
        <v>790.97711225</v>
      </c>
      <c r="L48" s="186"/>
      <c r="M48" s="155">
        <f>'LIMA RAMP E MASTER'!M48</f>
        <v>16</v>
      </c>
      <c r="N48" s="297">
        <f>'LIMA RAMP E MASTER'!N48</f>
        <v>1.6E-2</v>
      </c>
      <c r="O48" s="283"/>
      <c r="P48" s="297">
        <f>'LIMA RAMP E MASTER'!P48</f>
        <v>0.25600000000000001</v>
      </c>
      <c r="Q48" s="283"/>
      <c r="R48" s="330">
        <f>'LIMA RAMP E MASTER'!R48</f>
        <v>0</v>
      </c>
      <c r="S48" s="356"/>
      <c r="T48" s="185">
        <f>'LIMA RAMP E MASTER'!T48</f>
        <v>791.23311224999998</v>
      </c>
      <c r="U48" s="186"/>
      <c r="V48" s="156">
        <f>'LIMA RAMP E MASTER'!V48</f>
        <v>0</v>
      </c>
      <c r="W48" s="3"/>
      <c r="X48" s="183"/>
      <c r="Y48" s="184"/>
      <c r="Z48" s="183"/>
      <c r="AA48" s="184"/>
      <c r="AB48" s="183"/>
      <c r="AC48" s="184"/>
      <c r="AD48" s="183"/>
      <c r="AE48" s="184"/>
      <c r="AF48" s="8"/>
      <c r="AG48" s="34">
        <f>'LIMA RAMP E MASTER'!J76</f>
        <v>78900</v>
      </c>
      <c r="AH48" s="185">
        <f>'LIMA RAMP E MASTER'!K76</f>
        <v>794.3250604166667</v>
      </c>
      <c r="AI48" s="186"/>
      <c r="AJ48" s="155">
        <f>'LIMA RAMP E MASTER'!M76</f>
        <v>16</v>
      </c>
      <c r="AK48" s="297">
        <f>'LIMA RAMP E MASTER'!N76</f>
        <v>4.2999999999999997E-2</v>
      </c>
      <c r="AL48" s="283"/>
      <c r="AM48" s="297">
        <f>'LIMA RAMP E MASTER'!P76</f>
        <v>0.68799999999999994</v>
      </c>
      <c r="AN48" s="283"/>
      <c r="AO48" s="330">
        <f>'LIMA RAMP E MASTER'!R76</f>
        <v>0</v>
      </c>
      <c r="AP48" s="356"/>
      <c r="AQ48" s="185">
        <f>'LIMA RAMP E MASTER'!T76</f>
        <v>795.01306041666669</v>
      </c>
      <c r="AR48" s="186"/>
      <c r="AS48" s="131">
        <f>'LIMA RAMP E MASTER'!V76</f>
        <v>0</v>
      </c>
    </row>
    <row r="49" spans="1:45" s="7" customFormat="1" ht="12.75" customHeight="1">
      <c r="A49" s="281"/>
      <c r="B49" s="184"/>
      <c r="C49" s="281"/>
      <c r="D49" s="184"/>
      <c r="E49" s="281"/>
      <c r="F49" s="184"/>
      <c r="G49" s="281"/>
      <c r="H49" s="184"/>
      <c r="I49" s="8"/>
      <c r="J49" s="34">
        <f>'LIMA RAMP E MASTER'!J49</f>
        <v>78275</v>
      </c>
      <c r="K49" s="185">
        <f>'LIMA RAMP E MASTER'!K49</f>
        <v>790.97097499999995</v>
      </c>
      <c r="L49" s="186"/>
      <c r="M49" s="155">
        <f>'LIMA RAMP E MASTER'!M49</f>
        <v>16</v>
      </c>
      <c r="N49" s="297">
        <f>'LIMA RAMP E MASTER'!N49</f>
        <v>1.6E-2</v>
      </c>
      <c r="O49" s="283"/>
      <c r="P49" s="297">
        <f>'LIMA RAMP E MASTER'!P49</f>
        <v>0.25600000000000001</v>
      </c>
      <c r="Q49" s="283"/>
      <c r="R49" s="330">
        <f>'LIMA RAMP E MASTER'!R49</f>
        <v>0</v>
      </c>
      <c r="S49" s="356"/>
      <c r="T49" s="185">
        <f>'LIMA RAMP E MASTER'!T49</f>
        <v>791.22697499999992</v>
      </c>
      <c r="U49" s="186"/>
      <c r="V49" s="156">
        <f>'LIMA RAMP E MASTER'!V49</f>
        <v>0</v>
      </c>
      <c r="W49" s="3"/>
      <c r="X49" s="183"/>
      <c r="Y49" s="184"/>
      <c r="Z49" s="183"/>
      <c r="AA49" s="184"/>
      <c r="AB49" s="183"/>
      <c r="AC49" s="184"/>
      <c r="AD49" s="183"/>
      <c r="AE49" s="184"/>
      <c r="AF49" s="8"/>
      <c r="AG49" s="34">
        <f>'LIMA RAMP E MASTER'!J77</f>
        <v>78925</v>
      </c>
      <c r="AH49" s="185">
        <f>'LIMA RAMP E MASTER'!K77</f>
        <v>795.1733916666667</v>
      </c>
      <c r="AI49" s="186"/>
      <c r="AJ49" s="155">
        <f>'LIMA RAMP E MASTER'!M77</f>
        <v>16</v>
      </c>
      <c r="AK49" s="297">
        <f>'LIMA RAMP E MASTER'!N77</f>
        <v>4.2999999999999997E-2</v>
      </c>
      <c r="AL49" s="283"/>
      <c r="AM49" s="297">
        <f>'LIMA RAMP E MASTER'!P77</f>
        <v>0.68799999999999994</v>
      </c>
      <c r="AN49" s="283"/>
      <c r="AO49" s="330">
        <f>'LIMA RAMP E MASTER'!R77</f>
        <v>0</v>
      </c>
      <c r="AP49" s="356"/>
      <c r="AQ49" s="185">
        <f>'LIMA RAMP E MASTER'!T77</f>
        <v>795.86139166666669</v>
      </c>
      <c r="AR49" s="186"/>
      <c r="AS49" s="131">
        <f>'LIMA RAMP E MASTER'!V77</f>
        <v>0</v>
      </c>
    </row>
    <row r="50" spans="1:45" s="7" customFormat="1" ht="12.75" customHeight="1">
      <c r="A50" s="281"/>
      <c r="B50" s="184"/>
      <c r="C50" s="281"/>
      <c r="D50" s="184"/>
      <c r="E50" s="281"/>
      <c r="F50" s="184"/>
      <c r="G50" s="281"/>
      <c r="H50" s="184"/>
      <c r="I50" s="8"/>
      <c r="J50" s="34">
        <f>'LIMA RAMP E MASTER'!J50</f>
        <v>78300</v>
      </c>
      <c r="K50" s="185">
        <f>'LIMA RAMP E MASTER'!K50</f>
        <v>790.86659999999995</v>
      </c>
      <c r="L50" s="186"/>
      <c r="M50" s="155">
        <f>'LIMA RAMP E MASTER'!M50</f>
        <v>16</v>
      </c>
      <c r="N50" s="297">
        <f>'LIMA RAMP E MASTER'!N50</f>
        <v>1.6E-2</v>
      </c>
      <c r="O50" s="283"/>
      <c r="P50" s="297">
        <f>'LIMA RAMP E MASTER'!P50</f>
        <v>0.25600000000000001</v>
      </c>
      <c r="Q50" s="283"/>
      <c r="R50" s="330">
        <f>'LIMA RAMP E MASTER'!R50</f>
        <v>0</v>
      </c>
      <c r="S50" s="356"/>
      <c r="T50" s="185">
        <f>'LIMA RAMP E MASTER'!T50</f>
        <v>791.12259999999992</v>
      </c>
      <c r="U50" s="186"/>
      <c r="V50" s="156">
        <f>'LIMA RAMP E MASTER'!V50</f>
        <v>0</v>
      </c>
      <c r="W50" s="3"/>
      <c r="X50" s="183"/>
      <c r="Y50" s="184"/>
      <c r="Z50" s="183"/>
      <c r="AA50" s="184"/>
      <c r="AB50" s="183"/>
      <c r="AC50" s="184"/>
      <c r="AD50" s="183"/>
      <c r="AE50" s="184"/>
      <c r="AF50" s="8"/>
      <c r="AG50" s="34">
        <f>'LIMA RAMP E MASTER'!J78</f>
        <v>78950</v>
      </c>
      <c r="AH50" s="185">
        <f>'LIMA RAMP E MASTER'!K78</f>
        <v>796.09229375000007</v>
      </c>
      <c r="AI50" s="186"/>
      <c r="AJ50" s="155">
        <f>'LIMA RAMP E MASTER'!M78</f>
        <v>16</v>
      </c>
      <c r="AK50" s="297">
        <f>'LIMA RAMP E MASTER'!N78</f>
        <v>4.2999999999999997E-2</v>
      </c>
      <c r="AL50" s="283"/>
      <c r="AM50" s="297">
        <f>'LIMA RAMP E MASTER'!P78</f>
        <v>0.68799999999999994</v>
      </c>
      <c r="AN50" s="283"/>
      <c r="AO50" s="330">
        <f>'LIMA RAMP E MASTER'!R78</f>
        <v>0</v>
      </c>
      <c r="AP50" s="356"/>
      <c r="AQ50" s="185">
        <f>'LIMA RAMP E MASTER'!T78</f>
        <v>796.78029375000006</v>
      </c>
      <c r="AR50" s="186"/>
      <c r="AS50" s="131">
        <f>'LIMA RAMP E MASTER'!V78</f>
        <v>0</v>
      </c>
    </row>
    <row r="51" spans="1:45" s="7" customFormat="1" ht="12.75" customHeight="1">
      <c r="A51" s="281"/>
      <c r="B51" s="184"/>
      <c r="C51" s="281"/>
      <c r="D51" s="184"/>
      <c r="E51" s="281"/>
      <c r="F51" s="184"/>
      <c r="G51" s="281"/>
      <c r="H51" s="184"/>
      <c r="I51" s="8"/>
      <c r="J51" s="34"/>
      <c r="K51" s="185"/>
      <c r="L51" s="186"/>
      <c r="M51" s="127"/>
      <c r="N51" s="297"/>
      <c r="O51" s="283"/>
      <c r="P51" s="297"/>
      <c r="Q51" s="283"/>
      <c r="R51" s="330"/>
      <c r="S51" s="356"/>
      <c r="T51" s="185"/>
      <c r="U51" s="186"/>
      <c r="V51" s="92"/>
      <c r="W51" s="3"/>
      <c r="X51" s="183"/>
      <c r="Y51" s="184"/>
      <c r="Z51" s="183"/>
      <c r="AA51" s="184"/>
      <c r="AB51" s="183"/>
      <c r="AC51" s="184"/>
      <c r="AD51" s="183"/>
      <c r="AE51" s="184"/>
      <c r="AF51" s="8"/>
      <c r="AG51" s="34">
        <f>'LIMA RAMP E MASTER'!J79</f>
        <v>78975</v>
      </c>
      <c r="AH51" s="185">
        <f>'LIMA RAMP E MASTER'!K79</f>
        <v>797.08176666666668</v>
      </c>
      <c r="AI51" s="186"/>
      <c r="AJ51" s="155">
        <f>'LIMA RAMP E MASTER'!M79</f>
        <v>16</v>
      </c>
      <c r="AK51" s="297">
        <f>'LIMA RAMP E MASTER'!N79</f>
        <v>4.2999999999999997E-2</v>
      </c>
      <c r="AL51" s="283"/>
      <c r="AM51" s="297">
        <f>'LIMA RAMP E MASTER'!P79</f>
        <v>0.68799999999999994</v>
      </c>
      <c r="AN51" s="283"/>
      <c r="AO51" s="330">
        <f>'LIMA RAMP E MASTER'!R79</f>
        <v>0</v>
      </c>
      <c r="AP51" s="356"/>
      <c r="AQ51" s="185">
        <f>'LIMA RAMP E MASTER'!T79</f>
        <v>797.76976666666667</v>
      </c>
      <c r="AR51" s="186"/>
      <c r="AS51" s="131">
        <f>'LIMA RAMP E MASTER'!V79</f>
        <v>0</v>
      </c>
    </row>
    <row r="52" spans="1:45" s="7" customFormat="1" ht="12.75" customHeight="1">
      <c r="A52" s="281"/>
      <c r="B52" s="184"/>
      <c r="C52" s="281"/>
      <c r="D52" s="184"/>
      <c r="E52" s="281"/>
      <c r="F52" s="184"/>
      <c r="G52" s="281"/>
      <c r="H52" s="184"/>
      <c r="I52" s="8"/>
      <c r="J52" s="95"/>
      <c r="K52" s="185"/>
      <c r="L52" s="186"/>
      <c r="M52" s="38"/>
      <c r="N52" s="297"/>
      <c r="O52" s="283"/>
      <c r="P52" s="297"/>
      <c r="Q52" s="283"/>
      <c r="R52" s="330"/>
      <c r="S52" s="356"/>
      <c r="T52" s="185"/>
      <c r="U52" s="186"/>
      <c r="V52" s="92"/>
      <c r="W52" s="3"/>
      <c r="X52" s="183"/>
      <c r="Y52" s="184"/>
      <c r="Z52" s="183"/>
      <c r="AA52" s="184"/>
      <c r="AB52" s="183"/>
      <c r="AC52" s="184"/>
      <c r="AD52" s="183"/>
      <c r="AE52" s="184"/>
      <c r="AF52" s="8"/>
      <c r="AG52" s="34">
        <f>'LIMA RAMP E MASTER'!J80</f>
        <v>79000</v>
      </c>
      <c r="AH52" s="185">
        <f>'LIMA RAMP E MASTER'!K80</f>
        <v>798.14181041666666</v>
      </c>
      <c r="AI52" s="186"/>
      <c r="AJ52" s="155">
        <f>'LIMA RAMP E MASTER'!M80</f>
        <v>16</v>
      </c>
      <c r="AK52" s="297">
        <f>'LIMA RAMP E MASTER'!N80</f>
        <v>4.2999999999999997E-2</v>
      </c>
      <c r="AL52" s="283"/>
      <c r="AM52" s="297">
        <f>'LIMA RAMP E MASTER'!P80</f>
        <v>0.68799999999999994</v>
      </c>
      <c r="AN52" s="283"/>
      <c r="AO52" s="330">
        <f>'LIMA RAMP E MASTER'!R80</f>
        <v>0</v>
      </c>
      <c r="AP52" s="356"/>
      <c r="AQ52" s="185">
        <f>'LIMA RAMP E MASTER'!T80</f>
        <v>798.82981041666665</v>
      </c>
      <c r="AR52" s="186"/>
      <c r="AS52" s="131">
        <f>'LIMA RAMP E MASTER'!V80</f>
        <v>0</v>
      </c>
    </row>
    <row r="53" spans="1:45" s="7" customFormat="1" ht="12.75" customHeight="1">
      <c r="A53" s="281"/>
      <c r="B53" s="184"/>
      <c r="C53" s="281"/>
      <c r="D53" s="184"/>
      <c r="E53" s="281"/>
      <c r="F53" s="184"/>
      <c r="G53" s="281"/>
      <c r="H53" s="184"/>
      <c r="I53" s="8"/>
      <c r="J53" s="95"/>
      <c r="K53" s="185"/>
      <c r="L53" s="186"/>
      <c r="M53" s="38"/>
      <c r="N53" s="297"/>
      <c r="O53" s="283"/>
      <c r="P53" s="297"/>
      <c r="Q53" s="283"/>
      <c r="R53" s="330"/>
      <c r="S53" s="356"/>
      <c r="T53" s="185"/>
      <c r="U53" s="186"/>
      <c r="V53" s="92"/>
      <c r="W53" s="3"/>
      <c r="X53" s="183"/>
      <c r="Y53" s="184"/>
      <c r="Z53" s="183"/>
      <c r="AA53" s="184"/>
      <c r="AB53" s="183"/>
      <c r="AC53" s="184"/>
      <c r="AD53" s="183"/>
      <c r="AE53" s="184"/>
      <c r="AF53" s="8"/>
      <c r="AG53" s="34">
        <f>'LIMA RAMP E MASTER'!J81</f>
        <v>79025</v>
      </c>
      <c r="AH53" s="185">
        <f>'LIMA RAMP E MASTER'!K81</f>
        <v>799.272425</v>
      </c>
      <c r="AI53" s="186"/>
      <c r="AJ53" s="155">
        <f>'LIMA RAMP E MASTER'!M81</f>
        <v>16</v>
      </c>
      <c r="AK53" s="297">
        <f>'LIMA RAMP E MASTER'!N81</f>
        <v>4.2999999999999997E-2</v>
      </c>
      <c r="AL53" s="283"/>
      <c r="AM53" s="297">
        <f>'LIMA RAMP E MASTER'!P81</f>
        <v>0.68799999999999994</v>
      </c>
      <c r="AN53" s="283"/>
      <c r="AO53" s="330">
        <f>'LIMA RAMP E MASTER'!R81</f>
        <v>0</v>
      </c>
      <c r="AP53" s="356"/>
      <c r="AQ53" s="185">
        <f>'LIMA RAMP E MASTER'!T81</f>
        <v>799.96042499999999</v>
      </c>
      <c r="AR53" s="186"/>
      <c r="AS53" s="131">
        <f>'LIMA RAMP E MASTER'!V81</f>
        <v>0</v>
      </c>
    </row>
    <row r="54" spans="1:45" s="7" customFormat="1" ht="12.75" customHeight="1">
      <c r="A54" s="281"/>
      <c r="B54" s="184"/>
      <c r="C54" s="281"/>
      <c r="D54" s="184"/>
      <c r="E54" s="281"/>
      <c r="F54" s="184"/>
      <c r="G54" s="281"/>
      <c r="H54" s="184"/>
      <c r="I54" s="8"/>
      <c r="J54" s="95"/>
      <c r="K54" s="185"/>
      <c r="L54" s="186"/>
      <c r="M54" s="38"/>
      <c r="N54" s="297"/>
      <c r="O54" s="283"/>
      <c r="P54" s="297"/>
      <c r="Q54" s="283"/>
      <c r="R54" s="330"/>
      <c r="S54" s="356"/>
      <c r="T54" s="185"/>
      <c r="U54" s="186"/>
      <c r="V54" s="92"/>
      <c r="W54" s="3"/>
      <c r="X54" s="183"/>
      <c r="Y54" s="184"/>
      <c r="Z54" s="183"/>
      <c r="AA54" s="184"/>
      <c r="AB54" s="183"/>
      <c r="AC54" s="184"/>
      <c r="AD54" s="183"/>
      <c r="AE54" s="184"/>
      <c r="AF54" s="8"/>
      <c r="AG54" s="34">
        <f>'LIMA RAMP E MASTER'!J82</f>
        <v>79050</v>
      </c>
      <c r="AH54" s="185">
        <f>'LIMA RAMP E MASTER'!K82</f>
        <v>800.4384</v>
      </c>
      <c r="AI54" s="186"/>
      <c r="AJ54" s="155">
        <f>'LIMA RAMP E MASTER'!M82</f>
        <v>16</v>
      </c>
      <c r="AK54" s="297">
        <f>'LIMA RAMP E MASTER'!N82</f>
        <v>4.2999999999999997E-2</v>
      </c>
      <c r="AL54" s="283"/>
      <c r="AM54" s="297">
        <f>'LIMA RAMP E MASTER'!P82</f>
        <v>0.68799999999999994</v>
      </c>
      <c r="AN54" s="283"/>
      <c r="AO54" s="330">
        <f>'LIMA RAMP E MASTER'!R82</f>
        <v>0</v>
      </c>
      <c r="AP54" s="356"/>
      <c r="AQ54" s="185">
        <f>'LIMA RAMP E MASTER'!T82</f>
        <v>801.12639999999999</v>
      </c>
      <c r="AR54" s="186"/>
      <c r="AS54" s="131">
        <f>'LIMA RAMP E MASTER'!V82</f>
        <v>0</v>
      </c>
    </row>
    <row r="55" spans="1:45" s="7" customFormat="1" ht="12.75" customHeight="1">
      <c r="A55" s="281"/>
      <c r="B55" s="184"/>
      <c r="C55" s="281"/>
      <c r="D55" s="184"/>
      <c r="E55" s="281"/>
      <c r="F55" s="184"/>
      <c r="G55" s="281"/>
      <c r="H55" s="184"/>
      <c r="I55" s="8"/>
      <c r="J55" s="96"/>
      <c r="K55" s="185"/>
      <c r="L55" s="186"/>
      <c r="M55" s="38"/>
      <c r="N55" s="297"/>
      <c r="O55" s="283"/>
      <c r="P55" s="297"/>
      <c r="Q55" s="283"/>
      <c r="R55" s="330"/>
      <c r="S55" s="356"/>
      <c r="T55" s="185"/>
      <c r="U55" s="186"/>
      <c r="V55" s="92"/>
      <c r="W55" s="3"/>
      <c r="X55" s="183"/>
      <c r="Y55" s="184"/>
      <c r="Z55" s="183"/>
      <c r="AA55" s="184"/>
      <c r="AB55" s="183"/>
      <c r="AC55" s="184"/>
      <c r="AD55" s="183"/>
      <c r="AE55" s="184"/>
      <c r="AF55" s="8"/>
      <c r="AG55" s="34">
        <f>'LIMA RAMP E MASTER'!J83</f>
        <v>79075</v>
      </c>
      <c r="AH55" s="185">
        <f>'LIMA RAMP E MASTER'!K83</f>
        <v>802.22132499999998</v>
      </c>
      <c r="AI55" s="186"/>
      <c r="AJ55" s="155">
        <f>'LIMA RAMP E MASTER'!M83</f>
        <v>16</v>
      </c>
      <c r="AK55" s="297">
        <f>'LIMA RAMP E MASTER'!N83</f>
        <v>4.2999999999999997E-2</v>
      </c>
      <c r="AL55" s="283"/>
      <c r="AM55" s="297">
        <f>'LIMA RAMP E MASTER'!P83</f>
        <v>0.68799999999999994</v>
      </c>
      <c r="AN55" s="283"/>
      <c r="AO55" s="330">
        <f>'LIMA RAMP E MASTER'!R83</f>
        <v>0</v>
      </c>
      <c r="AP55" s="356"/>
      <c r="AQ55" s="185">
        <f>'LIMA RAMP E MASTER'!T83</f>
        <v>802.90932499999997</v>
      </c>
      <c r="AR55" s="186"/>
      <c r="AS55" s="131">
        <f>'LIMA RAMP E MASTER'!V83</f>
        <v>0</v>
      </c>
    </row>
    <row r="56" spans="1:45" s="7" customFormat="1" ht="12.75" customHeight="1">
      <c r="A56" s="281"/>
      <c r="B56" s="184"/>
      <c r="C56" s="281"/>
      <c r="D56" s="184"/>
      <c r="E56" s="281"/>
      <c r="F56" s="184"/>
      <c r="G56" s="281"/>
      <c r="H56" s="184"/>
      <c r="I56" s="8"/>
      <c r="J56" s="96"/>
      <c r="K56" s="185"/>
      <c r="L56" s="186"/>
      <c r="M56" s="38"/>
      <c r="N56" s="297"/>
      <c r="O56" s="283"/>
      <c r="P56" s="297"/>
      <c r="Q56" s="283"/>
      <c r="R56" s="330"/>
      <c r="S56" s="356"/>
      <c r="T56" s="185"/>
      <c r="U56" s="186"/>
      <c r="V56" s="92"/>
      <c r="W56" s="3"/>
      <c r="X56" s="183"/>
      <c r="Y56" s="184"/>
      <c r="Z56" s="183"/>
      <c r="AA56" s="184"/>
      <c r="AB56" s="183"/>
      <c r="AC56" s="184"/>
      <c r="AD56" s="183"/>
      <c r="AE56" s="184"/>
      <c r="AF56" s="8"/>
      <c r="AG56" s="34">
        <f>'LIMA RAMP E MASTER'!J84</f>
        <v>79100</v>
      </c>
      <c r="AH56" s="185">
        <f>'LIMA RAMP E MASTER'!K84</f>
        <v>802.77009999999996</v>
      </c>
      <c r="AI56" s="186"/>
      <c r="AJ56" s="155">
        <f>'LIMA RAMP E MASTER'!M84</f>
        <v>16</v>
      </c>
      <c r="AK56" s="297">
        <f>'LIMA RAMP E MASTER'!N84</f>
        <v>4.2999999999999997E-2</v>
      </c>
      <c r="AL56" s="283"/>
      <c r="AM56" s="297">
        <f>'LIMA RAMP E MASTER'!P84</f>
        <v>0.68799999999999994</v>
      </c>
      <c r="AN56" s="283"/>
      <c r="AO56" s="330">
        <f>'LIMA RAMP E MASTER'!R84</f>
        <v>0</v>
      </c>
      <c r="AP56" s="356"/>
      <c r="AQ56" s="185">
        <f>'LIMA RAMP E MASTER'!T84</f>
        <v>803.45809999999994</v>
      </c>
      <c r="AR56" s="186"/>
      <c r="AS56" s="131">
        <f>'LIMA RAMP E MASTER'!V84</f>
        <v>0</v>
      </c>
    </row>
    <row r="57" spans="1:45" s="7" customFormat="1" ht="12.75" customHeight="1">
      <c r="A57" s="281"/>
      <c r="B57" s="184"/>
      <c r="C57" s="281"/>
      <c r="D57" s="184"/>
      <c r="E57" s="281"/>
      <c r="F57" s="184"/>
      <c r="G57" s="281"/>
      <c r="H57" s="184"/>
      <c r="I57" s="8"/>
      <c r="J57" s="96"/>
      <c r="K57" s="185"/>
      <c r="L57" s="186"/>
      <c r="M57" s="38"/>
      <c r="N57" s="297"/>
      <c r="O57" s="283"/>
      <c r="P57" s="297"/>
      <c r="Q57" s="283"/>
      <c r="R57" s="330"/>
      <c r="S57" s="356"/>
      <c r="T57" s="185"/>
      <c r="U57" s="186"/>
      <c r="V57" s="92"/>
      <c r="W57" s="3"/>
      <c r="X57" s="183"/>
      <c r="Y57" s="184"/>
      <c r="Z57" s="183"/>
      <c r="AA57" s="184"/>
      <c r="AB57" s="183"/>
      <c r="AC57" s="184"/>
      <c r="AD57" s="183"/>
      <c r="AE57" s="184"/>
      <c r="AF57" s="8"/>
      <c r="AG57" s="34">
        <f>'LIMA RAMP E MASTER'!J85</f>
        <v>79125</v>
      </c>
      <c r="AH57" s="185">
        <f>'LIMA RAMP E MASTER'!K85</f>
        <v>803.92314374999989</v>
      </c>
      <c r="AI57" s="186"/>
      <c r="AJ57" s="155">
        <f>'LIMA RAMP E MASTER'!M85</f>
        <v>16</v>
      </c>
      <c r="AK57" s="297">
        <f>'LIMA RAMP E MASTER'!N85</f>
        <v>4.2999999999999997E-2</v>
      </c>
      <c r="AL57" s="283"/>
      <c r="AM57" s="297">
        <f>'LIMA RAMP E MASTER'!P85</f>
        <v>0.68799999999999994</v>
      </c>
      <c r="AN57" s="283"/>
      <c r="AO57" s="330">
        <f>'LIMA RAMP E MASTER'!R85</f>
        <v>0</v>
      </c>
      <c r="AP57" s="356"/>
      <c r="AQ57" s="185">
        <f>'LIMA RAMP E MASTER'!T85</f>
        <v>804.61114374999988</v>
      </c>
      <c r="AR57" s="186"/>
      <c r="AS57" s="131">
        <f>'LIMA RAMP E MASTER'!V85</f>
        <v>0</v>
      </c>
    </row>
    <row r="58" spans="1:45" s="7" customFormat="1" ht="12.75" customHeight="1">
      <c r="A58" s="281"/>
      <c r="B58" s="184"/>
      <c r="C58" s="281"/>
      <c r="D58" s="184"/>
      <c r="E58" s="281"/>
      <c r="F58" s="184"/>
      <c r="G58" s="281"/>
      <c r="H58" s="184"/>
      <c r="I58" s="8"/>
      <c r="J58" s="96"/>
      <c r="K58" s="185"/>
      <c r="L58" s="186"/>
      <c r="M58" s="38"/>
      <c r="N58" s="297"/>
      <c r="O58" s="283"/>
      <c r="P58" s="297"/>
      <c r="Q58" s="283"/>
      <c r="R58" s="330"/>
      <c r="S58" s="356"/>
      <c r="T58" s="185"/>
      <c r="U58" s="186"/>
      <c r="V58" s="92"/>
      <c r="W58" s="3"/>
      <c r="X58" s="183"/>
      <c r="Y58" s="184"/>
      <c r="Z58" s="183"/>
      <c r="AA58" s="184"/>
      <c r="AB58" s="183"/>
      <c r="AC58" s="184"/>
      <c r="AD58" s="183"/>
      <c r="AE58" s="184"/>
      <c r="AF58" s="8"/>
      <c r="AG58" s="34">
        <f>'LIMA RAMP E MASTER'!J86</f>
        <v>79150</v>
      </c>
      <c r="AH58" s="185">
        <f>'LIMA RAMP E MASTER'!K86</f>
        <v>805.05047500000001</v>
      </c>
      <c r="AI58" s="186"/>
      <c r="AJ58" s="155">
        <f>'LIMA RAMP E MASTER'!M86</f>
        <v>16</v>
      </c>
      <c r="AK58" s="297">
        <f>'LIMA RAMP E MASTER'!N86</f>
        <v>4.2999999999999997E-2</v>
      </c>
      <c r="AL58" s="283"/>
      <c r="AM58" s="297">
        <f>'LIMA RAMP E MASTER'!P86</f>
        <v>0.68799999999999994</v>
      </c>
      <c r="AN58" s="283"/>
      <c r="AO58" s="330">
        <f>'LIMA RAMP E MASTER'!R86</f>
        <v>0</v>
      </c>
      <c r="AP58" s="356"/>
      <c r="AQ58" s="185">
        <f>'LIMA RAMP E MASTER'!T86</f>
        <v>805.73847499999999</v>
      </c>
      <c r="AR58" s="186"/>
      <c r="AS58" s="131">
        <f>'LIMA RAMP E MASTER'!V86</f>
        <v>0</v>
      </c>
    </row>
    <row r="59" spans="1:45" s="7" customFormat="1" ht="12.75" customHeight="1">
      <c r="A59" s="281"/>
      <c r="B59" s="184"/>
      <c r="C59" s="281"/>
      <c r="D59" s="184"/>
      <c r="E59" s="281"/>
      <c r="F59" s="184"/>
      <c r="G59" s="281"/>
      <c r="H59" s="184"/>
      <c r="I59" s="8"/>
      <c r="J59" s="96"/>
      <c r="K59" s="185"/>
      <c r="L59" s="186"/>
      <c r="M59" s="38"/>
      <c r="N59" s="297"/>
      <c r="O59" s="283"/>
      <c r="P59" s="297"/>
      <c r="Q59" s="283"/>
      <c r="R59" s="330"/>
      <c r="S59" s="356"/>
      <c r="T59" s="185"/>
      <c r="U59" s="186"/>
      <c r="V59" s="92"/>
      <c r="W59" s="3"/>
      <c r="X59" s="183"/>
      <c r="Y59" s="184"/>
      <c r="Z59" s="183"/>
      <c r="AA59" s="184"/>
      <c r="AB59" s="183"/>
      <c r="AC59" s="184"/>
      <c r="AD59" s="183"/>
      <c r="AE59" s="184"/>
      <c r="AF59" s="8"/>
      <c r="AG59" s="34">
        <f>'LIMA RAMP E MASTER'!J87</f>
        <v>79175</v>
      </c>
      <c r="AH59" s="185">
        <f>'LIMA RAMP E MASTER'!K87</f>
        <v>806.15209374999995</v>
      </c>
      <c r="AI59" s="186"/>
      <c r="AJ59" s="155">
        <f>'LIMA RAMP E MASTER'!M87</f>
        <v>16</v>
      </c>
      <c r="AK59" s="297">
        <f>'LIMA RAMP E MASTER'!N87</f>
        <v>4.2999999999999997E-2</v>
      </c>
      <c r="AL59" s="283"/>
      <c r="AM59" s="297">
        <f>'LIMA RAMP E MASTER'!P87</f>
        <v>0.68799999999999994</v>
      </c>
      <c r="AN59" s="283"/>
      <c r="AO59" s="330">
        <f>'LIMA RAMP E MASTER'!R87</f>
        <v>0</v>
      </c>
      <c r="AP59" s="356"/>
      <c r="AQ59" s="185">
        <f>'LIMA RAMP E MASTER'!T87</f>
        <v>806.84009374999994</v>
      </c>
      <c r="AR59" s="186"/>
      <c r="AS59" s="131">
        <f>'LIMA RAMP E MASTER'!V87</f>
        <v>0</v>
      </c>
    </row>
    <row r="60" spans="1:45" s="7" customFormat="1" ht="12.75" customHeight="1">
      <c r="A60" s="281"/>
      <c r="B60" s="184"/>
      <c r="C60" s="281"/>
      <c r="D60" s="184"/>
      <c r="E60" s="281"/>
      <c r="F60" s="184"/>
      <c r="G60" s="281"/>
      <c r="H60" s="184"/>
      <c r="I60" s="8"/>
      <c r="J60" s="96"/>
      <c r="K60" s="185"/>
      <c r="L60" s="186"/>
      <c r="M60" s="38"/>
      <c r="N60" s="297"/>
      <c r="O60" s="283"/>
      <c r="P60" s="297"/>
      <c r="Q60" s="283"/>
      <c r="R60" s="330"/>
      <c r="S60" s="356"/>
      <c r="T60" s="185"/>
      <c r="U60" s="186"/>
      <c r="V60" s="92"/>
      <c r="W60" s="3"/>
      <c r="X60" s="183"/>
      <c r="Y60" s="184"/>
      <c r="Z60" s="183"/>
      <c r="AA60" s="184"/>
      <c r="AB60" s="183"/>
      <c r="AC60" s="184"/>
      <c r="AD60" s="183"/>
      <c r="AE60" s="184"/>
      <c r="AF60" s="8"/>
      <c r="AG60" s="34">
        <f>'LIMA RAMP E MASTER'!J88</f>
        <v>79200</v>
      </c>
      <c r="AH60" s="185">
        <f>'LIMA RAMP E MASTER'!K88</f>
        <v>807.22799999999995</v>
      </c>
      <c r="AI60" s="186"/>
      <c r="AJ60" s="155">
        <f>'LIMA RAMP E MASTER'!M88</f>
        <v>16</v>
      </c>
      <c r="AK60" s="297">
        <f>'LIMA RAMP E MASTER'!N88</f>
        <v>4.2999999999999997E-2</v>
      </c>
      <c r="AL60" s="283"/>
      <c r="AM60" s="297">
        <f>'LIMA RAMP E MASTER'!P88</f>
        <v>0.68799999999999994</v>
      </c>
      <c r="AN60" s="283"/>
      <c r="AO60" s="330">
        <f>'LIMA RAMP E MASTER'!R88</f>
        <v>0</v>
      </c>
      <c r="AP60" s="356"/>
      <c r="AQ60" s="185">
        <f>'LIMA RAMP E MASTER'!T88</f>
        <v>807.91599999999994</v>
      </c>
      <c r="AR60" s="186"/>
      <c r="AS60" s="131">
        <f>'LIMA RAMP E MASTER'!V88</f>
        <v>0</v>
      </c>
    </row>
    <row r="61" spans="1:45" s="7" customFormat="1" ht="12.75" customHeight="1">
      <c r="A61" s="281"/>
      <c r="B61" s="184"/>
      <c r="C61" s="281"/>
      <c r="D61" s="184"/>
      <c r="E61" s="281"/>
      <c r="F61" s="184"/>
      <c r="G61" s="281"/>
      <c r="H61" s="184"/>
      <c r="I61" s="8"/>
      <c r="J61" s="96"/>
      <c r="K61" s="185"/>
      <c r="L61" s="186"/>
      <c r="M61" s="38"/>
      <c r="N61" s="297"/>
      <c r="O61" s="283"/>
      <c r="P61" s="297"/>
      <c r="Q61" s="283"/>
      <c r="R61" s="330"/>
      <c r="S61" s="356"/>
      <c r="T61" s="185"/>
      <c r="U61" s="186"/>
      <c r="V61" s="92"/>
      <c r="W61" s="3"/>
      <c r="X61" s="183"/>
      <c r="Y61" s="184"/>
      <c r="Z61" s="183"/>
      <c r="AA61" s="184"/>
      <c r="AB61" s="183"/>
      <c r="AC61" s="184"/>
      <c r="AD61" s="183"/>
      <c r="AE61" s="184"/>
      <c r="AF61" s="8"/>
      <c r="AG61" s="34">
        <f>'LIMA RAMP E MASTER'!J89</f>
        <v>79225</v>
      </c>
      <c r="AH61" s="185">
        <f>'LIMA RAMP E MASTER'!K89</f>
        <v>808.27819375000001</v>
      </c>
      <c r="AI61" s="186"/>
      <c r="AJ61" s="155">
        <f>'LIMA RAMP E MASTER'!M89</f>
        <v>16</v>
      </c>
      <c r="AK61" s="297">
        <f>'LIMA RAMP E MASTER'!N89</f>
        <v>4.2999999999999997E-2</v>
      </c>
      <c r="AL61" s="283"/>
      <c r="AM61" s="297">
        <f>'LIMA RAMP E MASTER'!P89</f>
        <v>0.68799999999999994</v>
      </c>
      <c r="AN61" s="283"/>
      <c r="AO61" s="330">
        <f>'LIMA RAMP E MASTER'!R89</f>
        <v>0</v>
      </c>
      <c r="AP61" s="356"/>
      <c r="AQ61" s="185">
        <f>'LIMA RAMP E MASTER'!T89</f>
        <v>808.96619375</v>
      </c>
      <c r="AR61" s="186"/>
      <c r="AS61" s="131">
        <f>'LIMA RAMP E MASTER'!V89</f>
        <v>0</v>
      </c>
    </row>
    <row r="62" spans="1:45" s="7" customFormat="1" ht="12.75" customHeight="1">
      <c r="A62" s="281"/>
      <c r="B62" s="184"/>
      <c r="C62" s="281"/>
      <c r="D62" s="184"/>
      <c r="E62" s="281"/>
      <c r="F62" s="184"/>
      <c r="G62" s="281"/>
      <c r="H62" s="184"/>
      <c r="I62" s="8"/>
      <c r="J62" s="96"/>
      <c r="K62" s="185"/>
      <c r="L62" s="186"/>
      <c r="M62" s="38"/>
      <c r="N62" s="297"/>
      <c r="O62" s="283"/>
      <c r="P62" s="297"/>
      <c r="Q62" s="283"/>
      <c r="R62" s="330"/>
      <c r="S62" s="356"/>
      <c r="T62" s="185"/>
      <c r="U62" s="186"/>
      <c r="V62" s="92"/>
      <c r="W62" s="3"/>
      <c r="X62" s="183"/>
      <c r="Y62" s="184"/>
      <c r="Z62" s="183"/>
      <c r="AA62" s="184"/>
      <c r="AB62" s="183"/>
      <c r="AC62" s="184"/>
      <c r="AD62" s="183"/>
      <c r="AE62" s="184"/>
      <c r="AF62" s="8"/>
      <c r="AG62" s="34">
        <f>'LIMA RAMP E MASTER'!J90</f>
        <v>79250</v>
      </c>
      <c r="AH62" s="185">
        <f>'LIMA RAMP E MASTER'!K90</f>
        <v>809.30267500000002</v>
      </c>
      <c r="AI62" s="186"/>
      <c r="AJ62" s="155">
        <f>'LIMA RAMP E MASTER'!M90</f>
        <v>16</v>
      </c>
      <c r="AK62" s="297">
        <f>'LIMA RAMP E MASTER'!N90</f>
        <v>4.2999999999999997E-2</v>
      </c>
      <c r="AL62" s="283"/>
      <c r="AM62" s="297">
        <f>'LIMA RAMP E MASTER'!P90</f>
        <v>0.68799999999999994</v>
      </c>
      <c r="AN62" s="283"/>
      <c r="AO62" s="330">
        <f>'LIMA RAMP E MASTER'!R90</f>
        <v>0</v>
      </c>
      <c r="AP62" s="356"/>
      <c r="AQ62" s="185">
        <f>'LIMA RAMP E MASTER'!T90</f>
        <v>809.99067500000001</v>
      </c>
      <c r="AR62" s="186"/>
      <c r="AS62" s="131">
        <f>'LIMA RAMP E MASTER'!V90</f>
        <v>0</v>
      </c>
    </row>
    <row r="63" spans="1:45" s="7" customFormat="1" ht="12.75" customHeight="1">
      <c r="A63" s="281"/>
      <c r="B63" s="184"/>
      <c r="C63" s="281"/>
      <c r="D63" s="184"/>
      <c r="E63" s="281"/>
      <c r="F63" s="184"/>
      <c r="G63" s="281"/>
      <c r="H63" s="184"/>
      <c r="I63" s="8"/>
      <c r="J63" s="96"/>
      <c r="K63" s="185"/>
      <c r="L63" s="186"/>
      <c r="M63" s="38"/>
      <c r="N63" s="297"/>
      <c r="O63" s="283"/>
      <c r="P63" s="297"/>
      <c r="Q63" s="283"/>
      <c r="R63" s="330"/>
      <c r="S63" s="356"/>
      <c r="T63" s="185"/>
      <c r="U63" s="186"/>
      <c r="V63" s="92"/>
      <c r="W63" s="3"/>
      <c r="X63" s="183"/>
      <c r="Y63" s="184"/>
      <c r="Z63" s="183"/>
      <c r="AA63" s="184"/>
      <c r="AB63" s="183"/>
      <c r="AC63" s="184"/>
      <c r="AD63" s="183"/>
      <c r="AE63" s="184"/>
      <c r="AF63" s="8"/>
      <c r="AG63" s="34">
        <f>'LIMA RAMP E MASTER'!J91</f>
        <v>79275</v>
      </c>
      <c r="AH63" s="185">
        <f>'LIMA RAMP E MASTER'!K91</f>
        <v>810.31432499999994</v>
      </c>
      <c r="AI63" s="186"/>
      <c r="AJ63" s="155">
        <f>'LIMA RAMP E MASTER'!M91</f>
        <v>16</v>
      </c>
      <c r="AK63" s="297">
        <f>'LIMA RAMP E MASTER'!N91</f>
        <v>4.2999999999999997E-2</v>
      </c>
      <c r="AL63" s="283"/>
      <c r="AM63" s="297">
        <f>'LIMA RAMP E MASTER'!P91</f>
        <v>0.68799999999999994</v>
      </c>
      <c r="AN63" s="283"/>
      <c r="AO63" s="330">
        <f>'LIMA RAMP E MASTER'!R91</f>
        <v>0</v>
      </c>
      <c r="AP63" s="356"/>
      <c r="AQ63" s="185">
        <f>'LIMA RAMP E MASTER'!T91</f>
        <v>811.00232499999993</v>
      </c>
      <c r="AR63" s="186"/>
      <c r="AS63" s="131">
        <f>'LIMA RAMP E MASTER'!V91</f>
        <v>0</v>
      </c>
    </row>
    <row r="64" spans="1:45" s="7" customFormat="1" ht="12.75" customHeight="1">
      <c r="A64" s="281"/>
      <c r="B64" s="184"/>
      <c r="C64" s="281"/>
      <c r="D64" s="184"/>
      <c r="E64" s="281"/>
      <c r="F64" s="184"/>
      <c r="G64" s="281"/>
      <c r="H64" s="184"/>
      <c r="I64" s="8"/>
      <c r="J64" s="96"/>
      <c r="K64" s="185"/>
      <c r="L64" s="186"/>
      <c r="M64" s="38"/>
      <c r="N64" s="297"/>
      <c r="O64" s="283"/>
      <c r="P64" s="297"/>
      <c r="Q64" s="283"/>
      <c r="R64" s="330"/>
      <c r="S64" s="356"/>
      <c r="T64" s="185"/>
      <c r="U64" s="186"/>
      <c r="V64" s="92"/>
      <c r="W64" s="3"/>
      <c r="X64" s="183"/>
      <c r="Y64" s="184"/>
      <c r="Z64" s="183"/>
      <c r="AA64" s="184"/>
      <c r="AB64" s="183"/>
      <c r="AC64" s="184"/>
      <c r="AD64" s="183"/>
      <c r="AE64" s="184"/>
      <c r="AF64" s="8"/>
      <c r="AG64" s="34">
        <f>'LIMA RAMP E MASTER'!J92</f>
        <v>79300</v>
      </c>
      <c r="AH64" s="185">
        <f>'LIMA RAMP E MASTER'!K92</f>
        <v>811.32594999999992</v>
      </c>
      <c r="AI64" s="186"/>
      <c r="AJ64" s="155">
        <f>'LIMA RAMP E MASTER'!M92</f>
        <v>16</v>
      </c>
      <c r="AK64" s="297">
        <f>'LIMA RAMP E MASTER'!N92</f>
        <v>4.2999999999999997E-2</v>
      </c>
      <c r="AL64" s="283"/>
      <c r="AM64" s="297">
        <f>'LIMA RAMP E MASTER'!P92</f>
        <v>0.68799999999999994</v>
      </c>
      <c r="AN64" s="283"/>
      <c r="AO64" s="330">
        <f>'LIMA RAMP E MASTER'!R92</f>
        <v>0</v>
      </c>
      <c r="AP64" s="356"/>
      <c r="AQ64" s="185">
        <f>'LIMA RAMP E MASTER'!T92</f>
        <v>812.01394999999991</v>
      </c>
      <c r="AR64" s="186"/>
      <c r="AS64" s="131">
        <f>'LIMA RAMP E MASTER'!V92</f>
        <v>0</v>
      </c>
    </row>
    <row r="65" spans="1:45" s="7" customFormat="1" ht="12.75" customHeight="1">
      <c r="A65" s="281"/>
      <c r="B65" s="184"/>
      <c r="C65" s="281"/>
      <c r="D65" s="184"/>
      <c r="E65" s="281"/>
      <c r="F65" s="184"/>
      <c r="G65" s="281"/>
      <c r="H65" s="184"/>
      <c r="I65" s="8"/>
      <c r="J65" s="96"/>
      <c r="K65" s="185"/>
      <c r="L65" s="186"/>
      <c r="M65" s="38"/>
      <c r="N65" s="297"/>
      <c r="O65" s="283"/>
      <c r="P65" s="297"/>
      <c r="Q65" s="283"/>
      <c r="R65" s="330"/>
      <c r="S65" s="356"/>
      <c r="T65" s="185"/>
      <c r="U65" s="186"/>
      <c r="V65" s="92"/>
      <c r="W65" s="3"/>
      <c r="X65" s="183"/>
      <c r="Y65" s="184"/>
      <c r="Z65" s="183"/>
      <c r="AA65" s="184"/>
      <c r="AB65" s="183"/>
      <c r="AC65" s="184"/>
      <c r="AD65" s="183"/>
      <c r="AE65" s="184"/>
      <c r="AF65" s="8"/>
      <c r="AG65" s="34">
        <f>'LIMA RAMP E MASTER'!J93</f>
        <v>79325</v>
      </c>
      <c r="AH65" s="185">
        <f>'LIMA RAMP E MASTER'!K93</f>
        <v>812.33757500000002</v>
      </c>
      <c r="AI65" s="186"/>
      <c r="AJ65" s="155">
        <f>'LIMA RAMP E MASTER'!M93</f>
        <v>16</v>
      </c>
      <c r="AK65" s="297">
        <f>'LIMA RAMP E MASTER'!N93</f>
        <v>4.2999999999999997E-2</v>
      </c>
      <c r="AL65" s="283"/>
      <c r="AM65" s="297">
        <f>'LIMA RAMP E MASTER'!P93</f>
        <v>0.68799999999999994</v>
      </c>
      <c r="AN65" s="283"/>
      <c r="AO65" s="330">
        <f>'LIMA RAMP E MASTER'!R93</f>
        <v>0</v>
      </c>
      <c r="AP65" s="356"/>
      <c r="AQ65" s="185">
        <f>'LIMA RAMP E MASTER'!T93</f>
        <v>813.025575</v>
      </c>
      <c r="AR65" s="186"/>
      <c r="AS65" s="131">
        <f>'LIMA RAMP E MASTER'!V93</f>
        <v>0</v>
      </c>
    </row>
    <row r="66" spans="1:45" s="7" customFormat="1" ht="12.75" customHeight="1">
      <c r="A66" s="281"/>
      <c r="B66" s="184"/>
      <c r="C66" s="281"/>
      <c r="D66" s="184"/>
      <c r="E66" s="281"/>
      <c r="F66" s="184"/>
      <c r="G66" s="281"/>
      <c r="H66" s="184"/>
      <c r="I66" s="8"/>
      <c r="J66" s="96"/>
      <c r="K66" s="185"/>
      <c r="L66" s="186"/>
      <c r="M66" s="38"/>
      <c r="N66" s="297"/>
      <c r="O66" s="283"/>
      <c r="P66" s="297"/>
      <c r="Q66" s="283"/>
      <c r="R66" s="330"/>
      <c r="S66" s="356"/>
      <c r="T66" s="185"/>
      <c r="U66" s="186"/>
      <c r="V66" s="92"/>
      <c r="W66" s="3"/>
      <c r="X66" s="183"/>
      <c r="Y66" s="184"/>
      <c r="Z66" s="183"/>
      <c r="AA66" s="184"/>
      <c r="AB66" s="183"/>
      <c r="AC66" s="184"/>
      <c r="AD66" s="183"/>
      <c r="AE66" s="184"/>
      <c r="AF66" s="8"/>
      <c r="AG66" s="34">
        <f>'LIMA RAMP E MASTER'!J94</f>
        <v>79350</v>
      </c>
      <c r="AH66" s="185">
        <f>'LIMA RAMP E MASTER'!K94</f>
        <v>813.3998499999999</v>
      </c>
      <c r="AI66" s="186"/>
      <c r="AJ66" s="155">
        <f>'LIMA RAMP E MASTER'!M94</f>
        <v>16</v>
      </c>
      <c r="AK66" s="297">
        <f>'LIMA RAMP E MASTER'!N94</f>
        <v>4.2999999999999997E-2</v>
      </c>
      <c r="AL66" s="283"/>
      <c r="AM66" s="297">
        <f>'LIMA RAMP E MASTER'!P94</f>
        <v>0.68799999999999994</v>
      </c>
      <c r="AN66" s="283"/>
      <c r="AO66" s="330">
        <f>'LIMA RAMP E MASTER'!R94</f>
        <v>0</v>
      </c>
      <c r="AP66" s="356"/>
      <c r="AQ66" s="185">
        <f>'LIMA RAMP E MASTER'!T94</f>
        <v>814.08784999999989</v>
      </c>
      <c r="AR66" s="186"/>
      <c r="AS66" s="131">
        <f>'LIMA RAMP E MASTER'!V94</f>
        <v>0</v>
      </c>
    </row>
    <row r="67" spans="1:45" s="7" customFormat="1" ht="12.75" customHeight="1">
      <c r="A67" s="281"/>
      <c r="B67" s="184"/>
      <c r="C67" s="281"/>
      <c r="D67" s="184"/>
      <c r="E67" s="281"/>
      <c r="F67" s="184"/>
      <c r="G67" s="281"/>
      <c r="H67" s="184"/>
      <c r="I67" s="8"/>
      <c r="J67" s="96"/>
      <c r="K67" s="185"/>
      <c r="L67" s="186"/>
      <c r="M67" s="38"/>
      <c r="N67" s="297"/>
      <c r="O67" s="283"/>
      <c r="P67" s="297"/>
      <c r="Q67" s="283"/>
      <c r="R67" s="330"/>
      <c r="S67" s="356"/>
      <c r="T67" s="185"/>
      <c r="U67" s="186"/>
      <c r="V67" s="92"/>
      <c r="W67" s="3"/>
      <c r="X67" s="183"/>
      <c r="Y67" s="184"/>
      <c r="Z67" s="183"/>
      <c r="AA67" s="184"/>
      <c r="AB67" s="183"/>
      <c r="AC67" s="184"/>
      <c r="AD67" s="183"/>
      <c r="AE67" s="184"/>
      <c r="AF67" s="8"/>
      <c r="AG67" s="34">
        <f>'LIMA RAMP E MASTER'!J95</f>
        <v>79375</v>
      </c>
      <c r="AH67" s="185">
        <f>'LIMA RAMP E MASTER'!K95</f>
        <v>814.46209999999996</v>
      </c>
      <c r="AI67" s="186"/>
      <c r="AJ67" s="155">
        <f>'LIMA RAMP E MASTER'!M95</f>
        <v>14.89</v>
      </c>
      <c r="AK67" s="297">
        <f>'LIMA RAMP E MASTER'!N95</f>
        <v>4.2999999999999997E-2</v>
      </c>
      <c r="AL67" s="283"/>
      <c r="AM67" s="297">
        <f>'LIMA RAMP E MASTER'!P95</f>
        <v>0.64027000000000001</v>
      </c>
      <c r="AN67" s="283"/>
      <c r="AO67" s="330">
        <f>'LIMA RAMP E MASTER'!R95</f>
        <v>0</v>
      </c>
      <c r="AP67" s="356"/>
      <c r="AQ67" s="185">
        <f>'LIMA RAMP E MASTER'!T95</f>
        <v>815.10236999999995</v>
      </c>
      <c r="AR67" s="186"/>
      <c r="AS67" s="131">
        <f>'LIMA RAMP E MASTER'!V95</f>
        <v>0</v>
      </c>
    </row>
    <row r="68" spans="1:45" s="7" customFormat="1" ht="12.75" customHeight="1">
      <c r="A68" s="281"/>
      <c r="B68" s="184"/>
      <c r="C68" s="281"/>
      <c r="D68" s="184"/>
      <c r="E68" s="281"/>
      <c r="F68" s="184"/>
      <c r="G68" s="281"/>
      <c r="H68" s="184"/>
      <c r="I68" s="8"/>
      <c r="J68" s="96"/>
      <c r="K68" s="185"/>
      <c r="L68" s="186"/>
      <c r="M68" s="38"/>
      <c r="N68" s="297"/>
      <c r="O68" s="283"/>
      <c r="P68" s="297"/>
      <c r="Q68" s="283"/>
      <c r="R68" s="330"/>
      <c r="S68" s="356"/>
      <c r="T68" s="185"/>
      <c r="U68" s="186"/>
      <c r="V68" s="92"/>
      <c r="W68" s="3"/>
      <c r="X68" s="183"/>
      <c r="Y68" s="184"/>
      <c r="Z68" s="183"/>
      <c r="AA68" s="184"/>
      <c r="AB68" s="183"/>
      <c r="AC68" s="184"/>
      <c r="AD68" s="183"/>
      <c r="AE68" s="184"/>
      <c r="AF68" s="8"/>
      <c r="AG68" s="35">
        <f>'LIMA RAMP E MASTER'!J96</f>
        <v>79376.5</v>
      </c>
      <c r="AH68" s="185">
        <f>'LIMA RAMP E MASTER'!K96</f>
        <v>814.52583499999992</v>
      </c>
      <c r="AI68" s="186"/>
      <c r="AJ68" s="155">
        <f>'LIMA RAMP E MASTER'!M96</f>
        <v>14.8</v>
      </c>
      <c r="AK68" s="297">
        <f>'LIMA RAMP E MASTER'!N96</f>
        <v>4.2999999999999997E-2</v>
      </c>
      <c r="AL68" s="283"/>
      <c r="AM68" s="297">
        <f>'LIMA RAMP E MASTER'!P96</f>
        <v>0.63639999999999997</v>
      </c>
      <c r="AN68" s="283"/>
      <c r="AO68" s="330" t="str">
        <f>'LIMA RAMP E MASTER'!R96</f>
        <v>186:1</v>
      </c>
      <c r="AP68" s="356"/>
      <c r="AQ68" s="185">
        <f>'LIMA RAMP E MASTER'!T96</f>
        <v>815.1622349999999</v>
      </c>
      <c r="AR68" s="186"/>
      <c r="AS68" s="131" t="str">
        <f>'LIMA RAMP E MASTER'!V96</f>
        <v>FS</v>
      </c>
    </row>
    <row r="69" spans="1:45" s="7" customFormat="1" ht="12.75" customHeight="1">
      <c r="A69" s="281"/>
      <c r="B69" s="184"/>
      <c r="C69" s="281"/>
      <c r="D69" s="184"/>
      <c r="E69" s="281"/>
      <c r="F69" s="184"/>
      <c r="G69" s="281"/>
      <c r="H69" s="184"/>
      <c r="I69" s="8"/>
      <c r="J69" s="95"/>
      <c r="K69" s="185"/>
      <c r="L69" s="186"/>
      <c r="M69" s="38"/>
      <c r="N69" s="297"/>
      <c r="O69" s="283"/>
      <c r="P69" s="297"/>
      <c r="Q69" s="283"/>
      <c r="R69" s="330"/>
      <c r="S69" s="356"/>
      <c r="T69" s="185"/>
      <c r="U69" s="186"/>
      <c r="V69" s="92"/>
      <c r="W69" s="3"/>
      <c r="X69" s="183"/>
      <c r="Y69" s="184"/>
      <c r="Z69" s="183"/>
      <c r="AA69" s="184"/>
      <c r="AB69" s="183"/>
      <c r="AC69" s="184"/>
      <c r="AD69" s="183"/>
      <c r="AE69" s="184"/>
      <c r="AF69" s="8"/>
      <c r="AG69" s="34">
        <f>'LIMA RAMP E MASTER'!J97</f>
        <v>79400</v>
      </c>
      <c r="AH69" s="185">
        <f>'LIMA RAMP E MASTER'!K97</f>
        <v>815.52434999999991</v>
      </c>
      <c r="AI69" s="186"/>
      <c r="AJ69" s="155">
        <f>'LIMA RAMP E MASTER'!M97</f>
        <v>13.59</v>
      </c>
      <c r="AK69" s="297">
        <f>'LIMA RAMP E MASTER'!N97</f>
        <v>3.5106245334660821E-2</v>
      </c>
      <c r="AL69" s="283"/>
      <c r="AM69" s="297">
        <f>'LIMA RAMP E MASTER'!P97</f>
        <v>0.47709387409804055</v>
      </c>
      <c r="AN69" s="283"/>
      <c r="AO69" s="330" t="str">
        <f>'LIMA RAMP E MASTER'!R97</f>
        <v>186:1</v>
      </c>
      <c r="AP69" s="356"/>
      <c r="AQ69" s="185">
        <f>'LIMA RAMP E MASTER'!T97</f>
        <v>816.00144387409796</v>
      </c>
      <c r="AR69" s="186"/>
      <c r="AS69" s="131">
        <f>'LIMA RAMP E MASTER'!V97</f>
        <v>0</v>
      </c>
    </row>
    <row r="70" spans="1:45" s="7" customFormat="1" ht="12.75" customHeight="1">
      <c r="A70" s="281"/>
      <c r="B70" s="184"/>
      <c r="C70" s="281"/>
      <c r="D70" s="184"/>
      <c r="E70" s="281"/>
      <c r="F70" s="184"/>
      <c r="G70" s="281"/>
      <c r="H70" s="184"/>
      <c r="I70" s="8"/>
      <c r="J70" s="96"/>
      <c r="K70" s="185"/>
      <c r="L70" s="186"/>
      <c r="M70" s="38"/>
      <c r="N70" s="297"/>
      <c r="O70" s="283"/>
      <c r="P70" s="297"/>
      <c r="Q70" s="283"/>
      <c r="R70" s="330"/>
      <c r="S70" s="356"/>
      <c r="T70" s="185"/>
      <c r="U70" s="186"/>
      <c r="V70" s="92"/>
      <c r="W70" s="3"/>
      <c r="X70" s="183"/>
      <c r="Y70" s="184"/>
      <c r="Z70" s="183"/>
      <c r="AA70" s="184"/>
      <c r="AB70" s="183"/>
      <c r="AC70" s="184"/>
      <c r="AD70" s="183"/>
      <c r="AE70" s="184"/>
      <c r="AF70" s="8"/>
      <c r="AG70" s="34">
        <f>'LIMA RAMP E MASTER'!J98</f>
        <v>79425</v>
      </c>
      <c r="AH70" s="185">
        <f>'LIMA RAMP E MASTER'!K98</f>
        <v>816.58659999999998</v>
      </c>
      <c r="AI70" s="186"/>
      <c r="AJ70" s="155">
        <f>'LIMA RAMP E MASTER'!M98</f>
        <v>12.67</v>
      </c>
      <c r="AK70" s="297">
        <f>'LIMA RAMP E MASTER'!N98</f>
        <v>2.670863398855531E-2</v>
      </c>
      <c r="AL70" s="283"/>
      <c r="AM70" s="297">
        <f>'LIMA RAMP E MASTER'!P98</f>
        <v>0.33839839263499577</v>
      </c>
      <c r="AN70" s="283"/>
      <c r="AO70" s="330" t="str">
        <f>'LIMA RAMP E MASTER'!R98</f>
        <v>186:1</v>
      </c>
      <c r="AP70" s="356"/>
      <c r="AQ70" s="185">
        <f>'LIMA RAMP E MASTER'!T98</f>
        <v>816.92499839263496</v>
      </c>
      <c r="AR70" s="186"/>
      <c r="AS70" s="131">
        <f>'LIMA RAMP E MASTER'!V98</f>
        <v>0</v>
      </c>
    </row>
    <row r="71" spans="1:45" s="7" customFormat="1" ht="12.75" customHeight="1">
      <c r="A71" s="281"/>
      <c r="B71" s="184"/>
      <c r="C71" s="281"/>
      <c r="D71" s="184"/>
      <c r="E71" s="281"/>
      <c r="F71" s="184"/>
      <c r="G71" s="281"/>
      <c r="H71" s="184"/>
      <c r="I71" s="8"/>
      <c r="J71" s="96"/>
      <c r="K71" s="185"/>
      <c r="L71" s="186"/>
      <c r="M71" s="38"/>
      <c r="N71" s="297"/>
      <c r="O71" s="283"/>
      <c r="P71" s="297"/>
      <c r="Q71" s="283"/>
      <c r="R71" s="330"/>
      <c r="S71" s="356"/>
      <c r="T71" s="185"/>
      <c r="U71" s="186"/>
      <c r="V71" s="92"/>
      <c r="W71" s="3"/>
      <c r="X71" s="183"/>
      <c r="Y71" s="184"/>
      <c r="Z71" s="183"/>
      <c r="AA71" s="184"/>
      <c r="AB71" s="183"/>
      <c r="AC71" s="184"/>
      <c r="AD71" s="183"/>
      <c r="AE71" s="184"/>
      <c r="AF71" s="8"/>
      <c r="AG71" s="34">
        <f>'LIMA RAMP E MASTER'!J99</f>
        <v>79450</v>
      </c>
      <c r="AH71" s="185">
        <f>'LIMA RAMP E MASTER'!K99</f>
        <v>817.64884999999992</v>
      </c>
      <c r="AI71" s="186"/>
      <c r="AJ71" s="155">
        <f>'LIMA RAMP E MASTER'!M99</f>
        <v>12.15</v>
      </c>
      <c r="AK71" s="297">
        <f>'LIMA RAMP E MASTER'!N99</f>
        <v>1.8311022642449801E-2</v>
      </c>
      <c r="AL71" s="283"/>
      <c r="AM71" s="297">
        <f>'LIMA RAMP E MASTER'!P99</f>
        <v>0.22247892510576509</v>
      </c>
      <c r="AN71" s="283"/>
      <c r="AO71" s="330" t="str">
        <f>'LIMA RAMP E MASTER'!R99</f>
        <v>186:1</v>
      </c>
      <c r="AP71" s="356"/>
      <c r="AQ71" s="185">
        <f>'LIMA RAMP E MASTER'!T99</f>
        <v>817.87132892510567</v>
      </c>
      <c r="AR71" s="186"/>
      <c r="AS71" s="131">
        <f>'LIMA RAMP E MASTER'!V99</f>
        <v>0</v>
      </c>
    </row>
    <row r="72" spans="1:45" s="7" customFormat="1" ht="12.75" customHeight="1">
      <c r="A72" s="281"/>
      <c r="B72" s="184"/>
      <c r="C72" s="281"/>
      <c r="D72" s="184"/>
      <c r="E72" s="281"/>
      <c r="F72" s="184"/>
      <c r="G72" s="281"/>
      <c r="H72" s="184"/>
      <c r="I72" s="8"/>
      <c r="J72" s="96"/>
      <c r="K72" s="185"/>
      <c r="L72" s="186"/>
      <c r="M72" s="38"/>
      <c r="N72" s="297"/>
      <c r="O72" s="283"/>
      <c r="P72" s="297"/>
      <c r="Q72" s="283"/>
      <c r="R72" s="330"/>
      <c r="S72" s="356"/>
      <c r="T72" s="185"/>
      <c r="U72" s="186"/>
      <c r="V72" s="92"/>
      <c r="W72" s="3"/>
      <c r="X72" s="183"/>
      <c r="Y72" s="184"/>
      <c r="Z72" s="183"/>
      <c r="AA72" s="184"/>
      <c r="AB72" s="183"/>
      <c r="AC72" s="184"/>
      <c r="AD72" s="183"/>
      <c r="AE72" s="184"/>
      <c r="AF72" s="8"/>
      <c r="AG72" s="35">
        <f>'LIMA RAMP E MASTER'!J100</f>
        <v>79456.88</v>
      </c>
      <c r="AH72" s="185">
        <f>'LIMA RAMP E MASTER'!K100</f>
        <v>817.94118120000019</v>
      </c>
      <c r="AI72" s="186"/>
      <c r="AJ72" s="155">
        <f>'LIMA RAMP E MASTER'!M100</f>
        <v>12.07</v>
      </c>
      <c r="AK72" s="297">
        <f>'LIMA RAMP E MASTER'!N100</f>
        <v>1.6000000000000004E-2</v>
      </c>
      <c r="AL72" s="283"/>
      <c r="AM72" s="297">
        <f>'LIMA RAMP E MASTER'!P100</f>
        <v>0.19312000000000004</v>
      </c>
      <c r="AN72" s="283"/>
      <c r="AO72" s="330" t="str">
        <f>'LIMA RAMP E MASTER'!R100</f>
        <v>186:1</v>
      </c>
      <c r="AP72" s="356"/>
      <c r="AQ72" s="185">
        <f>'LIMA RAMP E MASTER'!T100</f>
        <v>818.13430120000021</v>
      </c>
      <c r="AR72" s="186"/>
      <c r="AS72" s="131">
        <f>'LIMA RAMP E MASTER'!V100</f>
        <v>0</v>
      </c>
    </row>
    <row r="73" spans="1:45" s="7" customFormat="1" ht="12.75" customHeight="1">
      <c r="A73" s="281"/>
      <c r="B73" s="184"/>
      <c r="C73" s="281"/>
      <c r="D73" s="184"/>
      <c r="E73" s="281"/>
      <c r="F73" s="184"/>
      <c r="G73" s="281"/>
      <c r="H73" s="184"/>
      <c r="I73" s="8"/>
      <c r="J73" s="95"/>
      <c r="K73" s="185"/>
      <c r="L73" s="186"/>
      <c r="M73" s="38"/>
      <c r="N73" s="297"/>
      <c r="O73" s="283"/>
      <c r="P73" s="297"/>
      <c r="Q73" s="283"/>
      <c r="R73" s="330"/>
      <c r="S73" s="356"/>
      <c r="T73" s="185"/>
      <c r="U73" s="186"/>
      <c r="V73" s="92"/>
      <c r="W73" s="3"/>
      <c r="X73" s="183"/>
      <c r="Y73" s="184"/>
      <c r="Z73" s="183"/>
      <c r="AA73" s="184"/>
      <c r="AB73" s="183"/>
      <c r="AC73" s="184"/>
      <c r="AD73" s="183"/>
      <c r="AE73" s="184"/>
      <c r="AF73" s="8"/>
      <c r="AG73" s="35">
        <f>'LIMA RAMP E MASTER'!J101</f>
        <v>79471.820000000007</v>
      </c>
      <c r="AH73" s="185">
        <f>'LIMA RAMP E MASTER'!K101</f>
        <v>818.57598180000025</v>
      </c>
      <c r="AI73" s="186"/>
      <c r="AJ73" s="155">
        <f>'LIMA RAMP E MASTER'!M101</f>
        <v>12</v>
      </c>
      <c r="AK73" s="297">
        <f>'LIMA RAMP E MASTER'!N101</f>
        <v>1.0981587459566566E-2</v>
      </c>
      <c r="AL73" s="283"/>
      <c r="AM73" s="297">
        <f>'LIMA RAMP E MASTER'!P101</f>
        <v>0.1317790495147988</v>
      </c>
      <c r="AN73" s="283"/>
      <c r="AO73" s="330" t="str">
        <f>'LIMA RAMP E MASTER'!R101</f>
        <v>186:1</v>
      </c>
      <c r="AP73" s="356"/>
      <c r="AQ73" s="185">
        <f>'LIMA RAMP E MASTER'!T101</f>
        <v>818.70776084951501</v>
      </c>
      <c r="AR73" s="186"/>
      <c r="AS73" s="131" t="str">
        <f>'LIMA RAMP E MASTER'!V101</f>
        <v>PT</v>
      </c>
    </row>
    <row r="74" spans="1:45" s="7" customFormat="1" ht="12.75" customHeight="1">
      <c r="A74" s="281"/>
      <c r="B74" s="184"/>
      <c r="C74" s="281"/>
      <c r="D74" s="184"/>
      <c r="E74" s="281"/>
      <c r="F74" s="184"/>
      <c r="G74" s="281"/>
      <c r="H74" s="184"/>
      <c r="I74" s="8"/>
      <c r="J74" s="95"/>
      <c r="K74" s="185"/>
      <c r="L74" s="186"/>
      <c r="M74" s="38"/>
      <c r="N74" s="297"/>
      <c r="O74" s="283"/>
      <c r="P74" s="297"/>
      <c r="Q74" s="283"/>
      <c r="R74" s="330"/>
      <c r="S74" s="356"/>
      <c r="T74" s="185"/>
      <c r="U74" s="186"/>
      <c r="V74" s="92"/>
      <c r="W74" s="3"/>
      <c r="X74" s="183"/>
      <c r="Y74" s="184"/>
      <c r="Z74" s="183"/>
      <c r="AA74" s="184"/>
      <c r="AB74" s="183"/>
      <c r="AC74" s="184"/>
      <c r="AD74" s="183"/>
      <c r="AE74" s="184"/>
      <c r="AF74" s="8"/>
      <c r="AG74" s="34">
        <f>'LIMA RAMP E MASTER'!J102</f>
        <v>0</v>
      </c>
      <c r="AH74" s="183"/>
      <c r="AI74" s="184"/>
      <c r="AJ74" s="8"/>
      <c r="AK74" s="183"/>
      <c r="AL74" s="184"/>
      <c r="AM74" s="183"/>
      <c r="AN74" s="184"/>
      <c r="AO74" s="183"/>
      <c r="AP74" s="184"/>
      <c r="AQ74" s="183"/>
      <c r="AR74" s="184"/>
      <c r="AS74" s="46"/>
    </row>
    <row r="75" spans="1:45" s="7" customFormat="1" ht="12.75" customHeight="1">
      <c r="A75" s="281"/>
      <c r="B75" s="184"/>
      <c r="C75" s="281"/>
      <c r="D75" s="184"/>
      <c r="E75" s="281"/>
      <c r="F75" s="184"/>
      <c r="G75" s="281"/>
      <c r="H75" s="184"/>
      <c r="I75" s="8"/>
      <c r="J75" s="83"/>
      <c r="K75" s="185"/>
      <c r="L75" s="186"/>
      <c r="M75" s="38"/>
      <c r="N75" s="297"/>
      <c r="O75" s="283"/>
      <c r="P75" s="297"/>
      <c r="Q75" s="283"/>
      <c r="R75" s="357"/>
      <c r="S75" s="332"/>
      <c r="T75" s="185"/>
      <c r="U75" s="186"/>
      <c r="V75" s="75"/>
      <c r="W75" s="10"/>
      <c r="X75" s="183"/>
      <c r="Y75" s="184"/>
      <c r="Z75" s="183"/>
      <c r="AA75" s="184"/>
      <c r="AB75" s="183"/>
      <c r="AC75" s="184"/>
      <c r="AD75" s="183"/>
      <c r="AE75" s="184"/>
      <c r="AF75" s="8"/>
      <c r="AG75" s="9"/>
      <c r="AH75" s="183"/>
      <c r="AI75" s="184"/>
      <c r="AJ75" s="8"/>
      <c r="AK75" s="183"/>
      <c r="AL75" s="184"/>
      <c r="AM75" s="183"/>
      <c r="AN75" s="184"/>
      <c r="AO75" s="183"/>
      <c r="AP75" s="184"/>
      <c r="AQ75" s="183"/>
      <c r="AR75" s="184"/>
      <c r="AS75" s="46"/>
    </row>
  </sheetData>
  <mergeCells count="1094">
    <mergeCell ref="AD74:AE74"/>
    <mergeCell ref="AH74:AI74"/>
    <mergeCell ref="AK74:AL74"/>
    <mergeCell ref="AM74:AN74"/>
    <mergeCell ref="AO74:AP74"/>
    <mergeCell ref="AQ74:AR74"/>
    <mergeCell ref="Z74:AA74"/>
    <mergeCell ref="AB74:AC74"/>
    <mergeCell ref="X75:Y75"/>
    <mergeCell ref="Z75:AA75"/>
    <mergeCell ref="AB75:AC75"/>
    <mergeCell ref="P49:Q49"/>
    <mergeCell ref="Z68:AA68"/>
    <mergeCell ref="AB68:AC68"/>
    <mergeCell ref="Z67:AA67"/>
    <mergeCell ref="Z65:AA65"/>
    <mergeCell ref="AQ73:AR73"/>
    <mergeCell ref="AM73:AN73"/>
    <mergeCell ref="AO73:AP73"/>
    <mergeCell ref="X74:Y74"/>
    <mergeCell ref="P75:Q75"/>
    <mergeCell ref="R75:S75"/>
    <mergeCell ref="T75:U75"/>
    <mergeCell ref="AM72:AN72"/>
    <mergeCell ref="AO72:AP72"/>
    <mergeCell ref="AK72:AL72"/>
    <mergeCell ref="AQ72:AR72"/>
    <mergeCell ref="AD75:AE75"/>
    <mergeCell ref="AH75:AI75"/>
    <mergeCell ref="AK75:AL75"/>
    <mergeCell ref="AM75:AN75"/>
    <mergeCell ref="AO75:AP75"/>
    <mergeCell ref="AD73:AE73"/>
    <mergeCell ref="AH73:AI73"/>
    <mergeCell ref="AK73:AL73"/>
    <mergeCell ref="G48:H48"/>
    <mergeCell ref="K48:L48"/>
    <mergeCell ref="N48:O48"/>
    <mergeCell ref="Z73:AA73"/>
    <mergeCell ref="AB73:AC73"/>
    <mergeCell ref="A49:B49"/>
    <mergeCell ref="C49:D49"/>
    <mergeCell ref="E49:F49"/>
    <mergeCell ref="G49:H49"/>
    <mergeCell ref="K49:L49"/>
    <mergeCell ref="N49:O49"/>
    <mergeCell ref="X73:Y73"/>
    <mergeCell ref="A48:B48"/>
    <mergeCell ref="N67:O67"/>
    <mergeCell ref="N68:O68"/>
    <mergeCell ref="N69:O69"/>
    <mergeCell ref="N70:O70"/>
    <mergeCell ref="E58:F58"/>
    <mergeCell ref="R49:S49"/>
    <mergeCell ref="T49:U49"/>
    <mergeCell ref="AD72:AE72"/>
    <mergeCell ref="AH72:AI72"/>
    <mergeCell ref="X72:Y72"/>
    <mergeCell ref="Z72:AA72"/>
    <mergeCell ref="AB72:AC72"/>
    <mergeCell ref="AD51:AE51"/>
    <mergeCell ref="AH51:AI51"/>
    <mergeCell ref="AH69:AI69"/>
    <mergeCell ref="AK69:AL69"/>
    <mergeCell ref="AM70:AN70"/>
    <mergeCell ref="AO70:AP70"/>
    <mergeCell ref="AM69:AN69"/>
    <mergeCell ref="AO69:AP69"/>
    <mergeCell ref="R70:S70"/>
    <mergeCell ref="P67:Q67"/>
    <mergeCell ref="P68:Q68"/>
    <mergeCell ref="P69:Q69"/>
    <mergeCell ref="AM71:AN71"/>
    <mergeCell ref="AO71:AP71"/>
    <mergeCell ref="AQ71:AR71"/>
    <mergeCell ref="Z71:AA71"/>
    <mergeCell ref="AB71:AC71"/>
    <mergeCell ref="AM68:AN68"/>
    <mergeCell ref="AO68:AP68"/>
    <mergeCell ref="AM67:AN67"/>
    <mergeCell ref="AQ69:AR69"/>
    <mergeCell ref="AQ70:AR70"/>
    <mergeCell ref="R69:S69"/>
    <mergeCell ref="AD68:AE68"/>
    <mergeCell ref="AH68:AI68"/>
    <mergeCell ref="AK68:AL68"/>
    <mergeCell ref="R67:S67"/>
    <mergeCell ref="R71:S71"/>
    <mergeCell ref="T71:U71"/>
    <mergeCell ref="AD70:AE70"/>
    <mergeCell ref="AH70:AI70"/>
    <mergeCell ref="AK70:AL70"/>
    <mergeCell ref="AD71:AE71"/>
    <mergeCell ref="AH71:AI71"/>
    <mergeCell ref="AK71:AL71"/>
    <mergeCell ref="AD69:AE69"/>
    <mergeCell ref="X71:Y71"/>
    <mergeCell ref="X68:Y68"/>
    <mergeCell ref="X67:Y67"/>
    <mergeCell ref="X65:Y65"/>
    <mergeCell ref="P47:Q47"/>
    <mergeCell ref="R47:S47"/>
    <mergeCell ref="T47:U47"/>
    <mergeCell ref="X70:Y70"/>
    <mergeCell ref="Z70:AA70"/>
    <mergeCell ref="AB70:AC70"/>
    <mergeCell ref="P48:Q48"/>
    <mergeCell ref="R48:S48"/>
    <mergeCell ref="X69:Y69"/>
    <mergeCell ref="Z69:AA69"/>
    <mergeCell ref="AB69:AC69"/>
    <mergeCell ref="X66:Y66"/>
    <mergeCell ref="Z66:AA66"/>
    <mergeCell ref="AB66:AC66"/>
    <mergeCell ref="AB58:AC58"/>
    <mergeCell ref="AB56:AC56"/>
    <mergeCell ref="AQ68:AR68"/>
    <mergeCell ref="A44:B44"/>
    <mergeCell ref="C44:D44"/>
    <mergeCell ref="E44:F44"/>
    <mergeCell ref="G44:H44"/>
    <mergeCell ref="K44:L44"/>
    <mergeCell ref="N44:O44"/>
    <mergeCell ref="AD67:AE67"/>
    <mergeCell ref="AH67:AI67"/>
    <mergeCell ref="AK67:AL67"/>
    <mergeCell ref="AO67:AP67"/>
    <mergeCell ref="AQ67:AR67"/>
    <mergeCell ref="AB67:AC67"/>
    <mergeCell ref="AQ66:AR66"/>
    <mergeCell ref="AQ65:AR65"/>
    <mergeCell ref="AQ64:AR64"/>
    <mergeCell ref="AQ63:AR63"/>
    <mergeCell ref="AQ62:AR62"/>
    <mergeCell ref="AQ61:AR61"/>
    <mergeCell ref="AQ60:AR60"/>
    <mergeCell ref="AQ59:AR59"/>
    <mergeCell ref="R68:S68"/>
    <mergeCell ref="A46:B46"/>
    <mergeCell ref="AD66:AE66"/>
    <mergeCell ref="AH66:AI66"/>
    <mergeCell ref="AK66:AL66"/>
    <mergeCell ref="AM66:AN66"/>
    <mergeCell ref="AO66:AP66"/>
    <mergeCell ref="N66:O66"/>
    <mergeCell ref="P66:Q66"/>
    <mergeCell ref="R66:S66"/>
    <mergeCell ref="C45:D45"/>
    <mergeCell ref="E45:F45"/>
    <mergeCell ref="G45:H45"/>
    <mergeCell ref="K45:L45"/>
    <mergeCell ref="N45:O45"/>
    <mergeCell ref="C46:D46"/>
    <mergeCell ref="AD61:AE61"/>
    <mergeCell ref="AH61:AI61"/>
    <mergeCell ref="AB61:AC61"/>
    <mergeCell ref="AM65:AN65"/>
    <mergeCell ref="AO65:AP65"/>
    <mergeCell ref="AM64:AN64"/>
    <mergeCell ref="AO64:AP64"/>
    <mergeCell ref="A55:B55"/>
    <mergeCell ref="AD65:AE65"/>
    <mergeCell ref="AH65:AI65"/>
    <mergeCell ref="AK65:AL65"/>
    <mergeCell ref="AK64:AL64"/>
    <mergeCell ref="AD64:AE64"/>
    <mergeCell ref="AH64:AI64"/>
    <mergeCell ref="AB64:AC64"/>
    <mergeCell ref="C55:D55"/>
    <mergeCell ref="AB57:AC57"/>
    <mergeCell ref="AQ58:AR58"/>
    <mergeCell ref="AQ57:AR57"/>
    <mergeCell ref="R46:S46"/>
    <mergeCell ref="T46:U46"/>
    <mergeCell ref="A47:B47"/>
    <mergeCell ref="P45:Q45"/>
    <mergeCell ref="R45:S45"/>
    <mergeCell ref="T45:U45"/>
    <mergeCell ref="AQ45:AR45"/>
    <mergeCell ref="AQ56:AR56"/>
    <mergeCell ref="AQ55:AR55"/>
    <mergeCell ref="AQ54:AR54"/>
    <mergeCell ref="AQ53:AR53"/>
    <mergeCell ref="AQ52:AR52"/>
    <mergeCell ref="AQ51:AR51"/>
    <mergeCell ref="AQ50:AR50"/>
    <mergeCell ref="AQ49:AR49"/>
    <mergeCell ref="AQ48:AR48"/>
    <mergeCell ref="AQ47:AR47"/>
    <mergeCell ref="AQ46:AR46"/>
    <mergeCell ref="A56:B56"/>
    <mergeCell ref="C56:D56"/>
    <mergeCell ref="E56:F56"/>
    <mergeCell ref="G56:H56"/>
    <mergeCell ref="K56:L56"/>
    <mergeCell ref="A57:B57"/>
    <mergeCell ref="C57:D57"/>
    <mergeCell ref="E57:F57"/>
    <mergeCell ref="AH59:AI59"/>
    <mergeCell ref="A59:B59"/>
    <mergeCell ref="AK62:AL62"/>
    <mergeCell ref="AK61:AL61"/>
    <mergeCell ref="AK60:AL60"/>
    <mergeCell ref="AB62:AC62"/>
    <mergeCell ref="R65:S65"/>
    <mergeCell ref="C60:D60"/>
    <mergeCell ref="E60:F60"/>
    <mergeCell ref="G60:H60"/>
    <mergeCell ref="K60:L60"/>
    <mergeCell ref="A58:B58"/>
    <mergeCell ref="AB59:AC59"/>
    <mergeCell ref="AD57:AE57"/>
    <mergeCell ref="C43:D43"/>
    <mergeCell ref="E43:F43"/>
    <mergeCell ref="X63:Y63"/>
    <mergeCell ref="Z63:AA63"/>
    <mergeCell ref="AB63:AC63"/>
    <mergeCell ref="AD62:AE62"/>
    <mergeCell ref="AH62:AI62"/>
    <mergeCell ref="N63:O63"/>
    <mergeCell ref="P63:Q63"/>
    <mergeCell ref="X62:Y62"/>
    <mergeCell ref="Z62:AA62"/>
    <mergeCell ref="G57:H57"/>
    <mergeCell ref="K57:L57"/>
    <mergeCell ref="R43:S43"/>
    <mergeCell ref="T43:U43"/>
    <mergeCell ref="C54:D54"/>
    <mergeCell ref="AB60:AC60"/>
    <mergeCell ref="AD59:AE59"/>
    <mergeCell ref="N59:O59"/>
    <mergeCell ref="P43:Q43"/>
    <mergeCell ref="N43:O43"/>
    <mergeCell ref="G55:H55"/>
    <mergeCell ref="K55:L55"/>
    <mergeCell ref="AO63:AP63"/>
    <mergeCell ref="AB65:AC65"/>
    <mergeCell ref="P40:Q40"/>
    <mergeCell ref="N40:O40"/>
    <mergeCell ref="AD63:AE63"/>
    <mergeCell ref="AH63:AI63"/>
    <mergeCell ref="AK63:AL63"/>
    <mergeCell ref="R40:S40"/>
    <mergeCell ref="T40:U40"/>
    <mergeCell ref="X64:Y64"/>
    <mergeCell ref="Z64:AA64"/>
    <mergeCell ref="AM62:AN62"/>
    <mergeCell ref="AO62:AP62"/>
    <mergeCell ref="AM61:AN61"/>
    <mergeCell ref="AO61:AP61"/>
    <mergeCell ref="AM60:AN60"/>
    <mergeCell ref="AO60:AP60"/>
    <mergeCell ref="AD60:AE60"/>
    <mergeCell ref="AM59:AN59"/>
    <mergeCell ref="AO59:AP59"/>
    <mergeCell ref="AM58:AN58"/>
    <mergeCell ref="AO58:AP58"/>
    <mergeCell ref="N64:O64"/>
    <mergeCell ref="N65:O65"/>
    <mergeCell ref="P64:Q64"/>
    <mergeCell ref="P65:Q65"/>
    <mergeCell ref="P42:Q42"/>
    <mergeCell ref="R42:S42"/>
    <mergeCell ref="T42:U42"/>
    <mergeCell ref="N41:O41"/>
    <mergeCell ref="Z58:AA58"/>
    <mergeCell ref="N58:O58"/>
    <mergeCell ref="N37:O37"/>
    <mergeCell ref="X60:Y60"/>
    <mergeCell ref="Z60:AA60"/>
    <mergeCell ref="A40:B40"/>
    <mergeCell ref="C40:D40"/>
    <mergeCell ref="E40:F40"/>
    <mergeCell ref="X58:Y58"/>
    <mergeCell ref="X56:Y56"/>
    <mergeCell ref="T59:U59"/>
    <mergeCell ref="T60:U60"/>
    <mergeCell ref="A53:B53"/>
    <mergeCell ref="C53:D53"/>
    <mergeCell ref="E53:F53"/>
    <mergeCell ref="G53:H53"/>
    <mergeCell ref="K53:L53"/>
    <mergeCell ref="A54:B54"/>
    <mergeCell ref="P39:Q39"/>
    <mergeCell ref="R39:S39"/>
    <mergeCell ref="T39:U39"/>
    <mergeCell ref="P38:Q38"/>
    <mergeCell ref="R38:S38"/>
    <mergeCell ref="T38:U38"/>
    <mergeCell ref="N39:O39"/>
    <mergeCell ref="N38:O38"/>
    <mergeCell ref="E54:F54"/>
    <mergeCell ref="G40:H40"/>
    <mergeCell ref="Z56:AA56"/>
    <mergeCell ref="Z57:AA57"/>
    <mergeCell ref="K43:L43"/>
    <mergeCell ref="E46:F46"/>
    <mergeCell ref="G46:H46"/>
    <mergeCell ref="K54:L54"/>
    <mergeCell ref="AM63:AN63"/>
    <mergeCell ref="P41:Q41"/>
    <mergeCell ref="R41:S41"/>
    <mergeCell ref="T41:U41"/>
    <mergeCell ref="N42:O42"/>
    <mergeCell ref="AK51:AL51"/>
    <mergeCell ref="AM51:AN51"/>
    <mergeCell ref="AK49:AL49"/>
    <mergeCell ref="AM49:AN49"/>
    <mergeCell ref="AD48:AE48"/>
    <mergeCell ref="AH48:AI48"/>
    <mergeCell ref="P46:Q46"/>
    <mergeCell ref="N60:O60"/>
    <mergeCell ref="AH60:AI60"/>
    <mergeCell ref="X59:Y59"/>
    <mergeCell ref="Z59:AA59"/>
    <mergeCell ref="X61:Y61"/>
    <mergeCell ref="Z61:AA61"/>
    <mergeCell ref="N61:O61"/>
    <mergeCell ref="N62:O62"/>
    <mergeCell ref="P58:Q58"/>
    <mergeCell ref="P59:Q59"/>
    <mergeCell ref="P60:Q60"/>
    <mergeCell ref="P61:Q61"/>
    <mergeCell ref="P62:Q62"/>
    <mergeCell ref="T48:U48"/>
    <mergeCell ref="T55:U55"/>
    <mergeCell ref="T56:U56"/>
    <mergeCell ref="P55:Q55"/>
    <mergeCell ref="N46:O46"/>
    <mergeCell ref="AK59:AL59"/>
    <mergeCell ref="AD54:AE54"/>
    <mergeCell ref="E39:F39"/>
    <mergeCell ref="G39:H39"/>
    <mergeCell ref="K39:L39"/>
    <mergeCell ref="C48:D48"/>
    <mergeCell ref="E48:F48"/>
    <mergeCell ref="K40:L40"/>
    <mergeCell ref="G54:H54"/>
    <mergeCell ref="G43:H43"/>
    <mergeCell ref="E52:F52"/>
    <mergeCell ref="E41:F41"/>
    <mergeCell ref="G41:H41"/>
    <mergeCell ref="K41:L41"/>
    <mergeCell ref="A43:B43"/>
    <mergeCell ref="A45:B45"/>
    <mergeCell ref="AH52:AI52"/>
    <mergeCell ref="AK52:AL52"/>
    <mergeCell ref="AM52:AN52"/>
    <mergeCell ref="AH54:AI54"/>
    <mergeCell ref="AD45:AE45"/>
    <mergeCell ref="E36:F36"/>
    <mergeCell ref="G36:H36"/>
    <mergeCell ref="K36:L36"/>
    <mergeCell ref="N36:O36"/>
    <mergeCell ref="E55:F55"/>
    <mergeCell ref="A51:B51"/>
    <mergeCell ref="T57:U57"/>
    <mergeCell ref="T58:U58"/>
    <mergeCell ref="K50:L50"/>
    <mergeCell ref="N50:O50"/>
    <mergeCell ref="P50:Q50"/>
    <mergeCell ref="R50:S50"/>
    <mergeCell ref="T50:U50"/>
    <mergeCell ref="G58:H58"/>
    <mergeCell ref="K58:L58"/>
    <mergeCell ref="P36:Q36"/>
    <mergeCell ref="R36:S36"/>
    <mergeCell ref="T36:U36"/>
    <mergeCell ref="A37:B37"/>
    <mergeCell ref="C37:D37"/>
    <mergeCell ref="E37:F37"/>
    <mergeCell ref="G37:H37"/>
    <mergeCell ref="K37:L37"/>
    <mergeCell ref="N57:O57"/>
    <mergeCell ref="P57:Q57"/>
    <mergeCell ref="K46:L46"/>
    <mergeCell ref="A50:B50"/>
    <mergeCell ref="C50:D50"/>
    <mergeCell ref="E50:F50"/>
    <mergeCell ref="G50:H50"/>
    <mergeCell ref="A39:B39"/>
    <mergeCell ref="C39:D39"/>
    <mergeCell ref="E35:F35"/>
    <mergeCell ref="A60:B60"/>
    <mergeCell ref="AD58:AE58"/>
    <mergeCell ref="AH58:AI58"/>
    <mergeCell ref="AK58:AL58"/>
    <mergeCell ref="AH57:AI57"/>
    <mergeCell ref="AK57:AL57"/>
    <mergeCell ref="AM57:AN57"/>
    <mergeCell ref="AO57:AP57"/>
    <mergeCell ref="R34:S34"/>
    <mergeCell ref="T34:U34"/>
    <mergeCell ref="AK56:AL56"/>
    <mergeCell ref="AM56:AN56"/>
    <mergeCell ref="AO56:AP56"/>
    <mergeCell ref="AM55:AN55"/>
    <mergeCell ref="AK55:AL55"/>
    <mergeCell ref="AO55:AP55"/>
    <mergeCell ref="AO54:AP54"/>
    <mergeCell ref="AO53:AP53"/>
    <mergeCell ref="AO52:AP52"/>
    <mergeCell ref="G52:H52"/>
    <mergeCell ref="K52:L52"/>
    <mergeCell ref="P35:Q35"/>
    <mergeCell ref="R35:S35"/>
    <mergeCell ref="T35:U35"/>
    <mergeCell ref="X57:Y57"/>
    <mergeCell ref="N56:O56"/>
    <mergeCell ref="AD50:AE50"/>
    <mergeCell ref="AH50:AI50"/>
    <mergeCell ref="AK50:AL50"/>
    <mergeCell ref="A36:B36"/>
    <mergeCell ref="C36:D36"/>
    <mergeCell ref="N35:O35"/>
    <mergeCell ref="AB47:AC47"/>
    <mergeCell ref="X44:Y44"/>
    <mergeCell ref="G35:H35"/>
    <mergeCell ref="AD56:AE56"/>
    <mergeCell ref="AH56:AI56"/>
    <mergeCell ref="P32:Q32"/>
    <mergeCell ref="R32:S32"/>
    <mergeCell ref="T32:U32"/>
    <mergeCell ref="A33:B33"/>
    <mergeCell ref="C33:D33"/>
    <mergeCell ref="E33:F33"/>
    <mergeCell ref="G33:H33"/>
    <mergeCell ref="K33:L33"/>
    <mergeCell ref="N33:O33"/>
    <mergeCell ref="A32:B32"/>
    <mergeCell ref="C32:D32"/>
    <mergeCell ref="E32:F32"/>
    <mergeCell ref="G32:H32"/>
    <mergeCell ref="K32:L32"/>
    <mergeCell ref="N32:O32"/>
    <mergeCell ref="AD55:AE55"/>
    <mergeCell ref="AH55:AI55"/>
    <mergeCell ref="AB55:AC55"/>
    <mergeCell ref="P56:Q56"/>
    <mergeCell ref="A52:B52"/>
    <mergeCell ref="C52:D52"/>
    <mergeCell ref="X55:Y55"/>
    <mergeCell ref="Z55:AA55"/>
    <mergeCell ref="AD53:AE53"/>
    <mergeCell ref="A35:B35"/>
    <mergeCell ref="C35:D35"/>
    <mergeCell ref="E30:F30"/>
    <mergeCell ref="G30:H30"/>
    <mergeCell ref="K30:L30"/>
    <mergeCell ref="N30:O30"/>
    <mergeCell ref="P30:Q30"/>
    <mergeCell ref="AM50:AN50"/>
    <mergeCell ref="K35:L35"/>
    <mergeCell ref="N55:O55"/>
    <mergeCell ref="P54:Q54"/>
    <mergeCell ref="X54:Y54"/>
    <mergeCell ref="Z54:AA54"/>
    <mergeCell ref="AB54:AC54"/>
    <mergeCell ref="X53:Y53"/>
    <mergeCell ref="Z53:AA53"/>
    <mergeCell ref="AB53:AC53"/>
    <mergeCell ref="Z47:AA47"/>
    <mergeCell ref="Z44:AA44"/>
    <mergeCell ref="AB44:AC44"/>
    <mergeCell ref="P53:Q53"/>
    <mergeCell ref="P33:Q33"/>
    <mergeCell ref="R33:S33"/>
    <mergeCell ref="T33:U33"/>
    <mergeCell ref="G34:H34"/>
    <mergeCell ref="K34:L34"/>
    <mergeCell ref="P34:Q34"/>
    <mergeCell ref="N34:O34"/>
    <mergeCell ref="AK54:AL54"/>
    <mergeCell ref="AM54:AN54"/>
    <mergeCell ref="AH53:AI53"/>
    <mergeCell ref="AK53:AL53"/>
    <mergeCell ref="AM53:AN53"/>
    <mergeCell ref="AD52:AE52"/>
    <mergeCell ref="A29:B29"/>
    <mergeCell ref="C29:D29"/>
    <mergeCell ref="E29:F29"/>
    <mergeCell ref="G29:H29"/>
    <mergeCell ref="K29:L29"/>
    <mergeCell ref="N29:O29"/>
    <mergeCell ref="AB52:AC52"/>
    <mergeCell ref="X52:Y52"/>
    <mergeCell ref="Z52:AA52"/>
    <mergeCell ref="P52:Q52"/>
    <mergeCell ref="P51:Q51"/>
    <mergeCell ref="A31:B31"/>
    <mergeCell ref="C51:D51"/>
    <mergeCell ref="E51:F51"/>
    <mergeCell ref="G51:H51"/>
    <mergeCell ref="P31:Q31"/>
    <mergeCell ref="N31:O31"/>
    <mergeCell ref="E38:F38"/>
    <mergeCell ref="G38:H38"/>
    <mergeCell ref="K38:L38"/>
    <mergeCell ref="A42:B42"/>
    <mergeCell ref="C42:D42"/>
    <mergeCell ref="E42:F42"/>
    <mergeCell ref="G42:H42"/>
    <mergeCell ref="K42:L42"/>
    <mergeCell ref="A41:B41"/>
    <mergeCell ref="C41:D41"/>
    <mergeCell ref="R31:S31"/>
    <mergeCell ref="T31:U31"/>
    <mergeCell ref="K51:L51"/>
    <mergeCell ref="A38:B38"/>
    <mergeCell ref="C38:D38"/>
    <mergeCell ref="AO50:AP50"/>
    <mergeCell ref="AD49:AE49"/>
    <mergeCell ref="AH49:AI49"/>
    <mergeCell ref="AO49:AP49"/>
    <mergeCell ref="R44:S44"/>
    <mergeCell ref="T44:U44"/>
    <mergeCell ref="X51:Y51"/>
    <mergeCell ref="Z51:AA51"/>
    <mergeCell ref="AB51:AC51"/>
    <mergeCell ref="X50:Y50"/>
    <mergeCell ref="Z50:AA50"/>
    <mergeCell ref="AB50:AC50"/>
    <mergeCell ref="X47:Y47"/>
    <mergeCell ref="P26:Q26"/>
    <mergeCell ref="R26:S26"/>
    <mergeCell ref="T26:U26"/>
    <mergeCell ref="P29:Q29"/>
    <mergeCell ref="R29:S29"/>
    <mergeCell ref="T29:U29"/>
    <mergeCell ref="R37:S37"/>
    <mergeCell ref="T37:U37"/>
    <mergeCell ref="P37:Q37"/>
    <mergeCell ref="AO51:AP51"/>
    <mergeCell ref="AH45:AI45"/>
    <mergeCell ref="A27:B27"/>
    <mergeCell ref="C27:D27"/>
    <mergeCell ref="E27:F27"/>
    <mergeCell ref="G27:H27"/>
    <mergeCell ref="K27:L27"/>
    <mergeCell ref="N27:O27"/>
    <mergeCell ref="P27:Q27"/>
    <mergeCell ref="A26:B26"/>
    <mergeCell ref="C26:D26"/>
    <mergeCell ref="E26:F26"/>
    <mergeCell ref="G26:H26"/>
    <mergeCell ref="K26:L26"/>
    <mergeCell ref="N26:O26"/>
    <mergeCell ref="AB49:AC49"/>
    <mergeCell ref="E47:F47"/>
    <mergeCell ref="G47:H47"/>
    <mergeCell ref="K47:L47"/>
    <mergeCell ref="N47:O47"/>
    <mergeCell ref="R28:S28"/>
    <mergeCell ref="T28:U28"/>
    <mergeCell ref="R30:S30"/>
    <mergeCell ref="T30:U30"/>
    <mergeCell ref="C31:D31"/>
    <mergeCell ref="E31:F31"/>
    <mergeCell ref="G31:H31"/>
    <mergeCell ref="K31:L31"/>
    <mergeCell ref="A34:B34"/>
    <mergeCell ref="C34:D34"/>
    <mergeCell ref="E34:F34"/>
    <mergeCell ref="A28:B28"/>
    <mergeCell ref="C28:D28"/>
    <mergeCell ref="A30:B30"/>
    <mergeCell ref="C25:D25"/>
    <mergeCell ref="E25:F25"/>
    <mergeCell ref="G25:H25"/>
    <mergeCell ref="K25:L25"/>
    <mergeCell ref="P25:Q25"/>
    <mergeCell ref="N25:O25"/>
    <mergeCell ref="AK48:AL48"/>
    <mergeCell ref="AM48:AN48"/>
    <mergeCell ref="AO48:AP48"/>
    <mergeCell ref="R25:S25"/>
    <mergeCell ref="T25:U25"/>
    <mergeCell ref="X49:Y49"/>
    <mergeCell ref="Z49:AA49"/>
    <mergeCell ref="AM47:AN47"/>
    <mergeCell ref="AO47:AP47"/>
    <mergeCell ref="AM46:AN46"/>
    <mergeCell ref="AO46:AP46"/>
    <mergeCell ref="AO27:AP27"/>
    <mergeCell ref="R27:S27"/>
    <mergeCell ref="T27:U27"/>
    <mergeCell ref="E28:F28"/>
    <mergeCell ref="G28:H28"/>
    <mergeCell ref="K28:L28"/>
    <mergeCell ref="P28:Q28"/>
    <mergeCell ref="N28:O28"/>
    <mergeCell ref="P44:Q44"/>
    <mergeCell ref="C47:D47"/>
    <mergeCell ref="Z26:AA26"/>
    <mergeCell ref="AB26:AC26"/>
    <mergeCell ref="AD25:AE25"/>
    <mergeCell ref="AH25:AI25"/>
    <mergeCell ref="C30:D30"/>
    <mergeCell ref="P24:Q24"/>
    <mergeCell ref="R24:S24"/>
    <mergeCell ref="T24:U24"/>
    <mergeCell ref="X48:Y48"/>
    <mergeCell ref="Z48:AA48"/>
    <mergeCell ref="AB48:AC48"/>
    <mergeCell ref="AD47:AE47"/>
    <mergeCell ref="AH47:AI47"/>
    <mergeCell ref="AK47:AL47"/>
    <mergeCell ref="P23:Q23"/>
    <mergeCell ref="R23:S23"/>
    <mergeCell ref="T23:U23"/>
    <mergeCell ref="A24:B24"/>
    <mergeCell ref="C24:D24"/>
    <mergeCell ref="E24:F24"/>
    <mergeCell ref="G24:H24"/>
    <mergeCell ref="K24:L24"/>
    <mergeCell ref="N24:O24"/>
    <mergeCell ref="A23:B23"/>
    <mergeCell ref="C23:D23"/>
    <mergeCell ref="E23:F23"/>
    <mergeCell ref="G23:H23"/>
    <mergeCell ref="K23:L23"/>
    <mergeCell ref="N23:O23"/>
    <mergeCell ref="AD46:AE46"/>
    <mergeCell ref="AH46:AI46"/>
    <mergeCell ref="AK46:AL46"/>
    <mergeCell ref="AB46:AC46"/>
    <mergeCell ref="AD24:AE24"/>
    <mergeCell ref="AH24:AI24"/>
    <mergeCell ref="AK24:AL24"/>
    <mergeCell ref="A25:B25"/>
    <mergeCell ref="A22:B22"/>
    <mergeCell ref="C22:D22"/>
    <mergeCell ref="E22:F22"/>
    <mergeCell ref="G22:H22"/>
    <mergeCell ref="K22:L22"/>
    <mergeCell ref="P22:Q22"/>
    <mergeCell ref="N22:O22"/>
    <mergeCell ref="AK45:AL45"/>
    <mergeCell ref="AM45:AN45"/>
    <mergeCell ref="AO45:AP45"/>
    <mergeCell ref="R22:S22"/>
    <mergeCell ref="T22:U22"/>
    <mergeCell ref="X46:Y46"/>
    <mergeCell ref="Z46:AA46"/>
    <mergeCell ref="AM44:AN44"/>
    <mergeCell ref="AO44:AP44"/>
    <mergeCell ref="AB43:AC43"/>
    <mergeCell ref="AM39:AN39"/>
    <mergeCell ref="AO39:AP39"/>
    <mergeCell ref="AM36:AN36"/>
    <mergeCell ref="AO36:AP36"/>
    <mergeCell ref="AM33:AN33"/>
    <mergeCell ref="AO33:AP33"/>
    <mergeCell ref="AD30:AE30"/>
    <mergeCell ref="AH30:AI30"/>
    <mergeCell ref="AK30:AL30"/>
    <mergeCell ref="AM30:AN30"/>
    <mergeCell ref="AO30:AP30"/>
    <mergeCell ref="AD27:AE27"/>
    <mergeCell ref="AH27:AI27"/>
    <mergeCell ref="AK27:AL27"/>
    <mergeCell ref="AM27:AN27"/>
    <mergeCell ref="P21:Q21"/>
    <mergeCell ref="R21:S21"/>
    <mergeCell ref="T21:U21"/>
    <mergeCell ref="X45:Y45"/>
    <mergeCell ref="Z45:AA45"/>
    <mergeCell ref="AB45:AC45"/>
    <mergeCell ref="AD44:AE44"/>
    <mergeCell ref="AH44:AI44"/>
    <mergeCell ref="AK44:AL44"/>
    <mergeCell ref="A21:B21"/>
    <mergeCell ref="C21:D21"/>
    <mergeCell ref="E21:F21"/>
    <mergeCell ref="G21:H21"/>
    <mergeCell ref="K21:L21"/>
    <mergeCell ref="N21:O21"/>
    <mergeCell ref="X43:Y43"/>
    <mergeCell ref="Z43:AA43"/>
    <mergeCell ref="X41:Y41"/>
    <mergeCell ref="Z41:AA41"/>
    <mergeCell ref="AB41:AC41"/>
    <mergeCell ref="X42:Y42"/>
    <mergeCell ref="Z42:AA42"/>
    <mergeCell ref="AB42:AC42"/>
    <mergeCell ref="AK39:AL39"/>
    <mergeCell ref="X40:Y40"/>
    <mergeCell ref="Z40:AA40"/>
    <mergeCell ref="AD36:AE36"/>
    <mergeCell ref="AH36:AI36"/>
    <mergeCell ref="AK36:AL36"/>
    <mergeCell ref="AD33:AE33"/>
    <mergeCell ref="AH33:AI33"/>
    <mergeCell ref="AK33:AL33"/>
    <mergeCell ref="AQ44:AR44"/>
    <mergeCell ref="AD43:AE43"/>
    <mergeCell ref="AH43:AI43"/>
    <mergeCell ref="AK43:AL43"/>
    <mergeCell ref="AM43:AN43"/>
    <mergeCell ref="AO43:AP43"/>
    <mergeCell ref="AQ43:AR43"/>
    <mergeCell ref="AO40:AP40"/>
    <mergeCell ref="AQ40:AR40"/>
    <mergeCell ref="AD41:AE41"/>
    <mergeCell ref="AH41:AI41"/>
    <mergeCell ref="AD42:AE42"/>
    <mergeCell ref="AH42:AI42"/>
    <mergeCell ref="AK42:AL42"/>
    <mergeCell ref="AM42:AN42"/>
    <mergeCell ref="AO42:AP42"/>
    <mergeCell ref="AO41:AP41"/>
    <mergeCell ref="AQ41:AR41"/>
    <mergeCell ref="AQ42:AR42"/>
    <mergeCell ref="AD40:AE40"/>
    <mergeCell ref="AH40:AI40"/>
    <mergeCell ref="AK41:AL41"/>
    <mergeCell ref="AM41:AN41"/>
    <mergeCell ref="AK40:AL40"/>
    <mergeCell ref="AM40:AN40"/>
    <mergeCell ref="AQ39:AR39"/>
    <mergeCell ref="X39:Y39"/>
    <mergeCell ref="Z39:AA39"/>
    <mergeCell ref="AB39:AC39"/>
    <mergeCell ref="AB40:AC40"/>
    <mergeCell ref="AD39:AE39"/>
    <mergeCell ref="AH39:AI39"/>
    <mergeCell ref="AK37:AL37"/>
    <mergeCell ref="AM37:AN37"/>
    <mergeCell ref="AO37:AP37"/>
    <mergeCell ref="AQ37:AR37"/>
    <mergeCell ref="AD38:AE38"/>
    <mergeCell ref="AH38:AI38"/>
    <mergeCell ref="AK38:AL38"/>
    <mergeCell ref="AM38:AN38"/>
    <mergeCell ref="AO38:AP38"/>
    <mergeCell ref="AQ38:AR38"/>
    <mergeCell ref="X38:Y38"/>
    <mergeCell ref="Z38:AA38"/>
    <mergeCell ref="AB38:AC38"/>
    <mergeCell ref="AD37:AE37"/>
    <mergeCell ref="AH37:AI37"/>
    <mergeCell ref="X37:Y37"/>
    <mergeCell ref="Z37:AA37"/>
    <mergeCell ref="AQ36:AR36"/>
    <mergeCell ref="X36:Y36"/>
    <mergeCell ref="Z36:AA36"/>
    <mergeCell ref="AB36:AC36"/>
    <mergeCell ref="AB37:AC37"/>
    <mergeCell ref="AK34:AL34"/>
    <mergeCell ref="AM34:AN34"/>
    <mergeCell ref="AO34:AP34"/>
    <mergeCell ref="AQ34:AR34"/>
    <mergeCell ref="AD35:AE35"/>
    <mergeCell ref="AH35:AI35"/>
    <mergeCell ref="AK35:AL35"/>
    <mergeCell ref="AM35:AN35"/>
    <mergeCell ref="AO35:AP35"/>
    <mergeCell ref="AQ35:AR35"/>
    <mergeCell ref="X35:Y35"/>
    <mergeCell ref="Z35:AA35"/>
    <mergeCell ref="AB35:AC35"/>
    <mergeCell ref="AD34:AE34"/>
    <mergeCell ref="AH34:AI34"/>
    <mergeCell ref="X34:Y34"/>
    <mergeCell ref="Z34:AA34"/>
    <mergeCell ref="AQ33:AR33"/>
    <mergeCell ref="X33:Y33"/>
    <mergeCell ref="Z33:AA33"/>
    <mergeCell ref="AB33:AC33"/>
    <mergeCell ref="AB34:AC34"/>
    <mergeCell ref="AK31:AL31"/>
    <mergeCell ref="AM31:AN31"/>
    <mergeCell ref="AO31:AP31"/>
    <mergeCell ref="AQ31:AR31"/>
    <mergeCell ref="AD32:AE32"/>
    <mergeCell ref="AH32:AI32"/>
    <mergeCell ref="AK32:AL32"/>
    <mergeCell ref="AM32:AN32"/>
    <mergeCell ref="AO32:AP32"/>
    <mergeCell ref="AQ32:AR32"/>
    <mergeCell ref="X32:Y32"/>
    <mergeCell ref="Z32:AA32"/>
    <mergeCell ref="AB32:AC32"/>
    <mergeCell ref="AD31:AE31"/>
    <mergeCell ref="AH31:AI31"/>
    <mergeCell ref="X31:Y31"/>
    <mergeCell ref="Z31:AA31"/>
    <mergeCell ref="AQ30:AR30"/>
    <mergeCell ref="X30:Y30"/>
    <mergeCell ref="Z30:AA30"/>
    <mergeCell ref="AB30:AC30"/>
    <mergeCell ref="AB31:AC31"/>
    <mergeCell ref="AK28:AL28"/>
    <mergeCell ref="AM28:AN28"/>
    <mergeCell ref="AO28:AP28"/>
    <mergeCell ref="AQ28:AR28"/>
    <mergeCell ref="AD29:AE29"/>
    <mergeCell ref="AH29:AI29"/>
    <mergeCell ref="AK29:AL29"/>
    <mergeCell ref="AM29:AN29"/>
    <mergeCell ref="AO29:AP29"/>
    <mergeCell ref="AQ29:AR29"/>
    <mergeCell ref="X29:Y29"/>
    <mergeCell ref="Z29:AA29"/>
    <mergeCell ref="AB29:AC29"/>
    <mergeCell ref="AD28:AE28"/>
    <mergeCell ref="AH28:AI28"/>
    <mergeCell ref="X28:Y28"/>
    <mergeCell ref="Z28:AA28"/>
    <mergeCell ref="AB28:AC28"/>
    <mergeCell ref="AD20:AE20"/>
    <mergeCell ref="AH20:AI20"/>
    <mergeCell ref="AK20:AL20"/>
    <mergeCell ref="AM20:AN20"/>
    <mergeCell ref="AO20:AP20"/>
    <mergeCell ref="AQ20:AR20"/>
    <mergeCell ref="X20:Y20"/>
    <mergeCell ref="Z20:AA20"/>
    <mergeCell ref="AB20:AC20"/>
    <mergeCell ref="AM24:AN24"/>
    <mergeCell ref="AO24:AP24"/>
    <mergeCell ref="X25:Y25"/>
    <mergeCell ref="Z25:AA25"/>
    <mergeCell ref="AQ24:AR24"/>
    <mergeCell ref="X24:Y24"/>
    <mergeCell ref="Z24:AA24"/>
    <mergeCell ref="AB24:AC24"/>
    <mergeCell ref="AB25:AC25"/>
    <mergeCell ref="AK22:AL22"/>
    <mergeCell ref="AM22:AN22"/>
    <mergeCell ref="AO22:AP22"/>
    <mergeCell ref="AQ22:AR22"/>
    <mergeCell ref="AD23:AE23"/>
    <mergeCell ref="AH23:AI23"/>
    <mergeCell ref="AK23:AL23"/>
    <mergeCell ref="AM23:AN23"/>
    <mergeCell ref="AO23:AP23"/>
    <mergeCell ref="AQ23:AR23"/>
    <mergeCell ref="X23:Y23"/>
    <mergeCell ref="Z23:AA23"/>
    <mergeCell ref="AB23:AC23"/>
    <mergeCell ref="AK25:AL25"/>
    <mergeCell ref="AD21:AE21"/>
    <mergeCell ref="AH21:AI21"/>
    <mergeCell ref="AD22:AE22"/>
    <mergeCell ref="AH22:AI22"/>
    <mergeCell ref="AK21:AL21"/>
    <mergeCell ref="AM21:AN21"/>
    <mergeCell ref="AO21:AP21"/>
    <mergeCell ref="X22:Y22"/>
    <mergeCell ref="Z22:AA22"/>
    <mergeCell ref="AQ21:AR21"/>
    <mergeCell ref="X21:Y21"/>
    <mergeCell ref="Z21:AA21"/>
    <mergeCell ref="AB21:AC21"/>
    <mergeCell ref="AB22:AC22"/>
    <mergeCell ref="AQ27:AR27"/>
    <mergeCell ref="X27:Y27"/>
    <mergeCell ref="Z27:AA27"/>
    <mergeCell ref="AB27:AC27"/>
    <mergeCell ref="AM25:AN25"/>
    <mergeCell ref="AO25:AP25"/>
    <mergeCell ref="AQ25:AR25"/>
    <mergeCell ref="AD26:AE26"/>
    <mergeCell ref="AH26:AI26"/>
    <mergeCell ref="AK26:AL26"/>
    <mergeCell ref="AM26:AN26"/>
    <mergeCell ref="AO26:AP26"/>
    <mergeCell ref="AQ26:AR26"/>
    <mergeCell ref="X26:Y26"/>
    <mergeCell ref="Z9:Z18"/>
    <mergeCell ref="AA9:AA18"/>
    <mergeCell ref="AB9:AB18"/>
    <mergeCell ref="P20:Q20"/>
    <mergeCell ref="AG9:AG18"/>
    <mergeCell ref="AH9:AH18"/>
    <mergeCell ref="AI9:AI18"/>
    <mergeCell ref="AJ9:AJ18"/>
    <mergeCell ref="AK9:AK18"/>
    <mergeCell ref="AL9:AL18"/>
    <mergeCell ref="Q9:Q18"/>
    <mergeCell ref="R9:R18"/>
    <mergeCell ref="S9:S18"/>
    <mergeCell ref="AQ75:AR75"/>
    <mergeCell ref="R20:S20"/>
    <mergeCell ref="T20:U20"/>
    <mergeCell ref="T51:U51"/>
    <mergeCell ref="T52:U52"/>
    <mergeCell ref="T53:U53"/>
    <mergeCell ref="T54:U54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R62:S62"/>
    <mergeCell ref="R63:S63"/>
    <mergeCell ref="R64:S64"/>
    <mergeCell ref="AK19:AL19"/>
    <mergeCell ref="AM19:AN19"/>
    <mergeCell ref="AO19:AP19"/>
    <mergeCell ref="AQ19:AR19"/>
    <mergeCell ref="T19:U19"/>
    <mergeCell ref="X19:Y19"/>
    <mergeCell ref="Z19:AA19"/>
    <mergeCell ref="AB19:AC19"/>
    <mergeCell ref="AD19:AE19"/>
    <mergeCell ref="AH19:AI19"/>
    <mergeCell ref="K9:K18"/>
    <mergeCell ref="L9:L18"/>
    <mergeCell ref="M9:M18"/>
    <mergeCell ref="N9:N18"/>
    <mergeCell ref="O9:O18"/>
    <mergeCell ref="P9:P18"/>
    <mergeCell ref="A20:B20"/>
    <mergeCell ref="C20:D20"/>
    <mergeCell ref="E20:F20"/>
    <mergeCell ref="G20:H20"/>
    <mergeCell ref="K20:L20"/>
    <mergeCell ref="N20:O20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C9:AC18"/>
    <mergeCell ref="AD9:AD18"/>
    <mergeCell ref="AO9:AO18"/>
    <mergeCell ref="AP9:AP18"/>
    <mergeCell ref="AE9:AE18"/>
    <mergeCell ref="AF9:AF18"/>
    <mergeCell ref="T9:T18"/>
    <mergeCell ref="U9:U18"/>
    <mergeCell ref="X9:X18"/>
    <mergeCell ref="AM9:AM18"/>
    <mergeCell ref="AN9:AN18"/>
    <mergeCell ref="Y9:Y18"/>
    <mergeCell ref="AQ4:AR5"/>
    <mergeCell ref="AS4:AS5"/>
    <mergeCell ref="A6:V6"/>
    <mergeCell ref="X6:AS6"/>
    <mergeCell ref="E4:K5"/>
    <mergeCell ref="L4:S5"/>
    <mergeCell ref="A1:V3"/>
    <mergeCell ref="X1:AS3"/>
    <mergeCell ref="A4:B5"/>
    <mergeCell ref="C4:D5"/>
    <mergeCell ref="T4:U5"/>
    <mergeCell ref="V4:V5"/>
    <mergeCell ref="X4:Y5"/>
    <mergeCell ref="Z4:AA5"/>
    <mergeCell ref="AB4:AH5"/>
    <mergeCell ref="AI4:AP5"/>
    <mergeCell ref="T61:U61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N51:O51"/>
    <mergeCell ref="N52:O52"/>
    <mergeCell ref="N53:O53"/>
    <mergeCell ref="N54:O54"/>
    <mergeCell ref="E61:F61"/>
    <mergeCell ref="G61:H61"/>
    <mergeCell ref="K61:L61"/>
    <mergeCell ref="C58:D58"/>
    <mergeCell ref="A62:B62"/>
    <mergeCell ref="C62:D62"/>
    <mergeCell ref="E62:F62"/>
    <mergeCell ref="G62:H62"/>
    <mergeCell ref="K62:L62"/>
    <mergeCell ref="A63:B63"/>
    <mergeCell ref="C63:D63"/>
    <mergeCell ref="E63:F63"/>
    <mergeCell ref="G63:H63"/>
    <mergeCell ref="K63:L63"/>
    <mergeCell ref="A64:B64"/>
    <mergeCell ref="C64:D64"/>
    <mergeCell ref="E64:F64"/>
    <mergeCell ref="G64:H64"/>
    <mergeCell ref="K64:L64"/>
    <mergeCell ref="A61:B61"/>
    <mergeCell ref="C61:D61"/>
    <mergeCell ref="C59:D59"/>
    <mergeCell ref="E59:F59"/>
    <mergeCell ref="G59:H59"/>
    <mergeCell ref="K59:L59"/>
    <mergeCell ref="A65:B65"/>
    <mergeCell ref="C65:D65"/>
    <mergeCell ref="E65:F65"/>
    <mergeCell ref="G65:H65"/>
    <mergeCell ref="K65:L65"/>
    <mergeCell ref="A66:B66"/>
    <mergeCell ref="C66:D66"/>
    <mergeCell ref="E66:F66"/>
    <mergeCell ref="G66:H66"/>
    <mergeCell ref="K66:L66"/>
    <mergeCell ref="A67:B67"/>
    <mergeCell ref="C67:D67"/>
    <mergeCell ref="E67:F67"/>
    <mergeCell ref="G67:H67"/>
    <mergeCell ref="K67:L67"/>
    <mergeCell ref="A68:B68"/>
    <mergeCell ref="C68:D68"/>
    <mergeCell ref="E68:F68"/>
    <mergeCell ref="G68:H68"/>
    <mergeCell ref="K68:L68"/>
    <mergeCell ref="R74:S74"/>
    <mergeCell ref="A69:B69"/>
    <mergeCell ref="C69:D69"/>
    <mergeCell ref="E69:F69"/>
    <mergeCell ref="G69:H69"/>
    <mergeCell ref="K69:L69"/>
    <mergeCell ref="A70:B70"/>
    <mergeCell ref="C70:D70"/>
    <mergeCell ref="E70:F70"/>
    <mergeCell ref="G70:H70"/>
    <mergeCell ref="K70:L70"/>
    <mergeCell ref="P70:Q70"/>
    <mergeCell ref="A71:B71"/>
    <mergeCell ref="C71:D71"/>
    <mergeCell ref="E71:F71"/>
    <mergeCell ref="G71:H71"/>
    <mergeCell ref="K71:L71"/>
    <mergeCell ref="N71:O71"/>
    <mergeCell ref="P71:Q71"/>
    <mergeCell ref="T74:U74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A75:B75"/>
    <mergeCell ref="C75:D75"/>
    <mergeCell ref="E75:F75"/>
    <mergeCell ref="G75:H75"/>
    <mergeCell ref="K75:L75"/>
    <mergeCell ref="N75:O75"/>
    <mergeCell ref="A73:B73"/>
    <mergeCell ref="C73:D73"/>
    <mergeCell ref="E73:F73"/>
    <mergeCell ref="G73:H73"/>
    <mergeCell ref="K73:L73"/>
    <mergeCell ref="N73:O73"/>
    <mergeCell ref="P73:Q73"/>
    <mergeCell ref="R73:S73"/>
    <mergeCell ref="T73:U73"/>
    <mergeCell ref="A74:B74"/>
    <mergeCell ref="C74:D74"/>
    <mergeCell ref="E74:F74"/>
    <mergeCell ref="G74:H74"/>
    <mergeCell ref="K74:L74"/>
    <mergeCell ref="N74:O74"/>
    <mergeCell ref="P74:Q74"/>
  </mergeCells>
  <pageMargins left="0.75" right="0.75" top="1" bottom="1" header="0.5" footer="0.5"/>
  <pageSetup paperSize="17" scale="6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94"/>
  <sheetViews>
    <sheetView showZeros="0" zoomScale="70" zoomScaleNormal="70" workbookViewId="0">
      <pane ySplit="18" topLeftCell="A19" activePane="bottomLeft" state="frozen"/>
      <selection pane="bottomLeft" activeCell="AI4" sqref="AI4:AP5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8" width="4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3" max="23" width="8.85546875" customWidth="1"/>
    <col min="24" max="25" width="5.28515625" customWidth="1"/>
    <col min="26" max="27" width="4.28515625" customWidth="1"/>
    <col min="28" max="29" width="5.28515625" customWidth="1"/>
    <col min="30" max="31" width="4.28515625" customWidth="1"/>
    <col min="32" max="32" width="8.7109375" customWidth="1"/>
    <col min="33" max="33" width="13.7109375" customWidth="1"/>
    <col min="34" max="35" width="4.28515625" customWidth="1"/>
    <col min="36" max="36" width="8.7109375" customWidth="1"/>
    <col min="37" max="38" width="4.28515625" customWidth="1"/>
    <col min="39" max="40" width="5.28515625" customWidth="1"/>
    <col min="41" max="42" width="4.28515625" customWidth="1"/>
    <col min="43" max="44" width="5.28515625" customWidth="1"/>
    <col min="45" max="45" width="11.42578125" customWidth="1"/>
    <col min="46" max="46" width="5.7109375" customWidth="1"/>
  </cols>
  <sheetData>
    <row r="1" spans="1:45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  <c r="W1" s="1"/>
      <c r="X1" s="334" t="s">
        <v>1</v>
      </c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335"/>
    </row>
    <row r="2" spans="1:45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  <c r="W2" s="2"/>
      <c r="X2" s="336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337"/>
    </row>
    <row r="3" spans="1:45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W3" s="2"/>
      <c r="X3" s="336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337"/>
    </row>
    <row r="4" spans="1:45" ht="12.75" customHeight="1">
      <c r="A4" s="241"/>
      <c r="B4" s="242"/>
      <c r="C4" s="244"/>
      <c r="D4" s="245"/>
      <c r="E4" s="338" t="s">
        <v>41</v>
      </c>
      <c r="F4" s="339"/>
      <c r="G4" s="339"/>
      <c r="H4" s="339"/>
      <c r="I4" s="339"/>
      <c r="J4" s="339"/>
      <c r="K4" s="340"/>
      <c r="L4" s="338" t="s">
        <v>42</v>
      </c>
      <c r="M4" s="339"/>
      <c r="N4" s="339"/>
      <c r="O4" s="339"/>
      <c r="P4" s="339"/>
      <c r="Q4" s="339"/>
      <c r="R4" s="339"/>
      <c r="S4" s="340"/>
      <c r="T4" s="249"/>
      <c r="U4" s="250"/>
      <c r="V4" s="251"/>
      <c r="W4" s="2"/>
      <c r="X4" s="249"/>
      <c r="Y4" s="250"/>
      <c r="Z4" s="250"/>
      <c r="AA4" s="251"/>
      <c r="AB4" s="338" t="s">
        <v>81</v>
      </c>
      <c r="AC4" s="339"/>
      <c r="AD4" s="339"/>
      <c r="AE4" s="339"/>
      <c r="AF4" s="339"/>
      <c r="AG4" s="339"/>
      <c r="AH4" s="340"/>
      <c r="AI4" s="338" t="s">
        <v>35</v>
      </c>
      <c r="AJ4" s="339"/>
      <c r="AK4" s="339"/>
      <c r="AL4" s="339"/>
      <c r="AM4" s="339"/>
      <c r="AN4" s="339"/>
      <c r="AO4" s="339"/>
      <c r="AP4" s="340"/>
      <c r="AQ4" s="249"/>
      <c r="AR4" s="250"/>
      <c r="AS4" s="344"/>
    </row>
    <row r="5" spans="1:45" ht="12.75" customHeight="1" thickBot="1">
      <c r="A5" s="243"/>
      <c r="B5" s="242"/>
      <c r="C5" s="244"/>
      <c r="D5" s="245"/>
      <c r="E5" s="341"/>
      <c r="F5" s="342"/>
      <c r="G5" s="342"/>
      <c r="H5" s="342"/>
      <c r="I5" s="342"/>
      <c r="J5" s="342"/>
      <c r="K5" s="343"/>
      <c r="L5" s="341"/>
      <c r="M5" s="342"/>
      <c r="N5" s="342"/>
      <c r="O5" s="342"/>
      <c r="P5" s="342"/>
      <c r="Q5" s="342"/>
      <c r="R5" s="342"/>
      <c r="S5" s="343"/>
      <c r="T5" s="249"/>
      <c r="U5" s="250"/>
      <c r="V5" s="251"/>
      <c r="W5" s="2"/>
      <c r="X5" s="249"/>
      <c r="Y5" s="250"/>
      <c r="Z5" s="250"/>
      <c r="AA5" s="251"/>
      <c r="AB5" s="341"/>
      <c r="AC5" s="342"/>
      <c r="AD5" s="342"/>
      <c r="AE5" s="342"/>
      <c r="AF5" s="342"/>
      <c r="AG5" s="342"/>
      <c r="AH5" s="343"/>
      <c r="AI5" s="341"/>
      <c r="AJ5" s="342"/>
      <c r="AK5" s="342"/>
      <c r="AL5" s="342"/>
      <c r="AM5" s="342"/>
      <c r="AN5" s="342"/>
      <c r="AO5" s="342"/>
      <c r="AP5" s="343"/>
      <c r="AQ5" s="249"/>
      <c r="AR5" s="250"/>
      <c r="AS5" s="344"/>
    </row>
    <row r="6" spans="1:45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W6" s="2"/>
      <c r="X6" s="345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346"/>
    </row>
    <row r="7" spans="1:45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94" t="s">
        <v>0</v>
      </c>
      <c r="W7" s="2"/>
      <c r="X7" s="264" t="s">
        <v>2</v>
      </c>
      <c r="Y7" s="256"/>
      <c r="Z7" s="256"/>
      <c r="AA7" s="256"/>
      <c r="AB7" s="256"/>
      <c r="AC7" s="256"/>
      <c r="AD7" s="256"/>
      <c r="AE7" s="256"/>
      <c r="AF7" s="257"/>
      <c r="AG7" s="261" t="s">
        <v>3</v>
      </c>
      <c r="AH7" s="262"/>
      <c r="AI7" s="263"/>
      <c r="AJ7" s="264" t="s">
        <v>5</v>
      </c>
      <c r="AK7" s="256"/>
      <c r="AL7" s="256"/>
      <c r="AM7" s="256"/>
      <c r="AN7" s="256"/>
      <c r="AO7" s="256"/>
      <c r="AP7" s="256"/>
      <c r="AQ7" s="256"/>
      <c r="AR7" s="257"/>
      <c r="AS7" s="358" t="s">
        <v>0</v>
      </c>
    </row>
    <row r="8" spans="1:45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95"/>
      <c r="W8" s="2"/>
      <c r="X8" s="271"/>
      <c r="Y8" s="259"/>
      <c r="Z8" s="259"/>
      <c r="AA8" s="259"/>
      <c r="AB8" s="259"/>
      <c r="AC8" s="259"/>
      <c r="AD8" s="259"/>
      <c r="AE8" s="259"/>
      <c r="AF8" s="260"/>
      <c r="AG8" s="271" t="s">
        <v>4</v>
      </c>
      <c r="AH8" s="259"/>
      <c r="AI8" s="260"/>
      <c r="AJ8" s="265"/>
      <c r="AK8" s="266"/>
      <c r="AL8" s="266"/>
      <c r="AM8" s="266"/>
      <c r="AN8" s="266"/>
      <c r="AO8" s="266"/>
      <c r="AP8" s="266"/>
      <c r="AQ8" s="266"/>
      <c r="AR8" s="267"/>
      <c r="AS8" s="359"/>
    </row>
    <row r="9" spans="1:45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95"/>
      <c r="W9" s="2"/>
      <c r="X9" s="275" t="s">
        <v>6</v>
      </c>
      <c r="Y9" s="223" t="s">
        <v>7</v>
      </c>
      <c r="Z9" s="232" t="s">
        <v>8</v>
      </c>
      <c r="AA9" s="223" t="s">
        <v>9</v>
      </c>
      <c r="AB9" s="232" t="s">
        <v>7</v>
      </c>
      <c r="AC9" s="223" t="s">
        <v>10</v>
      </c>
      <c r="AD9" s="232" t="s">
        <v>11</v>
      </c>
      <c r="AE9" s="223" t="s">
        <v>12</v>
      </c>
      <c r="AF9" s="229" t="s">
        <v>13</v>
      </c>
      <c r="AG9" s="229" t="s">
        <v>14</v>
      </c>
      <c r="AH9" s="275" t="s">
        <v>15</v>
      </c>
      <c r="AI9" s="223" t="s">
        <v>16</v>
      </c>
      <c r="AJ9" s="229" t="s">
        <v>13</v>
      </c>
      <c r="AK9" s="232" t="s">
        <v>11</v>
      </c>
      <c r="AL9" s="223" t="s">
        <v>12</v>
      </c>
      <c r="AM9" s="232" t="s">
        <v>7</v>
      </c>
      <c r="AN9" s="223" t="s">
        <v>10</v>
      </c>
      <c r="AO9" s="232" t="s">
        <v>8</v>
      </c>
      <c r="AP9" s="223" t="s">
        <v>9</v>
      </c>
      <c r="AQ9" s="232" t="s">
        <v>6</v>
      </c>
      <c r="AR9" s="223" t="s">
        <v>7</v>
      </c>
      <c r="AS9" s="359"/>
    </row>
    <row r="10" spans="1:45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95"/>
      <c r="W10" s="2"/>
      <c r="X10" s="276"/>
      <c r="Y10" s="224"/>
      <c r="Z10" s="233"/>
      <c r="AA10" s="224"/>
      <c r="AB10" s="233"/>
      <c r="AC10" s="224"/>
      <c r="AD10" s="233"/>
      <c r="AE10" s="224"/>
      <c r="AF10" s="230"/>
      <c r="AG10" s="230"/>
      <c r="AH10" s="276"/>
      <c r="AI10" s="224"/>
      <c r="AJ10" s="230"/>
      <c r="AK10" s="233"/>
      <c r="AL10" s="224"/>
      <c r="AM10" s="233"/>
      <c r="AN10" s="224"/>
      <c r="AO10" s="233"/>
      <c r="AP10" s="224"/>
      <c r="AQ10" s="233"/>
      <c r="AR10" s="224"/>
      <c r="AS10" s="359"/>
    </row>
    <row r="11" spans="1:45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95"/>
      <c r="W11" s="2"/>
      <c r="X11" s="276"/>
      <c r="Y11" s="224"/>
      <c r="Z11" s="233"/>
      <c r="AA11" s="224"/>
      <c r="AB11" s="233"/>
      <c r="AC11" s="224"/>
      <c r="AD11" s="233"/>
      <c r="AE11" s="224"/>
      <c r="AF11" s="230"/>
      <c r="AG11" s="230"/>
      <c r="AH11" s="276"/>
      <c r="AI11" s="224"/>
      <c r="AJ11" s="230"/>
      <c r="AK11" s="233"/>
      <c r="AL11" s="224"/>
      <c r="AM11" s="233"/>
      <c r="AN11" s="224"/>
      <c r="AO11" s="233"/>
      <c r="AP11" s="224"/>
      <c r="AQ11" s="233"/>
      <c r="AR11" s="224"/>
      <c r="AS11" s="359"/>
    </row>
    <row r="12" spans="1:45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95"/>
      <c r="W12" s="2"/>
      <c r="X12" s="276"/>
      <c r="Y12" s="224"/>
      <c r="Z12" s="233"/>
      <c r="AA12" s="224"/>
      <c r="AB12" s="233"/>
      <c r="AC12" s="224"/>
      <c r="AD12" s="233"/>
      <c r="AE12" s="224"/>
      <c r="AF12" s="230"/>
      <c r="AG12" s="230"/>
      <c r="AH12" s="276"/>
      <c r="AI12" s="224"/>
      <c r="AJ12" s="230"/>
      <c r="AK12" s="233"/>
      <c r="AL12" s="224"/>
      <c r="AM12" s="233"/>
      <c r="AN12" s="224"/>
      <c r="AO12" s="233"/>
      <c r="AP12" s="224"/>
      <c r="AQ12" s="233"/>
      <c r="AR12" s="224"/>
      <c r="AS12" s="359"/>
    </row>
    <row r="13" spans="1:45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95"/>
      <c r="W13" s="2"/>
      <c r="X13" s="276"/>
      <c r="Y13" s="224"/>
      <c r="Z13" s="233"/>
      <c r="AA13" s="224"/>
      <c r="AB13" s="233"/>
      <c r="AC13" s="224"/>
      <c r="AD13" s="233"/>
      <c r="AE13" s="224"/>
      <c r="AF13" s="230"/>
      <c r="AG13" s="230"/>
      <c r="AH13" s="276"/>
      <c r="AI13" s="224"/>
      <c r="AJ13" s="230"/>
      <c r="AK13" s="233"/>
      <c r="AL13" s="224"/>
      <c r="AM13" s="233"/>
      <c r="AN13" s="224"/>
      <c r="AO13" s="233"/>
      <c r="AP13" s="224"/>
      <c r="AQ13" s="233"/>
      <c r="AR13" s="224"/>
      <c r="AS13" s="359"/>
    </row>
    <row r="14" spans="1:45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95"/>
      <c r="W14" s="2"/>
      <c r="X14" s="276"/>
      <c r="Y14" s="224"/>
      <c r="Z14" s="233"/>
      <c r="AA14" s="224"/>
      <c r="AB14" s="233"/>
      <c r="AC14" s="224"/>
      <c r="AD14" s="233"/>
      <c r="AE14" s="224"/>
      <c r="AF14" s="230"/>
      <c r="AG14" s="230"/>
      <c r="AH14" s="276"/>
      <c r="AI14" s="224"/>
      <c r="AJ14" s="230"/>
      <c r="AK14" s="233"/>
      <c r="AL14" s="224"/>
      <c r="AM14" s="233"/>
      <c r="AN14" s="224"/>
      <c r="AO14" s="233"/>
      <c r="AP14" s="224"/>
      <c r="AQ14" s="233"/>
      <c r="AR14" s="224"/>
      <c r="AS14" s="359"/>
    </row>
    <row r="15" spans="1:45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95"/>
      <c r="W15" s="2"/>
      <c r="X15" s="276"/>
      <c r="Y15" s="224"/>
      <c r="Z15" s="233"/>
      <c r="AA15" s="224"/>
      <c r="AB15" s="233"/>
      <c r="AC15" s="224"/>
      <c r="AD15" s="233"/>
      <c r="AE15" s="224"/>
      <c r="AF15" s="230"/>
      <c r="AG15" s="230"/>
      <c r="AH15" s="276"/>
      <c r="AI15" s="224"/>
      <c r="AJ15" s="230"/>
      <c r="AK15" s="233"/>
      <c r="AL15" s="224"/>
      <c r="AM15" s="233"/>
      <c r="AN15" s="224"/>
      <c r="AO15" s="233"/>
      <c r="AP15" s="224"/>
      <c r="AQ15" s="233"/>
      <c r="AR15" s="224"/>
      <c r="AS15" s="359"/>
    </row>
    <row r="16" spans="1:45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95"/>
      <c r="W16" s="2"/>
      <c r="X16" s="276"/>
      <c r="Y16" s="224"/>
      <c r="Z16" s="233"/>
      <c r="AA16" s="224"/>
      <c r="AB16" s="233"/>
      <c r="AC16" s="224"/>
      <c r="AD16" s="233"/>
      <c r="AE16" s="224"/>
      <c r="AF16" s="230"/>
      <c r="AG16" s="230"/>
      <c r="AH16" s="276"/>
      <c r="AI16" s="224"/>
      <c r="AJ16" s="230"/>
      <c r="AK16" s="233"/>
      <c r="AL16" s="224"/>
      <c r="AM16" s="233"/>
      <c r="AN16" s="224"/>
      <c r="AO16" s="233"/>
      <c r="AP16" s="224"/>
      <c r="AQ16" s="233"/>
      <c r="AR16" s="224"/>
      <c r="AS16" s="359"/>
    </row>
    <row r="17" spans="1:45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95"/>
      <c r="W17" s="2"/>
      <c r="X17" s="276"/>
      <c r="Y17" s="224"/>
      <c r="Z17" s="233"/>
      <c r="AA17" s="224"/>
      <c r="AB17" s="233"/>
      <c r="AC17" s="224"/>
      <c r="AD17" s="233"/>
      <c r="AE17" s="224"/>
      <c r="AF17" s="230"/>
      <c r="AG17" s="230"/>
      <c r="AH17" s="276"/>
      <c r="AI17" s="224"/>
      <c r="AJ17" s="230"/>
      <c r="AK17" s="233"/>
      <c r="AL17" s="224"/>
      <c r="AM17" s="233"/>
      <c r="AN17" s="224"/>
      <c r="AO17" s="233"/>
      <c r="AP17" s="224"/>
      <c r="AQ17" s="233"/>
      <c r="AR17" s="224"/>
      <c r="AS17" s="359"/>
    </row>
    <row r="18" spans="1:45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96"/>
      <c r="W18" s="2"/>
      <c r="X18" s="277"/>
      <c r="Y18" s="225"/>
      <c r="Z18" s="234"/>
      <c r="AA18" s="225"/>
      <c r="AB18" s="234"/>
      <c r="AC18" s="225"/>
      <c r="AD18" s="234"/>
      <c r="AE18" s="225"/>
      <c r="AF18" s="231"/>
      <c r="AG18" s="231"/>
      <c r="AH18" s="277"/>
      <c r="AI18" s="225"/>
      <c r="AJ18" s="231"/>
      <c r="AK18" s="234"/>
      <c r="AL18" s="225"/>
      <c r="AM18" s="234"/>
      <c r="AN18" s="225"/>
      <c r="AO18" s="234"/>
      <c r="AP18" s="225"/>
      <c r="AQ18" s="234"/>
      <c r="AR18" s="225"/>
      <c r="AS18" s="360"/>
    </row>
    <row r="19" spans="1:45" s="7" customFormat="1" ht="12.75" customHeight="1">
      <c r="A19" s="226"/>
      <c r="B19" s="227"/>
      <c r="C19" s="228"/>
      <c r="D19" s="227"/>
      <c r="E19" s="228"/>
      <c r="F19" s="227"/>
      <c r="G19" s="228"/>
      <c r="H19" s="227"/>
      <c r="I19" s="4"/>
      <c r="J19" s="5"/>
      <c r="K19" s="228"/>
      <c r="L19" s="227"/>
      <c r="M19" s="4"/>
      <c r="N19" s="228"/>
      <c r="O19" s="227"/>
      <c r="P19" s="228"/>
      <c r="Q19" s="227"/>
      <c r="R19" s="228"/>
      <c r="S19" s="227"/>
      <c r="T19" s="228"/>
      <c r="U19" s="227"/>
      <c r="V19" s="6"/>
      <c r="W19" s="3"/>
      <c r="X19" s="228"/>
      <c r="Y19" s="227"/>
      <c r="Z19" s="228"/>
      <c r="AA19" s="227"/>
      <c r="AB19" s="228"/>
      <c r="AC19" s="227"/>
      <c r="AD19" s="228"/>
      <c r="AE19" s="227"/>
      <c r="AF19" s="4"/>
      <c r="AG19" s="6"/>
      <c r="AH19" s="228"/>
      <c r="AI19" s="227"/>
      <c r="AJ19" s="4"/>
      <c r="AK19" s="228"/>
      <c r="AL19" s="227"/>
      <c r="AM19" s="228"/>
      <c r="AN19" s="227"/>
      <c r="AO19" s="228"/>
      <c r="AP19" s="227"/>
      <c r="AQ19" s="228"/>
      <c r="AR19" s="227"/>
      <c r="AS19" s="97"/>
    </row>
    <row r="20" spans="1:45" s="7" customFormat="1" ht="12.75" customHeight="1">
      <c r="A20" s="185">
        <f>'LIMA RAMP F MASTER'!A51</f>
        <v>790.38634999999999</v>
      </c>
      <c r="B20" s="186"/>
      <c r="C20" s="281">
        <f>'LIMA RAMP F MASTER'!C51</f>
        <v>0</v>
      </c>
      <c r="D20" s="184"/>
      <c r="E20" s="297">
        <f>'LIMA RAMP F MASTER'!E51</f>
        <v>-0.67364999999999997</v>
      </c>
      <c r="F20" s="283"/>
      <c r="G20" s="297">
        <f>'LIMA RAMP F MASTER'!G51</f>
        <v>-4.4999999999999998E-2</v>
      </c>
      <c r="H20" s="283"/>
      <c r="I20" s="38">
        <f>'LIMA RAMP F MASTER'!I51</f>
        <v>14.97</v>
      </c>
      <c r="J20" s="35">
        <f>'LIMA RAMP F MASTER'!J51</f>
        <v>79461.350000000006</v>
      </c>
      <c r="K20" s="185">
        <f>'LIMA RAMP F MASTER'!K51</f>
        <v>791.06</v>
      </c>
      <c r="L20" s="186"/>
      <c r="M20" s="39"/>
      <c r="N20" s="297"/>
      <c r="O20" s="283"/>
      <c r="P20" s="297"/>
      <c r="Q20" s="283"/>
      <c r="R20" s="333"/>
      <c r="S20" s="329"/>
      <c r="T20" s="185"/>
      <c r="U20" s="186"/>
      <c r="V20" s="94">
        <f>'LIMA RAMP F MASTER'!V51</f>
        <v>0</v>
      </c>
      <c r="W20" s="3"/>
      <c r="X20" s="185">
        <f>'LIMA RAMP F MASTER'!$A87</f>
        <v>792.80111648000002</v>
      </c>
      <c r="Y20" s="186"/>
      <c r="Z20" s="281" t="str">
        <f>'LIMA RAMP F MASTER'!C87</f>
        <v>208:1</v>
      </c>
      <c r="AA20" s="184"/>
      <c r="AB20" s="297">
        <f>'LIMA RAMP F MASTER'!$E87</f>
        <v>0.83227199999999724</v>
      </c>
      <c r="AC20" s="283"/>
      <c r="AD20" s="297">
        <f>'LIMA RAMP F MASTER'!$G87</f>
        <v>5.2016999999999827E-2</v>
      </c>
      <c r="AE20" s="283"/>
      <c r="AF20" s="38">
        <f>'LIMA RAMP F MASTER'!$I87</f>
        <v>16</v>
      </c>
      <c r="AG20" s="35">
        <f>'LIMA RAMP F MASTER'!$J87</f>
        <v>80184.66</v>
      </c>
      <c r="AH20" s="185">
        <f>'LIMA RAMP F MASTER'!$K87</f>
        <v>791.96884448000003</v>
      </c>
      <c r="AI20" s="186"/>
      <c r="AJ20" s="39"/>
      <c r="AK20" s="297"/>
      <c r="AL20" s="283"/>
      <c r="AM20" s="297"/>
      <c r="AN20" s="283"/>
      <c r="AO20" s="328"/>
      <c r="AP20" s="329"/>
      <c r="AQ20" s="185"/>
      <c r="AR20" s="186"/>
      <c r="AS20" s="98" t="str">
        <f>'LIMA RAMP F MASTER'!V87</f>
        <v>PCC</v>
      </c>
    </row>
    <row r="21" spans="1:45" s="7" customFormat="1" ht="12.75" customHeight="1">
      <c r="A21" s="185">
        <f>'LIMA RAMP F MASTER'!A52</f>
        <v>790.43153269999993</v>
      </c>
      <c r="B21" s="186"/>
      <c r="C21" s="281">
        <f>'LIMA RAMP F MASTER'!C52</f>
        <v>0</v>
      </c>
      <c r="D21" s="184"/>
      <c r="E21" s="297">
        <f>'LIMA RAMP F MASTER'!E52</f>
        <v>-0.6885</v>
      </c>
      <c r="F21" s="283"/>
      <c r="G21" s="297">
        <f>'LIMA RAMP F MASTER'!G52</f>
        <v>-4.4999999999999998E-2</v>
      </c>
      <c r="H21" s="283"/>
      <c r="I21" s="140">
        <f>'LIMA RAMP F MASTER'!I52</f>
        <v>15.3</v>
      </c>
      <c r="J21" s="34">
        <f>'LIMA RAMP F MASTER'!J52</f>
        <v>79475</v>
      </c>
      <c r="K21" s="185">
        <f>'LIMA RAMP F MASTER'!K52</f>
        <v>791.12003269999991</v>
      </c>
      <c r="L21" s="186"/>
      <c r="M21" s="46"/>
      <c r="N21" s="328"/>
      <c r="O21" s="329"/>
      <c r="P21" s="328"/>
      <c r="Q21" s="329"/>
      <c r="R21" s="328"/>
      <c r="S21" s="329"/>
      <c r="T21" s="328"/>
      <c r="U21" s="329"/>
      <c r="V21" s="94">
        <f>'LIMA RAMP F MASTER'!V52</f>
        <v>0</v>
      </c>
      <c r="W21" s="3"/>
      <c r="X21" s="185">
        <f>'LIMA RAMP F MASTER'!$A88</f>
        <v>793.01783999999998</v>
      </c>
      <c r="Y21" s="186"/>
      <c r="Z21" s="281" t="str">
        <f>'LIMA RAMP F MASTER'!C88</f>
        <v>208:1</v>
      </c>
      <c r="AA21" s="184"/>
      <c r="AB21" s="297">
        <f>'LIMA RAMP F MASTER'!$E88</f>
        <v>0.75864000000001397</v>
      </c>
      <c r="AC21" s="283"/>
      <c r="AD21" s="297">
        <f>'LIMA RAMP F MASTER'!$G88</f>
        <v>4.7415000000000873E-2</v>
      </c>
      <c r="AE21" s="283"/>
      <c r="AF21" s="140">
        <f>'LIMA RAMP F MASTER'!$I88</f>
        <v>16</v>
      </c>
      <c r="AG21" s="34">
        <f>'LIMA RAMP F MASTER'!$J88</f>
        <v>80200</v>
      </c>
      <c r="AH21" s="185">
        <f>'LIMA RAMP F MASTER'!$K88</f>
        <v>792.25919999999996</v>
      </c>
      <c r="AI21" s="186"/>
      <c r="AJ21" s="39"/>
      <c r="AK21" s="297"/>
      <c r="AL21" s="283"/>
      <c r="AM21" s="297"/>
      <c r="AN21" s="283"/>
      <c r="AO21" s="333"/>
      <c r="AP21" s="329"/>
      <c r="AQ21" s="185"/>
      <c r="AR21" s="184"/>
      <c r="AS21" s="98">
        <f>'LIMA RAMP F MASTER'!V88</f>
        <v>0</v>
      </c>
    </row>
    <row r="22" spans="1:45" s="7" customFormat="1" ht="12.75" customHeight="1">
      <c r="A22" s="185">
        <f>'LIMA RAMP F MASTER'!A53</f>
        <v>790.50998269999991</v>
      </c>
      <c r="B22" s="186"/>
      <c r="C22" s="281">
        <f>'LIMA RAMP F MASTER'!C53</f>
        <v>0</v>
      </c>
      <c r="D22" s="184"/>
      <c r="E22" s="297">
        <f>'LIMA RAMP F MASTER'!E53</f>
        <v>-0.72</v>
      </c>
      <c r="F22" s="283"/>
      <c r="G22" s="297">
        <f>'LIMA RAMP F MASTER'!G53</f>
        <v>-4.4999999999999998E-2</v>
      </c>
      <c r="H22" s="283"/>
      <c r="I22" s="140">
        <f>'LIMA RAMP F MASTER'!I53</f>
        <v>16</v>
      </c>
      <c r="J22" s="34">
        <f>'LIMA RAMP F MASTER'!J53</f>
        <v>79500</v>
      </c>
      <c r="K22" s="185">
        <f>'LIMA RAMP F MASTER'!K53</f>
        <v>791.22998269999994</v>
      </c>
      <c r="L22" s="186"/>
      <c r="M22" s="46"/>
      <c r="N22" s="328"/>
      <c r="O22" s="329"/>
      <c r="P22" s="328"/>
      <c r="Q22" s="329"/>
      <c r="R22" s="328"/>
      <c r="S22" s="329"/>
      <c r="T22" s="328"/>
      <c r="U22" s="329"/>
      <c r="V22" s="94">
        <f>'LIMA RAMP F MASTER'!V53</f>
        <v>0</v>
      </c>
      <c r="W22" s="3"/>
      <c r="X22" s="185">
        <f>'LIMA RAMP F MASTER'!$A89</f>
        <v>793.13157039999999</v>
      </c>
      <c r="Y22" s="186"/>
      <c r="Z22" s="281" t="str">
        <f>'LIMA RAMP F MASTER'!C89</f>
        <v>208:1</v>
      </c>
      <c r="AA22" s="184"/>
      <c r="AB22" s="297">
        <f>'LIMA RAMP F MASTER'!$E89</f>
        <v>0.72</v>
      </c>
      <c r="AC22" s="283"/>
      <c r="AD22" s="297">
        <f>'LIMA RAMP F MASTER'!$G89</f>
        <v>4.4999999999999998E-2</v>
      </c>
      <c r="AE22" s="283"/>
      <c r="AF22" s="140">
        <f>'LIMA RAMP F MASTER'!$I89</f>
        <v>16</v>
      </c>
      <c r="AG22" s="35">
        <f>'LIMA RAMP F MASTER'!$J89</f>
        <v>80208.05</v>
      </c>
      <c r="AH22" s="185">
        <f>'LIMA RAMP F MASTER'!$K89</f>
        <v>792.41157039999996</v>
      </c>
      <c r="AI22" s="186"/>
      <c r="AJ22" s="39"/>
      <c r="AK22" s="297"/>
      <c r="AL22" s="283"/>
      <c r="AM22" s="297"/>
      <c r="AN22" s="283"/>
      <c r="AO22" s="333"/>
      <c r="AP22" s="329"/>
      <c r="AQ22" s="185"/>
      <c r="AR22" s="184"/>
      <c r="AS22" s="98" t="str">
        <f>'LIMA RAMP F MASTER'!V89</f>
        <v>FS</v>
      </c>
    </row>
    <row r="23" spans="1:45" s="7" customFormat="1" ht="12.75" customHeight="1">
      <c r="A23" s="185">
        <f>'LIMA RAMP F MASTER'!A54</f>
        <v>790.61500000000001</v>
      </c>
      <c r="B23" s="186"/>
      <c r="C23" s="281">
        <f>'LIMA RAMP F MASTER'!C54</f>
        <v>0</v>
      </c>
      <c r="D23" s="184"/>
      <c r="E23" s="297">
        <f>'LIMA RAMP F MASTER'!E54</f>
        <v>-0.72</v>
      </c>
      <c r="F23" s="283"/>
      <c r="G23" s="297">
        <f>'LIMA RAMP F MASTER'!G54</f>
        <v>-4.4999999999999998E-2</v>
      </c>
      <c r="H23" s="283"/>
      <c r="I23" s="140">
        <f>'LIMA RAMP F MASTER'!I54</f>
        <v>16</v>
      </c>
      <c r="J23" s="34">
        <f>'LIMA RAMP F MASTER'!J54</f>
        <v>79525</v>
      </c>
      <c r="K23" s="185">
        <f>'LIMA RAMP F MASTER'!K54</f>
        <v>791.33500000000004</v>
      </c>
      <c r="L23" s="186"/>
      <c r="M23" s="39"/>
      <c r="N23" s="297"/>
      <c r="O23" s="283"/>
      <c r="P23" s="297"/>
      <c r="Q23" s="283"/>
      <c r="R23" s="333"/>
      <c r="S23" s="329"/>
      <c r="T23" s="185"/>
      <c r="U23" s="186"/>
      <c r="V23" s="94">
        <f>'LIMA RAMP F MASTER'!V54</f>
        <v>0</v>
      </c>
      <c r="W23" s="3"/>
      <c r="X23" s="185">
        <f>'LIMA RAMP F MASTER'!$A90</f>
        <v>793.45240000000001</v>
      </c>
      <c r="Y23" s="186"/>
      <c r="Z23" s="281">
        <f>'LIMA RAMP F MASTER'!C90</f>
        <v>0</v>
      </c>
      <c r="AA23" s="184"/>
      <c r="AB23" s="297">
        <f>'LIMA RAMP F MASTER'!$E90</f>
        <v>0.72</v>
      </c>
      <c r="AC23" s="283"/>
      <c r="AD23" s="297">
        <f>'LIMA RAMP F MASTER'!$G90</f>
        <v>4.4999999999999998E-2</v>
      </c>
      <c r="AE23" s="283"/>
      <c r="AF23" s="140">
        <f>'LIMA RAMP F MASTER'!$I90</f>
        <v>16</v>
      </c>
      <c r="AG23" s="34">
        <f>'LIMA RAMP F MASTER'!$J90</f>
        <v>80225</v>
      </c>
      <c r="AH23" s="185">
        <f>'LIMA RAMP F MASTER'!$K90</f>
        <v>792.73239999999998</v>
      </c>
      <c r="AI23" s="186"/>
      <c r="AJ23" s="39"/>
      <c r="AK23" s="297"/>
      <c r="AL23" s="283"/>
      <c r="AM23" s="297"/>
      <c r="AN23" s="283"/>
      <c r="AO23" s="333"/>
      <c r="AP23" s="329"/>
      <c r="AQ23" s="185"/>
      <c r="AR23" s="184"/>
      <c r="AS23" s="98">
        <f>'LIMA RAMP F MASTER'!V90</f>
        <v>0</v>
      </c>
    </row>
    <row r="24" spans="1:45" s="7" customFormat="1" ht="12.75" customHeight="1">
      <c r="A24" s="185">
        <f>'LIMA RAMP F MASTER'!A55</f>
        <v>790.70303200000001</v>
      </c>
      <c r="B24" s="186"/>
      <c r="C24" s="281" t="str">
        <f>'LIMA RAMP F MASTER'!C55</f>
        <v>223:1</v>
      </c>
      <c r="D24" s="184"/>
      <c r="E24" s="297">
        <f>'LIMA RAMP F MASTER'!E55</f>
        <v>-0.72</v>
      </c>
      <c r="F24" s="283"/>
      <c r="G24" s="297">
        <f>'LIMA RAMP F MASTER'!G55</f>
        <v>-4.4999999999999998E-2</v>
      </c>
      <c r="H24" s="283"/>
      <c r="I24" s="140">
        <f>'LIMA RAMP F MASTER'!I55</f>
        <v>16</v>
      </c>
      <c r="J24" s="35">
        <f>'LIMA RAMP F MASTER'!J55</f>
        <v>79545.960000000006</v>
      </c>
      <c r="K24" s="185">
        <f>'LIMA RAMP F MASTER'!K55</f>
        <v>791.42303200000003</v>
      </c>
      <c r="L24" s="186"/>
      <c r="M24" s="39"/>
      <c r="N24" s="297"/>
      <c r="O24" s="283"/>
      <c r="P24" s="297"/>
      <c r="Q24" s="283"/>
      <c r="R24" s="333"/>
      <c r="S24" s="329"/>
      <c r="T24" s="185"/>
      <c r="U24" s="186"/>
      <c r="V24" s="94" t="str">
        <f>'LIMA RAMP F MASTER'!V55</f>
        <v>FS</v>
      </c>
      <c r="W24" s="3"/>
      <c r="X24" s="185">
        <f>'LIMA RAMP F MASTER'!$A91</f>
        <v>793.92559999999992</v>
      </c>
      <c r="Y24" s="186"/>
      <c r="Z24" s="281">
        <f>'LIMA RAMP F MASTER'!C91</f>
        <v>0</v>
      </c>
      <c r="AA24" s="184"/>
      <c r="AB24" s="297">
        <f>'LIMA RAMP F MASTER'!$E91</f>
        <v>0.72</v>
      </c>
      <c r="AC24" s="283"/>
      <c r="AD24" s="297">
        <f>'LIMA RAMP F MASTER'!$G91</f>
        <v>4.4999999999999998E-2</v>
      </c>
      <c r="AE24" s="283"/>
      <c r="AF24" s="140">
        <f>'LIMA RAMP F MASTER'!$I91</f>
        <v>16</v>
      </c>
      <c r="AG24" s="34">
        <f>'LIMA RAMP F MASTER'!$J91</f>
        <v>80250</v>
      </c>
      <c r="AH24" s="185">
        <f>'LIMA RAMP F MASTER'!$K91</f>
        <v>793.20559999999989</v>
      </c>
      <c r="AI24" s="186"/>
      <c r="AJ24" s="39"/>
      <c r="AK24" s="297"/>
      <c r="AL24" s="283"/>
      <c r="AM24" s="297"/>
      <c r="AN24" s="283"/>
      <c r="AO24" s="333"/>
      <c r="AP24" s="329"/>
      <c r="AQ24" s="185"/>
      <c r="AR24" s="184"/>
      <c r="AS24" s="98">
        <f>'LIMA RAMP F MASTER'!V91</f>
        <v>0</v>
      </c>
    </row>
    <row r="25" spans="1:45" s="7" customFormat="1" ht="12.75" customHeight="1">
      <c r="A25" s="185">
        <f>'LIMA RAMP F MASTER'!A56</f>
        <v>790.73799888620761</v>
      </c>
      <c r="B25" s="186"/>
      <c r="C25" s="281" t="str">
        <f>'LIMA RAMP F MASTER'!C56</f>
        <v>223:1</v>
      </c>
      <c r="D25" s="184"/>
      <c r="E25" s="297">
        <f>'LIMA RAMP F MASTER'!E56</f>
        <v>-0.70200111379249164</v>
      </c>
      <c r="F25" s="283"/>
      <c r="G25" s="297">
        <f>'LIMA RAMP F MASTER'!G56</f>
        <v>-4.3875069612030727E-2</v>
      </c>
      <c r="H25" s="283"/>
      <c r="I25" s="140">
        <f>'LIMA RAMP F MASTER'!I56</f>
        <v>16</v>
      </c>
      <c r="J25" s="34">
        <f>'LIMA RAMP F MASTER'!J56</f>
        <v>79550</v>
      </c>
      <c r="K25" s="185">
        <f>'LIMA RAMP F MASTER'!K56</f>
        <v>791.44</v>
      </c>
      <c r="L25" s="186"/>
      <c r="M25" s="39"/>
      <c r="N25" s="297"/>
      <c r="O25" s="283"/>
      <c r="P25" s="297"/>
      <c r="Q25" s="283"/>
      <c r="R25" s="333"/>
      <c r="S25" s="329"/>
      <c r="T25" s="185"/>
      <c r="U25" s="186"/>
      <c r="V25" s="94">
        <f>'LIMA RAMP F MASTER'!V56</f>
        <v>0</v>
      </c>
      <c r="W25" s="3"/>
      <c r="X25" s="185">
        <f>'LIMA RAMP F MASTER'!$A92</f>
        <v>794.39879999999994</v>
      </c>
      <c r="Y25" s="186"/>
      <c r="Z25" s="281">
        <f>'LIMA RAMP F MASTER'!C92</f>
        <v>0</v>
      </c>
      <c r="AA25" s="184"/>
      <c r="AB25" s="297">
        <f>'LIMA RAMP F MASTER'!$E92</f>
        <v>0.72</v>
      </c>
      <c r="AC25" s="283"/>
      <c r="AD25" s="297">
        <f>'LIMA RAMP F MASTER'!$G92</f>
        <v>4.4999999999999998E-2</v>
      </c>
      <c r="AE25" s="283"/>
      <c r="AF25" s="140">
        <f>'LIMA RAMP F MASTER'!$I92</f>
        <v>16</v>
      </c>
      <c r="AG25" s="34">
        <f>'LIMA RAMP F MASTER'!$J92</f>
        <v>80275</v>
      </c>
      <c r="AH25" s="185">
        <f>'LIMA RAMP F MASTER'!$K92</f>
        <v>793.67879999999991</v>
      </c>
      <c r="AI25" s="186"/>
      <c r="AJ25" s="39"/>
      <c r="AK25" s="297"/>
      <c r="AL25" s="283"/>
      <c r="AM25" s="297"/>
      <c r="AN25" s="283"/>
      <c r="AO25" s="328"/>
      <c r="AP25" s="329"/>
      <c r="AQ25" s="185"/>
      <c r="AR25" s="184"/>
      <c r="AS25" s="98">
        <f>'LIMA RAMP F MASTER'!V92</f>
        <v>0</v>
      </c>
    </row>
    <row r="26" spans="1:45" s="7" customFormat="1" ht="12.75" customHeight="1">
      <c r="A26" s="185">
        <f>'LIMA RAMP F MASTER'!A57</f>
        <v>790.87937813254132</v>
      </c>
      <c r="B26" s="186"/>
      <c r="C26" s="281" t="str">
        <f>'LIMA RAMP F MASTER'!C57</f>
        <v>223:1</v>
      </c>
      <c r="D26" s="184"/>
      <c r="E26" s="297">
        <f>'LIMA RAMP F MASTER'!E57</f>
        <v>-0.59062186745872414</v>
      </c>
      <c r="F26" s="283"/>
      <c r="G26" s="297">
        <f>'LIMA RAMP F MASTER'!G57</f>
        <v>-3.6913866716170259E-2</v>
      </c>
      <c r="H26" s="283"/>
      <c r="I26" s="140">
        <f>'LIMA RAMP F MASTER'!I57</f>
        <v>16</v>
      </c>
      <c r="J26" s="34">
        <f>'LIMA RAMP F MASTER'!J57</f>
        <v>79575</v>
      </c>
      <c r="K26" s="185">
        <f>'LIMA RAMP F MASTER'!K57</f>
        <v>791.47</v>
      </c>
      <c r="L26" s="186"/>
      <c r="M26" s="39"/>
      <c r="N26" s="297"/>
      <c r="O26" s="283"/>
      <c r="P26" s="297"/>
      <c r="Q26" s="283"/>
      <c r="R26" s="333"/>
      <c r="S26" s="329"/>
      <c r="T26" s="185"/>
      <c r="U26" s="186"/>
      <c r="V26" s="94">
        <f>'LIMA RAMP F MASTER'!V57</f>
        <v>0</v>
      </c>
      <c r="W26" s="3"/>
      <c r="X26" s="185">
        <f>'LIMA RAMP F MASTER'!$A93</f>
        <v>794.87199999999996</v>
      </c>
      <c r="Y26" s="186"/>
      <c r="Z26" s="281">
        <f>'LIMA RAMP F MASTER'!C93</f>
        <v>0</v>
      </c>
      <c r="AA26" s="184"/>
      <c r="AB26" s="297">
        <f>'LIMA RAMP F MASTER'!$E93</f>
        <v>0.72</v>
      </c>
      <c r="AC26" s="283"/>
      <c r="AD26" s="297">
        <f>'LIMA RAMP F MASTER'!$G93</f>
        <v>4.4999999999999998E-2</v>
      </c>
      <c r="AE26" s="283"/>
      <c r="AF26" s="140">
        <f>'LIMA RAMP F MASTER'!$I93</f>
        <v>16</v>
      </c>
      <c r="AG26" s="34">
        <f>'LIMA RAMP F MASTER'!$J93</f>
        <v>80300</v>
      </c>
      <c r="AH26" s="185">
        <f>'LIMA RAMP F MASTER'!$K93</f>
        <v>794.15199999999993</v>
      </c>
      <c r="AI26" s="186"/>
      <c r="AJ26" s="39"/>
      <c r="AK26" s="297"/>
      <c r="AL26" s="283"/>
      <c r="AM26" s="297"/>
      <c r="AN26" s="283"/>
      <c r="AO26" s="328"/>
      <c r="AP26" s="329"/>
      <c r="AQ26" s="185"/>
      <c r="AR26" s="184"/>
      <c r="AS26" s="98">
        <f>'LIMA RAMP F MASTER'!V93</f>
        <v>0</v>
      </c>
    </row>
    <row r="27" spans="1:45" s="7" customFormat="1" ht="12.75" customHeight="1">
      <c r="A27" s="185">
        <f>'LIMA RAMP F MASTER'!A58</f>
        <v>791.02075737887503</v>
      </c>
      <c r="B27" s="186"/>
      <c r="C27" s="281" t="str">
        <f>'LIMA RAMP F MASTER'!C58</f>
        <v>223:1</v>
      </c>
      <c r="D27" s="184"/>
      <c r="E27" s="297">
        <f>'LIMA RAMP F MASTER'!E58</f>
        <v>-0.47924262112495664</v>
      </c>
      <c r="F27" s="283"/>
      <c r="G27" s="297">
        <f>'LIMA RAMP F MASTER'!G58</f>
        <v>-2.995266382030979E-2</v>
      </c>
      <c r="H27" s="283"/>
      <c r="I27" s="140">
        <f>'LIMA RAMP F MASTER'!I58</f>
        <v>16</v>
      </c>
      <c r="J27" s="34">
        <f>'LIMA RAMP F MASTER'!J58</f>
        <v>79600</v>
      </c>
      <c r="K27" s="185">
        <f>'LIMA RAMP F MASTER'!K58</f>
        <v>791.5</v>
      </c>
      <c r="L27" s="186"/>
      <c r="M27" s="39"/>
      <c r="N27" s="297"/>
      <c r="O27" s="283"/>
      <c r="P27" s="297"/>
      <c r="Q27" s="283"/>
      <c r="R27" s="333"/>
      <c r="S27" s="329"/>
      <c r="T27" s="185"/>
      <c r="U27" s="186"/>
      <c r="V27" s="94">
        <f>'LIMA RAMP F MASTER'!V58</f>
        <v>0</v>
      </c>
      <c r="W27" s="3"/>
      <c r="X27" s="185">
        <f>'LIMA RAMP F MASTER'!$A94</f>
        <v>795.34519999999998</v>
      </c>
      <c r="Y27" s="186"/>
      <c r="Z27" s="281">
        <f>'LIMA RAMP F MASTER'!C94</f>
        <v>0</v>
      </c>
      <c r="AA27" s="184"/>
      <c r="AB27" s="297">
        <f>'LIMA RAMP F MASTER'!$E94</f>
        <v>0.72</v>
      </c>
      <c r="AC27" s="283"/>
      <c r="AD27" s="297">
        <f>'LIMA RAMP F MASTER'!$G94</f>
        <v>4.4999999999999998E-2</v>
      </c>
      <c r="AE27" s="283"/>
      <c r="AF27" s="140">
        <f>'LIMA RAMP F MASTER'!$I94</f>
        <v>16</v>
      </c>
      <c r="AG27" s="34">
        <f>'LIMA RAMP F MASTER'!$J94</f>
        <v>80325</v>
      </c>
      <c r="AH27" s="185">
        <f>'LIMA RAMP F MASTER'!$K94</f>
        <v>794.62519999999995</v>
      </c>
      <c r="AI27" s="186"/>
      <c r="AJ27" s="39"/>
      <c r="AK27" s="297"/>
      <c r="AL27" s="283"/>
      <c r="AM27" s="297"/>
      <c r="AN27" s="283"/>
      <c r="AO27" s="328"/>
      <c r="AP27" s="329"/>
      <c r="AQ27" s="185"/>
      <c r="AR27" s="184"/>
      <c r="AS27" s="98">
        <f>'LIMA RAMP F MASTER'!V94</f>
        <v>0</v>
      </c>
    </row>
    <row r="28" spans="1:45" s="7" customFormat="1" ht="12.75" customHeight="1">
      <c r="A28" s="185">
        <f>'LIMA RAMP F MASTER'!A59</f>
        <v>791.09213662520881</v>
      </c>
      <c r="B28" s="186"/>
      <c r="C28" s="281" t="str">
        <f>'LIMA RAMP F MASTER'!C59</f>
        <v>223:1</v>
      </c>
      <c r="D28" s="184"/>
      <c r="E28" s="297">
        <f>'LIMA RAMP F MASTER'!E59</f>
        <v>-0.36786337479118913</v>
      </c>
      <c r="F28" s="283"/>
      <c r="G28" s="297">
        <f>'LIMA RAMP F MASTER'!G59</f>
        <v>-2.2991460924449321E-2</v>
      </c>
      <c r="H28" s="283"/>
      <c r="I28" s="140">
        <f>'LIMA RAMP F MASTER'!I59</f>
        <v>16</v>
      </c>
      <c r="J28" s="34">
        <f>'LIMA RAMP F MASTER'!J59</f>
        <v>79625</v>
      </c>
      <c r="K28" s="185">
        <f>'LIMA RAMP F MASTER'!K59</f>
        <v>791.46</v>
      </c>
      <c r="L28" s="186"/>
      <c r="M28" s="39"/>
      <c r="N28" s="297"/>
      <c r="O28" s="283"/>
      <c r="P28" s="297"/>
      <c r="Q28" s="283"/>
      <c r="R28" s="333"/>
      <c r="S28" s="329"/>
      <c r="T28" s="185"/>
      <c r="U28" s="186"/>
      <c r="V28" s="94">
        <f>'LIMA RAMP F MASTER'!V59</f>
        <v>0</v>
      </c>
      <c r="W28" s="3"/>
      <c r="X28" s="185">
        <f>'LIMA RAMP F MASTER'!$A95</f>
        <v>795.8184</v>
      </c>
      <c r="Y28" s="186"/>
      <c r="Z28" s="281">
        <f>'LIMA RAMP F MASTER'!C95</f>
        <v>0</v>
      </c>
      <c r="AA28" s="184"/>
      <c r="AB28" s="297">
        <f>'LIMA RAMP F MASTER'!$E95</f>
        <v>0.72</v>
      </c>
      <c r="AC28" s="283"/>
      <c r="AD28" s="297">
        <f>'LIMA RAMP F MASTER'!$G95</f>
        <v>4.4999999999999998E-2</v>
      </c>
      <c r="AE28" s="283"/>
      <c r="AF28" s="140">
        <f>'LIMA RAMP F MASTER'!$I95</f>
        <v>16</v>
      </c>
      <c r="AG28" s="34">
        <f>'LIMA RAMP F MASTER'!$J95</f>
        <v>80350</v>
      </c>
      <c r="AH28" s="185">
        <f>'LIMA RAMP F MASTER'!$K95</f>
        <v>795.09839999999997</v>
      </c>
      <c r="AI28" s="186"/>
      <c r="AJ28" s="39"/>
      <c r="AK28" s="297"/>
      <c r="AL28" s="283"/>
      <c r="AM28" s="297"/>
      <c r="AN28" s="283"/>
      <c r="AO28" s="328"/>
      <c r="AP28" s="329"/>
      <c r="AQ28" s="185"/>
      <c r="AR28" s="184"/>
      <c r="AS28" s="98">
        <f>'LIMA RAMP F MASTER'!V95</f>
        <v>0</v>
      </c>
    </row>
    <row r="29" spans="1:45" s="7" customFormat="1" ht="12.75" customHeight="1">
      <c r="A29" s="185">
        <f>'LIMA RAMP F MASTER'!A60</f>
        <v>791.09487758826799</v>
      </c>
      <c r="B29" s="186"/>
      <c r="C29" s="281" t="str">
        <f>'LIMA RAMP F MASTER'!C60</f>
        <v>223:1</v>
      </c>
      <c r="D29" s="184"/>
      <c r="E29" s="297">
        <f>'LIMA RAMP F MASTER'!E60</f>
        <v>-0.36358641173194395</v>
      </c>
      <c r="F29" s="283"/>
      <c r="G29" s="297">
        <f>'LIMA RAMP F MASTER'!G60</f>
        <v>-2.2724150733246497E-2</v>
      </c>
      <c r="H29" s="283"/>
      <c r="I29" s="140">
        <f>'LIMA RAMP F MASTER'!I60</f>
        <v>16</v>
      </c>
      <c r="J29" s="35">
        <f>'LIMA RAMP F MASTER'!J60</f>
        <v>79625.960000000006</v>
      </c>
      <c r="K29" s="185">
        <f>'LIMA RAMP F MASTER'!K60</f>
        <v>791.45846399999994</v>
      </c>
      <c r="L29" s="186"/>
      <c r="M29" s="39"/>
      <c r="N29" s="297"/>
      <c r="O29" s="283"/>
      <c r="P29" s="297"/>
      <c r="Q29" s="283"/>
      <c r="R29" s="333"/>
      <c r="S29" s="329"/>
      <c r="T29" s="185"/>
      <c r="U29" s="186"/>
      <c r="V29" s="94" t="str">
        <f>'LIMA RAMP F MASTER'!V60</f>
        <v>PT</v>
      </c>
      <c r="W29" s="3"/>
      <c r="X29" s="185"/>
      <c r="Y29" s="186"/>
      <c r="Z29" s="281"/>
      <c r="AA29" s="184"/>
      <c r="AB29" s="297"/>
      <c r="AC29" s="283"/>
      <c r="AD29" s="297"/>
      <c r="AE29" s="283"/>
      <c r="AF29" s="38"/>
      <c r="AG29" s="34"/>
      <c r="AH29" s="185"/>
      <c r="AI29" s="186"/>
      <c r="AJ29" s="39"/>
      <c r="AK29" s="297"/>
      <c r="AL29" s="283"/>
      <c r="AM29" s="297"/>
      <c r="AN29" s="283"/>
      <c r="AO29" s="328"/>
      <c r="AP29" s="329"/>
      <c r="AQ29" s="185"/>
      <c r="AR29" s="184"/>
      <c r="AS29" s="98"/>
    </row>
    <row r="30" spans="1:45" s="7" customFormat="1" ht="12.75" customHeight="1">
      <c r="A30" s="185">
        <f>'LIMA RAMP F MASTER'!A61</f>
        <v>791.16351587154259</v>
      </c>
      <c r="B30" s="186"/>
      <c r="C30" s="281" t="str">
        <f>'LIMA RAMP F MASTER'!C61</f>
        <v>223:1</v>
      </c>
      <c r="D30" s="184"/>
      <c r="E30" s="297">
        <f>'LIMA RAMP F MASTER'!E61</f>
        <v>-0.25648412845742163</v>
      </c>
      <c r="F30" s="283"/>
      <c r="G30" s="297">
        <f>'LIMA RAMP F MASTER'!G61</f>
        <v>-1.6030258028588852E-2</v>
      </c>
      <c r="H30" s="283"/>
      <c r="I30" s="140">
        <f>'LIMA RAMP F MASTER'!I61</f>
        <v>16</v>
      </c>
      <c r="J30" s="34">
        <f>'LIMA RAMP F MASTER'!J61</f>
        <v>79650</v>
      </c>
      <c r="K30" s="185">
        <f>'LIMA RAMP F MASTER'!K61</f>
        <v>791.42</v>
      </c>
      <c r="L30" s="186"/>
      <c r="M30" s="39"/>
      <c r="N30" s="297"/>
      <c r="O30" s="283"/>
      <c r="P30" s="297"/>
      <c r="Q30" s="283"/>
      <c r="R30" s="333"/>
      <c r="S30" s="329"/>
      <c r="T30" s="185"/>
      <c r="U30" s="186"/>
      <c r="V30" s="94">
        <f>'LIMA RAMP F MASTER'!V61</f>
        <v>0</v>
      </c>
      <c r="W30" s="3"/>
      <c r="X30" s="185"/>
      <c r="Y30" s="186"/>
      <c r="Z30" s="281"/>
      <c r="AA30" s="184"/>
      <c r="AB30" s="297"/>
      <c r="AC30" s="283"/>
      <c r="AD30" s="297"/>
      <c r="AE30" s="283"/>
      <c r="AF30" s="38"/>
      <c r="AG30" s="34"/>
      <c r="AH30" s="185"/>
      <c r="AI30" s="186"/>
      <c r="AJ30" s="39"/>
      <c r="AK30" s="297"/>
      <c r="AL30" s="283"/>
      <c r="AM30" s="297"/>
      <c r="AN30" s="283"/>
      <c r="AO30" s="328"/>
      <c r="AP30" s="329"/>
      <c r="AQ30" s="185"/>
      <c r="AR30" s="184"/>
      <c r="AS30" s="98"/>
    </row>
    <row r="31" spans="1:45" s="7" customFormat="1" ht="12.75" customHeight="1">
      <c r="A31" s="185">
        <f>'LIMA RAMP F MASTER'!A62</f>
        <v>791.1748951178763</v>
      </c>
      <c r="B31" s="186"/>
      <c r="C31" s="281" t="str">
        <f>'LIMA RAMP F MASTER'!C62</f>
        <v>223:1</v>
      </c>
      <c r="D31" s="184"/>
      <c r="E31" s="297">
        <f>'LIMA RAMP F MASTER'!E62</f>
        <v>-0.14510488212365413</v>
      </c>
      <c r="F31" s="283"/>
      <c r="G31" s="297">
        <f>'LIMA RAMP F MASTER'!G62</f>
        <v>-9.0690551327283833E-3</v>
      </c>
      <c r="H31" s="283"/>
      <c r="I31" s="140">
        <f>'LIMA RAMP F MASTER'!I62</f>
        <v>16</v>
      </c>
      <c r="J31" s="34">
        <f>'LIMA RAMP F MASTER'!J62</f>
        <v>79675</v>
      </c>
      <c r="K31" s="185">
        <f>'LIMA RAMP F MASTER'!K62</f>
        <v>791.31999999999994</v>
      </c>
      <c r="L31" s="186"/>
      <c r="M31" s="39"/>
      <c r="N31" s="297"/>
      <c r="O31" s="283"/>
      <c r="P31" s="297"/>
      <c r="Q31" s="283"/>
      <c r="R31" s="333"/>
      <c r="S31" s="329"/>
      <c r="T31" s="185"/>
      <c r="U31" s="186"/>
      <c r="V31" s="94">
        <f>'LIMA RAMP F MASTER'!V62</f>
        <v>0</v>
      </c>
      <c r="W31" s="3"/>
      <c r="X31" s="185"/>
      <c r="Y31" s="186"/>
      <c r="Z31" s="278"/>
      <c r="AA31" s="186"/>
      <c r="AB31" s="297"/>
      <c r="AC31" s="283"/>
      <c r="AD31" s="297"/>
      <c r="AE31" s="283"/>
      <c r="AF31" s="39"/>
      <c r="AG31" s="89"/>
      <c r="AH31" s="185"/>
      <c r="AI31" s="186"/>
      <c r="AJ31" s="39"/>
      <c r="AK31" s="297"/>
      <c r="AL31" s="283"/>
      <c r="AM31" s="297"/>
      <c r="AN31" s="283"/>
      <c r="AO31" s="328"/>
      <c r="AP31" s="329"/>
      <c r="AQ31" s="185"/>
      <c r="AR31" s="184"/>
      <c r="AS31" s="98"/>
    </row>
    <row r="32" spans="1:45" s="7" customFormat="1" ht="12.75" customHeight="1">
      <c r="A32" s="185">
        <f>'LIMA RAMP F MASTER'!A63</f>
        <v>791.18627436421002</v>
      </c>
      <c r="B32" s="186"/>
      <c r="C32" s="281" t="str">
        <f>'LIMA RAMP F MASTER'!C63</f>
        <v>223:1</v>
      </c>
      <c r="D32" s="184"/>
      <c r="E32" s="297">
        <f>'LIMA RAMP F MASTER'!E63</f>
        <v>-3.3725635789886632E-2</v>
      </c>
      <c r="F32" s="283"/>
      <c r="G32" s="297">
        <f>'LIMA RAMP F MASTER'!G63</f>
        <v>-2.1078522368679145E-3</v>
      </c>
      <c r="H32" s="283"/>
      <c r="I32" s="140">
        <f>'LIMA RAMP F MASTER'!I63</f>
        <v>16</v>
      </c>
      <c r="J32" s="34">
        <f>'LIMA RAMP F MASTER'!J63</f>
        <v>79700</v>
      </c>
      <c r="K32" s="185">
        <f>'LIMA RAMP F MASTER'!K63</f>
        <v>791.21999999999991</v>
      </c>
      <c r="L32" s="186"/>
      <c r="M32" s="39"/>
      <c r="N32" s="297"/>
      <c r="O32" s="283"/>
      <c r="P32" s="297"/>
      <c r="Q32" s="283"/>
      <c r="R32" s="333"/>
      <c r="S32" s="329"/>
      <c r="T32" s="185"/>
      <c r="U32" s="186"/>
      <c r="V32" s="94">
        <f>'LIMA RAMP F MASTER'!V63</f>
        <v>0</v>
      </c>
      <c r="W32" s="3"/>
      <c r="X32" s="185">
        <f>'LIMA RAMP F MASTER'!$A130</f>
        <v>789.32291442857149</v>
      </c>
      <c r="Y32" s="186"/>
      <c r="Z32" s="281">
        <f>'LIMA RAMP F MASTER'!C130</f>
        <v>0</v>
      </c>
      <c r="AA32" s="184"/>
      <c r="AB32" s="297">
        <f>'LIMA RAMP F MASTER'!$E130</f>
        <v>0.72</v>
      </c>
      <c r="AC32" s="283"/>
      <c r="AD32" s="297">
        <f>'LIMA RAMP F MASTER'!$G130</f>
        <v>4.4999999999999998E-2</v>
      </c>
      <c r="AE32" s="283"/>
      <c r="AF32" s="38">
        <f>'LIMA RAMP F MASTER'!$I130</f>
        <v>16</v>
      </c>
      <c r="AG32" s="89">
        <f>'LIMA RAMP F MASTER'!$J130</f>
        <v>81200</v>
      </c>
      <c r="AH32" s="185">
        <f>'LIMA RAMP F MASTER'!$K130</f>
        <v>788.60291442857147</v>
      </c>
      <c r="AI32" s="186"/>
      <c r="AJ32" s="39"/>
      <c r="AK32" s="297"/>
      <c r="AL32" s="283"/>
      <c r="AM32" s="297"/>
      <c r="AN32" s="283"/>
      <c r="AO32" s="328"/>
      <c r="AP32" s="329"/>
      <c r="AQ32" s="185"/>
      <c r="AR32" s="184"/>
      <c r="AS32" s="98">
        <f>'LIMA RAMP F MASTER'!V130</f>
        <v>0</v>
      </c>
    </row>
    <row r="33" spans="1:45" s="7" customFormat="1" ht="12.75" customHeight="1">
      <c r="A33" s="185">
        <f>'LIMA RAMP F MASTER'!A64</f>
        <v>791.17630220902163</v>
      </c>
      <c r="B33" s="186"/>
      <c r="C33" s="281" t="str">
        <f>'LIMA RAMP F MASTER'!C64</f>
        <v>223:1</v>
      </c>
      <c r="D33" s="184"/>
      <c r="E33" s="297">
        <f>'LIMA RAMP F MASTER'!E64</f>
        <v>-3.6977909782796026E-3</v>
      </c>
      <c r="F33" s="283"/>
      <c r="G33" s="297">
        <f>'LIMA RAMP F MASTER'!G64</f>
        <v>-2.3111193614247516E-4</v>
      </c>
      <c r="H33" s="283"/>
      <c r="I33" s="140">
        <f>'LIMA RAMP F MASTER'!I64</f>
        <v>16</v>
      </c>
      <c r="J33" s="35">
        <f>'LIMA RAMP F MASTER'!J64</f>
        <v>79706.740000000005</v>
      </c>
      <c r="K33" s="185">
        <f>'LIMA RAMP F MASTER'!K64</f>
        <v>791.18</v>
      </c>
      <c r="L33" s="186"/>
      <c r="M33" s="39"/>
      <c r="N33" s="297"/>
      <c r="O33" s="283"/>
      <c r="P33" s="297"/>
      <c r="Q33" s="283"/>
      <c r="R33" s="333"/>
      <c r="S33" s="329"/>
      <c r="T33" s="185"/>
      <c r="U33" s="186"/>
      <c r="V33" s="94">
        <f>'LIMA RAMP F MASTER'!V64</f>
        <v>0</v>
      </c>
      <c r="W33" s="3"/>
      <c r="X33" s="185">
        <f>'LIMA RAMP F MASTER'!$A131</f>
        <v>789.24849942857156</v>
      </c>
      <c r="Y33" s="186"/>
      <c r="Z33" s="281">
        <f>'LIMA RAMP F MASTER'!C131</f>
        <v>0</v>
      </c>
      <c r="AA33" s="184"/>
      <c r="AB33" s="297">
        <f>'LIMA RAMP F MASTER'!$E131</f>
        <v>0.72</v>
      </c>
      <c r="AC33" s="283"/>
      <c r="AD33" s="297">
        <f>'LIMA RAMP F MASTER'!$G131</f>
        <v>4.4999999999999998E-2</v>
      </c>
      <c r="AE33" s="283"/>
      <c r="AF33" s="140">
        <f>'LIMA RAMP F MASTER'!$I131</f>
        <v>16</v>
      </c>
      <c r="AG33" s="89">
        <f>'LIMA RAMP F MASTER'!$J131</f>
        <v>81225</v>
      </c>
      <c r="AH33" s="185">
        <f>'LIMA RAMP F MASTER'!$K131</f>
        <v>788.52849942857154</v>
      </c>
      <c r="AI33" s="186"/>
      <c r="AJ33" s="39"/>
      <c r="AK33" s="297"/>
      <c r="AL33" s="283"/>
      <c r="AM33" s="297"/>
      <c r="AN33" s="283"/>
      <c r="AO33" s="328"/>
      <c r="AP33" s="329"/>
      <c r="AQ33" s="185"/>
      <c r="AR33" s="184"/>
      <c r="AS33" s="98">
        <f>'LIMA RAMP F MASTER'!V131</f>
        <v>0</v>
      </c>
    </row>
    <row r="34" spans="1:45" s="7" customFormat="1" ht="12.75" customHeight="1" thickBot="1">
      <c r="A34" s="363"/>
      <c r="B34" s="353"/>
      <c r="C34" s="363"/>
      <c r="D34" s="353"/>
      <c r="E34" s="364"/>
      <c r="F34" s="365"/>
      <c r="G34" s="364"/>
      <c r="H34" s="365"/>
      <c r="I34" s="48"/>
      <c r="J34" s="49"/>
      <c r="K34" s="352"/>
      <c r="L34" s="353"/>
      <c r="M34" s="48"/>
      <c r="N34" s="352"/>
      <c r="O34" s="353"/>
      <c r="P34" s="352"/>
      <c r="Q34" s="353"/>
      <c r="R34" s="352"/>
      <c r="S34" s="353"/>
      <c r="T34" s="352"/>
      <c r="U34" s="353"/>
      <c r="V34" s="48"/>
      <c r="W34" s="3"/>
      <c r="X34" s="185">
        <f>'LIMA RAMP F MASTER'!$A132</f>
        <v>789.2460058571429</v>
      </c>
      <c r="Y34" s="186"/>
      <c r="Z34" s="281">
        <f>'LIMA RAMP F MASTER'!C132</f>
        <v>0</v>
      </c>
      <c r="AA34" s="184"/>
      <c r="AB34" s="297">
        <f>'LIMA RAMP F MASTER'!$E132</f>
        <v>0.72</v>
      </c>
      <c r="AC34" s="283"/>
      <c r="AD34" s="297">
        <f>'LIMA RAMP F MASTER'!$G132</f>
        <v>4.4999999999999998E-2</v>
      </c>
      <c r="AE34" s="283"/>
      <c r="AF34" s="140">
        <f>'LIMA RAMP F MASTER'!$I132</f>
        <v>16</v>
      </c>
      <c r="AG34" s="89">
        <f>'LIMA RAMP F MASTER'!$J132</f>
        <v>81250</v>
      </c>
      <c r="AH34" s="185">
        <f>'LIMA RAMP F MASTER'!$K132</f>
        <v>788.52600585714288</v>
      </c>
      <c r="AI34" s="186"/>
      <c r="AJ34" s="39"/>
      <c r="AK34" s="297"/>
      <c r="AL34" s="283"/>
      <c r="AM34" s="297"/>
      <c r="AN34" s="283"/>
      <c r="AO34" s="333"/>
      <c r="AP34" s="329"/>
      <c r="AQ34" s="185"/>
      <c r="AR34" s="184"/>
      <c r="AS34" s="98">
        <f>'LIMA RAMP F MASTER'!V132</f>
        <v>0</v>
      </c>
    </row>
    <row r="35" spans="1:45" s="7" customFormat="1" ht="12.75" customHeight="1" thickBot="1">
      <c r="A35" s="362"/>
      <c r="B35" s="361"/>
      <c r="C35" s="361"/>
      <c r="D35" s="361"/>
      <c r="E35" s="361"/>
      <c r="F35" s="361"/>
      <c r="G35" s="361"/>
      <c r="H35" s="361"/>
      <c r="I35" s="50"/>
      <c r="J35" s="50"/>
      <c r="K35" s="361"/>
      <c r="L35" s="361"/>
      <c r="M35" s="50"/>
      <c r="N35" s="361"/>
      <c r="O35" s="361"/>
      <c r="P35" s="361"/>
      <c r="Q35" s="361"/>
      <c r="R35" s="361"/>
      <c r="S35" s="361"/>
      <c r="T35" s="361"/>
      <c r="U35" s="361"/>
      <c r="V35" s="51"/>
      <c r="W35" s="3"/>
      <c r="X35" s="185">
        <f>'LIMA RAMP F MASTER'!$A133</f>
        <v>789.31543371428575</v>
      </c>
      <c r="Y35" s="186"/>
      <c r="Z35" s="281">
        <f>'LIMA RAMP F MASTER'!C133</f>
        <v>0</v>
      </c>
      <c r="AA35" s="184"/>
      <c r="AB35" s="297">
        <f>'LIMA RAMP F MASTER'!$E133</f>
        <v>0.72</v>
      </c>
      <c r="AC35" s="283"/>
      <c r="AD35" s="297">
        <f>'LIMA RAMP F MASTER'!$G133</f>
        <v>4.4999999999999998E-2</v>
      </c>
      <c r="AE35" s="283"/>
      <c r="AF35" s="140">
        <f>'LIMA RAMP F MASTER'!$I133</f>
        <v>16</v>
      </c>
      <c r="AG35" s="89">
        <f>'LIMA RAMP F MASTER'!$J133</f>
        <v>81275</v>
      </c>
      <c r="AH35" s="185">
        <f>'LIMA RAMP F MASTER'!$K133</f>
        <v>788.59543371428572</v>
      </c>
      <c r="AI35" s="186"/>
      <c r="AJ35" s="39"/>
      <c r="AK35" s="297"/>
      <c r="AL35" s="283"/>
      <c r="AM35" s="297"/>
      <c r="AN35" s="283"/>
      <c r="AO35" s="333"/>
      <c r="AP35" s="329"/>
      <c r="AQ35" s="185"/>
      <c r="AR35" s="184"/>
      <c r="AS35" s="98">
        <f>'LIMA RAMP F MASTER'!V133</f>
        <v>0</v>
      </c>
    </row>
    <row r="36" spans="1:45" s="7" customFormat="1" ht="12.75" customHeight="1">
      <c r="A36" s="241"/>
      <c r="B36" s="242"/>
      <c r="C36" s="244"/>
      <c r="D36" s="245"/>
      <c r="E36" s="338" t="s">
        <v>80</v>
      </c>
      <c r="F36" s="339"/>
      <c r="G36" s="339"/>
      <c r="H36" s="339"/>
      <c r="I36" s="339"/>
      <c r="J36" s="339"/>
      <c r="K36" s="340"/>
      <c r="L36" s="338" t="s">
        <v>43</v>
      </c>
      <c r="M36" s="339"/>
      <c r="N36" s="339"/>
      <c r="O36" s="339"/>
      <c r="P36" s="339"/>
      <c r="Q36" s="339"/>
      <c r="R36" s="339"/>
      <c r="S36" s="340"/>
      <c r="T36" s="249"/>
      <c r="U36" s="250"/>
      <c r="V36" s="251"/>
      <c r="W36" s="3"/>
      <c r="X36" s="185">
        <f>'LIMA RAMP F MASTER'!$A134</f>
        <v>789.45678300000009</v>
      </c>
      <c r="Y36" s="186"/>
      <c r="Z36" s="281">
        <f>'LIMA RAMP F MASTER'!C134</f>
        <v>0</v>
      </c>
      <c r="AA36" s="184"/>
      <c r="AB36" s="297">
        <f>'LIMA RAMP F MASTER'!$E134</f>
        <v>0.72</v>
      </c>
      <c r="AC36" s="283"/>
      <c r="AD36" s="297">
        <f>'LIMA RAMP F MASTER'!$G134</f>
        <v>4.4999999999999998E-2</v>
      </c>
      <c r="AE36" s="283"/>
      <c r="AF36" s="140">
        <f>'LIMA RAMP F MASTER'!$I134</f>
        <v>16</v>
      </c>
      <c r="AG36" s="89">
        <f>'LIMA RAMP F MASTER'!$J134</f>
        <v>81300</v>
      </c>
      <c r="AH36" s="185">
        <f>'LIMA RAMP F MASTER'!$K134</f>
        <v>788.73678300000006</v>
      </c>
      <c r="AI36" s="186"/>
      <c r="AJ36" s="39"/>
      <c r="AK36" s="297"/>
      <c r="AL36" s="283"/>
      <c r="AM36" s="297"/>
      <c r="AN36" s="283"/>
      <c r="AO36" s="333"/>
      <c r="AP36" s="329"/>
      <c r="AQ36" s="185"/>
      <c r="AR36" s="184"/>
      <c r="AS36" s="98">
        <f>'LIMA RAMP F MASTER'!V134</f>
        <v>0</v>
      </c>
    </row>
    <row r="37" spans="1:45" s="7" customFormat="1" ht="12.75" customHeight="1" thickBot="1">
      <c r="A37" s="243"/>
      <c r="B37" s="242"/>
      <c r="C37" s="244"/>
      <c r="D37" s="245"/>
      <c r="E37" s="341"/>
      <c r="F37" s="342"/>
      <c r="G37" s="342"/>
      <c r="H37" s="342"/>
      <c r="I37" s="342"/>
      <c r="J37" s="342"/>
      <c r="K37" s="343"/>
      <c r="L37" s="341"/>
      <c r="M37" s="342"/>
      <c r="N37" s="342"/>
      <c r="O37" s="342"/>
      <c r="P37" s="342"/>
      <c r="Q37" s="342"/>
      <c r="R37" s="342"/>
      <c r="S37" s="343"/>
      <c r="T37" s="249"/>
      <c r="U37" s="250"/>
      <c r="V37" s="251"/>
      <c r="W37" s="84"/>
      <c r="X37" s="185">
        <f>'LIMA RAMP F MASTER'!$A135</f>
        <v>789.6700537142857</v>
      </c>
      <c r="Y37" s="186"/>
      <c r="Z37" s="281">
        <f>'LIMA RAMP F MASTER'!C135</f>
        <v>0</v>
      </c>
      <c r="AA37" s="184"/>
      <c r="AB37" s="297">
        <f>'LIMA RAMP F MASTER'!$E135</f>
        <v>0.72</v>
      </c>
      <c r="AC37" s="283"/>
      <c r="AD37" s="297">
        <f>'LIMA RAMP F MASTER'!$G135</f>
        <v>4.4999999999999998E-2</v>
      </c>
      <c r="AE37" s="283"/>
      <c r="AF37" s="140">
        <f>'LIMA RAMP F MASTER'!$I135</f>
        <v>16</v>
      </c>
      <c r="AG37" s="89">
        <f>'LIMA RAMP F MASTER'!$J135</f>
        <v>81325</v>
      </c>
      <c r="AH37" s="185">
        <f>'LIMA RAMP F MASTER'!$K135</f>
        <v>788.95005371428567</v>
      </c>
      <c r="AI37" s="186"/>
      <c r="AJ37" s="39"/>
      <c r="AK37" s="297"/>
      <c r="AL37" s="283"/>
      <c r="AM37" s="297"/>
      <c r="AN37" s="283"/>
      <c r="AO37" s="333"/>
      <c r="AP37" s="329"/>
      <c r="AQ37" s="185"/>
      <c r="AR37" s="184"/>
      <c r="AS37" s="98">
        <f>'LIMA RAMP F MASTER'!V135</f>
        <v>0</v>
      </c>
    </row>
    <row r="38" spans="1:45" s="7" customFormat="1" ht="12.75" customHeight="1" thickBot="1">
      <c r="A38" s="252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4"/>
      <c r="W38" s="3"/>
      <c r="X38" s="185">
        <f>'LIMA RAMP F MASTER'!$A136</f>
        <v>789.82050000000004</v>
      </c>
      <c r="Y38" s="186"/>
      <c r="Z38" s="281">
        <f>'LIMA RAMP F MASTER'!C136</f>
        <v>0</v>
      </c>
      <c r="AA38" s="184"/>
      <c r="AB38" s="297">
        <f>'LIMA RAMP F MASTER'!$E136</f>
        <v>0.76500000000000001</v>
      </c>
      <c r="AC38" s="283"/>
      <c r="AD38" s="297">
        <f>'LIMA RAMP F MASTER'!$G136</f>
        <v>4.4999999999999998E-2</v>
      </c>
      <c r="AE38" s="283"/>
      <c r="AF38" s="140">
        <f>'LIMA RAMP F MASTER'!$I136</f>
        <v>17</v>
      </c>
      <c r="AG38" s="34">
        <f>'LIMA RAMP F MASTER'!$J136</f>
        <v>81335</v>
      </c>
      <c r="AH38" s="185">
        <f>'LIMA RAMP F MASTER'!$K136</f>
        <v>789.05550000000005</v>
      </c>
      <c r="AI38" s="186"/>
      <c r="AJ38" s="39"/>
      <c r="AK38" s="297"/>
      <c r="AL38" s="283"/>
      <c r="AM38" s="297"/>
      <c r="AN38" s="283"/>
      <c r="AO38" s="328"/>
      <c r="AP38" s="329"/>
      <c r="AQ38" s="185"/>
      <c r="AR38" s="184"/>
      <c r="AS38" s="98">
        <f>'LIMA RAMP F MASTER'!V136</f>
        <v>0</v>
      </c>
    </row>
    <row r="39" spans="1:45" s="7" customFormat="1" ht="12.75" customHeight="1">
      <c r="A39" s="278"/>
      <c r="B39" s="184"/>
      <c r="C39" s="350"/>
      <c r="D39" s="329"/>
      <c r="E39" s="282"/>
      <c r="F39" s="283"/>
      <c r="G39" s="282"/>
      <c r="H39" s="283"/>
      <c r="I39" s="39"/>
      <c r="J39" s="35"/>
      <c r="K39" s="185"/>
      <c r="L39" s="184"/>
      <c r="M39" s="39"/>
      <c r="N39" s="297"/>
      <c r="O39" s="283"/>
      <c r="P39" s="297"/>
      <c r="Q39" s="283"/>
      <c r="R39" s="328"/>
      <c r="S39" s="329"/>
      <c r="T39" s="185"/>
      <c r="U39" s="186"/>
      <c r="V39" s="46"/>
      <c r="W39" s="3"/>
      <c r="X39" s="185">
        <f>'LIMA RAMP F MASTER'!$A137</f>
        <v>789.94240000000002</v>
      </c>
      <c r="Y39" s="186"/>
      <c r="Z39" s="281">
        <f>'LIMA RAMP F MASTER'!C137</f>
        <v>0</v>
      </c>
      <c r="AA39" s="184"/>
      <c r="AB39" s="297">
        <f>'LIMA RAMP F MASTER'!$E137</f>
        <v>0.72</v>
      </c>
      <c r="AC39" s="283"/>
      <c r="AD39" s="297">
        <f>'LIMA RAMP F MASTER'!$G137</f>
        <v>4.4999999999999998E-2</v>
      </c>
      <c r="AE39" s="283"/>
      <c r="AF39" s="140">
        <f>'LIMA RAMP F MASTER'!$I137</f>
        <v>16</v>
      </c>
      <c r="AG39" s="89">
        <f>'LIMA RAMP F MASTER'!$J137</f>
        <v>81350</v>
      </c>
      <c r="AH39" s="185">
        <f>'LIMA RAMP F MASTER'!$K137</f>
        <v>789.22239999999999</v>
      </c>
      <c r="AI39" s="186"/>
      <c r="AJ39" s="39"/>
      <c r="AK39" s="297"/>
      <c r="AL39" s="283"/>
      <c r="AM39" s="297"/>
      <c r="AN39" s="283"/>
      <c r="AO39" s="328"/>
      <c r="AP39" s="329"/>
      <c r="AQ39" s="185"/>
      <c r="AR39" s="184"/>
      <c r="AS39" s="98">
        <f>'LIMA RAMP F MASTER'!V137</f>
        <v>0</v>
      </c>
    </row>
    <row r="40" spans="1:45" s="7" customFormat="1" ht="12.75" customHeight="1">
      <c r="A40" s="185"/>
      <c r="B40" s="186"/>
      <c r="C40" s="281"/>
      <c r="D40" s="184"/>
      <c r="E40" s="297"/>
      <c r="F40" s="283"/>
      <c r="G40" s="297"/>
      <c r="H40" s="283"/>
      <c r="I40" s="140"/>
      <c r="J40" s="34"/>
      <c r="K40" s="185"/>
      <c r="L40" s="186"/>
      <c r="M40" s="39"/>
      <c r="N40" s="297"/>
      <c r="O40" s="283"/>
      <c r="P40" s="297"/>
      <c r="Q40" s="283"/>
      <c r="R40" s="328"/>
      <c r="S40" s="329"/>
      <c r="T40" s="185"/>
      <c r="U40" s="186"/>
      <c r="V40" s="94"/>
      <c r="W40" s="3"/>
      <c r="X40" s="185">
        <f>'LIMA RAMP F MASTER'!$A138</f>
        <v>790.05360000000007</v>
      </c>
      <c r="Y40" s="186"/>
      <c r="Z40" s="281">
        <f>'LIMA RAMP F MASTER'!C138</f>
        <v>0</v>
      </c>
      <c r="AA40" s="184"/>
      <c r="AB40" s="297">
        <f>'LIMA RAMP F MASTER'!$E138</f>
        <v>0.72</v>
      </c>
      <c r="AC40" s="283"/>
      <c r="AD40" s="297">
        <f>'LIMA RAMP F MASTER'!$G138</f>
        <v>4.4999999999999998E-2</v>
      </c>
      <c r="AE40" s="283"/>
      <c r="AF40" s="140">
        <f>'LIMA RAMP F MASTER'!$I138</f>
        <v>16</v>
      </c>
      <c r="AG40" s="34">
        <f>'LIMA RAMP F MASTER'!$J138</f>
        <v>81360</v>
      </c>
      <c r="AH40" s="185">
        <f>'LIMA RAMP F MASTER'!$K138</f>
        <v>789.33360000000005</v>
      </c>
      <c r="AI40" s="186"/>
      <c r="AJ40" s="39"/>
      <c r="AK40" s="297"/>
      <c r="AL40" s="283"/>
      <c r="AM40" s="297"/>
      <c r="AN40" s="283"/>
      <c r="AO40" s="328"/>
      <c r="AP40" s="329"/>
      <c r="AQ40" s="185"/>
      <c r="AR40" s="184"/>
      <c r="AS40" s="98">
        <f>'LIMA RAMP F MASTER'!V138</f>
        <v>0</v>
      </c>
    </row>
    <row r="41" spans="1:45" s="7" customFormat="1" ht="12.75" customHeight="1">
      <c r="A41" s="185">
        <f>'LIMA RAMP F MASTER'!A64</f>
        <v>791.17630220902163</v>
      </c>
      <c r="B41" s="186"/>
      <c r="C41" s="281" t="str">
        <f>'LIMA RAMP F MASTER'!C64</f>
        <v>223:1</v>
      </c>
      <c r="D41" s="184"/>
      <c r="E41" s="297">
        <f>'LIMA RAMP F MASTER'!E64</f>
        <v>-3.6977909782796026E-3</v>
      </c>
      <c r="F41" s="283"/>
      <c r="G41" s="297">
        <f>'LIMA RAMP F MASTER'!G64</f>
        <v>-2.3111193614247516E-4</v>
      </c>
      <c r="H41" s="283"/>
      <c r="I41" s="140">
        <f>'LIMA RAMP F MASTER'!I64</f>
        <v>16</v>
      </c>
      <c r="J41" s="35">
        <f>'LIMA RAMP F MASTER'!J64</f>
        <v>79706.740000000005</v>
      </c>
      <c r="K41" s="185">
        <f>'LIMA RAMP F MASTER'!K64</f>
        <v>791.18</v>
      </c>
      <c r="L41" s="186"/>
      <c r="M41" s="39"/>
      <c r="N41" s="297"/>
      <c r="O41" s="283"/>
      <c r="P41" s="297"/>
      <c r="Q41" s="283"/>
      <c r="R41" s="333"/>
      <c r="S41" s="329"/>
      <c r="T41" s="185"/>
      <c r="U41" s="186"/>
      <c r="V41" s="94">
        <f>'LIMA RAMP F MASTER'!V64</f>
        <v>0</v>
      </c>
      <c r="W41" s="3"/>
      <c r="X41" s="185">
        <f>'LIMA RAMP F MASTER'!$A139</f>
        <v>790.21804615384622</v>
      </c>
      <c r="Y41" s="186"/>
      <c r="Z41" s="281">
        <f>'LIMA RAMP F MASTER'!C139</f>
        <v>0</v>
      </c>
      <c r="AA41" s="184"/>
      <c r="AB41" s="297">
        <f>'LIMA RAMP F MASTER'!$E139</f>
        <v>0.72</v>
      </c>
      <c r="AC41" s="283"/>
      <c r="AD41" s="297">
        <f>'LIMA RAMP F MASTER'!$G139</f>
        <v>4.4999999999999998E-2</v>
      </c>
      <c r="AE41" s="283"/>
      <c r="AF41" s="140">
        <f>'LIMA RAMP F MASTER'!$I139</f>
        <v>16</v>
      </c>
      <c r="AG41" s="89">
        <f>'LIMA RAMP F MASTER'!$J139</f>
        <v>81375</v>
      </c>
      <c r="AH41" s="185">
        <f>'LIMA RAMP F MASTER'!$K139</f>
        <v>789.49804615384619</v>
      </c>
      <c r="AI41" s="186"/>
      <c r="AJ41" s="39"/>
      <c r="AK41" s="297"/>
      <c r="AL41" s="283"/>
      <c r="AM41" s="297"/>
      <c r="AN41" s="283"/>
      <c r="AO41" s="328"/>
      <c r="AP41" s="329"/>
      <c r="AQ41" s="185"/>
      <c r="AR41" s="184"/>
      <c r="AS41" s="98">
        <f>'LIMA RAMP F MASTER'!V139</f>
        <v>0</v>
      </c>
    </row>
    <row r="42" spans="1:45" s="7" customFormat="1" ht="12.75" customHeight="1">
      <c r="A42" s="185">
        <f>'LIMA RAMP F MASTER'!A65</f>
        <v>791.1426536105439</v>
      </c>
      <c r="B42" s="186"/>
      <c r="C42" s="281" t="str">
        <f>'LIMA RAMP F MASTER'!C65</f>
        <v>223:1</v>
      </c>
      <c r="D42" s="184"/>
      <c r="E42" s="297">
        <f>'LIMA RAMP F MASTER'!E65</f>
        <v>7.7653610543880869E-2</v>
      </c>
      <c r="F42" s="283"/>
      <c r="G42" s="297">
        <f>'LIMA RAMP F MASTER'!G65</f>
        <v>4.8533506589925543E-3</v>
      </c>
      <c r="H42" s="283"/>
      <c r="I42" s="140">
        <f>'LIMA RAMP F MASTER'!I65</f>
        <v>16</v>
      </c>
      <c r="J42" s="34">
        <f>'LIMA RAMP F MASTER'!J65</f>
        <v>79725</v>
      </c>
      <c r="K42" s="185">
        <f>'LIMA RAMP F MASTER'!K65</f>
        <v>791.06500000000005</v>
      </c>
      <c r="L42" s="186"/>
      <c r="M42" s="39"/>
      <c r="N42" s="297"/>
      <c r="O42" s="283"/>
      <c r="P42" s="297"/>
      <c r="Q42" s="283"/>
      <c r="R42" s="333"/>
      <c r="S42" s="329"/>
      <c r="T42" s="185"/>
      <c r="U42" s="186"/>
      <c r="V42" s="94">
        <f>'LIMA RAMP F MASTER'!V65</f>
        <v>0</v>
      </c>
      <c r="W42" s="3"/>
      <c r="X42" s="185">
        <f>'LIMA RAMP F MASTER'!$A140</f>
        <v>790.42541153846162</v>
      </c>
      <c r="Y42" s="186"/>
      <c r="Z42" s="281">
        <f>'LIMA RAMP F MASTER'!C140</f>
        <v>0</v>
      </c>
      <c r="AA42" s="184"/>
      <c r="AB42" s="297">
        <f>'LIMA RAMP F MASTER'!$E140</f>
        <v>0.66374999999999995</v>
      </c>
      <c r="AC42" s="283"/>
      <c r="AD42" s="297">
        <f>'LIMA RAMP F MASTER'!$G140</f>
        <v>4.4999999999999998E-2</v>
      </c>
      <c r="AE42" s="283"/>
      <c r="AF42" s="140">
        <f>'LIMA RAMP F MASTER'!$I140</f>
        <v>14.75</v>
      </c>
      <c r="AG42" s="89">
        <f>'LIMA RAMP F MASTER'!$J140</f>
        <v>81400</v>
      </c>
      <c r="AH42" s="185">
        <f>'LIMA RAMP F MASTER'!$K140</f>
        <v>789.76166153846157</v>
      </c>
      <c r="AI42" s="186"/>
      <c r="AJ42" s="39"/>
      <c r="AK42" s="297"/>
      <c r="AL42" s="283"/>
      <c r="AM42" s="297"/>
      <c r="AN42" s="283"/>
      <c r="AO42" s="328"/>
      <c r="AP42" s="329"/>
      <c r="AQ42" s="185"/>
      <c r="AR42" s="184"/>
      <c r="AS42" s="98">
        <f>'LIMA RAMP F MASTER'!V140</f>
        <v>0</v>
      </c>
    </row>
    <row r="43" spans="1:45" s="7" customFormat="1" ht="12.75" customHeight="1">
      <c r="A43" s="185">
        <f>'LIMA RAMP F MASTER'!A66</f>
        <v>791.09903285687778</v>
      </c>
      <c r="B43" s="186"/>
      <c r="C43" s="281" t="str">
        <f>'LIMA RAMP F MASTER'!C66</f>
        <v>223:1</v>
      </c>
      <c r="D43" s="184"/>
      <c r="E43" s="297">
        <f>'LIMA RAMP F MASTER'!E66</f>
        <v>0.18903285687764837</v>
      </c>
      <c r="F43" s="283"/>
      <c r="G43" s="297">
        <f>'LIMA RAMP F MASTER'!G66</f>
        <v>1.1814553554853023E-2</v>
      </c>
      <c r="H43" s="283"/>
      <c r="I43" s="140">
        <f>'LIMA RAMP F MASTER'!I66</f>
        <v>16</v>
      </c>
      <c r="J43" s="34">
        <f>'LIMA RAMP F MASTER'!J66</f>
        <v>79750</v>
      </c>
      <c r="K43" s="185">
        <f>'LIMA RAMP F MASTER'!K66</f>
        <v>790.91000000000008</v>
      </c>
      <c r="L43" s="186"/>
      <c r="M43" s="39"/>
      <c r="N43" s="297"/>
      <c r="O43" s="283"/>
      <c r="P43" s="297"/>
      <c r="Q43" s="283"/>
      <c r="R43" s="333"/>
      <c r="S43" s="329"/>
      <c r="T43" s="185"/>
      <c r="U43" s="186"/>
      <c r="V43" s="94">
        <f>'LIMA RAMP F MASTER'!V66</f>
        <v>0</v>
      </c>
      <c r="W43" s="3"/>
      <c r="X43" s="185">
        <f>'LIMA RAMP F MASTER'!$A141</f>
        <v>790.46531538461545</v>
      </c>
      <c r="Y43" s="186"/>
      <c r="Z43" s="281" t="str">
        <f>'LIMA RAMP F MASTER'!C141</f>
        <v>188:1</v>
      </c>
      <c r="AA43" s="184"/>
      <c r="AB43" s="297">
        <f>'LIMA RAMP F MASTER'!$E141</f>
        <v>0.65249999999999997</v>
      </c>
      <c r="AC43" s="283"/>
      <c r="AD43" s="297">
        <f>'LIMA RAMP F MASTER'!$G141</f>
        <v>4.4999999999999998E-2</v>
      </c>
      <c r="AE43" s="283"/>
      <c r="AF43" s="140">
        <f>'LIMA RAMP F MASTER'!$I141</f>
        <v>14.5</v>
      </c>
      <c r="AG43" s="35">
        <f>'LIMA RAMP F MASTER'!$J141</f>
        <v>81405</v>
      </c>
      <c r="AH43" s="185">
        <f>'LIMA RAMP F MASTER'!$K141</f>
        <v>789.81281538461542</v>
      </c>
      <c r="AI43" s="186"/>
      <c r="AJ43" s="39"/>
      <c r="AK43" s="297"/>
      <c r="AL43" s="283"/>
      <c r="AM43" s="297"/>
      <c r="AN43" s="283"/>
      <c r="AO43" s="328"/>
      <c r="AP43" s="329"/>
      <c r="AQ43" s="185"/>
      <c r="AR43" s="184"/>
      <c r="AS43" s="98" t="str">
        <f>'LIMA RAMP F MASTER'!V141</f>
        <v>FS</v>
      </c>
    </row>
    <row r="44" spans="1:45" s="7" customFormat="1" ht="12.75" customHeight="1">
      <c r="A44" s="185">
        <f>'LIMA RAMP F MASTER'!A67</f>
        <v>791.03193710321136</v>
      </c>
      <c r="B44" s="186"/>
      <c r="C44" s="281" t="str">
        <f>'LIMA RAMP F MASTER'!C67</f>
        <v>223:1</v>
      </c>
      <c r="D44" s="184"/>
      <c r="E44" s="297">
        <f>'LIMA RAMP F MASTER'!E67</f>
        <v>0.30041210321141576</v>
      </c>
      <c r="F44" s="283"/>
      <c r="G44" s="297">
        <f>'LIMA RAMP F MASTER'!G67</f>
        <v>1.8775756450713485E-2</v>
      </c>
      <c r="H44" s="283"/>
      <c r="I44" s="140">
        <f>'LIMA RAMP F MASTER'!I67</f>
        <v>16</v>
      </c>
      <c r="J44" s="34">
        <f>'LIMA RAMP F MASTER'!J67</f>
        <v>79775</v>
      </c>
      <c r="K44" s="185">
        <f>'LIMA RAMP F MASTER'!K67</f>
        <v>790.73152499999992</v>
      </c>
      <c r="L44" s="186"/>
      <c r="M44" s="39"/>
      <c r="N44" s="297"/>
      <c r="O44" s="283"/>
      <c r="P44" s="297"/>
      <c r="Q44" s="283"/>
      <c r="R44" s="333"/>
      <c r="S44" s="329"/>
      <c r="T44" s="185"/>
      <c r="U44" s="186"/>
      <c r="V44" s="94">
        <f>'LIMA RAMP F MASTER'!V67</f>
        <v>0</v>
      </c>
      <c r="W44" s="3"/>
      <c r="X44" s="185">
        <f>'LIMA RAMP F MASTER'!$A142</f>
        <v>790.52902620277871</v>
      </c>
      <c r="Y44" s="186"/>
      <c r="Z44" s="281" t="str">
        <f>'LIMA RAMP F MASTER'!C142</f>
        <v>188:1</v>
      </c>
      <c r="AA44" s="184"/>
      <c r="AB44" s="297">
        <f>'LIMA RAMP F MASTER'!$E142</f>
        <v>0.51682620277873104</v>
      </c>
      <c r="AC44" s="283"/>
      <c r="AD44" s="297">
        <f>'LIMA RAMP F MASTER'!$G142</f>
        <v>3.8340222758066103E-2</v>
      </c>
      <c r="AE44" s="283"/>
      <c r="AF44" s="140">
        <f>'LIMA RAMP F MASTER'!$I142</f>
        <v>13.48</v>
      </c>
      <c r="AG44" s="89">
        <f>'LIMA RAMP F MASTER'!$J142</f>
        <v>81425</v>
      </c>
      <c r="AH44" s="185">
        <f>'LIMA RAMP F MASTER'!$K142</f>
        <v>790.01220000000001</v>
      </c>
      <c r="AI44" s="186"/>
      <c r="AJ44" s="39"/>
      <c r="AK44" s="297"/>
      <c r="AL44" s="283"/>
      <c r="AM44" s="297"/>
      <c r="AN44" s="283"/>
      <c r="AO44" s="328"/>
      <c r="AP44" s="329"/>
      <c r="AQ44" s="185"/>
      <c r="AR44" s="184"/>
      <c r="AS44" s="98">
        <f>'LIMA RAMP F MASTER'!V142</f>
        <v>0</v>
      </c>
    </row>
    <row r="45" spans="1:45" s="7" customFormat="1" ht="12.75" customHeight="1">
      <c r="A45" s="185">
        <f>'LIMA RAMP F MASTER'!A68</f>
        <v>790.96484134954517</v>
      </c>
      <c r="B45" s="186"/>
      <c r="C45" s="281" t="str">
        <f>'LIMA RAMP F MASTER'!C68</f>
        <v>223:1</v>
      </c>
      <c r="D45" s="184"/>
      <c r="E45" s="297">
        <f>'LIMA RAMP F MASTER'!E68</f>
        <v>0.41179134954518326</v>
      </c>
      <c r="F45" s="283"/>
      <c r="G45" s="297">
        <f>'LIMA RAMP F MASTER'!G68</f>
        <v>2.5736959346573954E-2</v>
      </c>
      <c r="H45" s="283"/>
      <c r="I45" s="140">
        <f>'LIMA RAMP F MASTER'!I68</f>
        <v>16</v>
      </c>
      <c r="J45" s="34">
        <f>'LIMA RAMP F MASTER'!J68</f>
        <v>79800</v>
      </c>
      <c r="K45" s="185">
        <f>'LIMA RAMP F MASTER'!K68</f>
        <v>790.55304999999998</v>
      </c>
      <c r="L45" s="186"/>
      <c r="M45" s="39"/>
      <c r="N45" s="297"/>
      <c r="O45" s="283"/>
      <c r="P45" s="297"/>
      <c r="Q45" s="283"/>
      <c r="R45" s="333"/>
      <c r="S45" s="329"/>
      <c r="T45" s="185"/>
      <c r="U45" s="186"/>
      <c r="V45" s="94">
        <f>'LIMA RAMP F MASTER'!V68</f>
        <v>0</v>
      </c>
      <c r="W45" s="3"/>
      <c r="X45" s="185">
        <f>'LIMA RAMP F MASTER'!$A143</f>
        <v>790.62695638861658</v>
      </c>
      <c r="Y45" s="186"/>
      <c r="Z45" s="281" t="str">
        <f>'LIMA RAMP F MASTER'!C143</f>
        <v>188:1</v>
      </c>
      <c r="AA45" s="184"/>
      <c r="AB45" s="297">
        <f>'LIMA RAMP F MASTER'!$E143</f>
        <v>0.37729485015500452</v>
      </c>
      <c r="AC45" s="283"/>
      <c r="AD45" s="297">
        <f>'LIMA RAMP F MASTER'!$G143</f>
        <v>3.0015501205648727E-2</v>
      </c>
      <c r="AE45" s="283"/>
      <c r="AF45" s="140">
        <f>'LIMA RAMP F MASTER'!$I143</f>
        <v>12.57</v>
      </c>
      <c r="AG45" s="89">
        <f>'LIMA RAMP F MASTER'!$J143</f>
        <v>81450</v>
      </c>
      <c r="AH45" s="185">
        <f>'LIMA RAMP F MASTER'!$K143</f>
        <v>790.24966153846162</v>
      </c>
      <c r="AI45" s="186"/>
      <c r="AJ45" s="39"/>
      <c r="AK45" s="297"/>
      <c r="AL45" s="283"/>
      <c r="AM45" s="297"/>
      <c r="AN45" s="283"/>
      <c r="AO45" s="328"/>
      <c r="AP45" s="329"/>
      <c r="AQ45" s="185"/>
      <c r="AR45" s="184"/>
      <c r="AS45" s="98">
        <f>'LIMA RAMP F MASTER'!V143</f>
        <v>0</v>
      </c>
    </row>
    <row r="46" spans="1:45" s="7" customFormat="1" ht="12.75" customHeight="1">
      <c r="A46" s="185">
        <f>'LIMA RAMP F MASTER'!A69</f>
        <v>790.90297906466492</v>
      </c>
      <c r="B46" s="186"/>
      <c r="C46" s="281" t="str">
        <f>'LIMA RAMP F MASTER'!C69</f>
        <v>223:1</v>
      </c>
      <c r="D46" s="184"/>
      <c r="E46" s="297">
        <f>'LIMA RAMP F MASTER'!E69</f>
        <v>0.51448301466492996</v>
      </c>
      <c r="F46" s="283"/>
      <c r="G46" s="297">
        <f>'LIMA RAMP F MASTER'!G69</f>
        <v>3.2155188416558123E-2</v>
      </c>
      <c r="H46" s="283"/>
      <c r="I46" s="140">
        <f>'LIMA RAMP F MASTER'!I69</f>
        <v>16</v>
      </c>
      <c r="J46" s="35">
        <f>'LIMA RAMP F MASTER'!J69</f>
        <v>79823.05</v>
      </c>
      <c r="K46" s="185">
        <f>'LIMA RAMP F MASTER'!K69</f>
        <v>790.38849604999996</v>
      </c>
      <c r="L46" s="186"/>
      <c r="M46" s="39"/>
      <c r="N46" s="297"/>
      <c r="O46" s="283"/>
      <c r="P46" s="297"/>
      <c r="Q46" s="283"/>
      <c r="R46" s="333"/>
      <c r="S46" s="329"/>
      <c r="T46" s="185"/>
      <c r="U46" s="186"/>
      <c r="V46" s="94" t="str">
        <f>'LIMA RAMP F MASTER'!V69</f>
        <v>PC</v>
      </c>
      <c r="W46" s="3"/>
      <c r="X46" s="185">
        <f>'LIMA RAMP F MASTER'!$A144</f>
        <v>790.73641782453183</v>
      </c>
      <c r="Y46" s="186"/>
      <c r="Z46" s="281" t="str">
        <f>'LIMA RAMP F MASTER'!C144</f>
        <v>188:1</v>
      </c>
      <c r="AA46" s="184"/>
      <c r="AB46" s="297">
        <f>'LIMA RAMP F MASTER'!$E144</f>
        <v>0.26237167068548645</v>
      </c>
      <c r="AC46" s="283"/>
      <c r="AD46" s="297">
        <f>'LIMA RAMP F MASTER'!$G144</f>
        <v>2.1690779653231355E-2</v>
      </c>
      <c r="AE46" s="283"/>
      <c r="AF46" s="140">
        <f>'LIMA RAMP F MASTER'!$I144</f>
        <v>12.096</v>
      </c>
      <c r="AG46" s="89">
        <f>'LIMA RAMP F MASTER'!$J144</f>
        <v>81475</v>
      </c>
      <c r="AH46" s="185">
        <f>'LIMA RAMP F MASTER'!$K144</f>
        <v>790.4740461538463</v>
      </c>
      <c r="AI46" s="186"/>
      <c r="AJ46" s="39"/>
      <c r="AK46" s="297"/>
      <c r="AL46" s="283"/>
      <c r="AM46" s="297"/>
      <c r="AN46" s="283"/>
      <c r="AO46" s="328"/>
      <c r="AP46" s="329"/>
      <c r="AQ46" s="185"/>
      <c r="AR46" s="184"/>
      <c r="AS46" s="98">
        <f>'LIMA RAMP F MASTER'!V144</f>
        <v>0</v>
      </c>
    </row>
    <row r="47" spans="1:45" s="7" customFormat="1" ht="12.75" customHeight="1">
      <c r="A47" s="185">
        <f>'LIMA RAMP F MASTER'!A70</f>
        <v>790.89774559587886</v>
      </c>
      <c r="B47" s="186"/>
      <c r="C47" s="281" t="str">
        <f>'LIMA RAMP F MASTER'!C70</f>
        <v>223:1</v>
      </c>
      <c r="D47" s="184"/>
      <c r="E47" s="297">
        <f>'LIMA RAMP F MASTER'!E70</f>
        <v>0.52317059587895076</v>
      </c>
      <c r="F47" s="283"/>
      <c r="G47" s="297">
        <f>'LIMA RAMP F MASTER'!G70</f>
        <v>3.2698162242434423E-2</v>
      </c>
      <c r="H47" s="283"/>
      <c r="I47" s="140">
        <f>'LIMA RAMP F MASTER'!I70</f>
        <v>16</v>
      </c>
      <c r="J47" s="34">
        <f>'LIMA RAMP F MASTER'!J70</f>
        <v>79825</v>
      </c>
      <c r="K47" s="185">
        <f>'LIMA RAMP F MASTER'!K70</f>
        <v>790.37457499999994</v>
      </c>
      <c r="L47" s="186"/>
      <c r="M47" s="39"/>
      <c r="N47" s="297"/>
      <c r="O47" s="283"/>
      <c r="P47" s="297"/>
      <c r="Q47" s="283"/>
      <c r="R47" s="333"/>
      <c r="S47" s="329"/>
      <c r="T47" s="185"/>
      <c r="U47" s="186"/>
      <c r="V47" s="94">
        <f>'LIMA RAMP F MASTER'!V70</f>
        <v>0</v>
      </c>
      <c r="W47" s="3"/>
      <c r="X47" s="185">
        <f>'LIMA RAMP F MASTER'!$A145</f>
        <v>790.80276805660822</v>
      </c>
      <c r="Y47" s="186"/>
      <c r="Z47" s="281" t="str">
        <f>'LIMA RAMP F MASTER'!C145</f>
        <v>188:1</v>
      </c>
      <c r="AA47" s="184"/>
      <c r="AB47" s="297">
        <f>'LIMA RAMP F MASTER'!$E145</f>
        <v>0.20036805660809293</v>
      </c>
      <c r="AC47" s="283"/>
      <c r="AD47" s="297">
        <f>'LIMA RAMP F MASTER'!$G145</f>
        <v>1.669594672178093E-2</v>
      </c>
      <c r="AE47" s="283"/>
      <c r="AF47" s="140">
        <f>'LIMA RAMP F MASTER'!$I145</f>
        <v>12.000999999999999</v>
      </c>
      <c r="AG47" s="35">
        <f>'LIMA RAMP F MASTER'!$J145</f>
        <v>81490</v>
      </c>
      <c r="AH47" s="185">
        <f>'LIMA RAMP F MASTER'!$K145</f>
        <v>790.6024000000001</v>
      </c>
      <c r="AI47" s="186"/>
      <c r="AJ47" s="39"/>
      <c r="AK47" s="297"/>
      <c r="AL47" s="283"/>
      <c r="AM47" s="297"/>
      <c r="AN47" s="283"/>
      <c r="AO47" s="328"/>
      <c r="AP47" s="329"/>
      <c r="AQ47" s="185"/>
      <c r="AR47" s="184"/>
      <c r="AS47" s="98">
        <f>'LIMA RAMP F MASTER'!V145</f>
        <v>0</v>
      </c>
    </row>
    <row r="48" spans="1:45" s="7" customFormat="1" ht="12.75" customHeight="1">
      <c r="A48" s="185">
        <f>'LIMA RAMP F MASTER'!A71</f>
        <v>790.83064984221267</v>
      </c>
      <c r="B48" s="186"/>
      <c r="C48" s="281" t="str">
        <f>'LIMA RAMP F MASTER'!C71</f>
        <v>223:1</v>
      </c>
      <c r="D48" s="184"/>
      <c r="E48" s="297">
        <f>'LIMA RAMP F MASTER'!E71</f>
        <v>0.63454984221271826</v>
      </c>
      <c r="F48" s="283"/>
      <c r="G48" s="297">
        <f>'LIMA RAMP F MASTER'!G71</f>
        <v>3.9659365138294891E-2</v>
      </c>
      <c r="H48" s="283"/>
      <c r="I48" s="140">
        <f>'LIMA RAMP F MASTER'!I71</f>
        <v>16</v>
      </c>
      <c r="J48" s="34">
        <f>'LIMA RAMP F MASTER'!J71</f>
        <v>79850</v>
      </c>
      <c r="K48" s="185">
        <f>'LIMA RAMP F MASTER'!K71</f>
        <v>790.1961</v>
      </c>
      <c r="L48" s="186"/>
      <c r="M48" s="39"/>
      <c r="N48" s="297"/>
      <c r="O48" s="283"/>
      <c r="P48" s="297"/>
      <c r="Q48" s="283"/>
      <c r="R48" s="333"/>
      <c r="S48" s="329"/>
      <c r="T48" s="185"/>
      <c r="U48" s="186"/>
      <c r="V48" s="94">
        <f>'LIMA RAMP F MASTER'!V71</f>
        <v>0</v>
      </c>
      <c r="W48" s="3"/>
      <c r="X48" s="185">
        <f>'LIMA RAMP F MASTER'!$A146</f>
        <v>790.81205599999998</v>
      </c>
      <c r="Y48" s="186"/>
      <c r="Z48" s="281" t="str">
        <f>'LIMA RAMP F MASTER'!C146</f>
        <v>188:1</v>
      </c>
      <c r="AA48" s="184"/>
      <c r="AB48" s="297">
        <f>'LIMA RAMP F MASTER'!$E146</f>
        <v>0.192</v>
      </c>
      <c r="AC48" s="283"/>
      <c r="AD48" s="297">
        <f>'LIMA RAMP F MASTER'!$G146</f>
        <v>1.6E-2</v>
      </c>
      <c r="AE48" s="283"/>
      <c r="AF48" s="140">
        <f>'LIMA RAMP F MASTER'!$I146</f>
        <v>12</v>
      </c>
      <c r="AG48" s="35">
        <f>'LIMA RAMP F MASTER'!$J146</f>
        <v>81492.09</v>
      </c>
      <c r="AH48" s="185">
        <f>'LIMA RAMP F MASTER'!$K146</f>
        <v>790.62005599999998</v>
      </c>
      <c r="AI48" s="186"/>
      <c r="AJ48" s="39"/>
      <c r="AK48" s="297"/>
      <c r="AL48" s="283"/>
      <c r="AM48" s="297"/>
      <c r="AN48" s="283"/>
      <c r="AO48" s="328"/>
      <c r="AP48" s="329"/>
      <c r="AQ48" s="185"/>
      <c r="AR48" s="184"/>
      <c r="AS48" s="98" t="str">
        <f>'LIMA RAMP F MASTER'!V146</f>
        <v>PT</v>
      </c>
    </row>
    <row r="49" spans="1:45" s="7" customFormat="1" ht="12.75" customHeight="1">
      <c r="A49" s="185">
        <f>'LIMA RAMP F MASTER'!A72</f>
        <v>790.76352908854653</v>
      </c>
      <c r="B49" s="186"/>
      <c r="C49" s="281" t="str">
        <f>'LIMA RAMP F MASTER'!C72</f>
        <v>223:1</v>
      </c>
      <c r="D49" s="184"/>
      <c r="E49" s="297">
        <f>'LIMA RAMP F MASTER'!E72</f>
        <v>0.74592908854648599</v>
      </c>
      <c r="F49" s="283"/>
      <c r="G49" s="297">
        <f>'LIMA RAMP F MASTER'!G72</f>
        <v>4.6620568034155374E-2</v>
      </c>
      <c r="H49" s="283"/>
      <c r="I49" s="140">
        <f>'LIMA RAMP F MASTER'!I72</f>
        <v>16</v>
      </c>
      <c r="J49" s="34">
        <f>'LIMA RAMP F MASTER'!J72</f>
        <v>79875</v>
      </c>
      <c r="K49" s="185">
        <f>'LIMA RAMP F MASTER'!K72</f>
        <v>790.01760000000002</v>
      </c>
      <c r="L49" s="186"/>
      <c r="M49" s="39"/>
      <c r="N49" s="297"/>
      <c r="O49" s="283"/>
      <c r="P49" s="297"/>
      <c r="Q49" s="283"/>
      <c r="R49" s="333"/>
      <c r="S49" s="351"/>
      <c r="T49" s="185"/>
      <c r="U49" s="186"/>
      <c r="V49" s="94">
        <f>'LIMA RAMP F MASTER'!V72</f>
        <v>0</v>
      </c>
      <c r="W49" s="3"/>
      <c r="X49" s="185"/>
      <c r="Y49" s="186"/>
      <c r="Z49" s="281">
        <f>'LIMA RAMP F MASTER'!C147</f>
        <v>0</v>
      </c>
      <c r="AA49" s="184"/>
      <c r="AB49" s="297"/>
      <c r="AC49" s="283"/>
      <c r="AD49" s="297"/>
      <c r="AE49" s="283"/>
      <c r="AF49" s="38"/>
      <c r="AG49" s="89">
        <f>'LIMA RAMP F MASTER'!$J147</f>
        <v>0</v>
      </c>
      <c r="AH49" s="185">
        <f>'LIMA RAMP F MASTER'!$K147</f>
        <v>0</v>
      </c>
      <c r="AI49" s="186"/>
      <c r="AJ49" s="39"/>
      <c r="AK49" s="297"/>
      <c r="AL49" s="283"/>
      <c r="AM49" s="297"/>
      <c r="AN49" s="283"/>
      <c r="AO49" s="328"/>
      <c r="AP49" s="329"/>
      <c r="AQ49" s="185"/>
      <c r="AR49" s="184"/>
      <c r="AS49" s="98">
        <f>'LIMA RAMP F MASTER'!V147</f>
        <v>0</v>
      </c>
    </row>
    <row r="50" spans="1:45" s="7" customFormat="1" ht="12.75" customHeight="1">
      <c r="A50" s="185">
        <f>'LIMA RAMP F MASTER'!A73</f>
        <v>790.72358645988027</v>
      </c>
      <c r="B50" s="186"/>
      <c r="C50" s="281" t="str">
        <f>'LIMA RAMP F MASTER'!C73</f>
        <v>223:1</v>
      </c>
      <c r="D50" s="184"/>
      <c r="E50" s="297">
        <f>'LIMA RAMP F MASTER'!E73</f>
        <v>0.85730833488025349</v>
      </c>
      <c r="F50" s="283"/>
      <c r="G50" s="297">
        <f>'LIMA RAMP F MASTER'!G73</f>
        <v>5.3581770930015843E-2</v>
      </c>
      <c r="H50" s="283"/>
      <c r="I50" s="140">
        <f>'LIMA RAMP F MASTER'!I73</f>
        <v>16</v>
      </c>
      <c r="J50" s="34">
        <f>'LIMA RAMP F MASTER'!J73</f>
        <v>79900</v>
      </c>
      <c r="K50" s="185">
        <f>'LIMA RAMP F MASTER'!K73</f>
        <v>789.86627812500001</v>
      </c>
      <c r="L50" s="186"/>
      <c r="M50" s="39"/>
      <c r="N50" s="297"/>
      <c r="O50" s="283"/>
      <c r="P50" s="297"/>
      <c r="Q50" s="283"/>
      <c r="R50" s="333"/>
      <c r="S50" s="329"/>
      <c r="T50" s="185"/>
      <c r="U50" s="186"/>
      <c r="V50" s="94">
        <f>'LIMA RAMP F MASTER'!V73</f>
        <v>0</v>
      </c>
      <c r="W50" s="3"/>
      <c r="X50" s="185"/>
      <c r="Y50" s="186"/>
      <c r="Z50" s="183"/>
      <c r="AA50" s="184"/>
      <c r="AB50" s="297"/>
      <c r="AC50" s="283"/>
      <c r="AD50" s="297"/>
      <c r="AE50" s="283"/>
      <c r="AF50" s="38"/>
      <c r="AG50" s="89">
        <f>'LIMA RAMP F MASTER'!$J148</f>
        <v>0</v>
      </c>
      <c r="AH50" s="185">
        <f>'LIMA RAMP F MASTER'!$K148</f>
        <v>0</v>
      </c>
      <c r="AI50" s="186"/>
      <c r="AJ50" s="39"/>
      <c r="AK50" s="297"/>
      <c r="AL50" s="283"/>
      <c r="AM50" s="297"/>
      <c r="AN50" s="283"/>
      <c r="AO50" s="328"/>
      <c r="AP50" s="329"/>
      <c r="AQ50" s="185"/>
      <c r="AR50" s="184"/>
      <c r="AS50" s="98">
        <f>'LIMA RAMP F MASTER'!V148</f>
        <v>0</v>
      </c>
    </row>
    <row r="51" spans="1:45" s="7" customFormat="1" ht="12.75" customHeight="1">
      <c r="A51" s="185">
        <f>'LIMA RAMP F MASTER'!A74</f>
        <v>790.73487697461246</v>
      </c>
      <c r="B51" s="186"/>
      <c r="C51" s="281" t="str">
        <f>'LIMA RAMP F MASTER'!C74</f>
        <v>223:1</v>
      </c>
      <c r="D51" s="184"/>
      <c r="E51" s="297">
        <f>'LIMA RAMP F MASTER'!E74</f>
        <v>0.96</v>
      </c>
      <c r="F51" s="283"/>
      <c r="G51" s="297">
        <f>'LIMA RAMP F MASTER'!G74</f>
        <v>0.06</v>
      </c>
      <c r="H51" s="283"/>
      <c r="I51" s="140">
        <f>'LIMA RAMP F MASTER'!I74</f>
        <v>16</v>
      </c>
      <c r="J51" s="35">
        <f>'LIMA RAMP F MASTER'!J74</f>
        <v>79923.05</v>
      </c>
      <c r="K51" s="185">
        <f>'LIMA RAMP F MASTER'!K74</f>
        <v>789.77487697461243</v>
      </c>
      <c r="L51" s="186"/>
      <c r="M51" s="39"/>
      <c r="N51" s="297"/>
      <c r="O51" s="283"/>
      <c r="P51" s="297"/>
      <c r="Q51" s="283"/>
      <c r="R51" s="328"/>
      <c r="S51" s="329"/>
      <c r="T51" s="185"/>
      <c r="U51" s="186"/>
      <c r="V51" s="94" t="str">
        <f>'LIMA RAMP F MASTER'!V74</f>
        <v>FS</v>
      </c>
      <c r="W51" s="3"/>
      <c r="X51" s="185"/>
      <c r="Y51" s="186"/>
      <c r="Z51" s="183"/>
      <c r="AA51" s="184"/>
      <c r="AB51" s="297"/>
      <c r="AC51" s="283"/>
      <c r="AD51" s="297"/>
      <c r="AE51" s="283"/>
      <c r="AF51" s="38"/>
      <c r="AG51" s="89">
        <f>'LIMA RAMP F MASTER'!$J149</f>
        <v>0</v>
      </c>
      <c r="AH51" s="185">
        <f>'LIMA RAMP F MASTER'!$K149</f>
        <v>0</v>
      </c>
      <c r="AI51" s="186"/>
      <c r="AJ51" s="39"/>
      <c r="AK51" s="183"/>
      <c r="AL51" s="184"/>
      <c r="AM51" s="183"/>
      <c r="AN51" s="184"/>
      <c r="AO51" s="183"/>
      <c r="AP51" s="184"/>
      <c r="AQ51" s="183"/>
      <c r="AR51" s="184"/>
      <c r="AS51" s="98">
        <f>'LIMA RAMP F MASTER'!V149</f>
        <v>0</v>
      </c>
    </row>
    <row r="52" spans="1:45" s="7" customFormat="1" ht="12.75" customHeight="1">
      <c r="A52" s="185">
        <f>'LIMA RAMP F MASTER'!A75</f>
        <v>790.72926250000012</v>
      </c>
      <c r="B52" s="186"/>
      <c r="C52" s="281">
        <f>'LIMA RAMP F MASTER'!C75</f>
        <v>0</v>
      </c>
      <c r="D52" s="184"/>
      <c r="E52" s="297">
        <f>'LIMA RAMP F MASTER'!E75</f>
        <v>0.96</v>
      </c>
      <c r="F52" s="283"/>
      <c r="G52" s="297">
        <f>'LIMA RAMP F MASTER'!G75</f>
        <v>0.06</v>
      </c>
      <c r="H52" s="283"/>
      <c r="I52" s="140">
        <f>'LIMA RAMP F MASTER'!I75</f>
        <v>16</v>
      </c>
      <c r="J52" s="34">
        <f>'LIMA RAMP F MASTER'!J75</f>
        <v>79925</v>
      </c>
      <c r="K52" s="185">
        <f>'LIMA RAMP F MASTER'!K75</f>
        <v>789.76926250000008</v>
      </c>
      <c r="L52" s="186"/>
      <c r="M52" s="39"/>
      <c r="N52" s="297"/>
      <c r="O52" s="283"/>
      <c r="P52" s="297"/>
      <c r="Q52" s="283"/>
      <c r="R52" s="328"/>
      <c r="S52" s="329"/>
      <c r="T52" s="185"/>
      <c r="U52" s="186"/>
      <c r="V52" s="94">
        <f>'LIMA RAMP F MASTER'!V75</f>
        <v>0</v>
      </c>
      <c r="W52" s="3"/>
      <c r="X52" s="185"/>
      <c r="Y52" s="186"/>
      <c r="Z52" s="183"/>
      <c r="AA52" s="184"/>
      <c r="AB52" s="297"/>
      <c r="AC52" s="283"/>
      <c r="AD52" s="297"/>
      <c r="AE52" s="283"/>
      <c r="AF52" s="38"/>
      <c r="AG52" s="89">
        <f>'LIMA RAMP F MASTER'!$J150</f>
        <v>0</v>
      </c>
      <c r="AH52" s="185"/>
      <c r="AI52" s="186"/>
      <c r="AJ52" s="8"/>
      <c r="AK52" s="183"/>
      <c r="AL52" s="184"/>
      <c r="AM52" s="183"/>
      <c r="AN52" s="184"/>
      <c r="AO52" s="183"/>
      <c r="AP52" s="184"/>
      <c r="AQ52" s="183"/>
      <c r="AR52" s="184"/>
      <c r="AS52" s="99"/>
    </row>
    <row r="53" spans="1:45" s="7" customFormat="1" ht="12.75" customHeight="1">
      <c r="A53" s="185">
        <f>'LIMA RAMP F MASTER'!A76</f>
        <v>790.68655312500005</v>
      </c>
      <c r="B53" s="186"/>
      <c r="C53" s="281">
        <f>'LIMA RAMP F MASTER'!C76</f>
        <v>0</v>
      </c>
      <c r="D53" s="184"/>
      <c r="E53" s="297">
        <f>'LIMA RAMP F MASTER'!E76</f>
        <v>0.96</v>
      </c>
      <c r="F53" s="283"/>
      <c r="G53" s="297">
        <f>'LIMA RAMP F MASTER'!G76</f>
        <v>0.06</v>
      </c>
      <c r="H53" s="283"/>
      <c r="I53" s="140">
        <f>'LIMA RAMP F MASTER'!I76</f>
        <v>16</v>
      </c>
      <c r="J53" s="34">
        <f>'LIMA RAMP F MASTER'!J76</f>
        <v>79950</v>
      </c>
      <c r="K53" s="185">
        <f>'LIMA RAMP F MASTER'!K76</f>
        <v>789.72655312500001</v>
      </c>
      <c r="L53" s="186"/>
      <c r="M53" s="39"/>
      <c r="N53" s="297"/>
      <c r="O53" s="283"/>
      <c r="P53" s="297"/>
      <c r="Q53" s="283"/>
      <c r="R53" s="328"/>
      <c r="S53" s="329"/>
      <c r="T53" s="185"/>
      <c r="U53" s="186"/>
      <c r="V53" s="94">
        <f>'LIMA RAMP F MASTER'!V76</f>
        <v>0</v>
      </c>
      <c r="W53" s="3"/>
      <c r="X53" s="185"/>
      <c r="Y53" s="186"/>
      <c r="Z53" s="183"/>
      <c r="AA53" s="184"/>
      <c r="AB53" s="297"/>
      <c r="AC53" s="283"/>
      <c r="AD53" s="297"/>
      <c r="AE53" s="283"/>
      <c r="AF53" s="38"/>
      <c r="AG53" s="34"/>
      <c r="AH53" s="185"/>
      <c r="AI53" s="186"/>
      <c r="AJ53" s="8"/>
      <c r="AK53" s="183"/>
      <c r="AL53" s="184"/>
      <c r="AM53" s="183"/>
      <c r="AN53" s="184"/>
      <c r="AO53" s="183"/>
      <c r="AP53" s="184"/>
      <c r="AQ53" s="183"/>
      <c r="AR53" s="184"/>
      <c r="AS53" s="99"/>
    </row>
    <row r="54" spans="1:45" s="7" customFormat="1" ht="12.75" customHeight="1">
      <c r="A54" s="185">
        <f>'LIMA RAMP F MASTER'!A77</f>
        <v>790.69815000000006</v>
      </c>
      <c r="B54" s="186"/>
      <c r="C54" s="281">
        <f>'LIMA RAMP F MASTER'!C77</f>
        <v>0</v>
      </c>
      <c r="D54" s="184"/>
      <c r="E54" s="297">
        <f>'LIMA RAMP F MASTER'!E77</f>
        <v>0.96</v>
      </c>
      <c r="F54" s="283"/>
      <c r="G54" s="297">
        <f>'LIMA RAMP F MASTER'!G77</f>
        <v>0.06</v>
      </c>
      <c r="H54" s="283"/>
      <c r="I54" s="140">
        <f>'LIMA RAMP F MASTER'!I77</f>
        <v>16</v>
      </c>
      <c r="J54" s="34">
        <f>'LIMA RAMP F MASTER'!J77</f>
        <v>79975</v>
      </c>
      <c r="K54" s="185">
        <f>'LIMA RAMP F MASTER'!K77</f>
        <v>789.73815000000002</v>
      </c>
      <c r="L54" s="186"/>
      <c r="M54" s="39"/>
      <c r="N54" s="297"/>
      <c r="O54" s="283"/>
      <c r="P54" s="297"/>
      <c r="Q54" s="283"/>
      <c r="R54" s="328"/>
      <c r="S54" s="329"/>
      <c r="T54" s="185"/>
      <c r="U54" s="186"/>
      <c r="V54" s="94">
        <f>'LIMA RAMP F MASTER'!V77</f>
        <v>0</v>
      </c>
      <c r="W54" s="3"/>
      <c r="X54" s="185"/>
      <c r="Y54" s="186"/>
      <c r="Z54" s="183"/>
      <c r="AA54" s="184"/>
      <c r="AB54" s="297"/>
      <c r="AC54" s="283"/>
      <c r="AD54" s="297"/>
      <c r="AE54" s="283"/>
      <c r="AF54" s="38"/>
      <c r="AG54" s="34"/>
      <c r="AH54" s="185"/>
      <c r="AI54" s="186"/>
      <c r="AJ54" s="8"/>
      <c r="AK54" s="183"/>
      <c r="AL54" s="184"/>
      <c r="AM54" s="183"/>
      <c r="AN54" s="184"/>
      <c r="AO54" s="183"/>
      <c r="AP54" s="184"/>
      <c r="AQ54" s="183"/>
      <c r="AR54" s="184"/>
      <c r="AS54" s="99"/>
    </row>
    <row r="55" spans="1:45" s="7" customFormat="1" ht="12.75" customHeight="1">
      <c r="A55" s="185">
        <f>'LIMA RAMP F MASTER'!A78</f>
        <v>790.76405312500003</v>
      </c>
      <c r="B55" s="186"/>
      <c r="C55" s="281">
        <f>'LIMA RAMP F MASTER'!C78</f>
        <v>0</v>
      </c>
      <c r="D55" s="184"/>
      <c r="E55" s="297">
        <f>'LIMA RAMP F MASTER'!E78</f>
        <v>0.96</v>
      </c>
      <c r="F55" s="283"/>
      <c r="G55" s="297">
        <f>'LIMA RAMP F MASTER'!G78</f>
        <v>0.06</v>
      </c>
      <c r="H55" s="283"/>
      <c r="I55" s="140">
        <f>'LIMA RAMP F MASTER'!I78</f>
        <v>16</v>
      </c>
      <c r="J55" s="34">
        <f>'LIMA RAMP F MASTER'!J78</f>
        <v>80000</v>
      </c>
      <c r="K55" s="185">
        <f>'LIMA RAMP F MASTER'!K78</f>
        <v>789.804053125</v>
      </c>
      <c r="L55" s="186"/>
      <c r="M55" s="39"/>
      <c r="N55" s="297"/>
      <c r="O55" s="283"/>
      <c r="P55" s="297"/>
      <c r="Q55" s="283"/>
      <c r="R55" s="328"/>
      <c r="S55" s="329"/>
      <c r="T55" s="185"/>
      <c r="U55" s="186"/>
      <c r="V55" s="94">
        <f>'LIMA RAMP F MASTER'!V78</f>
        <v>0</v>
      </c>
      <c r="W55" s="3"/>
      <c r="X55" s="185"/>
      <c r="Y55" s="186"/>
      <c r="Z55" s="183"/>
      <c r="AA55" s="184"/>
      <c r="AB55" s="297"/>
      <c r="AC55" s="283"/>
      <c r="AD55" s="297"/>
      <c r="AE55" s="283"/>
      <c r="AF55" s="38"/>
      <c r="AG55" s="34"/>
      <c r="AH55" s="185"/>
      <c r="AI55" s="186"/>
      <c r="AJ55" s="8"/>
      <c r="AK55" s="183"/>
      <c r="AL55" s="184"/>
      <c r="AM55" s="183"/>
      <c r="AN55" s="184"/>
      <c r="AO55" s="183"/>
      <c r="AP55" s="184"/>
      <c r="AQ55" s="183"/>
      <c r="AR55" s="184"/>
      <c r="AS55" s="99"/>
    </row>
    <row r="56" spans="1:45" s="7" customFormat="1" ht="12.75" customHeight="1">
      <c r="A56" s="185">
        <f>'LIMA RAMP F MASTER'!A79</f>
        <v>790.88426250000009</v>
      </c>
      <c r="B56" s="186"/>
      <c r="C56" s="281">
        <f>'LIMA RAMP F MASTER'!C79</f>
        <v>0</v>
      </c>
      <c r="D56" s="184"/>
      <c r="E56" s="297">
        <f>'LIMA RAMP F MASTER'!E79</f>
        <v>0.96</v>
      </c>
      <c r="F56" s="283"/>
      <c r="G56" s="297">
        <f>'LIMA RAMP F MASTER'!G79</f>
        <v>0.06</v>
      </c>
      <c r="H56" s="283"/>
      <c r="I56" s="140">
        <f>'LIMA RAMP F MASTER'!I79</f>
        <v>16</v>
      </c>
      <c r="J56" s="34">
        <f>'LIMA RAMP F MASTER'!J79</f>
        <v>80025</v>
      </c>
      <c r="K56" s="185">
        <f>'LIMA RAMP F MASTER'!K79</f>
        <v>789.92426250000005</v>
      </c>
      <c r="L56" s="186"/>
      <c r="M56" s="39"/>
      <c r="N56" s="297"/>
      <c r="O56" s="283"/>
      <c r="P56" s="297"/>
      <c r="Q56" s="283"/>
      <c r="R56" s="328"/>
      <c r="S56" s="329"/>
      <c r="T56" s="185"/>
      <c r="U56" s="186"/>
      <c r="V56" s="94">
        <f>'LIMA RAMP F MASTER'!V79</f>
        <v>0</v>
      </c>
      <c r="W56" s="3"/>
      <c r="X56" s="185"/>
      <c r="Y56" s="186"/>
      <c r="Z56" s="183"/>
      <c r="AA56" s="184"/>
      <c r="AB56" s="297"/>
      <c r="AC56" s="283"/>
      <c r="AD56" s="297"/>
      <c r="AE56" s="283"/>
      <c r="AF56" s="38"/>
      <c r="AG56" s="34"/>
      <c r="AH56" s="185"/>
      <c r="AI56" s="186"/>
      <c r="AJ56" s="8"/>
      <c r="AK56" s="183"/>
      <c r="AL56" s="184"/>
      <c r="AM56" s="183"/>
      <c r="AN56" s="184"/>
      <c r="AO56" s="183"/>
      <c r="AP56" s="184"/>
      <c r="AQ56" s="183"/>
      <c r="AR56" s="184"/>
      <c r="AS56" s="99"/>
    </row>
    <row r="57" spans="1:45" s="7" customFormat="1" ht="12.75" customHeight="1">
      <c r="A57" s="185">
        <f>'LIMA RAMP F MASTER'!A80</f>
        <v>791.058778125</v>
      </c>
      <c r="B57" s="186"/>
      <c r="C57" s="281">
        <f>'LIMA RAMP F MASTER'!C80</f>
        <v>0</v>
      </c>
      <c r="D57" s="184"/>
      <c r="E57" s="297">
        <f>'LIMA RAMP F MASTER'!E80</f>
        <v>0.96</v>
      </c>
      <c r="F57" s="283"/>
      <c r="G57" s="297">
        <f>'LIMA RAMP F MASTER'!G80</f>
        <v>0.06</v>
      </c>
      <c r="H57" s="283"/>
      <c r="I57" s="140">
        <f>'LIMA RAMP F MASTER'!I80</f>
        <v>16</v>
      </c>
      <c r="J57" s="34">
        <f>'LIMA RAMP F MASTER'!J80</f>
        <v>80050</v>
      </c>
      <c r="K57" s="185">
        <f>'LIMA RAMP F MASTER'!K80</f>
        <v>790.09877812499997</v>
      </c>
      <c r="L57" s="186"/>
      <c r="M57" s="39"/>
      <c r="N57" s="297"/>
      <c r="O57" s="283"/>
      <c r="P57" s="297"/>
      <c r="Q57" s="283"/>
      <c r="R57" s="328"/>
      <c r="S57" s="329"/>
      <c r="T57" s="185"/>
      <c r="U57" s="186"/>
      <c r="V57" s="94">
        <f>'LIMA RAMP F MASTER'!V80</f>
        <v>0</v>
      </c>
      <c r="W57" s="3"/>
      <c r="X57" s="185"/>
      <c r="Y57" s="186"/>
      <c r="Z57" s="183"/>
      <c r="AA57" s="184"/>
      <c r="AB57" s="297"/>
      <c r="AC57" s="283"/>
      <c r="AD57" s="297"/>
      <c r="AE57" s="283"/>
      <c r="AF57" s="38"/>
      <c r="AG57" s="34"/>
      <c r="AH57" s="185"/>
      <c r="AI57" s="186"/>
      <c r="AJ57" s="8"/>
      <c r="AK57" s="183"/>
      <c r="AL57" s="184"/>
      <c r="AM57" s="183"/>
      <c r="AN57" s="184"/>
      <c r="AO57" s="183"/>
      <c r="AP57" s="184"/>
      <c r="AQ57" s="183"/>
      <c r="AR57" s="184"/>
      <c r="AS57" s="99"/>
    </row>
    <row r="58" spans="1:45" s="7" customFormat="1" ht="12.75" customHeight="1">
      <c r="A58" s="185">
        <f>'LIMA RAMP F MASTER'!A81</f>
        <v>791.2876</v>
      </c>
      <c r="B58" s="186"/>
      <c r="C58" s="281">
        <f>'LIMA RAMP F MASTER'!C81</f>
        <v>0</v>
      </c>
      <c r="D58" s="184"/>
      <c r="E58" s="297">
        <f>'LIMA RAMP F MASTER'!E81</f>
        <v>0.96</v>
      </c>
      <c r="F58" s="283"/>
      <c r="G58" s="297">
        <f>'LIMA RAMP F MASTER'!G81</f>
        <v>0.06</v>
      </c>
      <c r="H58" s="283"/>
      <c r="I58" s="140">
        <f>'LIMA RAMP F MASTER'!I81</f>
        <v>16</v>
      </c>
      <c r="J58" s="34">
        <f>'LIMA RAMP F MASTER'!J81</f>
        <v>80075</v>
      </c>
      <c r="K58" s="185">
        <f>'LIMA RAMP F MASTER'!K81</f>
        <v>790.32759999999996</v>
      </c>
      <c r="L58" s="186"/>
      <c r="M58" s="39"/>
      <c r="N58" s="297"/>
      <c r="O58" s="283"/>
      <c r="P58" s="297"/>
      <c r="Q58" s="283"/>
      <c r="R58" s="328"/>
      <c r="S58" s="329"/>
      <c r="T58" s="185"/>
      <c r="U58" s="186"/>
      <c r="V58" s="94">
        <f>'LIMA RAMP F MASTER'!V81</f>
        <v>0</v>
      </c>
      <c r="W58" s="3"/>
      <c r="X58" s="185"/>
      <c r="Y58" s="186"/>
      <c r="Z58" s="183"/>
      <c r="AA58" s="184"/>
      <c r="AB58" s="297"/>
      <c r="AC58" s="283"/>
      <c r="AD58" s="297"/>
      <c r="AE58" s="283"/>
      <c r="AF58" s="38"/>
      <c r="AG58" s="34"/>
      <c r="AH58" s="185"/>
      <c r="AI58" s="186"/>
      <c r="AJ58" s="8"/>
      <c r="AK58" s="183"/>
      <c r="AL58" s="184"/>
      <c r="AM58" s="183"/>
      <c r="AN58" s="184"/>
      <c r="AO58" s="183"/>
      <c r="AP58" s="184"/>
      <c r="AQ58" s="183"/>
      <c r="AR58" s="184"/>
      <c r="AS58" s="99"/>
    </row>
    <row r="59" spans="1:45" s="7" customFormat="1" ht="12.75" customHeight="1">
      <c r="A59" s="185">
        <f>'LIMA RAMP F MASTER'!A82</f>
        <v>791.57072812500007</v>
      </c>
      <c r="B59" s="186"/>
      <c r="C59" s="281">
        <f>'LIMA RAMP F MASTER'!C82</f>
        <v>0</v>
      </c>
      <c r="D59" s="184"/>
      <c r="E59" s="297">
        <f>'LIMA RAMP F MASTER'!E82</f>
        <v>0.96</v>
      </c>
      <c r="F59" s="283"/>
      <c r="G59" s="297">
        <f>'LIMA RAMP F MASTER'!G82</f>
        <v>0.06</v>
      </c>
      <c r="H59" s="283"/>
      <c r="I59" s="140">
        <f>'LIMA RAMP F MASTER'!I82</f>
        <v>16</v>
      </c>
      <c r="J59" s="34">
        <f>'LIMA RAMP F MASTER'!J82</f>
        <v>80100</v>
      </c>
      <c r="K59" s="185">
        <f>'LIMA RAMP F MASTER'!K82</f>
        <v>790.61072812500004</v>
      </c>
      <c r="L59" s="186"/>
      <c r="M59" s="39"/>
      <c r="N59" s="297"/>
      <c r="O59" s="283"/>
      <c r="P59" s="297"/>
      <c r="Q59" s="283"/>
      <c r="R59" s="328"/>
      <c r="S59" s="329"/>
      <c r="T59" s="185"/>
      <c r="U59" s="186"/>
      <c r="V59" s="94">
        <f>'LIMA RAMP F MASTER'!V82</f>
        <v>0</v>
      </c>
      <c r="W59" s="3"/>
      <c r="X59" s="185"/>
      <c r="Y59" s="186"/>
      <c r="Z59" s="183"/>
      <c r="AA59" s="184"/>
      <c r="AB59" s="297"/>
      <c r="AC59" s="283"/>
      <c r="AD59" s="297"/>
      <c r="AE59" s="283"/>
      <c r="AF59" s="38"/>
      <c r="AG59" s="34"/>
      <c r="AH59" s="185"/>
      <c r="AI59" s="186"/>
      <c r="AJ59" s="8"/>
      <c r="AK59" s="183"/>
      <c r="AL59" s="184"/>
      <c r="AM59" s="183"/>
      <c r="AN59" s="184"/>
      <c r="AO59" s="183"/>
      <c r="AP59" s="184"/>
      <c r="AQ59" s="183"/>
      <c r="AR59" s="184"/>
      <c r="AS59" s="99"/>
    </row>
    <row r="60" spans="1:45" s="7" customFormat="1" ht="12.75" customHeight="1">
      <c r="A60" s="185">
        <f>'LIMA RAMP F MASTER'!A83</f>
        <v>791.9081625</v>
      </c>
      <c r="B60" s="186"/>
      <c r="C60" s="281">
        <f>'LIMA RAMP F MASTER'!C83</f>
        <v>0</v>
      </c>
      <c r="D60" s="184"/>
      <c r="E60" s="297">
        <f>'LIMA RAMP F MASTER'!E83</f>
        <v>0.96</v>
      </c>
      <c r="F60" s="283"/>
      <c r="G60" s="297">
        <f>'LIMA RAMP F MASTER'!G83</f>
        <v>0.06</v>
      </c>
      <c r="H60" s="283"/>
      <c r="I60" s="140">
        <f>'LIMA RAMP F MASTER'!I83</f>
        <v>16</v>
      </c>
      <c r="J60" s="34">
        <f>'LIMA RAMP F MASTER'!J83</f>
        <v>80125</v>
      </c>
      <c r="K60" s="185">
        <f>'LIMA RAMP F MASTER'!K83</f>
        <v>790.94816249999997</v>
      </c>
      <c r="L60" s="186"/>
      <c r="M60" s="39"/>
      <c r="N60" s="297"/>
      <c r="O60" s="283"/>
      <c r="P60" s="297"/>
      <c r="Q60" s="283"/>
      <c r="R60" s="328"/>
      <c r="S60" s="329"/>
      <c r="T60" s="185"/>
      <c r="U60" s="186"/>
      <c r="V60" s="94">
        <f>'LIMA RAMP F MASTER'!V83</f>
        <v>0</v>
      </c>
      <c r="W60" s="3"/>
      <c r="X60" s="185"/>
      <c r="Y60" s="186"/>
      <c r="Z60" s="183"/>
      <c r="AA60" s="184"/>
      <c r="AB60" s="297"/>
      <c r="AC60" s="283"/>
      <c r="AD60" s="297"/>
      <c r="AE60" s="283"/>
      <c r="AF60" s="38"/>
      <c r="AG60" s="34"/>
      <c r="AH60" s="185"/>
      <c r="AI60" s="186"/>
      <c r="AJ60" s="8"/>
      <c r="AK60" s="183"/>
      <c r="AL60" s="184"/>
      <c r="AM60" s="183"/>
      <c r="AN60" s="184"/>
      <c r="AO60" s="183"/>
      <c r="AP60" s="184"/>
      <c r="AQ60" s="183"/>
      <c r="AR60" s="184"/>
      <c r="AS60" s="99"/>
    </row>
    <row r="61" spans="1:45" s="7" customFormat="1" ht="12.75" customHeight="1">
      <c r="A61" s="185">
        <f>'LIMA RAMP F MASTER'!A84</f>
        <v>792.29990312500013</v>
      </c>
      <c r="B61" s="186"/>
      <c r="C61" s="281">
        <f>'LIMA RAMP F MASTER'!C84</f>
        <v>0</v>
      </c>
      <c r="D61" s="184"/>
      <c r="E61" s="297">
        <f>'LIMA RAMP F MASTER'!E84</f>
        <v>0.96</v>
      </c>
      <c r="F61" s="283"/>
      <c r="G61" s="297">
        <f>'LIMA RAMP F MASTER'!G84</f>
        <v>0.06</v>
      </c>
      <c r="H61" s="283"/>
      <c r="I61" s="140">
        <f>'LIMA RAMP F MASTER'!I84</f>
        <v>16</v>
      </c>
      <c r="J61" s="34">
        <f>'LIMA RAMP F MASTER'!J84</f>
        <v>80150</v>
      </c>
      <c r="K61" s="185">
        <f>'LIMA RAMP F MASTER'!K84</f>
        <v>791.33990312500009</v>
      </c>
      <c r="L61" s="186"/>
      <c r="M61" s="39"/>
      <c r="N61" s="297"/>
      <c r="O61" s="283"/>
      <c r="P61" s="297"/>
      <c r="Q61" s="283"/>
      <c r="R61" s="328"/>
      <c r="S61" s="329"/>
      <c r="T61" s="185"/>
      <c r="U61" s="186"/>
      <c r="V61" s="94">
        <f>'LIMA RAMP F MASTER'!V84</f>
        <v>0</v>
      </c>
      <c r="W61" s="3"/>
      <c r="X61" s="185"/>
      <c r="Y61" s="186"/>
      <c r="Z61" s="183"/>
      <c r="AA61" s="184"/>
      <c r="AB61" s="297"/>
      <c r="AC61" s="283"/>
      <c r="AD61" s="297"/>
      <c r="AE61" s="283"/>
      <c r="AF61" s="38"/>
      <c r="AG61" s="34"/>
      <c r="AH61" s="185"/>
      <c r="AI61" s="186"/>
      <c r="AJ61" s="8"/>
      <c r="AK61" s="183"/>
      <c r="AL61" s="184"/>
      <c r="AM61" s="183"/>
      <c r="AN61" s="184"/>
      <c r="AO61" s="183"/>
      <c r="AP61" s="184"/>
      <c r="AQ61" s="183"/>
      <c r="AR61" s="184"/>
      <c r="AS61" s="99"/>
    </row>
    <row r="62" spans="1:45" s="7" customFormat="1" ht="12.75" customHeight="1">
      <c r="A62" s="185">
        <f>'LIMA RAMP F MASTER'!A85</f>
        <v>792.43760225711264</v>
      </c>
      <c r="B62" s="186"/>
      <c r="C62" s="281" t="str">
        <f>'LIMA RAMP F MASTER'!C85</f>
        <v>208:1</v>
      </c>
      <c r="D62" s="184"/>
      <c r="E62" s="297">
        <f>'LIMA RAMP F MASTER'!E85</f>
        <v>0.96</v>
      </c>
      <c r="F62" s="283"/>
      <c r="G62" s="297">
        <f>'LIMA RAMP F MASTER'!G85</f>
        <v>0.06</v>
      </c>
      <c r="H62" s="283"/>
      <c r="I62" s="140">
        <f>'LIMA RAMP F MASTER'!I85</f>
        <v>16</v>
      </c>
      <c r="J62" s="35">
        <f>'LIMA RAMP F MASTER'!J85</f>
        <v>80158.05</v>
      </c>
      <c r="K62" s="185">
        <f>'LIMA RAMP F MASTER'!K85</f>
        <v>791.47760225711261</v>
      </c>
      <c r="L62" s="186"/>
      <c r="M62" s="39"/>
      <c r="N62" s="297"/>
      <c r="O62" s="283"/>
      <c r="P62" s="297"/>
      <c r="Q62" s="283"/>
      <c r="R62" s="328"/>
      <c r="S62" s="329"/>
      <c r="T62" s="185"/>
      <c r="U62" s="186"/>
      <c r="V62" s="94" t="str">
        <f>'LIMA RAMP F MASTER'!V85</f>
        <v>FS</v>
      </c>
      <c r="W62" s="3"/>
      <c r="X62" s="185"/>
      <c r="Y62" s="186"/>
      <c r="Z62" s="183"/>
      <c r="AA62" s="184"/>
      <c r="AB62" s="297"/>
      <c r="AC62" s="283"/>
      <c r="AD62" s="297"/>
      <c r="AE62" s="283"/>
      <c r="AF62" s="38"/>
      <c r="AG62" s="34"/>
      <c r="AH62" s="185"/>
      <c r="AI62" s="186"/>
      <c r="AJ62" s="8"/>
      <c r="AK62" s="183"/>
      <c r="AL62" s="184"/>
      <c r="AM62" s="183"/>
      <c r="AN62" s="184"/>
      <c r="AO62" s="183"/>
      <c r="AP62" s="184"/>
      <c r="AQ62" s="183"/>
      <c r="AR62" s="184"/>
      <c r="AS62" s="99"/>
    </row>
    <row r="63" spans="1:45" s="7" customFormat="1" ht="12.75" customHeight="1">
      <c r="A63" s="185">
        <f>'LIMA RAMP F MASTER'!A86</f>
        <v>792.66458999999998</v>
      </c>
      <c r="B63" s="186"/>
      <c r="C63" s="281" t="str">
        <f>'LIMA RAMP F MASTER'!C86</f>
        <v>208:1</v>
      </c>
      <c r="D63" s="184"/>
      <c r="E63" s="297">
        <f>'LIMA RAMP F MASTER'!E86</f>
        <v>0.87864000000001397</v>
      </c>
      <c r="F63" s="283"/>
      <c r="G63" s="297">
        <f>'LIMA RAMP F MASTER'!G86</f>
        <v>5.4915000000000873E-2</v>
      </c>
      <c r="H63" s="283"/>
      <c r="I63" s="140">
        <f>'LIMA RAMP F MASTER'!I86</f>
        <v>16</v>
      </c>
      <c r="J63" s="34">
        <f>'LIMA RAMP F MASTER'!J86</f>
        <v>80175</v>
      </c>
      <c r="K63" s="185">
        <f>'LIMA RAMP F MASTER'!K86</f>
        <v>791.78594999999996</v>
      </c>
      <c r="L63" s="186"/>
      <c r="M63" s="39"/>
      <c r="N63" s="297"/>
      <c r="O63" s="283"/>
      <c r="P63" s="297"/>
      <c r="Q63" s="283"/>
      <c r="R63" s="328"/>
      <c r="S63" s="329"/>
      <c r="T63" s="185"/>
      <c r="U63" s="186"/>
      <c r="V63" s="94">
        <f>'LIMA RAMP F MASTER'!V86</f>
        <v>0</v>
      </c>
      <c r="W63" s="3"/>
      <c r="X63" s="185"/>
      <c r="Y63" s="186"/>
      <c r="Z63" s="183"/>
      <c r="AA63" s="184"/>
      <c r="AB63" s="297"/>
      <c r="AC63" s="283"/>
      <c r="AD63" s="297"/>
      <c r="AE63" s="283"/>
      <c r="AF63" s="38"/>
      <c r="AG63" s="34"/>
      <c r="AH63" s="185"/>
      <c r="AI63" s="186"/>
      <c r="AJ63" s="8"/>
      <c r="AK63" s="183"/>
      <c r="AL63" s="184"/>
      <c r="AM63" s="183"/>
      <c r="AN63" s="184"/>
      <c r="AO63" s="183"/>
      <c r="AP63" s="184"/>
      <c r="AQ63" s="183"/>
      <c r="AR63" s="184"/>
      <c r="AS63" s="99"/>
    </row>
    <row r="64" spans="1:45" s="7" customFormat="1" ht="12.75" customHeight="1">
      <c r="A64" s="185">
        <f>'LIMA RAMP F MASTER'!A87</f>
        <v>792.80111648000002</v>
      </c>
      <c r="B64" s="186"/>
      <c r="C64" s="281" t="str">
        <f>'LIMA RAMP F MASTER'!C87</f>
        <v>208:1</v>
      </c>
      <c r="D64" s="184"/>
      <c r="E64" s="297">
        <f>'LIMA RAMP F MASTER'!E87</f>
        <v>0.83227199999999724</v>
      </c>
      <c r="F64" s="283"/>
      <c r="G64" s="297">
        <f>'LIMA RAMP F MASTER'!G87</f>
        <v>5.2016999999999827E-2</v>
      </c>
      <c r="H64" s="283"/>
      <c r="I64" s="140">
        <f>'LIMA RAMP F MASTER'!I87</f>
        <v>16</v>
      </c>
      <c r="J64" s="35">
        <f>'LIMA RAMP F MASTER'!J87</f>
        <v>80184.66</v>
      </c>
      <c r="K64" s="185">
        <f>'LIMA RAMP F MASTER'!K87</f>
        <v>791.96884448000003</v>
      </c>
      <c r="L64" s="186"/>
      <c r="M64" s="39"/>
      <c r="N64" s="297"/>
      <c r="O64" s="283"/>
      <c r="P64" s="297"/>
      <c r="Q64" s="283"/>
      <c r="R64" s="328"/>
      <c r="S64" s="329"/>
      <c r="T64" s="185"/>
      <c r="U64" s="186"/>
      <c r="V64" s="94" t="str">
        <f>'LIMA RAMP F MASTER'!V87</f>
        <v>PCC</v>
      </c>
      <c r="W64" s="3"/>
      <c r="X64" s="185"/>
      <c r="Y64" s="186"/>
      <c r="Z64" s="183"/>
      <c r="AA64" s="184"/>
      <c r="AB64" s="297"/>
      <c r="AC64" s="283"/>
      <c r="AD64" s="297"/>
      <c r="AE64" s="283"/>
      <c r="AF64" s="38"/>
      <c r="AG64" s="35"/>
      <c r="AH64" s="185"/>
      <c r="AI64" s="186"/>
      <c r="AJ64" s="8"/>
      <c r="AK64" s="183"/>
      <c r="AL64" s="184"/>
      <c r="AM64" s="183"/>
      <c r="AN64" s="184"/>
      <c r="AO64" s="183"/>
      <c r="AP64" s="184"/>
      <c r="AQ64" s="183"/>
      <c r="AR64" s="184"/>
      <c r="AS64" s="99"/>
    </row>
    <row r="65" spans="1:45" s="7" customFormat="1" ht="12.75" customHeight="1">
      <c r="A65" s="185"/>
      <c r="B65" s="186"/>
      <c r="C65" s="183"/>
      <c r="D65" s="184"/>
      <c r="E65" s="297"/>
      <c r="F65" s="283"/>
      <c r="G65" s="297"/>
      <c r="H65" s="283"/>
      <c r="I65" s="140"/>
      <c r="J65" s="89"/>
      <c r="K65" s="185"/>
      <c r="L65" s="186"/>
      <c r="M65" s="39"/>
      <c r="N65" s="297"/>
      <c r="O65" s="283"/>
      <c r="P65" s="297"/>
      <c r="Q65" s="283"/>
      <c r="R65" s="328"/>
      <c r="S65" s="329"/>
      <c r="T65" s="185"/>
      <c r="U65" s="186"/>
      <c r="V65" s="145"/>
      <c r="W65" s="3"/>
      <c r="X65" s="185"/>
      <c r="Y65" s="186"/>
      <c r="Z65" s="183"/>
      <c r="AA65" s="184"/>
      <c r="AB65" s="297"/>
      <c r="AC65" s="283"/>
      <c r="AD65" s="297"/>
      <c r="AE65" s="283"/>
      <c r="AF65" s="38"/>
      <c r="AG65" s="34"/>
      <c r="AH65" s="185"/>
      <c r="AI65" s="186"/>
      <c r="AJ65" s="8"/>
      <c r="AK65" s="183"/>
      <c r="AL65" s="184"/>
      <c r="AM65" s="183"/>
      <c r="AN65" s="184"/>
      <c r="AO65" s="183"/>
      <c r="AP65" s="184"/>
      <c r="AQ65" s="183"/>
      <c r="AR65" s="184"/>
      <c r="AS65" s="99"/>
    </row>
    <row r="66" spans="1:45" s="7" customFormat="1" ht="12.75" customHeight="1">
      <c r="A66" s="185"/>
      <c r="B66" s="186"/>
      <c r="C66" s="183"/>
      <c r="D66" s="184"/>
      <c r="E66" s="297"/>
      <c r="F66" s="283"/>
      <c r="G66" s="297"/>
      <c r="H66" s="283"/>
      <c r="I66" s="140"/>
      <c r="J66" s="89"/>
      <c r="K66" s="185"/>
      <c r="L66" s="186"/>
      <c r="M66" s="39"/>
      <c r="N66" s="297"/>
      <c r="O66" s="283"/>
      <c r="P66" s="297"/>
      <c r="Q66" s="283"/>
      <c r="R66" s="328"/>
      <c r="S66" s="329"/>
      <c r="T66" s="185"/>
      <c r="U66" s="186"/>
      <c r="V66" s="145"/>
      <c r="W66" s="3"/>
      <c r="X66" s="185"/>
      <c r="Y66" s="186"/>
      <c r="Z66" s="183"/>
      <c r="AA66" s="184"/>
      <c r="AB66" s="297"/>
      <c r="AC66" s="283"/>
      <c r="AD66" s="297"/>
      <c r="AE66" s="283"/>
      <c r="AF66" s="38"/>
      <c r="AG66" s="34"/>
      <c r="AH66" s="185"/>
      <c r="AI66" s="186"/>
      <c r="AJ66" s="8"/>
      <c r="AK66" s="183"/>
      <c r="AL66" s="184"/>
      <c r="AM66" s="183"/>
      <c r="AN66" s="184"/>
      <c r="AO66" s="183"/>
      <c r="AP66" s="184"/>
      <c r="AQ66" s="183"/>
      <c r="AR66" s="184"/>
      <c r="AS66" s="99"/>
    </row>
    <row r="67" spans="1:45" s="7" customFormat="1" ht="12.75" customHeight="1">
      <c r="A67" s="185"/>
      <c r="B67" s="186"/>
      <c r="C67" s="183"/>
      <c r="D67" s="184"/>
      <c r="E67" s="297"/>
      <c r="F67" s="283"/>
      <c r="G67" s="297"/>
      <c r="H67" s="283"/>
      <c r="I67" s="140"/>
      <c r="J67" s="89"/>
      <c r="K67" s="185"/>
      <c r="L67" s="186"/>
      <c r="M67" s="39"/>
      <c r="N67" s="297"/>
      <c r="O67" s="283"/>
      <c r="P67" s="297"/>
      <c r="Q67" s="283"/>
      <c r="R67" s="328"/>
      <c r="S67" s="329"/>
      <c r="T67" s="185"/>
      <c r="U67" s="186"/>
      <c r="V67" s="145"/>
      <c r="W67" s="3"/>
      <c r="X67" s="185"/>
      <c r="Y67" s="186"/>
      <c r="Z67" s="183"/>
      <c r="AA67" s="184"/>
      <c r="AB67" s="297"/>
      <c r="AC67" s="283"/>
      <c r="AD67" s="297"/>
      <c r="AE67" s="283"/>
      <c r="AF67" s="38"/>
      <c r="AG67" s="34"/>
      <c r="AH67" s="185"/>
      <c r="AI67" s="186"/>
      <c r="AJ67" s="8"/>
      <c r="AK67" s="183"/>
      <c r="AL67" s="184"/>
      <c r="AM67" s="183"/>
      <c r="AN67" s="184"/>
      <c r="AO67" s="183"/>
      <c r="AP67" s="184"/>
      <c r="AQ67" s="183"/>
      <c r="AR67" s="184"/>
      <c r="AS67" s="99"/>
    </row>
    <row r="68" spans="1:45" s="7" customFormat="1" ht="12.75" customHeight="1">
      <c r="A68" s="185"/>
      <c r="B68" s="186"/>
      <c r="C68" s="183"/>
      <c r="D68" s="184"/>
      <c r="E68" s="297"/>
      <c r="F68" s="283"/>
      <c r="G68" s="297"/>
      <c r="H68" s="283"/>
      <c r="I68" s="140"/>
      <c r="J68" s="89"/>
      <c r="K68" s="185"/>
      <c r="L68" s="186"/>
      <c r="M68" s="39"/>
      <c r="N68" s="297"/>
      <c r="O68" s="283"/>
      <c r="P68" s="297"/>
      <c r="Q68" s="283"/>
      <c r="R68" s="328"/>
      <c r="S68" s="329"/>
      <c r="T68" s="185"/>
      <c r="U68" s="186"/>
      <c r="V68" s="145"/>
      <c r="W68" s="3"/>
      <c r="X68" s="185"/>
      <c r="Y68" s="186"/>
      <c r="Z68" s="183"/>
      <c r="AA68" s="184"/>
      <c r="AB68" s="297"/>
      <c r="AC68" s="283"/>
      <c r="AD68" s="297"/>
      <c r="AE68" s="283"/>
      <c r="AF68" s="38"/>
      <c r="AG68" s="35"/>
      <c r="AH68" s="185"/>
      <c r="AI68" s="186"/>
      <c r="AJ68" s="8"/>
      <c r="AK68" s="183"/>
      <c r="AL68" s="184"/>
      <c r="AM68" s="183"/>
      <c r="AN68" s="184"/>
      <c r="AO68" s="183"/>
      <c r="AP68" s="184"/>
      <c r="AQ68" s="183"/>
      <c r="AR68" s="184"/>
      <c r="AS68" s="99"/>
    </row>
    <row r="69" spans="1:45" s="7" customFormat="1" ht="12.75" customHeight="1">
      <c r="A69" s="185"/>
      <c r="B69" s="186"/>
      <c r="C69" s="183"/>
      <c r="D69" s="184"/>
      <c r="E69" s="297"/>
      <c r="F69" s="283"/>
      <c r="G69" s="297"/>
      <c r="H69" s="283"/>
      <c r="I69" s="140"/>
      <c r="J69" s="89"/>
      <c r="K69" s="185"/>
      <c r="L69" s="186"/>
      <c r="M69" s="39"/>
      <c r="N69" s="297"/>
      <c r="O69" s="283"/>
      <c r="P69" s="297"/>
      <c r="Q69" s="283"/>
      <c r="R69" s="328"/>
      <c r="S69" s="329"/>
      <c r="T69" s="185"/>
      <c r="U69" s="186"/>
      <c r="V69" s="145"/>
      <c r="W69" s="3"/>
      <c r="X69" s="185"/>
      <c r="Y69" s="186"/>
      <c r="Z69" s="183"/>
      <c r="AA69" s="184"/>
      <c r="AB69" s="297"/>
      <c r="AC69" s="283"/>
      <c r="AD69" s="297"/>
      <c r="AE69" s="283"/>
      <c r="AF69" s="38"/>
      <c r="AG69" s="34"/>
      <c r="AH69" s="185"/>
      <c r="AI69" s="186"/>
      <c r="AJ69" s="8"/>
      <c r="AK69" s="183"/>
      <c r="AL69" s="184"/>
      <c r="AM69" s="183"/>
      <c r="AN69" s="184"/>
      <c r="AO69" s="183"/>
      <c r="AP69" s="184"/>
      <c r="AQ69" s="183"/>
      <c r="AR69" s="184"/>
      <c r="AS69" s="99"/>
    </row>
    <row r="70" spans="1:45" s="7" customFormat="1" ht="12.75" customHeight="1">
      <c r="A70" s="185"/>
      <c r="B70" s="186"/>
      <c r="C70" s="183"/>
      <c r="D70" s="184"/>
      <c r="E70" s="297"/>
      <c r="F70" s="283"/>
      <c r="G70" s="297"/>
      <c r="H70" s="283"/>
      <c r="I70" s="140"/>
      <c r="J70" s="89"/>
      <c r="K70" s="185"/>
      <c r="L70" s="186"/>
      <c r="M70" s="39"/>
      <c r="N70" s="297"/>
      <c r="O70" s="283"/>
      <c r="P70" s="297"/>
      <c r="Q70" s="283"/>
      <c r="R70" s="328"/>
      <c r="S70" s="329"/>
      <c r="T70" s="185"/>
      <c r="U70" s="186"/>
      <c r="V70" s="145"/>
      <c r="W70" s="3"/>
      <c r="X70" s="185"/>
      <c r="Y70" s="186"/>
      <c r="Z70" s="183"/>
      <c r="AA70" s="184"/>
      <c r="AB70" s="297"/>
      <c r="AC70" s="283"/>
      <c r="AD70" s="297"/>
      <c r="AE70" s="283"/>
      <c r="AF70" s="38"/>
      <c r="AG70" s="35"/>
      <c r="AH70" s="185"/>
      <c r="AI70" s="186"/>
      <c r="AJ70" s="8"/>
      <c r="AK70" s="183"/>
      <c r="AL70" s="184"/>
      <c r="AM70" s="183"/>
      <c r="AN70" s="184"/>
      <c r="AO70" s="183"/>
      <c r="AP70" s="184"/>
      <c r="AQ70" s="183"/>
      <c r="AR70" s="184"/>
      <c r="AS70" s="99"/>
    </row>
    <row r="71" spans="1:45" s="7" customFormat="1" ht="12.75" customHeight="1">
      <c r="A71" s="185"/>
      <c r="B71" s="186"/>
      <c r="C71" s="183"/>
      <c r="D71" s="184"/>
      <c r="E71" s="297"/>
      <c r="F71" s="283"/>
      <c r="G71" s="297"/>
      <c r="H71" s="283"/>
      <c r="I71" s="140"/>
      <c r="J71" s="89"/>
      <c r="K71" s="185"/>
      <c r="L71" s="186"/>
      <c r="M71" s="39"/>
      <c r="N71" s="297"/>
      <c r="O71" s="283"/>
      <c r="P71" s="297"/>
      <c r="Q71" s="283"/>
      <c r="R71" s="328"/>
      <c r="S71" s="329"/>
      <c r="T71" s="185"/>
      <c r="U71" s="186"/>
      <c r="V71" s="145"/>
      <c r="W71" s="3"/>
      <c r="X71" s="185"/>
      <c r="Y71" s="186"/>
      <c r="Z71" s="183"/>
      <c r="AA71" s="184"/>
      <c r="AB71" s="297"/>
      <c r="AC71" s="283"/>
      <c r="AD71" s="297"/>
      <c r="AE71" s="283"/>
      <c r="AF71" s="38"/>
      <c r="AG71" s="34"/>
      <c r="AH71" s="185"/>
      <c r="AI71" s="186"/>
      <c r="AJ71" s="8"/>
      <c r="AK71" s="183"/>
      <c r="AL71" s="184"/>
      <c r="AM71" s="183"/>
      <c r="AN71" s="184"/>
      <c r="AO71" s="183"/>
      <c r="AP71" s="184"/>
      <c r="AQ71" s="183"/>
      <c r="AR71" s="184"/>
      <c r="AS71" s="99"/>
    </row>
    <row r="72" spans="1:45" s="7" customFormat="1" ht="12.75" customHeight="1">
      <c r="A72" s="185"/>
      <c r="B72" s="186"/>
      <c r="C72" s="183"/>
      <c r="D72" s="184"/>
      <c r="E72" s="297"/>
      <c r="F72" s="283"/>
      <c r="G72" s="297"/>
      <c r="H72" s="283"/>
      <c r="I72" s="140"/>
      <c r="J72" s="89"/>
      <c r="K72" s="185"/>
      <c r="L72" s="186"/>
      <c r="M72" s="39"/>
      <c r="N72" s="297"/>
      <c r="O72" s="283"/>
      <c r="P72" s="297"/>
      <c r="Q72" s="283"/>
      <c r="R72" s="328"/>
      <c r="S72" s="329"/>
      <c r="T72" s="185"/>
      <c r="U72" s="186"/>
      <c r="V72" s="145"/>
      <c r="W72"/>
      <c r="X72" s="185"/>
      <c r="Y72" s="186"/>
      <c r="Z72" s="185"/>
      <c r="AA72" s="186"/>
      <c r="AB72" s="297"/>
      <c r="AC72" s="283"/>
      <c r="AD72" s="297"/>
      <c r="AE72" s="283"/>
      <c r="AF72" s="39"/>
      <c r="AG72" s="34"/>
      <c r="AH72" s="185"/>
      <c r="AI72" s="186"/>
      <c r="AJ72" s="8"/>
      <c r="AK72" s="183"/>
      <c r="AL72" s="184"/>
      <c r="AM72" s="183"/>
      <c r="AN72" s="184"/>
      <c r="AO72" s="183"/>
      <c r="AP72" s="184"/>
      <c r="AQ72" s="183"/>
      <c r="AR72" s="184"/>
      <c r="AS72" s="100"/>
    </row>
    <row r="73" spans="1:45" s="7" customFormat="1" ht="12.75" customHeight="1">
      <c r="A73" s="185"/>
      <c r="B73" s="186"/>
      <c r="C73" s="350"/>
      <c r="D73" s="329"/>
      <c r="E73" s="297"/>
      <c r="F73" s="283"/>
      <c r="G73" s="297"/>
      <c r="H73" s="283"/>
      <c r="I73" s="39"/>
      <c r="J73" s="35"/>
      <c r="K73" s="185"/>
      <c r="L73" s="186"/>
      <c r="M73" s="39"/>
      <c r="N73" s="297"/>
      <c r="O73" s="283"/>
      <c r="P73" s="297"/>
      <c r="Q73" s="283"/>
      <c r="R73" s="328"/>
      <c r="S73" s="329"/>
      <c r="T73" s="185"/>
      <c r="U73" s="186"/>
      <c r="V73" s="46"/>
      <c r="W73"/>
      <c r="X73" s="185"/>
      <c r="Y73" s="186"/>
      <c r="Z73" s="185"/>
      <c r="AA73" s="186"/>
      <c r="AB73" s="297"/>
      <c r="AC73" s="283"/>
      <c r="AD73" s="297"/>
      <c r="AE73" s="283"/>
      <c r="AF73" s="39"/>
      <c r="AG73" s="34"/>
      <c r="AH73" s="185"/>
      <c r="AI73" s="186"/>
      <c r="AJ73" s="8"/>
      <c r="AK73" s="183"/>
      <c r="AL73" s="184"/>
      <c r="AM73" s="183"/>
      <c r="AN73" s="184"/>
      <c r="AO73" s="183"/>
      <c r="AP73" s="184"/>
      <c r="AQ73" s="183"/>
      <c r="AR73" s="184"/>
      <c r="AS73" s="100"/>
    </row>
    <row r="74" spans="1:45" s="7" customFormat="1" ht="12.75" customHeight="1">
      <c r="A74" s="185"/>
      <c r="B74" s="186"/>
      <c r="C74" s="350"/>
      <c r="D74" s="329"/>
      <c r="E74" s="297"/>
      <c r="F74" s="283"/>
      <c r="G74" s="297"/>
      <c r="H74" s="283"/>
      <c r="I74" s="39"/>
      <c r="J74" s="35"/>
      <c r="K74" s="185"/>
      <c r="L74" s="186"/>
      <c r="M74" s="39"/>
      <c r="N74" s="297"/>
      <c r="O74" s="283"/>
      <c r="P74" s="297"/>
      <c r="Q74" s="283"/>
      <c r="R74" s="328"/>
      <c r="S74" s="329"/>
      <c r="T74" s="185"/>
      <c r="U74" s="186"/>
      <c r="V74" s="46"/>
      <c r="W74"/>
      <c r="X74" s="185"/>
      <c r="Y74" s="186"/>
      <c r="Z74" s="185"/>
      <c r="AA74" s="186"/>
      <c r="AB74" s="297"/>
      <c r="AC74" s="283"/>
      <c r="AD74" s="297"/>
      <c r="AE74" s="283"/>
      <c r="AF74" s="39"/>
      <c r="AG74" s="34"/>
      <c r="AH74" s="185"/>
      <c r="AI74" s="186"/>
      <c r="AJ74" s="8"/>
      <c r="AK74" s="183"/>
      <c r="AL74" s="184"/>
      <c r="AM74" s="183"/>
      <c r="AN74" s="184"/>
      <c r="AO74" s="183"/>
      <c r="AP74" s="184"/>
      <c r="AQ74" s="183"/>
      <c r="AR74" s="184"/>
      <c r="AS74" s="100"/>
    </row>
    <row r="75" spans="1:45" s="7" customFormat="1" ht="12.75" customHeight="1">
      <c r="A75" s="185"/>
      <c r="B75" s="186"/>
      <c r="C75" s="350"/>
      <c r="D75" s="329"/>
      <c r="E75" s="297"/>
      <c r="F75" s="283"/>
      <c r="G75" s="297"/>
      <c r="H75" s="283"/>
      <c r="I75" s="39"/>
      <c r="J75" s="35"/>
      <c r="K75" s="185"/>
      <c r="L75" s="186"/>
      <c r="M75" s="39"/>
      <c r="N75" s="297"/>
      <c r="O75" s="283"/>
      <c r="P75" s="297"/>
      <c r="Q75" s="283"/>
      <c r="R75" s="328"/>
      <c r="S75" s="329"/>
      <c r="T75" s="185"/>
      <c r="U75" s="186"/>
      <c r="V75" s="46"/>
      <c r="W75"/>
      <c r="X75" s="185"/>
      <c r="Y75" s="186"/>
      <c r="Z75" s="185"/>
      <c r="AA75" s="186"/>
      <c r="AB75" s="297"/>
      <c r="AC75" s="283"/>
      <c r="AD75" s="297"/>
      <c r="AE75" s="283"/>
      <c r="AF75" s="39"/>
      <c r="AG75" s="34"/>
      <c r="AH75" s="185"/>
      <c r="AI75" s="186"/>
      <c r="AJ75" s="8"/>
      <c r="AK75" s="183"/>
      <c r="AL75" s="184"/>
      <c r="AM75" s="183"/>
      <c r="AN75" s="184"/>
      <c r="AO75" s="183"/>
      <c r="AP75" s="184"/>
      <c r="AQ75" s="183"/>
      <c r="AR75" s="184"/>
      <c r="AS75" s="100"/>
    </row>
    <row r="76" spans="1:45" s="7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5" s="7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5" s="7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5" s="7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5" s="7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5" s="7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5" s="7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5" s="7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5" s="7" customFormat="1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5" s="7" customFormat="1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s="7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s="7" customFormat="1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s="7" customFormat="1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s="7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s="7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s="7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s="7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s="7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s="7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</sheetData>
  <mergeCells count="1074">
    <mergeCell ref="AK46:AL46"/>
    <mergeCell ref="AM46:AN46"/>
    <mergeCell ref="AO46:AP46"/>
    <mergeCell ref="AQ46:AR46"/>
    <mergeCell ref="X47:Y47"/>
    <mergeCell ref="Z47:AA47"/>
    <mergeCell ref="AB47:AC47"/>
    <mergeCell ref="AD47:AE47"/>
    <mergeCell ref="AH47:AI47"/>
    <mergeCell ref="AK47:AL47"/>
    <mergeCell ref="AM47:AN47"/>
    <mergeCell ref="AO47:AP47"/>
    <mergeCell ref="AQ47:AR47"/>
    <mergeCell ref="AM75:AN75"/>
    <mergeCell ref="AO75:AP75"/>
    <mergeCell ref="AQ75:AR75"/>
    <mergeCell ref="X75:Y75"/>
    <mergeCell ref="Z75:AA75"/>
    <mergeCell ref="AB75:AC75"/>
    <mergeCell ref="AD75:AE75"/>
    <mergeCell ref="AH75:AI75"/>
    <mergeCell ref="AK75:AL75"/>
    <mergeCell ref="AQ73:AR73"/>
    <mergeCell ref="X74:Y74"/>
    <mergeCell ref="Z74:AA74"/>
    <mergeCell ref="AB74:AC74"/>
    <mergeCell ref="AD74:AE74"/>
    <mergeCell ref="AH74:AI74"/>
    <mergeCell ref="AK74:AL74"/>
    <mergeCell ref="AM74:AN74"/>
    <mergeCell ref="AO74:AP74"/>
    <mergeCell ref="AQ74:AR74"/>
    <mergeCell ref="AO72:AP72"/>
    <mergeCell ref="AQ72:AR72"/>
    <mergeCell ref="X73:Y73"/>
    <mergeCell ref="Z73:AA73"/>
    <mergeCell ref="AB73:AC73"/>
    <mergeCell ref="AD73:AE73"/>
    <mergeCell ref="AH73:AI73"/>
    <mergeCell ref="AK73:AL73"/>
    <mergeCell ref="AM73:AN73"/>
    <mergeCell ref="AO73:AP73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A67:B67"/>
    <mergeCell ref="C67:D67"/>
    <mergeCell ref="E67:F67"/>
    <mergeCell ref="G67:H67"/>
    <mergeCell ref="P71:Q71"/>
    <mergeCell ref="R71:S71"/>
    <mergeCell ref="P69:Q69"/>
    <mergeCell ref="R69:S69"/>
    <mergeCell ref="T69:U69"/>
    <mergeCell ref="P70:Q70"/>
    <mergeCell ref="P72:Q72"/>
    <mergeCell ref="R72:S72"/>
    <mergeCell ref="T72:U72"/>
    <mergeCell ref="R70:S70"/>
    <mergeCell ref="T70:U70"/>
    <mergeCell ref="A71:B71"/>
    <mergeCell ref="C71:D71"/>
    <mergeCell ref="E71:F71"/>
    <mergeCell ref="G71:H71"/>
    <mergeCell ref="K71:L71"/>
    <mergeCell ref="A72:B72"/>
    <mergeCell ref="C72:D72"/>
    <mergeCell ref="E72:F72"/>
    <mergeCell ref="G72:H72"/>
    <mergeCell ref="K72:L72"/>
    <mergeCell ref="N72:O72"/>
    <mergeCell ref="A69:B69"/>
    <mergeCell ref="C69:D69"/>
    <mergeCell ref="E69:F69"/>
    <mergeCell ref="G69:H69"/>
    <mergeCell ref="K69:L69"/>
    <mergeCell ref="N69:O69"/>
    <mergeCell ref="AQ70:AR70"/>
    <mergeCell ref="AM70:AN70"/>
    <mergeCell ref="P73:Q73"/>
    <mergeCell ref="R73:S73"/>
    <mergeCell ref="T73:U73"/>
    <mergeCell ref="A74:B74"/>
    <mergeCell ref="C74:D74"/>
    <mergeCell ref="E74:F74"/>
    <mergeCell ref="G74:H74"/>
    <mergeCell ref="K74:L74"/>
    <mergeCell ref="AM43:AN43"/>
    <mergeCell ref="AO43:AP43"/>
    <mergeCell ref="AQ43:AR43"/>
    <mergeCell ref="N74:O74"/>
    <mergeCell ref="P74:Q74"/>
    <mergeCell ref="R74:S74"/>
    <mergeCell ref="T74:U74"/>
    <mergeCell ref="X72:Y72"/>
    <mergeCell ref="X43:Y43"/>
    <mergeCell ref="Z43:AA43"/>
    <mergeCell ref="AB43:AC43"/>
    <mergeCell ref="AD43:AE43"/>
    <mergeCell ref="AH43:AI43"/>
    <mergeCell ref="AK43:AL43"/>
    <mergeCell ref="A70:B70"/>
    <mergeCell ref="C70:D70"/>
    <mergeCell ref="E70:F70"/>
    <mergeCell ref="G70:H70"/>
    <mergeCell ref="K70:L70"/>
    <mergeCell ref="N70:O70"/>
    <mergeCell ref="Z44:AA44"/>
    <mergeCell ref="AB44:AC44"/>
    <mergeCell ref="R34:S34"/>
    <mergeCell ref="T34:U34"/>
    <mergeCell ref="AQ41:AR41"/>
    <mergeCell ref="X42:Y42"/>
    <mergeCell ref="Z42:AA42"/>
    <mergeCell ref="AB42:AC42"/>
    <mergeCell ref="AD42:AE42"/>
    <mergeCell ref="AH42:AI42"/>
    <mergeCell ref="AK42:AL42"/>
    <mergeCell ref="AM42:AN42"/>
    <mergeCell ref="AO42:AP42"/>
    <mergeCell ref="AQ42:AR42"/>
    <mergeCell ref="AO40:AP40"/>
    <mergeCell ref="AQ40:AR40"/>
    <mergeCell ref="X41:Y41"/>
    <mergeCell ref="Z41:AA41"/>
    <mergeCell ref="AH36:AI36"/>
    <mergeCell ref="AK36:AL36"/>
    <mergeCell ref="AB35:AC35"/>
    <mergeCell ref="AQ34:AR34"/>
    <mergeCell ref="E34:F34"/>
    <mergeCell ref="G34:H34"/>
    <mergeCell ref="K34:L34"/>
    <mergeCell ref="N34:O34"/>
    <mergeCell ref="AO70:AP70"/>
    <mergeCell ref="A64:B64"/>
    <mergeCell ref="C64:D64"/>
    <mergeCell ref="E64:F64"/>
    <mergeCell ref="G64:H64"/>
    <mergeCell ref="K64:L64"/>
    <mergeCell ref="P64:Q64"/>
    <mergeCell ref="AK69:AL69"/>
    <mergeCell ref="AM69:AN69"/>
    <mergeCell ref="AO69:AP69"/>
    <mergeCell ref="G63:H63"/>
    <mergeCell ref="K63:L63"/>
    <mergeCell ref="N63:O63"/>
    <mergeCell ref="R63:S63"/>
    <mergeCell ref="T63:U63"/>
    <mergeCell ref="N64:O64"/>
    <mergeCell ref="X68:Y68"/>
    <mergeCell ref="R64:S64"/>
    <mergeCell ref="AB41:AC41"/>
    <mergeCell ref="AD41:AE41"/>
    <mergeCell ref="AH41:AI41"/>
    <mergeCell ref="AM44:AN44"/>
    <mergeCell ref="AO44:AP44"/>
    <mergeCell ref="X45:Y45"/>
    <mergeCell ref="Z45:AA45"/>
    <mergeCell ref="AB45:AC45"/>
    <mergeCell ref="AD44:AE44"/>
    <mergeCell ref="AH44:AI44"/>
    <mergeCell ref="A75:B75"/>
    <mergeCell ref="C75:D75"/>
    <mergeCell ref="E75:F75"/>
    <mergeCell ref="G75:H75"/>
    <mergeCell ref="K75:L75"/>
    <mergeCell ref="N75:O75"/>
    <mergeCell ref="AO71:AP71"/>
    <mergeCell ref="AQ71:AR71"/>
    <mergeCell ref="P75:Q75"/>
    <mergeCell ref="R75:S75"/>
    <mergeCell ref="T75:U75"/>
    <mergeCell ref="Z72:AA72"/>
    <mergeCell ref="AB72:AC72"/>
    <mergeCell ref="AD72:AE72"/>
    <mergeCell ref="AH72:AI72"/>
    <mergeCell ref="T71:U71"/>
    <mergeCell ref="X71:Y71"/>
    <mergeCell ref="Z71:AA71"/>
    <mergeCell ref="AB71:AC71"/>
    <mergeCell ref="AD71:AE71"/>
    <mergeCell ref="AK72:AL72"/>
    <mergeCell ref="AM72:AN72"/>
    <mergeCell ref="AH71:AI71"/>
    <mergeCell ref="AK71:AL71"/>
    <mergeCell ref="AM71:AN71"/>
    <mergeCell ref="A73:B73"/>
    <mergeCell ref="C73:D73"/>
    <mergeCell ref="E73:F73"/>
    <mergeCell ref="G73:H73"/>
    <mergeCell ref="K73:L73"/>
    <mergeCell ref="N73:O73"/>
    <mergeCell ref="N71:O71"/>
    <mergeCell ref="A62:B62"/>
    <mergeCell ref="C62:D62"/>
    <mergeCell ref="E62:F62"/>
    <mergeCell ref="G62:H62"/>
    <mergeCell ref="K62:L62"/>
    <mergeCell ref="N62:O62"/>
    <mergeCell ref="A63:B63"/>
    <mergeCell ref="C63:D63"/>
    <mergeCell ref="E63:F63"/>
    <mergeCell ref="AD70:AE70"/>
    <mergeCell ref="AH70:AI70"/>
    <mergeCell ref="AH69:AI69"/>
    <mergeCell ref="P63:Q63"/>
    <mergeCell ref="AD68:AE68"/>
    <mergeCell ref="AB69:AC69"/>
    <mergeCell ref="AD69:AE69"/>
    <mergeCell ref="AB63:AC63"/>
    <mergeCell ref="K67:L67"/>
    <mergeCell ref="N67:O67"/>
    <mergeCell ref="P67:Q67"/>
    <mergeCell ref="R67:S67"/>
    <mergeCell ref="T67:U67"/>
    <mergeCell ref="A68:B68"/>
    <mergeCell ref="C68:D68"/>
    <mergeCell ref="E68:F68"/>
    <mergeCell ref="G68:H68"/>
    <mergeCell ref="K68:L68"/>
    <mergeCell ref="N68:O68"/>
    <mergeCell ref="P68:Q68"/>
    <mergeCell ref="R68:S68"/>
    <mergeCell ref="T68:U68"/>
    <mergeCell ref="X66:Y66"/>
    <mergeCell ref="AQ67:AR67"/>
    <mergeCell ref="A59:B59"/>
    <mergeCell ref="C59:D59"/>
    <mergeCell ref="E59:F59"/>
    <mergeCell ref="G59:H59"/>
    <mergeCell ref="K59:L59"/>
    <mergeCell ref="N59:O59"/>
    <mergeCell ref="AB67:AC67"/>
    <mergeCell ref="AD67:AE67"/>
    <mergeCell ref="AH67:AI67"/>
    <mergeCell ref="AM67:AN67"/>
    <mergeCell ref="AK64:AL64"/>
    <mergeCell ref="AK70:AL70"/>
    <mergeCell ref="X70:Y70"/>
    <mergeCell ref="Z70:AA70"/>
    <mergeCell ref="P62:Q62"/>
    <mergeCell ref="R62:S62"/>
    <mergeCell ref="T62:U62"/>
    <mergeCell ref="AB70:AC70"/>
    <mergeCell ref="AB68:AC68"/>
    <mergeCell ref="AK68:AL68"/>
    <mergeCell ref="AK67:AL67"/>
    <mergeCell ref="A61:B61"/>
    <mergeCell ref="C61:D61"/>
    <mergeCell ref="E61:F61"/>
    <mergeCell ref="G61:H61"/>
    <mergeCell ref="K61:L61"/>
    <mergeCell ref="AM68:AN68"/>
    <mergeCell ref="N61:O61"/>
    <mergeCell ref="P61:Q61"/>
    <mergeCell ref="R61:S61"/>
    <mergeCell ref="T61:U61"/>
    <mergeCell ref="AQ66:AR66"/>
    <mergeCell ref="A58:B58"/>
    <mergeCell ref="C58:D58"/>
    <mergeCell ref="E58:F58"/>
    <mergeCell ref="G58:H58"/>
    <mergeCell ref="K58:L58"/>
    <mergeCell ref="AM65:AN65"/>
    <mergeCell ref="AO65:AP65"/>
    <mergeCell ref="AQ65:AR65"/>
    <mergeCell ref="AH65:AI65"/>
    <mergeCell ref="AK65:AL65"/>
    <mergeCell ref="AQ64:AR64"/>
    <mergeCell ref="AH61:AI61"/>
    <mergeCell ref="AH58:AI58"/>
    <mergeCell ref="AQ60:AR60"/>
    <mergeCell ref="AQ58:AR58"/>
    <mergeCell ref="AQ69:AR69"/>
    <mergeCell ref="P60:Q60"/>
    <mergeCell ref="AH68:AI68"/>
    <mergeCell ref="R60:S60"/>
    <mergeCell ref="T60:U60"/>
    <mergeCell ref="X69:Y69"/>
    <mergeCell ref="Z69:AA69"/>
    <mergeCell ref="Z68:AA68"/>
    <mergeCell ref="AK61:AL61"/>
    <mergeCell ref="AM61:AN61"/>
    <mergeCell ref="P59:Q59"/>
    <mergeCell ref="R59:S59"/>
    <mergeCell ref="AO68:AP68"/>
    <mergeCell ref="AQ68:AR68"/>
    <mergeCell ref="A60:B60"/>
    <mergeCell ref="C60:D60"/>
    <mergeCell ref="Z66:AA66"/>
    <mergeCell ref="AB66:AC66"/>
    <mergeCell ref="AD66:AE66"/>
    <mergeCell ref="X65:Y65"/>
    <mergeCell ref="Z65:AA65"/>
    <mergeCell ref="AB65:AC65"/>
    <mergeCell ref="AD65:AE65"/>
    <mergeCell ref="A57:B57"/>
    <mergeCell ref="C57:D57"/>
    <mergeCell ref="E57:F57"/>
    <mergeCell ref="G57:H57"/>
    <mergeCell ref="K57:L57"/>
    <mergeCell ref="N57:O57"/>
    <mergeCell ref="P57:Q57"/>
    <mergeCell ref="AO67:AP67"/>
    <mergeCell ref="N58:O58"/>
    <mergeCell ref="P58:Q58"/>
    <mergeCell ref="R58:S58"/>
    <mergeCell ref="T58:U58"/>
    <mergeCell ref="X67:Y67"/>
    <mergeCell ref="Z67:AA67"/>
    <mergeCell ref="AH66:AI66"/>
    <mergeCell ref="AK66:AL66"/>
    <mergeCell ref="AM66:AN66"/>
    <mergeCell ref="AO66:AP66"/>
    <mergeCell ref="E60:F60"/>
    <mergeCell ref="G60:H60"/>
    <mergeCell ref="K60:L60"/>
    <mergeCell ref="N60:O60"/>
    <mergeCell ref="AM64:AN64"/>
    <mergeCell ref="AB64:AC64"/>
    <mergeCell ref="AO64:AP64"/>
    <mergeCell ref="AH63:AI63"/>
    <mergeCell ref="AK63:AL63"/>
    <mergeCell ref="AM63:AN63"/>
    <mergeCell ref="AO63:AP63"/>
    <mergeCell ref="AD55:AE55"/>
    <mergeCell ref="N40:O40"/>
    <mergeCell ref="P40:Q40"/>
    <mergeCell ref="R40:S40"/>
    <mergeCell ref="T40:U40"/>
    <mergeCell ref="X64:Y64"/>
    <mergeCell ref="Z64:AA64"/>
    <mergeCell ref="Z63:AA63"/>
    <mergeCell ref="X60:Y60"/>
    <mergeCell ref="Z60:AA60"/>
    <mergeCell ref="X63:Y63"/>
    <mergeCell ref="T55:U55"/>
    <mergeCell ref="P56:Q56"/>
    <mergeCell ref="R56:S56"/>
    <mergeCell ref="AK60:AL60"/>
    <mergeCell ref="AB61:AC61"/>
    <mergeCell ref="AD61:AE61"/>
    <mergeCell ref="R57:S57"/>
    <mergeCell ref="T57:U57"/>
    <mergeCell ref="AD64:AE64"/>
    <mergeCell ref="AH64:AI64"/>
    <mergeCell ref="T64:U64"/>
    <mergeCell ref="AB58:AC58"/>
    <mergeCell ref="AO61:AP61"/>
    <mergeCell ref="AD45:AE45"/>
    <mergeCell ref="AH45:AI45"/>
    <mergeCell ref="AK45:AL45"/>
    <mergeCell ref="AM45:AN45"/>
    <mergeCell ref="AH59:AI59"/>
    <mergeCell ref="AB60:AC60"/>
    <mergeCell ref="AM59:AN59"/>
    <mergeCell ref="AD60:AE60"/>
    <mergeCell ref="AO59:AP59"/>
    <mergeCell ref="P54:Q54"/>
    <mergeCell ref="R54:S54"/>
    <mergeCell ref="T54:U54"/>
    <mergeCell ref="AQ63:AR63"/>
    <mergeCell ref="A40:B40"/>
    <mergeCell ref="C40:D40"/>
    <mergeCell ref="E40:F40"/>
    <mergeCell ref="G40:H40"/>
    <mergeCell ref="K40:L40"/>
    <mergeCell ref="AM62:AN62"/>
    <mergeCell ref="AO62:AP62"/>
    <mergeCell ref="AQ62:AR62"/>
    <mergeCell ref="AD63:AE63"/>
    <mergeCell ref="X62:Y62"/>
    <mergeCell ref="Z62:AA62"/>
    <mergeCell ref="AB62:AC62"/>
    <mergeCell ref="AD62:AE62"/>
    <mergeCell ref="A55:B55"/>
    <mergeCell ref="C55:D55"/>
    <mergeCell ref="E55:F55"/>
    <mergeCell ref="G55:H55"/>
    <mergeCell ref="K55:L55"/>
    <mergeCell ref="AH55:AI55"/>
    <mergeCell ref="P55:Q55"/>
    <mergeCell ref="AH62:AI62"/>
    <mergeCell ref="AK62:AL62"/>
    <mergeCell ref="AQ61:AR61"/>
    <mergeCell ref="AH56:AI56"/>
    <mergeCell ref="AK59:AL59"/>
    <mergeCell ref="AD59:AE59"/>
    <mergeCell ref="AB59:AC59"/>
    <mergeCell ref="AQ57:AR57"/>
    <mergeCell ref="X57:Y57"/>
    <mergeCell ref="Z57:AA57"/>
    <mergeCell ref="AB57:AC57"/>
    <mergeCell ref="N53:O53"/>
    <mergeCell ref="P53:Q53"/>
    <mergeCell ref="R53:S53"/>
    <mergeCell ref="T53:U53"/>
    <mergeCell ref="AM52:AN52"/>
    <mergeCell ref="AO52:AP52"/>
    <mergeCell ref="T56:U56"/>
    <mergeCell ref="X61:Y61"/>
    <mergeCell ref="Z61:AA61"/>
    <mergeCell ref="AH60:AI60"/>
    <mergeCell ref="AD58:AE58"/>
    <mergeCell ref="AM60:AN60"/>
    <mergeCell ref="AO60:AP60"/>
    <mergeCell ref="AO58:AP58"/>
    <mergeCell ref="AD57:AE57"/>
    <mergeCell ref="AH57:AI57"/>
    <mergeCell ref="AK57:AL57"/>
    <mergeCell ref="AM57:AN57"/>
    <mergeCell ref="AO57:AP57"/>
    <mergeCell ref="T59:U59"/>
    <mergeCell ref="N54:O54"/>
    <mergeCell ref="AH54:AI54"/>
    <mergeCell ref="AD53:AE53"/>
    <mergeCell ref="AH53:AI53"/>
    <mergeCell ref="AK56:AL56"/>
    <mergeCell ref="AM56:AN56"/>
    <mergeCell ref="AO56:AP56"/>
    <mergeCell ref="AQ56:AR56"/>
    <mergeCell ref="AO53:AP53"/>
    <mergeCell ref="AQ53:AR53"/>
    <mergeCell ref="A53:B53"/>
    <mergeCell ref="C53:D53"/>
    <mergeCell ref="E53:F53"/>
    <mergeCell ref="G53:H53"/>
    <mergeCell ref="K53:L53"/>
    <mergeCell ref="AK55:AL55"/>
    <mergeCell ref="AM55:AN55"/>
    <mergeCell ref="AO55:AP55"/>
    <mergeCell ref="AQ55:AR55"/>
    <mergeCell ref="AQ59:AR59"/>
    <mergeCell ref="P51:Q51"/>
    <mergeCell ref="R51:S51"/>
    <mergeCell ref="T51:U51"/>
    <mergeCell ref="X59:Y59"/>
    <mergeCell ref="Z59:AA59"/>
    <mergeCell ref="X58:Y58"/>
    <mergeCell ref="Z58:AA58"/>
    <mergeCell ref="AD56:AE56"/>
    <mergeCell ref="A51:B51"/>
    <mergeCell ref="C51:D51"/>
    <mergeCell ref="E51:F51"/>
    <mergeCell ref="G51:H51"/>
    <mergeCell ref="K51:L51"/>
    <mergeCell ref="N51:O51"/>
    <mergeCell ref="AK58:AL58"/>
    <mergeCell ref="AM58:AN58"/>
    <mergeCell ref="X56:Y56"/>
    <mergeCell ref="Z56:AA56"/>
    <mergeCell ref="AB56:AC56"/>
    <mergeCell ref="P50:Q50"/>
    <mergeCell ref="A52:B52"/>
    <mergeCell ref="C52:D52"/>
    <mergeCell ref="E52:F52"/>
    <mergeCell ref="A49:B49"/>
    <mergeCell ref="C49:D49"/>
    <mergeCell ref="E49:F49"/>
    <mergeCell ref="G49:H49"/>
    <mergeCell ref="K49:L49"/>
    <mergeCell ref="N49:O49"/>
    <mergeCell ref="A50:B50"/>
    <mergeCell ref="C50:D50"/>
    <mergeCell ref="E50:F50"/>
    <mergeCell ref="G50:H50"/>
    <mergeCell ref="K50:L50"/>
    <mergeCell ref="N50:O50"/>
    <mergeCell ref="R55:S55"/>
    <mergeCell ref="A56:B56"/>
    <mergeCell ref="C56:D56"/>
    <mergeCell ref="E56:F56"/>
    <mergeCell ref="G56:H56"/>
    <mergeCell ref="K56:L56"/>
    <mergeCell ref="N56:O56"/>
    <mergeCell ref="X55:Y55"/>
    <mergeCell ref="Z55:AA55"/>
    <mergeCell ref="AB55:AC55"/>
    <mergeCell ref="A48:B48"/>
    <mergeCell ref="C48:D48"/>
    <mergeCell ref="E48:F48"/>
    <mergeCell ref="G48:H48"/>
    <mergeCell ref="K48:L48"/>
    <mergeCell ref="N48:O48"/>
    <mergeCell ref="AM54:AN54"/>
    <mergeCell ref="AO54:AP54"/>
    <mergeCell ref="AQ54:AR54"/>
    <mergeCell ref="AM53:AN53"/>
    <mergeCell ref="G54:H54"/>
    <mergeCell ref="K54:L54"/>
    <mergeCell ref="X54:Y54"/>
    <mergeCell ref="Z54:AA54"/>
    <mergeCell ref="AB54:AC54"/>
    <mergeCell ref="AQ52:AR52"/>
    <mergeCell ref="X49:Y49"/>
    <mergeCell ref="A54:B54"/>
    <mergeCell ref="C54:D54"/>
    <mergeCell ref="E54:F54"/>
    <mergeCell ref="AD54:AE54"/>
    <mergeCell ref="AM48:AN48"/>
    <mergeCell ref="AO48:AP48"/>
    <mergeCell ref="AH49:AI49"/>
    <mergeCell ref="AK49:AL49"/>
    <mergeCell ref="AB49:AC49"/>
    <mergeCell ref="AQ49:AR49"/>
    <mergeCell ref="E47:F47"/>
    <mergeCell ref="G47:H47"/>
    <mergeCell ref="K47:L47"/>
    <mergeCell ref="N47:O47"/>
    <mergeCell ref="AK54:AL54"/>
    <mergeCell ref="R50:S50"/>
    <mergeCell ref="T50:U50"/>
    <mergeCell ref="Z49:AA49"/>
    <mergeCell ref="N55:O55"/>
    <mergeCell ref="AK53:AL53"/>
    <mergeCell ref="AK50:AL50"/>
    <mergeCell ref="P49:Q49"/>
    <mergeCell ref="R49:S49"/>
    <mergeCell ref="T49:U49"/>
    <mergeCell ref="P46:Q46"/>
    <mergeCell ref="R46:S46"/>
    <mergeCell ref="T46:U46"/>
    <mergeCell ref="X53:Y53"/>
    <mergeCell ref="Z53:AA53"/>
    <mergeCell ref="AB53:AC53"/>
    <mergeCell ref="AK52:AL52"/>
    <mergeCell ref="X50:Y50"/>
    <mergeCell ref="Z50:AA50"/>
    <mergeCell ref="AB50:AC50"/>
    <mergeCell ref="P52:Q52"/>
    <mergeCell ref="R52:S52"/>
    <mergeCell ref="T52:U52"/>
    <mergeCell ref="G52:H52"/>
    <mergeCell ref="K52:L52"/>
    <mergeCell ref="N52:O52"/>
    <mergeCell ref="P48:Q48"/>
    <mergeCell ref="R48:S48"/>
    <mergeCell ref="A46:B46"/>
    <mergeCell ref="C46:D46"/>
    <mergeCell ref="E46:F46"/>
    <mergeCell ref="G46:H46"/>
    <mergeCell ref="K46:L46"/>
    <mergeCell ref="N46:O46"/>
    <mergeCell ref="X52:Y52"/>
    <mergeCell ref="Z52:AA52"/>
    <mergeCell ref="AB52:AC52"/>
    <mergeCell ref="AD52:AE52"/>
    <mergeCell ref="AH52:AI52"/>
    <mergeCell ref="X51:Y51"/>
    <mergeCell ref="Z51:AA51"/>
    <mergeCell ref="AB51:AC51"/>
    <mergeCell ref="AO51:AP51"/>
    <mergeCell ref="AQ51:AR51"/>
    <mergeCell ref="AM50:AN50"/>
    <mergeCell ref="AQ48:AR48"/>
    <mergeCell ref="AK51:AL51"/>
    <mergeCell ref="AM51:AN51"/>
    <mergeCell ref="AD51:AE51"/>
    <mergeCell ref="AH51:AI51"/>
    <mergeCell ref="A47:B47"/>
    <mergeCell ref="AD50:AE50"/>
    <mergeCell ref="AH50:AI50"/>
    <mergeCell ref="AD49:AE49"/>
    <mergeCell ref="AO50:AP50"/>
    <mergeCell ref="AD48:AE48"/>
    <mergeCell ref="AH48:AI48"/>
    <mergeCell ref="AK48:AL48"/>
    <mergeCell ref="AQ50:AR50"/>
    <mergeCell ref="C47:D47"/>
    <mergeCell ref="E39:F39"/>
    <mergeCell ref="G39:H39"/>
    <mergeCell ref="K39:L39"/>
    <mergeCell ref="N39:O39"/>
    <mergeCell ref="P39:Q39"/>
    <mergeCell ref="E4:K5"/>
    <mergeCell ref="L4:S5"/>
    <mergeCell ref="E36:K37"/>
    <mergeCell ref="L36:S37"/>
    <mergeCell ref="AB4:AH5"/>
    <mergeCell ref="X38:Y38"/>
    <mergeCell ref="Z38:AA38"/>
    <mergeCell ref="Z36:AA36"/>
    <mergeCell ref="X37:Y37"/>
    <mergeCell ref="P34:Q34"/>
    <mergeCell ref="A36:B37"/>
    <mergeCell ref="C36:D37"/>
    <mergeCell ref="A35:B35"/>
    <mergeCell ref="C35:D35"/>
    <mergeCell ref="E35:F35"/>
    <mergeCell ref="T36:U37"/>
    <mergeCell ref="V36:V37"/>
    <mergeCell ref="P35:Q35"/>
    <mergeCell ref="R35:S35"/>
    <mergeCell ref="A38:V38"/>
    <mergeCell ref="R39:S39"/>
    <mergeCell ref="T39:U39"/>
    <mergeCell ref="G35:H35"/>
    <mergeCell ref="K35:L35"/>
    <mergeCell ref="N35:O35"/>
    <mergeCell ref="A34:B34"/>
    <mergeCell ref="C34:D34"/>
    <mergeCell ref="P47:Q47"/>
    <mergeCell ref="R47:S47"/>
    <mergeCell ref="T47:U47"/>
    <mergeCell ref="AK38:AL38"/>
    <mergeCell ref="AM38:AN38"/>
    <mergeCell ref="AM49:AN49"/>
    <mergeCell ref="AO49:AP49"/>
    <mergeCell ref="AK44:AL44"/>
    <mergeCell ref="AK40:AL40"/>
    <mergeCell ref="AM40:AN40"/>
    <mergeCell ref="AB39:AC39"/>
    <mergeCell ref="X48:Y48"/>
    <mergeCell ref="Z48:AA48"/>
    <mergeCell ref="AB48:AC48"/>
    <mergeCell ref="AH38:AI38"/>
    <mergeCell ref="AQ44:AR44"/>
    <mergeCell ref="X44:Y44"/>
    <mergeCell ref="AO45:AP45"/>
    <mergeCell ref="AQ45:AR45"/>
    <mergeCell ref="AO38:AP38"/>
    <mergeCell ref="AB38:AC38"/>
    <mergeCell ref="R41:S41"/>
    <mergeCell ref="T41:U41"/>
    <mergeCell ref="T48:U48"/>
    <mergeCell ref="AK39:AL39"/>
    <mergeCell ref="AM39:AN39"/>
    <mergeCell ref="AH40:AI40"/>
    <mergeCell ref="X46:Y46"/>
    <mergeCell ref="Z46:AA46"/>
    <mergeCell ref="AB46:AC46"/>
    <mergeCell ref="AD46:AE46"/>
    <mergeCell ref="AH46:AI46"/>
    <mergeCell ref="X33:Y33"/>
    <mergeCell ref="Z33:AA33"/>
    <mergeCell ref="AK37:AL37"/>
    <mergeCell ref="AH37:AI37"/>
    <mergeCell ref="Z37:AA37"/>
    <mergeCell ref="X39:Y39"/>
    <mergeCell ref="Z39:AA39"/>
    <mergeCell ref="AO37:AP37"/>
    <mergeCell ref="AK41:AL41"/>
    <mergeCell ref="AM41:AN41"/>
    <mergeCell ref="AO41:AP41"/>
    <mergeCell ref="AO35:AP35"/>
    <mergeCell ref="AQ38:AR38"/>
    <mergeCell ref="AD38:AE38"/>
    <mergeCell ref="AM37:AN37"/>
    <mergeCell ref="AB37:AC37"/>
    <mergeCell ref="AD37:AE37"/>
    <mergeCell ref="AQ37:AR37"/>
    <mergeCell ref="X36:Y36"/>
    <mergeCell ref="AQ36:AR36"/>
    <mergeCell ref="AQ35:AR35"/>
    <mergeCell ref="AB36:AC36"/>
    <mergeCell ref="AD35:AE35"/>
    <mergeCell ref="AO39:AP39"/>
    <mergeCell ref="AQ39:AR39"/>
    <mergeCell ref="Z40:AA40"/>
    <mergeCell ref="AD39:AE39"/>
    <mergeCell ref="AH39:AI39"/>
    <mergeCell ref="X40:Y40"/>
    <mergeCell ref="AB40:AC40"/>
    <mergeCell ref="AD40:AE40"/>
    <mergeCell ref="AH32:AI32"/>
    <mergeCell ref="AK32:AL32"/>
    <mergeCell ref="AM32:AN32"/>
    <mergeCell ref="AO32:AP32"/>
    <mergeCell ref="AB33:AC33"/>
    <mergeCell ref="AD33:AE33"/>
    <mergeCell ref="AH33:AI33"/>
    <mergeCell ref="AQ32:AR32"/>
    <mergeCell ref="X32:Y32"/>
    <mergeCell ref="Z32:AA32"/>
    <mergeCell ref="AB32:AC32"/>
    <mergeCell ref="AD32:AE32"/>
    <mergeCell ref="AO34:AP34"/>
    <mergeCell ref="AK35:AL35"/>
    <mergeCell ref="AM35:AN35"/>
    <mergeCell ref="AM36:AN36"/>
    <mergeCell ref="X34:Y34"/>
    <mergeCell ref="X35:Y35"/>
    <mergeCell ref="Z35:AA35"/>
    <mergeCell ref="AK34:AL34"/>
    <mergeCell ref="AO36:AP36"/>
    <mergeCell ref="AH35:AI35"/>
    <mergeCell ref="Z34:AA34"/>
    <mergeCell ref="AB34:AC34"/>
    <mergeCell ref="AD34:AE34"/>
    <mergeCell ref="AH34:AI34"/>
    <mergeCell ref="AD36:AE36"/>
    <mergeCell ref="AQ33:AR33"/>
    <mergeCell ref="AK33:AL33"/>
    <mergeCell ref="AM33:AN33"/>
    <mergeCell ref="AO33:AP33"/>
    <mergeCell ref="AM34:AN34"/>
    <mergeCell ref="T33:U33"/>
    <mergeCell ref="N45:O45"/>
    <mergeCell ref="P45:Q45"/>
    <mergeCell ref="R45:S45"/>
    <mergeCell ref="T45:U45"/>
    <mergeCell ref="A45:B45"/>
    <mergeCell ref="C45:D45"/>
    <mergeCell ref="E45:F45"/>
    <mergeCell ref="G45:H45"/>
    <mergeCell ref="K45:L45"/>
    <mergeCell ref="A33:B33"/>
    <mergeCell ref="P42:Q42"/>
    <mergeCell ref="R42:S42"/>
    <mergeCell ref="T42:U42"/>
    <mergeCell ref="A42:B42"/>
    <mergeCell ref="C42:D42"/>
    <mergeCell ref="E42:F42"/>
    <mergeCell ref="G42:H42"/>
    <mergeCell ref="K42:L42"/>
    <mergeCell ref="R44:S44"/>
    <mergeCell ref="T44:U44"/>
    <mergeCell ref="A44:B44"/>
    <mergeCell ref="C44:D44"/>
    <mergeCell ref="E44:F44"/>
    <mergeCell ref="G44:H44"/>
    <mergeCell ref="K44:L44"/>
    <mergeCell ref="N44:O44"/>
    <mergeCell ref="P44:Q44"/>
    <mergeCell ref="A43:B43"/>
    <mergeCell ref="T35:U35"/>
    <mergeCell ref="A39:B39"/>
    <mergeCell ref="C39:D39"/>
    <mergeCell ref="AQ30:AR30"/>
    <mergeCell ref="AB30:AC30"/>
    <mergeCell ref="AD30:AE30"/>
    <mergeCell ref="AH30:AI30"/>
    <mergeCell ref="AK30:AL30"/>
    <mergeCell ref="AM30:AN30"/>
    <mergeCell ref="AO30:AP30"/>
    <mergeCell ref="X30:Y30"/>
    <mergeCell ref="Z30:AA30"/>
    <mergeCell ref="AM31:AN31"/>
    <mergeCell ref="AO31:AP31"/>
    <mergeCell ref="AQ31:AR31"/>
    <mergeCell ref="X31:Y31"/>
    <mergeCell ref="Z31:AA31"/>
    <mergeCell ref="AB31:AC31"/>
    <mergeCell ref="AD31:AE31"/>
    <mergeCell ref="AH31:AI31"/>
    <mergeCell ref="AK31:AL31"/>
    <mergeCell ref="A41:B41"/>
    <mergeCell ref="C41:D41"/>
    <mergeCell ref="E41:F41"/>
    <mergeCell ref="G41:H41"/>
    <mergeCell ref="K41:L41"/>
    <mergeCell ref="N41:O41"/>
    <mergeCell ref="P41:Q41"/>
    <mergeCell ref="A32:B32"/>
    <mergeCell ref="C32:D32"/>
    <mergeCell ref="E32:F32"/>
    <mergeCell ref="G32:H32"/>
    <mergeCell ref="K32:L32"/>
    <mergeCell ref="N32:O32"/>
    <mergeCell ref="P32:Q32"/>
    <mergeCell ref="R32:S32"/>
    <mergeCell ref="T32:U32"/>
    <mergeCell ref="C43:D43"/>
    <mergeCell ref="E43:F43"/>
    <mergeCell ref="G43:H43"/>
    <mergeCell ref="K43:L43"/>
    <mergeCell ref="N43:O43"/>
    <mergeCell ref="P43:Q43"/>
    <mergeCell ref="R43:S43"/>
    <mergeCell ref="T43:U43"/>
    <mergeCell ref="N42:O42"/>
    <mergeCell ref="C33:D33"/>
    <mergeCell ref="E33:F33"/>
    <mergeCell ref="G33:H33"/>
    <mergeCell ref="K33:L33"/>
    <mergeCell ref="N33:O33"/>
    <mergeCell ref="P33:Q33"/>
    <mergeCell ref="R33:S33"/>
    <mergeCell ref="N31:O31"/>
    <mergeCell ref="P31:Q31"/>
    <mergeCell ref="R31:S31"/>
    <mergeCell ref="T31:U31"/>
    <mergeCell ref="A31:B31"/>
    <mergeCell ref="C31:D31"/>
    <mergeCell ref="E31:F31"/>
    <mergeCell ref="G31:H31"/>
    <mergeCell ref="K31:L31"/>
    <mergeCell ref="R30:S30"/>
    <mergeCell ref="T30:U30"/>
    <mergeCell ref="C30:D30"/>
    <mergeCell ref="E30:F30"/>
    <mergeCell ref="G30:H30"/>
    <mergeCell ref="K30:L30"/>
    <mergeCell ref="N30:O30"/>
    <mergeCell ref="P30:Q30"/>
    <mergeCell ref="A30:B30"/>
    <mergeCell ref="AQ28:AR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AB28:AC28"/>
    <mergeCell ref="AD28:AE28"/>
    <mergeCell ref="AH28:AI28"/>
    <mergeCell ref="AK28:AL28"/>
    <mergeCell ref="AM28:AN28"/>
    <mergeCell ref="AO28:AP28"/>
    <mergeCell ref="N28:O28"/>
    <mergeCell ref="P28:Q28"/>
    <mergeCell ref="R28:S28"/>
    <mergeCell ref="T28:U28"/>
    <mergeCell ref="X28:Y28"/>
    <mergeCell ref="Z28:AA28"/>
    <mergeCell ref="AH29:AI29"/>
    <mergeCell ref="AK29:AL29"/>
    <mergeCell ref="AM29:AN29"/>
    <mergeCell ref="AO29:AP29"/>
    <mergeCell ref="AQ29:AR29"/>
    <mergeCell ref="X29:Y29"/>
    <mergeCell ref="Z29:AA29"/>
    <mergeCell ref="AB29:AC29"/>
    <mergeCell ref="AD29:AE29"/>
    <mergeCell ref="AH27:AI27"/>
    <mergeCell ref="AK27:AL27"/>
    <mergeCell ref="AM27:AN27"/>
    <mergeCell ref="AO27:AP27"/>
    <mergeCell ref="AQ27:AR27"/>
    <mergeCell ref="A28:B28"/>
    <mergeCell ref="C28:D28"/>
    <mergeCell ref="E28:F28"/>
    <mergeCell ref="G28:H28"/>
    <mergeCell ref="K28:L28"/>
    <mergeCell ref="R27:S27"/>
    <mergeCell ref="T27:U27"/>
    <mergeCell ref="X27:Y27"/>
    <mergeCell ref="Z27:AA27"/>
    <mergeCell ref="AB27:AC27"/>
    <mergeCell ref="AD27:AE27"/>
    <mergeCell ref="AM26:AN26"/>
    <mergeCell ref="AO26:AP26"/>
    <mergeCell ref="AQ26:AR26"/>
    <mergeCell ref="A27:B27"/>
    <mergeCell ref="C27:D27"/>
    <mergeCell ref="E27:F27"/>
    <mergeCell ref="G27:H27"/>
    <mergeCell ref="K27:L27"/>
    <mergeCell ref="N27:O27"/>
    <mergeCell ref="P27:Q27"/>
    <mergeCell ref="X26:Y26"/>
    <mergeCell ref="Z26:AA26"/>
    <mergeCell ref="AB26:AC26"/>
    <mergeCell ref="AD26:AE26"/>
    <mergeCell ref="AH26:AI26"/>
    <mergeCell ref="AK26:AL26"/>
    <mergeCell ref="AQ25:AR25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AB25:AC25"/>
    <mergeCell ref="AD25:AE25"/>
    <mergeCell ref="AH25:AI25"/>
    <mergeCell ref="AK25:AL25"/>
    <mergeCell ref="AM25:AN25"/>
    <mergeCell ref="AO25:AP25"/>
    <mergeCell ref="N25:O25"/>
    <mergeCell ref="P25:Q25"/>
    <mergeCell ref="R25:S25"/>
    <mergeCell ref="T25:U25"/>
    <mergeCell ref="X25:Y25"/>
    <mergeCell ref="Z25:AA25"/>
    <mergeCell ref="AH24:AI24"/>
    <mergeCell ref="AK24:AL24"/>
    <mergeCell ref="AM24:AN24"/>
    <mergeCell ref="AO24:AP24"/>
    <mergeCell ref="AQ24:AR24"/>
    <mergeCell ref="A25:B25"/>
    <mergeCell ref="C25:D25"/>
    <mergeCell ref="E25:F25"/>
    <mergeCell ref="G25:H25"/>
    <mergeCell ref="K25:L25"/>
    <mergeCell ref="R24:S24"/>
    <mergeCell ref="T24:U24"/>
    <mergeCell ref="X24:Y24"/>
    <mergeCell ref="Z24:AA24"/>
    <mergeCell ref="AB24:AC24"/>
    <mergeCell ref="AD24:AE24"/>
    <mergeCell ref="AM23:AN23"/>
    <mergeCell ref="AO23:AP23"/>
    <mergeCell ref="AQ23:AR23"/>
    <mergeCell ref="A24:B24"/>
    <mergeCell ref="C24:D24"/>
    <mergeCell ref="E24:F24"/>
    <mergeCell ref="G24:H24"/>
    <mergeCell ref="K24:L24"/>
    <mergeCell ref="N24:O24"/>
    <mergeCell ref="P24:Q24"/>
    <mergeCell ref="X23:Y23"/>
    <mergeCell ref="Z23:AA23"/>
    <mergeCell ref="AB23:AC23"/>
    <mergeCell ref="AD23:AE23"/>
    <mergeCell ref="AH23:AI23"/>
    <mergeCell ref="AK23:AL23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AB22:AC22"/>
    <mergeCell ref="AD22:AE22"/>
    <mergeCell ref="AH22:AI22"/>
    <mergeCell ref="AK22:AL22"/>
    <mergeCell ref="AM22:AN22"/>
    <mergeCell ref="AO22:AP22"/>
    <mergeCell ref="N22:O22"/>
    <mergeCell ref="P22:Q22"/>
    <mergeCell ref="R22:S22"/>
    <mergeCell ref="T22:U22"/>
    <mergeCell ref="X22:Y22"/>
    <mergeCell ref="Z22:AA22"/>
    <mergeCell ref="AH21:AI21"/>
    <mergeCell ref="AK21:AL21"/>
    <mergeCell ref="AM21:AN21"/>
    <mergeCell ref="AO21:AP21"/>
    <mergeCell ref="AQ21:AR21"/>
    <mergeCell ref="A22:B22"/>
    <mergeCell ref="C22:D22"/>
    <mergeCell ref="E22:F22"/>
    <mergeCell ref="G22:H22"/>
    <mergeCell ref="K22:L22"/>
    <mergeCell ref="R21:S21"/>
    <mergeCell ref="T21:U21"/>
    <mergeCell ref="X21:Y21"/>
    <mergeCell ref="Z21:AA21"/>
    <mergeCell ref="AB21:AC21"/>
    <mergeCell ref="AD21:AE21"/>
    <mergeCell ref="AM20:AN20"/>
    <mergeCell ref="AO20:AP20"/>
    <mergeCell ref="AQ20:AR20"/>
    <mergeCell ref="A21:B21"/>
    <mergeCell ref="C21:D21"/>
    <mergeCell ref="E21:F21"/>
    <mergeCell ref="G21:H21"/>
    <mergeCell ref="K21:L21"/>
    <mergeCell ref="N21:O21"/>
    <mergeCell ref="P21:Q21"/>
    <mergeCell ref="X20:Y20"/>
    <mergeCell ref="Z20:AA20"/>
    <mergeCell ref="AD20:AE20"/>
    <mergeCell ref="AH20:AI20"/>
    <mergeCell ref="AK20:AL20"/>
    <mergeCell ref="AQ22:AR22"/>
    <mergeCell ref="Z9:Z18"/>
    <mergeCell ref="AA9:AA18"/>
    <mergeCell ref="N9:N18"/>
    <mergeCell ref="O9:O18"/>
    <mergeCell ref="P9:P18"/>
    <mergeCell ref="Q9:Q18"/>
    <mergeCell ref="AQ19:AR19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AB19:AC19"/>
    <mergeCell ref="AD19:AE19"/>
    <mergeCell ref="AH19:AI19"/>
    <mergeCell ref="AK19:AL19"/>
    <mergeCell ref="AM19:AN19"/>
    <mergeCell ref="AO19:AP19"/>
    <mergeCell ref="N19:O19"/>
    <mergeCell ref="P19:Q19"/>
    <mergeCell ref="R19:S19"/>
    <mergeCell ref="T19:U19"/>
    <mergeCell ref="X19:Y19"/>
    <mergeCell ref="Z19:AA19"/>
    <mergeCell ref="AB20:AC20"/>
    <mergeCell ref="AS7:AS18"/>
    <mergeCell ref="J8:L8"/>
    <mergeCell ref="AG8:AI8"/>
    <mergeCell ref="K9:K18"/>
    <mergeCell ref="L9:L18"/>
    <mergeCell ref="M9:M18"/>
    <mergeCell ref="AN9:AN18"/>
    <mergeCell ref="AO9:AO18"/>
    <mergeCell ref="AP9:AP18"/>
    <mergeCell ref="AQ9:AQ18"/>
    <mergeCell ref="AR9:AR18"/>
    <mergeCell ref="A19:B19"/>
    <mergeCell ref="C19:D19"/>
    <mergeCell ref="E19:F19"/>
    <mergeCell ref="G19:H19"/>
    <mergeCell ref="K19:L19"/>
    <mergeCell ref="AH9:AH18"/>
    <mergeCell ref="AI9:AI18"/>
    <mergeCell ref="AJ9:AJ18"/>
    <mergeCell ref="AK9:AK18"/>
    <mergeCell ref="AL9:AL18"/>
    <mergeCell ref="AM9:AM18"/>
    <mergeCell ref="AB9:AB18"/>
    <mergeCell ref="AC9:AC18"/>
    <mergeCell ref="AD9:AD18"/>
    <mergeCell ref="AE9:AE18"/>
    <mergeCell ref="AF9:AF18"/>
    <mergeCell ref="AG9:AG18"/>
    <mergeCell ref="T9:T18"/>
    <mergeCell ref="U9:U18"/>
    <mergeCell ref="X9:X18"/>
    <mergeCell ref="Y9:Y18"/>
    <mergeCell ref="X4:Y5"/>
    <mergeCell ref="Z4:AA5"/>
    <mergeCell ref="AQ4:AR5"/>
    <mergeCell ref="A7:I8"/>
    <mergeCell ref="J7:L7"/>
    <mergeCell ref="M7:U8"/>
    <mergeCell ref="V7:V18"/>
    <mergeCell ref="X7:AF8"/>
    <mergeCell ref="AG7:AI7"/>
    <mergeCell ref="G9:G18"/>
    <mergeCell ref="AS4:AS5"/>
    <mergeCell ref="A6:V6"/>
    <mergeCell ref="X6:AS6"/>
    <mergeCell ref="A1:V3"/>
    <mergeCell ref="X1:AS3"/>
    <mergeCell ref="A4:B5"/>
    <mergeCell ref="C4:D5"/>
    <mergeCell ref="T4:U5"/>
    <mergeCell ref="V4:V5"/>
    <mergeCell ref="AI4:AP5"/>
    <mergeCell ref="R9:R18"/>
    <mergeCell ref="S9:S18"/>
    <mergeCell ref="A9:A18"/>
    <mergeCell ref="B9:B18"/>
    <mergeCell ref="C9:C18"/>
    <mergeCell ref="D9:D18"/>
    <mergeCell ref="E9:E18"/>
    <mergeCell ref="F9:F18"/>
    <mergeCell ref="H9:H18"/>
    <mergeCell ref="I9:I18"/>
    <mergeCell ref="J9:J18"/>
    <mergeCell ref="AJ7:AR8"/>
  </mergeCells>
  <pageMargins left="0.75" right="0.75" top="1" bottom="1" header="0.5" footer="0.5"/>
  <pageSetup paperSize="17" scale="6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81"/>
  <sheetViews>
    <sheetView showZeros="0" zoomScale="70" zoomScaleNormal="70" workbookViewId="0">
      <pane ySplit="18" topLeftCell="A43" activePane="bottomLeft" state="frozen"/>
      <selection pane="bottomLeft" activeCell="AJ61" sqref="AJ61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8" width="4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3" max="23" width="8.85546875" customWidth="1"/>
    <col min="24" max="25" width="5.28515625" customWidth="1"/>
    <col min="26" max="27" width="4.28515625" customWidth="1"/>
    <col min="28" max="29" width="5.28515625" customWidth="1"/>
    <col min="30" max="31" width="4.28515625" customWidth="1"/>
    <col min="32" max="32" width="8.7109375" customWidth="1"/>
    <col min="33" max="33" width="13.7109375" customWidth="1"/>
    <col min="34" max="35" width="4.28515625" customWidth="1"/>
    <col min="36" max="36" width="8.7109375" customWidth="1"/>
    <col min="37" max="38" width="4.28515625" customWidth="1"/>
    <col min="39" max="40" width="5.28515625" customWidth="1"/>
    <col min="41" max="42" width="4.28515625" customWidth="1"/>
    <col min="43" max="44" width="5.28515625" customWidth="1"/>
    <col min="45" max="45" width="11.42578125" customWidth="1"/>
    <col min="46" max="46" width="5.7109375" customWidth="1"/>
  </cols>
  <sheetData>
    <row r="1" spans="1:45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  <c r="W1" s="1"/>
      <c r="X1" s="334" t="s">
        <v>1</v>
      </c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335"/>
    </row>
    <row r="2" spans="1:45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  <c r="W2" s="2"/>
      <c r="X2" s="336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337"/>
    </row>
    <row r="3" spans="1:45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W3" s="2"/>
      <c r="X3" s="336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337"/>
    </row>
    <row r="4" spans="1:45" ht="12.75" customHeight="1">
      <c r="A4" s="241"/>
      <c r="B4" s="242"/>
      <c r="C4" s="244"/>
      <c r="D4" s="245"/>
      <c r="E4" s="338" t="s">
        <v>101</v>
      </c>
      <c r="F4" s="339"/>
      <c r="G4" s="339"/>
      <c r="H4" s="339"/>
      <c r="I4" s="339"/>
      <c r="J4" s="339"/>
      <c r="K4" s="340"/>
      <c r="L4" s="338" t="s">
        <v>102</v>
      </c>
      <c r="M4" s="339"/>
      <c r="N4" s="339"/>
      <c r="O4" s="339"/>
      <c r="P4" s="339"/>
      <c r="Q4" s="339"/>
      <c r="R4" s="339"/>
      <c r="S4" s="340"/>
      <c r="T4" s="249"/>
      <c r="U4" s="250"/>
      <c r="V4" s="251"/>
      <c r="W4" s="2"/>
      <c r="X4" s="249"/>
      <c r="Y4" s="250"/>
      <c r="Z4" s="250"/>
      <c r="AA4" s="251"/>
      <c r="AB4" s="338" t="s">
        <v>87</v>
      </c>
      <c r="AC4" s="339"/>
      <c r="AD4" s="339"/>
      <c r="AE4" s="339"/>
      <c r="AF4" s="339"/>
      <c r="AG4" s="339"/>
      <c r="AH4" s="340"/>
      <c r="AI4" s="338" t="s">
        <v>46</v>
      </c>
      <c r="AJ4" s="339"/>
      <c r="AK4" s="339"/>
      <c r="AL4" s="339"/>
      <c r="AM4" s="339"/>
      <c r="AN4" s="339"/>
      <c r="AO4" s="339"/>
      <c r="AP4" s="340"/>
      <c r="AQ4" s="249"/>
      <c r="AR4" s="250"/>
      <c r="AS4" s="344"/>
    </row>
    <row r="5" spans="1:45" ht="12.75" customHeight="1" thickBot="1">
      <c r="A5" s="243"/>
      <c r="B5" s="242"/>
      <c r="C5" s="244"/>
      <c r="D5" s="245"/>
      <c r="E5" s="341"/>
      <c r="F5" s="342"/>
      <c r="G5" s="342"/>
      <c r="H5" s="342"/>
      <c r="I5" s="342"/>
      <c r="J5" s="342"/>
      <c r="K5" s="343"/>
      <c r="L5" s="341"/>
      <c r="M5" s="342"/>
      <c r="N5" s="342"/>
      <c r="O5" s="342"/>
      <c r="P5" s="342"/>
      <c r="Q5" s="342"/>
      <c r="R5" s="342"/>
      <c r="S5" s="343"/>
      <c r="T5" s="249"/>
      <c r="U5" s="250"/>
      <c r="V5" s="251"/>
      <c r="W5" s="2"/>
      <c r="X5" s="249"/>
      <c r="Y5" s="250"/>
      <c r="Z5" s="250"/>
      <c r="AA5" s="251"/>
      <c r="AB5" s="341"/>
      <c r="AC5" s="342"/>
      <c r="AD5" s="342"/>
      <c r="AE5" s="342"/>
      <c r="AF5" s="342"/>
      <c r="AG5" s="342"/>
      <c r="AH5" s="343"/>
      <c r="AI5" s="341"/>
      <c r="AJ5" s="342"/>
      <c r="AK5" s="342"/>
      <c r="AL5" s="342"/>
      <c r="AM5" s="342"/>
      <c r="AN5" s="342"/>
      <c r="AO5" s="342"/>
      <c r="AP5" s="343"/>
      <c r="AQ5" s="249"/>
      <c r="AR5" s="250"/>
      <c r="AS5" s="344"/>
    </row>
    <row r="6" spans="1:45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W6" s="2"/>
      <c r="X6" s="345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346"/>
    </row>
    <row r="7" spans="1:45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94" t="s">
        <v>0</v>
      </c>
      <c r="W7" s="2"/>
      <c r="X7" s="264" t="s">
        <v>2</v>
      </c>
      <c r="Y7" s="256"/>
      <c r="Z7" s="256"/>
      <c r="AA7" s="256"/>
      <c r="AB7" s="256"/>
      <c r="AC7" s="256"/>
      <c r="AD7" s="256"/>
      <c r="AE7" s="256"/>
      <c r="AF7" s="257"/>
      <c r="AG7" s="261" t="s">
        <v>3</v>
      </c>
      <c r="AH7" s="262"/>
      <c r="AI7" s="263"/>
      <c r="AJ7" s="264" t="s">
        <v>5</v>
      </c>
      <c r="AK7" s="256"/>
      <c r="AL7" s="256"/>
      <c r="AM7" s="256"/>
      <c r="AN7" s="256"/>
      <c r="AO7" s="256"/>
      <c r="AP7" s="256"/>
      <c r="AQ7" s="256"/>
      <c r="AR7" s="257"/>
      <c r="AS7" s="229" t="s">
        <v>0</v>
      </c>
    </row>
    <row r="8" spans="1:45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95"/>
      <c r="W8" s="2"/>
      <c r="X8" s="271"/>
      <c r="Y8" s="259"/>
      <c r="Z8" s="259"/>
      <c r="AA8" s="259"/>
      <c r="AB8" s="259"/>
      <c r="AC8" s="259"/>
      <c r="AD8" s="259"/>
      <c r="AE8" s="259"/>
      <c r="AF8" s="260"/>
      <c r="AG8" s="271" t="s">
        <v>4</v>
      </c>
      <c r="AH8" s="259"/>
      <c r="AI8" s="260"/>
      <c r="AJ8" s="265"/>
      <c r="AK8" s="266"/>
      <c r="AL8" s="266"/>
      <c r="AM8" s="266"/>
      <c r="AN8" s="266"/>
      <c r="AO8" s="266"/>
      <c r="AP8" s="266"/>
      <c r="AQ8" s="266"/>
      <c r="AR8" s="267"/>
      <c r="AS8" s="230"/>
    </row>
    <row r="9" spans="1:45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95"/>
      <c r="W9" s="2"/>
      <c r="X9" s="275" t="s">
        <v>6</v>
      </c>
      <c r="Y9" s="223" t="s">
        <v>7</v>
      </c>
      <c r="Z9" s="232" t="s">
        <v>8</v>
      </c>
      <c r="AA9" s="223" t="s">
        <v>9</v>
      </c>
      <c r="AB9" s="232" t="s">
        <v>7</v>
      </c>
      <c r="AC9" s="223" t="s">
        <v>10</v>
      </c>
      <c r="AD9" s="232" t="s">
        <v>11</v>
      </c>
      <c r="AE9" s="223" t="s">
        <v>12</v>
      </c>
      <c r="AF9" s="229" t="s">
        <v>13</v>
      </c>
      <c r="AG9" s="229" t="s">
        <v>14</v>
      </c>
      <c r="AH9" s="275" t="s">
        <v>15</v>
      </c>
      <c r="AI9" s="223" t="s">
        <v>16</v>
      </c>
      <c r="AJ9" s="229" t="s">
        <v>13</v>
      </c>
      <c r="AK9" s="232" t="s">
        <v>11</v>
      </c>
      <c r="AL9" s="223" t="s">
        <v>12</v>
      </c>
      <c r="AM9" s="232" t="s">
        <v>7</v>
      </c>
      <c r="AN9" s="223" t="s">
        <v>10</v>
      </c>
      <c r="AO9" s="232" t="s">
        <v>8</v>
      </c>
      <c r="AP9" s="223" t="s">
        <v>9</v>
      </c>
      <c r="AQ9" s="232" t="s">
        <v>6</v>
      </c>
      <c r="AR9" s="223" t="s">
        <v>7</v>
      </c>
      <c r="AS9" s="230"/>
    </row>
    <row r="10" spans="1:45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95"/>
      <c r="W10" s="2"/>
      <c r="X10" s="276"/>
      <c r="Y10" s="224"/>
      <c r="Z10" s="233"/>
      <c r="AA10" s="224"/>
      <c r="AB10" s="233"/>
      <c r="AC10" s="224"/>
      <c r="AD10" s="233"/>
      <c r="AE10" s="224"/>
      <c r="AF10" s="230"/>
      <c r="AG10" s="230"/>
      <c r="AH10" s="276"/>
      <c r="AI10" s="224"/>
      <c r="AJ10" s="230"/>
      <c r="AK10" s="233"/>
      <c r="AL10" s="224"/>
      <c r="AM10" s="233"/>
      <c r="AN10" s="224"/>
      <c r="AO10" s="233"/>
      <c r="AP10" s="224"/>
      <c r="AQ10" s="233"/>
      <c r="AR10" s="224"/>
      <c r="AS10" s="230"/>
    </row>
    <row r="11" spans="1:45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95"/>
      <c r="W11" s="2"/>
      <c r="X11" s="276"/>
      <c r="Y11" s="224"/>
      <c r="Z11" s="233"/>
      <c r="AA11" s="224"/>
      <c r="AB11" s="233"/>
      <c r="AC11" s="224"/>
      <c r="AD11" s="233"/>
      <c r="AE11" s="224"/>
      <c r="AF11" s="230"/>
      <c r="AG11" s="230"/>
      <c r="AH11" s="276"/>
      <c r="AI11" s="224"/>
      <c r="AJ11" s="230"/>
      <c r="AK11" s="233"/>
      <c r="AL11" s="224"/>
      <c r="AM11" s="233"/>
      <c r="AN11" s="224"/>
      <c r="AO11" s="233"/>
      <c r="AP11" s="224"/>
      <c r="AQ11" s="233"/>
      <c r="AR11" s="224"/>
      <c r="AS11" s="230"/>
    </row>
    <row r="12" spans="1:45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95"/>
      <c r="W12" s="2"/>
      <c r="X12" s="276"/>
      <c r="Y12" s="224"/>
      <c r="Z12" s="233"/>
      <c r="AA12" s="224"/>
      <c r="AB12" s="233"/>
      <c r="AC12" s="224"/>
      <c r="AD12" s="233"/>
      <c r="AE12" s="224"/>
      <c r="AF12" s="230"/>
      <c r="AG12" s="230"/>
      <c r="AH12" s="276"/>
      <c r="AI12" s="224"/>
      <c r="AJ12" s="230"/>
      <c r="AK12" s="233"/>
      <c r="AL12" s="224"/>
      <c r="AM12" s="233"/>
      <c r="AN12" s="224"/>
      <c r="AO12" s="233"/>
      <c r="AP12" s="224"/>
      <c r="AQ12" s="233"/>
      <c r="AR12" s="224"/>
      <c r="AS12" s="230"/>
    </row>
    <row r="13" spans="1:45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95"/>
      <c r="W13" s="2"/>
      <c r="X13" s="276"/>
      <c r="Y13" s="224"/>
      <c r="Z13" s="233"/>
      <c r="AA13" s="224"/>
      <c r="AB13" s="233"/>
      <c r="AC13" s="224"/>
      <c r="AD13" s="233"/>
      <c r="AE13" s="224"/>
      <c r="AF13" s="230"/>
      <c r="AG13" s="230"/>
      <c r="AH13" s="276"/>
      <c r="AI13" s="224"/>
      <c r="AJ13" s="230"/>
      <c r="AK13" s="233"/>
      <c r="AL13" s="224"/>
      <c r="AM13" s="233"/>
      <c r="AN13" s="224"/>
      <c r="AO13" s="233"/>
      <c r="AP13" s="224"/>
      <c r="AQ13" s="233"/>
      <c r="AR13" s="224"/>
      <c r="AS13" s="230"/>
    </row>
    <row r="14" spans="1:45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95"/>
      <c r="W14" s="2"/>
      <c r="X14" s="276"/>
      <c r="Y14" s="224"/>
      <c r="Z14" s="233"/>
      <c r="AA14" s="224"/>
      <c r="AB14" s="233"/>
      <c r="AC14" s="224"/>
      <c r="AD14" s="233"/>
      <c r="AE14" s="224"/>
      <c r="AF14" s="230"/>
      <c r="AG14" s="230"/>
      <c r="AH14" s="276"/>
      <c r="AI14" s="224"/>
      <c r="AJ14" s="230"/>
      <c r="AK14" s="233"/>
      <c r="AL14" s="224"/>
      <c r="AM14" s="233"/>
      <c r="AN14" s="224"/>
      <c r="AO14" s="233"/>
      <c r="AP14" s="224"/>
      <c r="AQ14" s="233"/>
      <c r="AR14" s="224"/>
      <c r="AS14" s="230"/>
    </row>
    <row r="15" spans="1:45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95"/>
      <c r="W15" s="2"/>
      <c r="X15" s="276"/>
      <c r="Y15" s="224"/>
      <c r="Z15" s="233"/>
      <c r="AA15" s="224"/>
      <c r="AB15" s="233"/>
      <c r="AC15" s="224"/>
      <c r="AD15" s="233"/>
      <c r="AE15" s="224"/>
      <c r="AF15" s="230"/>
      <c r="AG15" s="230"/>
      <c r="AH15" s="276"/>
      <c r="AI15" s="224"/>
      <c r="AJ15" s="230"/>
      <c r="AK15" s="233"/>
      <c r="AL15" s="224"/>
      <c r="AM15" s="233"/>
      <c r="AN15" s="224"/>
      <c r="AO15" s="233"/>
      <c r="AP15" s="224"/>
      <c r="AQ15" s="233"/>
      <c r="AR15" s="224"/>
      <c r="AS15" s="230"/>
    </row>
    <row r="16" spans="1:45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95"/>
      <c r="W16" s="2"/>
      <c r="X16" s="276"/>
      <c r="Y16" s="224"/>
      <c r="Z16" s="233"/>
      <c r="AA16" s="224"/>
      <c r="AB16" s="233"/>
      <c r="AC16" s="224"/>
      <c r="AD16" s="233"/>
      <c r="AE16" s="224"/>
      <c r="AF16" s="230"/>
      <c r="AG16" s="230"/>
      <c r="AH16" s="276"/>
      <c r="AI16" s="224"/>
      <c r="AJ16" s="230"/>
      <c r="AK16" s="233"/>
      <c r="AL16" s="224"/>
      <c r="AM16" s="233"/>
      <c r="AN16" s="224"/>
      <c r="AO16" s="233"/>
      <c r="AP16" s="224"/>
      <c r="AQ16" s="233"/>
      <c r="AR16" s="224"/>
      <c r="AS16" s="230"/>
    </row>
    <row r="17" spans="1:45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95"/>
      <c r="W17" s="2"/>
      <c r="X17" s="276"/>
      <c r="Y17" s="224"/>
      <c r="Z17" s="233"/>
      <c r="AA17" s="224"/>
      <c r="AB17" s="233"/>
      <c r="AC17" s="224"/>
      <c r="AD17" s="233"/>
      <c r="AE17" s="224"/>
      <c r="AF17" s="230"/>
      <c r="AG17" s="230"/>
      <c r="AH17" s="276"/>
      <c r="AI17" s="224"/>
      <c r="AJ17" s="230"/>
      <c r="AK17" s="233"/>
      <c r="AL17" s="224"/>
      <c r="AM17" s="233"/>
      <c r="AN17" s="224"/>
      <c r="AO17" s="233"/>
      <c r="AP17" s="224"/>
      <c r="AQ17" s="233"/>
      <c r="AR17" s="224"/>
      <c r="AS17" s="230"/>
    </row>
    <row r="18" spans="1:45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96"/>
      <c r="W18" s="2"/>
      <c r="X18" s="277"/>
      <c r="Y18" s="225"/>
      <c r="Z18" s="234"/>
      <c r="AA18" s="225"/>
      <c r="AB18" s="234"/>
      <c r="AC18" s="225"/>
      <c r="AD18" s="234"/>
      <c r="AE18" s="225"/>
      <c r="AF18" s="231"/>
      <c r="AG18" s="231"/>
      <c r="AH18" s="277"/>
      <c r="AI18" s="225"/>
      <c r="AJ18" s="231"/>
      <c r="AK18" s="234"/>
      <c r="AL18" s="225"/>
      <c r="AM18" s="234"/>
      <c r="AN18" s="225"/>
      <c r="AO18" s="234"/>
      <c r="AP18" s="225"/>
      <c r="AQ18" s="234"/>
      <c r="AR18" s="225"/>
      <c r="AS18" s="231"/>
    </row>
    <row r="19" spans="1:45" s="7" customFormat="1" ht="12.75" customHeight="1">
      <c r="A19" s="380"/>
      <c r="B19" s="381"/>
      <c r="C19" s="382"/>
      <c r="D19" s="381"/>
      <c r="E19" s="382"/>
      <c r="F19" s="381"/>
      <c r="G19" s="382"/>
      <c r="H19" s="381"/>
      <c r="I19" s="101"/>
      <c r="J19" s="102"/>
      <c r="K19" s="382"/>
      <c r="L19" s="381"/>
      <c r="M19" s="101"/>
      <c r="N19" s="382"/>
      <c r="O19" s="381"/>
      <c r="P19" s="382"/>
      <c r="Q19" s="381"/>
      <c r="R19" s="382"/>
      <c r="S19" s="381"/>
      <c r="T19" s="382"/>
      <c r="U19" s="381"/>
      <c r="V19" s="101"/>
      <c r="W19" s="3"/>
      <c r="X19" s="185"/>
      <c r="Y19" s="186"/>
      <c r="Z19" s="183"/>
      <c r="AA19" s="184"/>
      <c r="AB19" s="297"/>
      <c r="AC19" s="283"/>
      <c r="AD19" s="297"/>
      <c r="AE19" s="283"/>
      <c r="AF19" s="39"/>
      <c r="AG19" s="35"/>
      <c r="AH19" s="185"/>
      <c r="AI19" s="186"/>
      <c r="AJ19" s="39"/>
      <c r="AK19" s="297"/>
      <c r="AL19" s="283"/>
      <c r="AM19" s="297"/>
      <c r="AN19" s="283"/>
      <c r="AO19" s="328"/>
      <c r="AP19" s="329"/>
      <c r="AQ19" s="185"/>
      <c r="AR19" s="184"/>
      <c r="AS19" s="66"/>
    </row>
    <row r="20" spans="1:45" s="7" customFormat="1" ht="12.75" customHeight="1">
      <c r="A20" s="185">
        <f>'LIMA RAMP G MASTER'!A24</f>
        <v>0</v>
      </c>
      <c r="B20" s="186"/>
      <c r="C20" s="278">
        <f>'LIMA RAMP G MASTER'!C24</f>
        <v>0</v>
      </c>
      <c r="D20" s="186"/>
      <c r="E20" s="297">
        <f>'LIMA RAMP G MASTER'!E24</f>
        <v>0</v>
      </c>
      <c r="F20" s="283"/>
      <c r="G20" s="297">
        <f>'LIMA RAMP G MASTER'!G24</f>
        <v>0</v>
      </c>
      <c r="H20" s="283"/>
      <c r="I20" s="140">
        <f>'LIMA RAMP G MASTER'!I24</f>
        <v>0</v>
      </c>
      <c r="J20" s="35">
        <f>'LIMA RAMP G MASTER'!J24</f>
        <v>78805.179999999993</v>
      </c>
      <c r="K20" s="185">
        <f>'LIMA RAMP G MASTER'!K24</f>
        <v>793.26</v>
      </c>
      <c r="L20" s="186"/>
      <c r="M20" s="39"/>
      <c r="N20" s="297"/>
      <c r="O20" s="283"/>
      <c r="P20" s="297"/>
      <c r="Q20" s="283"/>
      <c r="R20" s="333"/>
      <c r="S20" s="329"/>
      <c r="T20" s="185"/>
      <c r="U20" s="186"/>
      <c r="V20" s="143">
        <f>'LIMA RAMP G MASTER'!V24</f>
        <v>0</v>
      </c>
      <c r="W20" s="3"/>
      <c r="X20" s="185"/>
      <c r="Y20" s="186"/>
      <c r="Z20" s="185"/>
      <c r="AA20" s="186"/>
      <c r="AB20" s="297"/>
      <c r="AC20" s="283"/>
      <c r="AD20" s="297"/>
      <c r="AE20" s="283"/>
      <c r="AF20" s="140"/>
      <c r="AG20" s="34"/>
      <c r="AH20" s="185"/>
      <c r="AI20" s="186"/>
      <c r="AJ20" s="39"/>
      <c r="AK20" s="297"/>
      <c r="AL20" s="283"/>
      <c r="AM20" s="297"/>
      <c r="AN20" s="283"/>
      <c r="AO20" s="328"/>
      <c r="AP20" s="329"/>
      <c r="AQ20" s="185"/>
      <c r="AR20" s="184"/>
      <c r="AS20" s="142"/>
    </row>
    <row r="21" spans="1:45" s="7" customFormat="1" ht="12.75" customHeight="1">
      <c r="A21" s="185">
        <f>'LIMA RAMP G MASTER'!A25</f>
        <v>792.93868025999984</v>
      </c>
      <c r="B21" s="186"/>
      <c r="C21" s="278" t="str">
        <f>'LIMA RAMP G MASTER'!C25</f>
        <v>214:1</v>
      </c>
      <c r="D21" s="186"/>
      <c r="E21" s="297">
        <f>'LIMA RAMP G MASTER'!E25</f>
        <v>8.9599999999999999E-2</v>
      </c>
      <c r="F21" s="283"/>
      <c r="G21" s="297">
        <f>'LIMA RAMP G MASTER'!G25</f>
        <v>5.5999999999999999E-3</v>
      </c>
      <c r="H21" s="283"/>
      <c r="I21" s="164">
        <f>'LIMA RAMP G MASTER'!I25</f>
        <v>16</v>
      </c>
      <c r="J21" s="35">
        <f>'LIMA RAMP G MASTER'!J25</f>
        <v>78828</v>
      </c>
      <c r="K21" s="185">
        <f>'LIMA RAMP G MASTER'!K25</f>
        <v>792.84908025999982</v>
      </c>
      <c r="L21" s="186"/>
      <c r="M21" s="39"/>
      <c r="N21" s="297"/>
      <c r="O21" s="283"/>
      <c r="P21" s="297"/>
      <c r="Q21" s="283"/>
      <c r="R21" s="333"/>
      <c r="S21" s="329"/>
      <c r="T21" s="185"/>
      <c r="U21" s="186"/>
      <c r="V21" s="167">
        <f>'LIMA RAMP G MASTER'!V25</f>
        <v>0</v>
      </c>
      <c r="W21" s="3"/>
      <c r="X21" s="185">
        <f>'LIMA RAMP G MASTER'!A57</f>
        <v>791.06084999999996</v>
      </c>
      <c r="Y21" s="186"/>
      <c r="Z21" s="185">
        <f>'LIMA RAMP G MASTER'!C57</f>
        <v>0</v>
      </c>
      <c r="AA21" s="186"/>
      <c r="AB21" s="297">
        <f>'LIMA RAMP G MASTER'!E57</f>
        <v>0.25600000000000001</v>
      </c>
      <c r="AC21" s="283"/>
      <c r="AD21" s="297">
        <f>'LIMA RAMP G MASTER'!G57</f>
        <v>1.6E-2</v>
      </c>
      <c r="AE21" s="283"/>
      <c r="AF21" s="140">
        <f>'LIMA RAMP G MASTER'!I57</f>
        <v>16</v>
      </c>
      <c r="AG21" s="34">
        <f>'LIMA RAMP G MASTER'!J57</f>
        <v>79400</v>
      </c>
      <c r="AH21" s="185">
        <f>'LIMA RAMP G MASTER'!K57</f>
        <v>790.80484999999999</v>
      </c>
      <c r="AI21" s="186"/>
      <c r="AJ21" s="39"/>
      <c r="AK21" s="297"/>
      <c r="AL21" s="283"/>
      <c r="AM21" s="297"/>
      <c r="AN21" s="283"/>
      <c r="AO21" s="333"/>
      <c r="AP21" s="329"/>
      <c r="AQ21" s="185"/>
      <c r="AR21" s="184"/>
      <c r="AS21" s="142">
        <f>'LIMA RAMP G MASTER'!V57</f>
        <v>0</v>
      </c>
    </row>
    <row r="22" spans="1:45" s="7" customFormat="1" ht="12.75" customHeight="1">
      <c r="A22" s="185">
        <f>'LIMA RAMP G MASTER'!A26</f>
        <v>792.70011537675646</v>
      </c>
      <c r="B22" s="186"/>
      <c r="C22" s="278" t="str">
        <f>'LIMA RAMP G MASTER'!C26</f>
        <v>214:1</v>
      </c>
      <c r="D22" s="186"/>
      <c r="E22" s="297">
        <f>'LIMA RAMP G MASTER'!E26</f>
        <v>4.0468756756737723E-2</v>
      </c>
      <c r="F22" s="283"/>
      <c r="G22" s="297">
        <f>'LIMA RAMP G MASTER'!G26</f>
        <v>2.5292972972961077E-3</v>
      </c>
      <c r="H22" s="283"/>
      <c r="I22" s="164">
        <f>'LIMA RAMP G MASTER'!I26</f>
        <v>16</v>
      </c>
      <c r="J22" s="35">
        <f>'LIMA RAMP G MASTER'!J26</f>
        <v>78838.52</v>
      </c>
      <c r="K22" s="185">
        <f>'LIMA RAMP G MASTER'!K26</f>
        <v>792.65964661999976</v>
      </c>
      <c r="L22" s="186"/>
      <c r="M22" s="39"/>
      <c r="N22" s="297"/>
      <c r="O22" s="283"/>
      <c r="P22" s="297"/>
      <c r="Q22" s="283"/>
      <c r="R22" s="333"/>
      <c r="S22" s="329"/>
      <c r="T22" s="185"/>
      <c r="U22" s="186"/>
      <c r="V22" s="167" t="str">
        <f>'LIMA RAMP G MASTER'!V26</f>
        <v>PC</v>
      </c>
      <c r="W22" s="3"/>
      <c r="X22" s="185">
        <f>'LIMA RAMP G MASTER'!A58</f>
        <v>790.98129999999992</v>
      </c>
      <c r="Y22" s="186"/>
      <c r="Z22" s="185">
        <f>'LIMA RAMP G MASTER'!C58</f>
        <v>0</v>
      </c>
      <c r="AA22" s="186"/>
      <c r="AB22" s="297">
        <f>'LIMA RAMP G MASTER'!E58</f>
        <v>0.25600000000000001</v>
      </c>
      <c r="AC22" s="283"/>
      <c r="AD22" s="297">
        <f>'LIMA RAMP G MASTER'!G58</f>
        <v>1.6E-2</v>
      </c>
      <c r="AE22" s="283"/>
      <c r="AF22" s="140">
        <f>'LIMA RAMP G MASTER'!I58</f>
        <v>16</v>
      </c>
      <c r="AG22" s="34">
        <f>'LIMA RAMP G MASTER'!J58</f>
        <v>79425</v>
      </c>
      <c r="AH22" s="185">
        <f>'LIMA RAMP G MASTER'!K58</f>
        <v>790.72529999999995</v>
      </c>
      <c r="AI22" s="186"/>
      <c r="AJ22" s="39"/>
      <c r="AK22" s="297"/>
      <c r="AL22" s="283"/>
      <c r="AM22" s="297"/>
      <c r="AN22" s="283"/>
      <c r="AO22" s="333"/>
      <c r="AP22" s="329"/>
      <c r="AQ22" s="185"/>
      <c r="AR22" s="184"/>
      <c r="AS22" s="142">
        <f>'LIMA RAMP G MASTER'!V58</f>
        <v>0</v>
      </c>
    </row>
    <row r="23" spans="1:45" s="7" customFormat="1" ht="12.75" customHeight="1">
      <c r="A23" s="185">
        <f>'LIMA RAMP G MASTER'!A27</f>
        <v>791.30591680054044</v>
      </c>
      <c r="B23" s="186"/>
      <c r="C23" s="278" t="str">
        <f>'LIMA RAMP G MASTER'!C27</f>
        <v>214:1</v>
      </c>
      <c r="D23" s="186"/>
      <c r="E23" s="297">
        <f>'LIMA RAMP G MASTER'!E27</f>
        <v>-0.24665945945945944</v>
      </c>
      <c r="F23" s="283"/>
      <c r="G23" s="297">
        <f>'LIMA RAMP G MASTER'!G27</f>
        <v>-1.5416216216216215E-2</v>
      </c>
      <c r="H23" s="283"/>
      <c r="I23" s="164">
        <f>'LIMA RAMP G MASTER'!I27</f>
        <v>16</v>
      </c>
      <c r="J23" s="34">
        <f>'LIMA RAMP G MASTER'!J27</f>
        <v>78900</v>
      </c>
      <c r="K23" s="185">
        <f>'LIMA RAMP G MASTER'!K27</f>
        <v>791.55257625999991</v>
      </c>
      <c r="L23" s="186"/>
      <c r="M23" s="39"/>
      <c r="N23" s="297"/>
      <c r="O23" s="283"/>
      <c r="P23" s="297"/>
      <c r="Q23" s="283"/>
      <c r="R23" s="333"/>
      <c r="S23" s="329"/>
      <c r="T23" s="185"/>
      <c r="U23" s="186"/>
      <c r="V23" s="167">
        <f>'LIMA RAMP G MASTER'!V27</f>
        <v>0</v>
      </c>
      <c r="W23" s="3"/>
      <c r="X23" s="185">
        <f>'LIMA RAMP G MASTER'!A59</f>
        <v>790.94360295701802</v>
      </c>
      <c r="Y23" s="186"/>
      <c r="Z23" s="185" t="str">
        <f>'LIMA RAMP G MASTER'!C59</f>
        <v>185:1</v>
      </c>
      <c r="AA23" s="186"/>
      <c r="AB23" s="297">
        <f>'LIMA RAMP G MASTER'!E59</f>
        <v>0.25552000000000002</v>
      </c>
      <c r="AC23" s="283"/>
      <c r="AD23" s="297">
        <f>'LIMA RAMP G MASTER'!G59</f>
        <v>1.6E-2</v>
      </c>
      <c r="AE23" s="283"/>
      <c r="AF23" s="140">
        <f>'LIMA RAMP G MASTER'!I59</f>
        <v>15.97</v>
      </c>
      <c r="AG23" s="35">
        <f>'LIMA RAMP G MASTER'!J59</f>
        <v>79437.67</v>
      </c>
      <c r="AH23" s="185">
        <f>'LIMA RAMP G MASTER'!K59</f>
        <v>790.68808295701797</v>
      </c>
      <c r="AI23" s="186"/>
      <c r="AJ23" s="39"/>
      <c r="AK23" s="297"/>
      <c r="AL23" s="283"/>
      <c r="AM23" s="297"/>
      <c r="AN23" s="283"/>
      <c r="AO23" s="333"/>
      <c r="AP23" s="329"/>
      <c r="AQ23" s="185"/>
      <c r="AR23" s="184"/>
      <c r="AS23" s="142">
        <f>'LIMA RAMP G MASTER'!V59</f>
        <v>0</v>
      </c>
    </row>
    <row r="24" spans="1:45" s="7" customFormat="1" ht="12.75" customHeight="1">
      <c r="A24" s="185">
        <f>'LIMA RAMP G MASTER'!A28</f>
        <v>791.26056225999992</v>
      </c>
      <c r="B24" s="186"/>
      <c r="C24" s="278" t="str">
        <f>'LIMA RAMP G MASTER'!C28</f>
        <v>214:1</v>
      </c>
      <c r="D24" s="186"/>
      <c r="E24" s="297">
        <f>'LIMA RAMP G MASTER'!E28</f>
        <v>-0.25600000000000001</v>
      </c>
      <c r="F24" s="283"/>
      <c r="G24" s="297">
        <f>'LIMA RAMP G MASTER'!G28</f>
        <v>-1.6E-2</v>
      </c>
      <c r="H24" s="283"/>
      <c r="I24" s="164">
        <f>'LIMA RAMP G MASTER'!I28</f>
        <v>16</v>
      </c>
      <c r="J24" s="35">
        <f>'LIMA RAMP G MASTER'!J28</f>
        <v>78902</v>
      </c>
      <c r="K24" s="185">
        <f>'LIMA RAMP G MASTER'!K28</f>
        <v>791.51656225999989</v>
      </c>
      <c r="L24" s="186"/>
      <c r="M24" s="39"/>
      <c r="N24" s="297"/>
      <c r="O24" s="283"/>
      <c r="P24" s="297"/>
      <c r="Q24" s="283"/>
      <c r="R24" s="333"/>
      <c r="S24" s="329"/>
      <c r="T24" s="185"/>
      <c r="U24" s="186"/>
      <c r="V24" s="167" t="str">
        <f>'LIMA RAMP G MASTER'!V28</f>
        <v>FS</v>
      </c>
      <c r="W24" s="3"/>
      <c r="X24" s="185">
        <f>'LIMA RAMP G MASTER'!A60</f>
        <v>790.98045149308984</v>
      </c>
      <c r="Y24" s="186"/>
      <c r="Z24" s="185" t="str">
        <f>'LIMA RAMP G MASTER'!C60</f>
        <v>185:1</v>
      </c>
      <c r="AA24" s="186"/>
      <c r="AB24" s="297">
        <f>'LIMA RAMP G MASTER'!E60</f>
        <v>0.32253899308984291</v>
      </c>
      <c r="AC24" s="283"/>
      <c r="AD24" s="297">
        <f>'LIMA RAMP G MASTER'!G60</f>
        <v>2.0158687068115182E-2</v>
      </c>
      <c r="AE24" s="283"/>
      <c r="AF24" s="140">
        <f>'LIMA RAMP G MASTER'!I60</f>
        <v>16</v>
      </c>
      <c r="AG24" s="34">
        <f>'LIMA RAMP G MASTER'!J60</f>
        <v>79450</v>
      </c>
      <c r="AH24" s="185">
        <f>'LIMA RAMP G MASTER'!K60</f>
        <v>790.65791249999995</v>
      </c>
      <c r="AI24" s="186"/>
      <c r="AJ24" s="39"/>
      <c r="AK24" s="297"/>
      <c r="AL24" s="283"/>
      <c r="AM24" s="297"/>
      <c r="AN24" s="283"/>
      <c r="AO24" s="333"/>
      <c r="AP24" s="329"/>
      <c r="AQ24" s="185"/>
      <c r="AR24" s="184"/>
      <c r="AS24" s="142">
        <f>'LIMA RAMP G MASTER'!V60</f>
        <v>0</v>
      </c>
    </row>
    <row r="25" spans="1:45" s="7" customFormat="1" ht="12.75" customHeight="1">
      <c r="A25" s="185">
        <f>'LIMA RAMP G MASTER'!A29</f>
        <v>790.93643625999994</v>
      </c>
      <c r="B25" s="186"/>
      <c r="C25" s="278">
        <f>'LIMA RAMP G MASTER'!C29</f>
        <v>0</v>
      </c>
      <c r="D25" s="186"/>
      <c r="E25" s="297">
        <f>'LIMA RAMP G MASTER'!E29</f>
        <v>-0.25600000000000001</v>
      </c>
      <c r="F25" s="283"/>
      <c r="G25" s="297">
        <f>'LIMA RAMP G MASTER'!G29</f>
        <v>-1.6E-2</v>
      </c>
      <c r="H25" s="283"/>
      <c r="I25" s="164">
        <f>'LIMA RAMP G MASTER'!I29</f>
        <v>16</v>
      </c>
      <c r="J25" s="35">
        <f>'LIMA RAMP G MASTER'!J29</f>
        <v>78920</v>
      </c>
      <c r="K25" s="185">
        <f>'LIMA RAMP G MASTER'!K29</f>
        <v>791.19243625999991</v>
      </c>
      <c r="L25" s="186"/>
      <c r="M25" s="39"/>
      <c r="N25" s="297"/>
      <c r="O25" s="283"/>
      <c r="P25" s="297"/>
      <c r="Q25" s="283"/>
      <c r="R25" s="333"/>
      <c r="S25" s="329"/>
      <c r="T25" s="185"/>
      <c r="U25" s="186"/>
      <c r="V25" s="167">
        <f>'LIMA RAMP G MASTER'!V29</f>
        <v>0</v>
      </c>
      <c r="W25" s="3"/>
      <c r="X25" s="185">
        <f>'LIMA RAMP G MASTER'!A61</f>
        <v>791.07250179335301</v>
      </c>
      <c r="Y25" s="186"/>
      <c r="Z25" s="185" t="str">
        <f>'LIMA RAMP G MASTER'!C61</f>
        <v>185:1</v>
      </c>
      <c r="AA25" s="186"/>
      <c r="AB25" s="297">
        <f>'LIMA RAMP G MASTER'!E61</f>
        <v>0.45745179335308994</v>
      </c>
      <c r="AC25" s="283"/>
      <c r="AD25" s="297">
        <f>'LIMA RAMP G MASTER'!G61</f>
        <v>2.8590737084568121E-2</v>
      </c>
      <c r="AE25" s="283"/>
      <c r="AF25" s="140">
        <f>'LIMA RAMP G MASTER'!I61</f>
        <v>16</v>
      </c>
      <c r="AG25" s="34">
        <f>'LIMA RAMP G MASTER'!J61</f>
        <v>79475</v>
      </c>
      <c r="AH25" s="185">
        <f>'LIMA RAMP G MASTER'!K61</f>
        <v>790.61504999999988</v>
      </c>
      <c r="AI25" s="186"/>
      <c r="AJ25" s="39"/>
      <c r="AK25" s="297"/>
      <c r="AL25" s="283"/>
      <c r="AM25" s="297"/>
      <c r="AN25" s="283"/>
      <c r="AO25" s="328"/>
      <c r="AP25" s="329"/>
      <c r="AQ25" s="185"/>
      <c r="AR25" s="184"/>
      <c r="AS25" s="142">
        <f>'LIMA RAMP G MASTER'!V61</f>
        <v>0</v>
      </c>
    </row>
    <row r="26" spans="1:45" s="7" customFormat="1" ht="12.75" customHeight="1">
      <c r="A26" s="185">
        <f>'LIMA RAMP G MASTER'!A30</f>
        <v>790.84924087500008</v>
      </c>
      <c r="B26" s="186"/>
      <c r="C26" s="278">
        <f>'LIMA RAMP G MASTER'!C30</f>
        <v>0</v>
      </c>
      <c r="D26" s="186"/>
      <c r="E26" s="297">
        <f>'LIMA RAMP G MASTER'!E30</f>
        <v>-0.25600000000000001</v>
      </c>
      <c r="F26" s="283"/>
      <c r="G26" s="297">
        <f>'LIMA RAMP G MASTER'!G30</f>
        <v>-1.6E-2</v>
      </c>
      <c r="H26" s="283"/>
      <c r="I26" s="164">
        <f>'LIMA RAMP G MASTER'!I30</f>
        <v>16</v>
      </c>
      <c r="J26" s="34">
        <f>'LIMA RAMP G MASTER'!J30</f>
        <v>78925</v>
      </c>
      <c r="K26" s="185">
        <f>'LIMA RAMP G MASTER'!K30</f>
        <v>791.10524087500005</v>
      </c>
      <c r="L26" s="186"/>
      <c r="M26" s="39"/>
      <c r="N26" s="297"/>
      <c r="O26" s="283"/>
      <c r="P26" s="297"/>
      <c r="Q26" s="283"/>
      <c r="R26" s="333"/>
      <c r="S26" s="329"/>
      <c r="T26" s="185"/>
      <c r="U26" s="186"/>
      <c r="V26" s="167">
        <f>'LIMA RAMP G MASTER'!V30</f>
        <v>0</v>
      </c>
      <c r="W26" s="3"/>
      <c r="X26" s="185">
        <f>'LIMA RAMP G MASTER'!A62</f>
        <v>791.14731671446611</v>
      </c>
      <c r="Y26" s="186"/>
      <c r="Z26" s="185" t="str">
        <f>'LIMA RAMP G MASTER'!C62</f>
        <v>185:1</v>
      </c>
      <c r="AA26" s="186"/>
      <c r="AB26" s="297">
        <f>'LIMA RAMP G MASTER'!E62</f>
        <v>0.547195788088227</v>
      </c>
      <c r="AC26" s="283"/>
      <c r="AD26" s="297">
        <f>'LIMA RAMP G MASTER'!G62</f>
        <v>3.4199736755514187E-2</v>
      </c>
      <c r="AE26" s="283"/>
      <c r="AF26" s="140">
        <f>'LIMA RAMP G MASTER'!I62</f>
        <v>16</v>
      </c>
      <c r="AG26" s="35">
        <f>'LIMA RAMP G MASTER'!J62</f>
        <v>79491.63</v>
      </c>
      <c r="AH26" s="185">
        <f>'LIMA RAMP G MASTER'!K62</f>
        <v>790.60012092637794</v>
      </c>
      <c r="AI26" s="186"/>
      <c r="AJ26" s="39"/>
      <c r="AK26" s="297"/>
      <c r="AL26" s="283"/>
      <c r="AM26" s="297"/>
      <c r="AN26" s="283"/>
      <c r="AO26" s="328"/>
      <c r="AP26" s="329"/>
      <c r="AQ26" s="185"/>
      <c r="AR26" s="184"/>
      <c r="AS26" s="142" t="str">
        <f>'LIMA RAMP G MASTER'!V62</f>
        <v>PC</v>
      </c>
    </row>
    <row r="27" spans="1:45" s="7" customFormat="1" ht="12.75" customHeight="1">
      <c r="A27" s="185">
        <f>'LIMA RAMP G MASTER'!A31</f>
        <v>790.49972150000008</v>
      </c>
      <c r="B27" s="186"/>
      <c r="C27" s="278">
        <f>'LIMA RAMP G MASTER'!C31</f>
        <v>0</v>
      </c>
      <c r="D27" s="186"/>
      <c r="E27" s="297">
        <f>'LIMA RAMP G MASTER'!E31</f>
        <v>-0.25600000000000001</v>
      </c>
      <c r="F27" s="283"/>
      <c r="G27" s="297">
        <f>'LIMA RAMP G MASTER'!G31</f>
        <v>-1.6E-2</v>
      </c>
      <c r="H27" s="283"/>
      <c r="I27" s="164">
        <f>'LIMA RAMP G MASTER'!I31</f>
        <v>16</v>
      </c>
      <c r="J27" s="34">
        <f>'LIMA RAMP G MASTER'!J31</f>
        <v>78950</v>
      </c>
      <c r="K27" s="185">
        <f>'LIMA RAMP G MASTER'!K31</f>
        <v>790.75572150000005</v>
      </c>
      <c r="L27" s="186"/>
      <c r="M27" s="39"/>
      <c r="N27" s="297"/>
      <c r="O27" s="283"/>
      <c r="P27" s="297"/>
      <c r="Q27" s="283"/>
      <c r="R27" s="333"/>
      <c r="S27" s="329"/>
      <c r="T27" s="185"/>
      <c r="U27" s="186"/>
      <c r="V27" s="167">
        <f>'LIMA RAMP G MASTER'!V31</f>
        <v>0</v>
      </c>
      <c r="W27" s="3"/>
      <c r="X27" s="185">
        <f>'LIMA RAMP G MASTER'!A63</f>
        <v>791.18907709361622</v>
      </c>
      <c r="Y27" s="186"/>
      <c r="Z27" s="185" t="str">
        <f>'LIMA RAMP G MASTER'!C63</f>
        <v>185:1</v>
      </c>
      <c r="AA27" s="186"/>
      <c r="AB27" s="297">
        <f>'LIMA RAMP G MASTER'!E63</f>
        <v>0.59236459361633709</v>
      </c>
      <c r="AC27" s="283"/>
      <c r="AD27" s="297">
        <f>'LIMA RAMP G MASTER'!G63</f>
        <v>3.7022787101021068E-2</v>
      </c>
      <c r="AE27" s="283"/>
      <c r="AF27" s="140">
        <f>'LIMA RAMP G MASTER'!I63</f>
        <v>16</v>
      </c>
      <c r="AG27" s="34">
        <f>'LIMA RAMP G MASTER'!J63</f>
        <v>79500</v>
      </c>
      <c r="AH27" s="185">
        <f>'LIMA RAMP G MASTER'!K63</f>
        <v>790.59671249999985</v>
      </c>
      <c r="AI27" s="186"/>
      <c r="AJ27" s="39"/>
      <c r="AK27" s="297"/>
      <c r="AL27" s="283"/>
      <c r="AM27" s="297"/>
      <c r="AN27" s="283"/>
      <c r="AO27" s="328"/>
      <c r="AP27" s="329"/>
      <c r="AQ27" s="185"/>
      <c r="AR27" s="184"/>
      <c r="AS27" s="142">
        <f>'LIMA RAMP G MASTER'!V63</f>
        <v>0</v>
      </c>
    </row>
    <row r="28" spans="1:45" s="7" customFormat="1" ht="12.75" customHeight="1">
      <c r="A28" s="185">
        <f>'LIMA RAMP G MASTER'!A32</f>
        <v>790.29399587500006</v>
      </c>
      <c r="B28" s="186"/>
      <c r="C28" s="278">
        <f>'LIMA RAMP G MASTER'!C32</f>
        <v>0</v>
      </c>
      <c r="D28" s="186"/>
      <c r="E28" s="297">
        <f>'LIMA RAMP G MASTER'!E32</f>
        <v>-0.25600000000000001</v>
      </c>
      <c r="F28" s="283"/>
      <c r="G28" s="297">
        <f>'LIMA RAMP G MASTER'!G32</f>
        <v>-1.6E-2</v>
      </c>
      <c r="H28" s="283"/>
      <c r="I28" s="164">
        <f>'LIMA RAMP G MASTER'!I32</f>
        <v>16</v>
      </c>
      <c r="J28" s="34">
        <f>'LIMA RAMP G MASTER'!J32</f>
        <v>78975</v>
      </c>
      <c r="K28" s="185">
        <f>'LIMA RAMP G MASTER'!K32</f>
        <v>790.54999587500004</v>
      </c>
      <c r="L28" s="186"/>
      <c r="M28" s="39"/>
      <c r="N28" s="297"/>
      <c r="O28" s="283"/>
      <c r="P28" s="297"/>
      <c r="Q28" s="283"/>
      <c r="R28" s="333"/>
      <c r="S28" s="329"/>
      <c r="T28" s="185"/>
      <c r="U28" s="186"/>
      <c r="V28" s="167" t="str">
        <f>'LIMA RAMP G MASTER'!V32</f>
        <v>FS</v>
      </c>
      <c r="W28" s="3"/>
      <c r="X28" s="185">
        <f>'LIMA RAMP G MASTER'!A64</f>
        <v>791.33017739387958</v>
      </c>
      <c r="Y28" s="186"/>
      <c r="Z28" s="185" t="str">
        <f>'LIMA RAMP G MASTER'!C64</f>
        <v>185:1</v>
      </c>
      <c r="AA28" s="186"/>
      <c r="AB28" s="297">
        <f>'LIMA RAMP G MASTER'!E64</f>
        <v>0.72727739387958412</v>
      </c>
      <c r="AC28" s="283"/>
      <c r="AD28" s="297">
        <f>'LIMA RAMP G MASTER'!G64</f>
        <v>4.5454837117474008E-2</v>
      </c>
      <c r="AE28" s="283"/>
      <c r="AF28" s="140">
        <f>'LIMA RAMP G MASTER'!I64</f>
        <v>16</v>
      </c>
      <c r="AG28" s="34">
        <f>'LIMA RAMP G MASTER'!J64</f>
        <v>79525</v>
      </c>
      <c r="AH28" s="185">
        <f>'LIMA RAMP G MASTER'!K64</f>
        <v>790.60289999999998</v>
      </c>
      <c r="AI28" s="186"/>
      <c r="AJ28" s="39"/>
      <c r="AK28" s="297"/>
      <c r="AL28" s="283"/>
      <c r="AM28" s="297"/>
      <c r="AN28" s="283"/>
      <c r="AO28" s="328"/>
      <c r="AP28" s="329"/>
      <c r="AQ28" s="185"/>
      <c r="AR28" s="184"/>
      <c r="AS28" s="142">
        <f>'LIMA RAMP G MASTER'!V64</f>
        <v>0</v>
      </c>
    </row>
    <row r="29" spans="1:45" s="7" customFormat="1" ht="12.75" customHeight="1">
      <c r="A29" s="185">
        <f>'LIMA RAMP G MASTER'!A33</f>
        <v>790.27864589787146</v>
      </c>
      <c r="B29" s="186"/>
      <c r="C29" s="278" t="str">
        <f>'LIMA RAMP G MASTER'!C33</f>
        <v>145:1</v>
      </c>
      <c r="D29" s="186"/>
      <c r="E29" s="297">
        <f>'LIMA RAMP G MASTER'!E33</f>
        <v>-0.25600000000000001</v>
      </c>
      <c r="F29" s="283"/>
      <c r="G29" s="297">
        <f>'LIMA RAMP G MASTER'!G33</f>
        <v>-1.6E-2</v>
      </c>
      <c r="H29" s="283"/>
      <c r="I29" s="164">
        <f>'LIMA RAMP G MASTER'!I33</f>
        <v>16</v>
      </c>
      <c r="J29" s="35">
        <f>'LIMA RAMP G MASTER'!J33</f>
        <v>78978.070000000007</v>
      </c>
      <c r="K29" s="185">
        <f>'LIMA RAMP G MASTER'!K33</f>
        <v>790.53464589787143</v>
      </c>
      <c r="L29" s="186"/>
      <c r="M29" s="39"/>
      <c r="N29" s="297"/>
      <c r="O29" s="283"/>
      <c r="P29" s="297"/>
      <c r="Q29" s="283"/>
      <c r="R29" s="333"/>
      <c r="S29" s="329"/>
      <c r="T29" s="185"/>
      <c r="U29" s="186"/>
      <c r="V29" s="167">
        <f>'LIMA RAMP G MASTER'!V33</f>
        <v>0</v>
      </c>
      <c r="W29" s="3"/>
      <c r="X29" s="185">
        <f>'LIMA RAMP G MASTER'!A65</f>
        <v>791.49580269414287</v>
      </c>
      <c r="Y29" s="186"/>
      <c r="Z29" s="185" t="str">
        <f>'LIMA RAMP G MASTER'!C65</f>
        <v>185:1</v>
      </c>
      <c r="AA29" s="186"/>
      <c r="AB29" s="297">
        <f>'LIMA RAMP G MASTER'!E65</f>
        <v>0.86219019414283127</v>
      </c>
      <c r="AC29" s="283"/>
      <c r="AD29" s="297">
        <f>'LIMA RAMP G MASTER'!G65</f>
        <v>5.3886887133926954E-2</v>
      </c>
      <c r="AE29" s="283"/>
      <c r="AF29" s="140">
        <f>'LIMA RAMP G MASTER'!I65</f>
        <v>16</v>
      </c>
      <c r="AG29" s="34">
        <f>'LIMA RAMP G MASTER'!J65</f>
        <v>79550</v>
      </c>
      <c r="AH29" s="185">
        <f>'LIMA RAMP G MASTER'!K65</f>
        <v>790.63361250000003</v>
      </c>
      <c r="AI29" s="186"/>
      <c r="AJ29" s="39"/>
      <c r="AK29" s="297"/>
      <c r="AL29" s="283"/>
      <c r="AM29" s="297"/>
      <c r="AN29" s="283"/>
      <c r="AO29" s="328"/>
      <c r="AP29" s="329"/>
      <c r="AQ29" s="185"/>
      <c r="AR29" s="184"/>
      <c r="AS29" s="142">
        <f>'LIMA RAMP G MASTER'!V65</f>
        <v>0</v>
      </c>
    </row>
    <row r="30" spans="1:45" s="7" customFormat="1" ht="12.75" customHeight="1">
      <c r="A30" s="185">
        <f>'LIMA RAMP G MASTER'!A34</f>
        <v>790.36005017727155</v>
      </c>
      <c r="B30" s="186"/>
      <c r="C30" s="278" t="str">
        <f>'LIMA RAMP G MASTER'!C34</f>
        <v>145:1</v>
      </c>
      <c r="D30" s="186"/>
      <c r="E30" s="297">
        <f>'LIMA RAMP G MASTER'!E34</f>
        <v>-0.128</v>
      </c>
      <c r="F30" s="283"/>
      <c r="G30" s="297">
        <f>'LIMA RAMP G MASTER'!G34</f>
        <v>-8.0000000000000002E-3</v>
      </c>
      <c r="H30" s="283"/>
      <c r="I30" s="164">
        <f>'LIMA RAMP G MASTER'!I34</f>
        <v>16</v>
      </c>
      <c r="J30" s="35">
        <f>'LIMA RAMP G MASTER'!J34</f>
        <v>78996.570000000007</v>
      </c>
      <c r="K30" s="185">
        <f>'LIMA RAMP G MASTER'!K34</f>
        <v>790.48805017727159</v>
      </c>
      <c r="L30" s="186"/>
      <c r="M30" s="39"/>
      <c r="N30" s="297"/>
      <c r="O30" s="283"/>
      <c r="P30" s="297"/>
      <c r="Q30" s="283"/>
      <c r="R30" s="333"/>
      <c r="S30" s="329"/>
      <c r="T30" s="185"/>
      <c r="U30" s="186"/>
      <c r="V30" s="167" t="str">
        <f>'LIMA RAMP G MASTER'!V34</f>
        <v>PT</v>
      </c>
      <c r="W30" s="3"/>
      <c r="X30" s="185">
        <f>'LIMA RAMP G MASTER'!A66</f>
        <v>791.56144035469799</v>
      </c>
      <c r="Y30" s="186"/>
      <c r="Z30" s="185" t="str">
        <f>'LIMA RAMP G MASTER'!C66</f>
        <v>185:1</v>
      </c>
      <c r="AA30" s="186"/>
      <c r="AB30" s="297">
        <f>'LIMA RAMP G MASTER'!E66</f>
        <v>0.91029000000000004</v>
      </c>
      <c r="AC30" s="283"/>
      <c r="AD30" s="297">
        <f>'LIMA RAMP G MASTER'!G66</f>
        <v>5.7000000000000002E-2</v>
      </c>
      <c r="AE30" s="283"/>
      <c r="AF30" s="140">
        <f>'LIMA RAMP G MASTER'!I66</f>
        <v>15.97</v>
      </c>
      <c r="AG30" s="35">
        <f>'LIMA RAMP G MASTER'!J66</f>
        <v>79559.23</v>
      </c>
      <c r="AH30" s="185">
        <f>'LIMA RAMP G MASTER'!K66</f>
        <v>790.65115035469796</v>
      </c>
      <c r="AI30" s="186"/>
      <c r="AJ30" s="39"/>
      <c r="AK30" s="297"/>
      <c r="AL30" s="283"/>
      <c r="AM30" s="297"/>
      <c r="AN30" s="283"/>
      <c r="AO30" s="328"/>
      <c r="AP30" s="329"/>
      <c r="AQ30" s="185"/>
      <c r="AR30" s="184"/>
      <c r="AS30" s="142" t="str">
        <f>'LIMA RAMP G MASTER'!V66</f>
        <v>FS</v>
      </c>
    </row>
    <row r="31" spans="1:45" s="7" customFormat="1" ht="12.75" customHeight="1">
      <c r="A31" s="185">
        <f>'LIMA RAMP G MASTER'!A35</f>
        <v>790.38379589189185</v>
      </c>
      <c r="B31" s="186"/>
      <c r="C31" s="278" t="str">
        <f>'LIMA RAMP G MASTER'!C35</f>
        <v>145:1</v>
      </c>
      <c r="D31" s="186"/>
      <c r="E31" s="297">
        <f>'LIMA RAMP G MASTER'!E35</f>
        <v>-0.10426810810815645</v>
      </c>
      <c r="F31" s="283"/>
      <c r="G31" s="297">
        <f>'LIMA RAMP G MASTER'!G35</f>
        <v>-6.5167567567597784E-3</v>
      </c>
      <c r="H31" s="283"/>
      <c r="I31" s="164">
        <f>'LIMA RAMP G MASTER'!I35</f>
        <v>16</v>
      </c>
      <c r="J31" s="34">
        <f>'LIMA RAMP G MASTER'!J35</f>
        <v>79000</v>
      </c>
      <c r="K31" s="185">
        <f>'LIMA RAMP G MASTER'!K35</f>
        <v>790.48806400000001</v>
      </c>
      <c r="L31" s="186"/>
      <c r="M31" s="39"/>
      <c r="N31" s="297"/>
      <c r="O31" s="283"/>
      <c r="P31" s="297"/>
      <c r="Q31" s="283"/>
      <c r="R31" s="333"/>
      <c r="S31" s="329"/>
      <c r="T31" s="185"/>
      <c r="U31" s="186"/>
      <c r="V31" s="167">
        <f>'LIMA RAMP G MASTER'!V35</f>
        <v>0</v>
      </c>
      <c r="W31" s="3"/>
      <c r="X31" s="185">
        <f>'LIMA RAMP G MASTER'!A67</f>
        <v>791.60085000000004</v>
      </c>
      <c r="Y31" s="186"/>
      <c r="Z31" s="185">
        <f>'LIMA RAMP G MASTER'!C67</f>
        <v>0</v>
      </c>
      <c r="AA31" s="186"/>
      <c r="AB31" s="297">
        <f>'LIMA RAMP G MASTER'!E67</f>
        <v>0.91200000000000003</v>
      </c>
      <c r="AC31" s="283"/>
      <c r="AD31" s="297">
        <f>'LIMA RAMP G MASTER'!G67</f>
        <v>5.7000000000000002E-2</v>
      </c>
      <c r="AE31" s="283"/>
      <c r="AF31" s="140">
        <f>'LIMA RAMP G MASTER'!I67</f>
        <v>16</v>
      </c>
      <c r="AG31" s="34">
        <f>'LIMA RAMP G MASTER'!J67</f>
        <v>79575</v>
      </c>
      <c r="AH31" s="185">
        <f>'LIMA RAMP G MASTER'!K67</f>
        <v>790.68885</v>
      </c>
      <c r="AI31" s="186"/>
      <c r="AJ31" s="39"/>
      <c r="AK31" s="297"/>
      <c r="AL31" s="283"/>
      <c r="AM31" s="297"/>
      <c r="AN31" s="283"/>
      <c r="AO31" s="328"/>
      <c r="AP31" s="329"/>
      <c r="AQ31" s="185"/>
      <c r="AR31" s="184"/>
      <c r="AS31" s="142">
        <f>'LIMA RAMP G MASTER'!V67</f>
        <v>0</v>
      </c>
    </row>
    <row r="32" spans="1:45" s="7" customFormat="1" ht="12.75" customHeight="1">
      <c r="A32" s="185">
        <f>'LIMA RAMP G MASTER'!A36</f>
        <v>790.57616027027029</v>
      </c>
      <c r="B32" s="186"/>
      <c r="C32" s="278" t="str">
        <f>'LIMA RAMP G MASTER'!C36</f>
        <v>145:1</v>
      </c>
      <c r="D32" s="186"/>
      <c r="E32" s="297">
        <f>'LIMA RAMP G MASTER'!E36</f>
        <v>3.4110270270221954E-2</v>
      </c>
      <c r="F32" s="283"/>
      <c r="G32" s="297">
        <f>'LIMA RAMP G MASTER'!G36</f>
        <v>2.1318918918888721E-3</v>
      </c>
      <c r="H32" s="283"/>
      <c r="I32" s="164">
        <f>'LIMA RAMP G MASTER'!I36</f>
        <v>16</v>
      </c>
      <c r="J32" s="35">
        <f>'LIMA RAMP G MASTER'!J36</f>
        <v>79020</v>
      </c>
      <c r="K32" s="185">
        <f>'LIMA RAMP G MASTER'!K36</f>
        <v>790.54205000000002</v>
      </c>
      <c r="L32" s="186"/>
      <c r="M32" s="39"/>
      <c r="N32" s="297"/>
      <c r="O32" s="283"/>
      <c r="P32" s="297"/>
      <c r="Q32" s="283"/>
      <c r="R32" s="333"/>
      <c r="S32" s="329"/>
      <c r="T32" s="185"/>
      <c r="U32" s="186"/>
      <c r="V32" s="167">
        <f>'LIMA RAMP G MASTER'!V36</f>
        <v>0</v>
      </c>
      <c r="W32" s="3"/>
      <c r="X32" s="185">
        <f>'LIMA RAMP G MASTER'!A68</f>
        <v>791.63060800000005</v>
      </c>
      <c r="Y32" s="186"/>
      <c r="Z32" s="185" t="str">
        <f>'LIMA RAMP G MASTER'!C68</f>
        <v>185:1</v>
      </c>
      <c r="AA32" s="186"/>
      <c r="AB32" s="297">
        <f>'LIMA RAMP G MASTER'!E68</f>
        <v>0.91200000000000003</v>
      </c>
      <c r="AC32" s="283"/>
      <c r="AD32" s="297">
        <f>'LIMA RAMP G MASTER'!G68</f>
        <v>5.7000000000000002E-2</v>
      </c>
      <c r="AE32" s="283"/>
      <c r="AF32" s="140">
        <f>'LIMA RAMP G MASTER'!I68</f>
        <v>16</v>
      </c>
      <c r="AG32" s="35">
        <f>'LIMA RAMP G MASTER'!J68</f>
        <v>79586.039999999994</v>
      </c>
      <c r="AH32" s="185">
        <f>'LIMA RAMP G MASTER'!K68</f>
        <v>790.71860800000002</v>
      </c>
      <c r="AI32" s="186"/>
      <c r="AJ32" s="39"/>
      <c r="AK32" s="183"/>
      <c r="AL32" s="184"/>
      <c r="AM32" s="183"/>
      <c r="AN32" s="184"/>
      <c r="AO32" s="183"/>
      <c r="AP32" s="184"/>
      <c r="AQ32" s="183"/>
      <c r="AR32" s="184"/>
      <c r="AS32" s="142" t="str">
        <f>'LIMA RAMP G MASTER'!V68</f>
        <v>FS</v>
      </c>
    </row>
    <row r="33" spans="1:45" s="7" customFormat="1" ht="12.75" customHeight="1">
      <c r="A33" s="185">
        <f>'LIMA RAMP G MASTER'!A37</f>
        <v>790.63580486486478</v>
      </c>
      <c r="B33" s="186"/>
      <c r="C33" s="278" t="str">
        <f>'LIMA RAMP G MASTER'!C37</f>
        <v>145:1</v>
      </c>
      <c r="D33" s="186"/>
      <c r="E33" s="297">
        <f>'LIMA RAMP G MASTER'!E37</f>
        <v>6.8704864864816528E-2</v>
      </c>
      <c r="F33" s="283"/>
      <c r="G33" s="297">
        <f>'LIMA RAMP G MASTER'!G37</f>
        <v>4.294054054051033E-3</v>
      </c>
      <c r="H33" s="283"/>
      <c r="I33" s="164">
        <f>'LIMA RAMP G MASTER'!I37</f>
        <v>16</v>
      </c>
      <c r="J33" s="34">
        <f>'LIMA RAMP G MASTER'!J37</f>
        <v>79025</v>
      </c>
      <c r="K33" s="185">
        <f>'LIMA RAMP G MASTER'!K37</f>
        <v>790.56709999999998</v>
      </c>
      <c r="L33" s="186"/>
      <c r="M33" s="39"/>
      <c r="N33" s="297"/>
      <c r="O33" s="283"/>
      <c r="P33" s="297"/>
      <c r="Q33" s="283"/>
      <c r="R33" s="333"/>
      <c r="S33" s="329"/>
      <c r="T33" s="185"/>
      <c r="U33" s="186"/>
      <c r="V33" s="167">
        <f>'LIMA RAMP G MASTER'!V37</f>
        <v>0</v>
      </c>
      <c r="W33" s="3"/>
      <c r="X33" s="185">
        <f>'LIMA RAMP G MASTER'!A69</f>
        <v>791.592964692333</v>
      </c>
      <c r="Y33" s="186"/>
      <c r="Z33" s="185" t="str">
        <f>'LIMA RAMP G MASTER'!C69</f>
        <v>185:1</v>
      </c>
      <c r="AA33" s="186"/>
      <c r="AB33" s="297">
        <f>'LIMA RAMP G MASTER'!E69</f>
        <v>0.83666469233297736</v>
      </c>
      <c r="AC33" s="283"/>
      <c r="AD33" s="297">
        <f>'LIMA RAMP G MASTER'!G69</f>
        <v>5.2291543270811085E-2</v>
      </c>
      <c r="AE33" s="283"/>
      <c r="AF33" s="140">
        <f>'LIMA RAMP G MASTER'!I69</f>
        <v>16</v>
      </c>
      <c r="AG33" s="34">
        <f>'LIMA RAMP G MASTER'!J69</f>
        <v>79600</v>
      </c>
      <c r="AH33" s="185">
        <f>'LIMA RAMP G MASTER'!K69</f>
        <v>790.75630000000001</v>
      </c>
      <c r="AI33" s="186"/>
      <c r="AJ33" s="141"/>
      <c r="AK33" s="183"/>
      <c r="AL33" s="184"/>
      <c r="AM33" s="183"/>
      <c r="AN33" s="184"/>
      <c r="AO33" s="183"/>
      <c r="AP33" s="184"/>
      <c r="AQ33" s="183"/>
      <c r="AR33" s="184"/>
      <c r="AS33" s="142">
        <f>'LIMA RAMP G MASTER'!V69</f>
        <v>0</v>
      </c>
    </row>
    <row r="34" spans="1:45" s="7" customFormat="1" ht="12.75" customHeight="1">
      <c r="A34" s="185">
        <f>'LIMA RAMP G MASTER'!A38</f>
        <v>790.93377783783774</v>
      </c>
      <c r="B34" s="186"/>
      <c r="C34" s="278" t="str">
        <f>'LIMA RAMP G MASTER'!C38</f>
        <v>145:1</v>
      </c>
      <c r="D34" s="186"/>
      <c r="E34" s="297">
        <f>'LIMA RAMP G MASTER'!E38</f>
        <v>0.24167783783778951</v>
      </c>
      <c r="F34" s="283"/>
      <c r="G34" s="297">
        <f>'LIMA RAMP G MASTER'!G38</f>
        <v>1.5104864864861844E-2</v>
      </c>
      <c r="H34" s="283"/>
      <c r="I34" s="164">
        <f>'LIMA RAMP G MASTER'!I38</f>
        <v>16</v>
      </c>
      <c r="J34" s="34">
        <f>'LIMA RAMP G MASTER'!J38</f>
        <v>79050</v>
      </c>
      <c r="K34" s="185">
        <f>'LIMA RAMP G MASTER'!K38</f>
        <v>790.69209999999998</v>
      </c>
      <c r="L34" s="186"/>
      <c r="M34" s="39"/>
      <c r="N34" s="297"/>
      <c r="O34" s="283"/>
      <c r="P34" s="297"/>
      <c r="Q34" s="283"/>
      <c r="R34" s="333"/>
      <c r="S34" s="329"/>
      <c r="T34" s="185"/>
      <c r="U34" s="186"/>
      <c r="V34" s="167">
        <f>'LIMA RAMP G MASTER'!V38</f>
        <v>0</v>
      </c>
      <c r="W34" s="3"/>
      <c r="X34" s="185">
        <f>'LIMA RAMP G MASTER'!A70</f>
        <v>791.52555189206976</v>
      </c>
      <c r="Y34" s="186"/>
      <c r="Z34" s="185" t="str">
        <f>'LIMA RAMP G MASTER'!C70</f>
        <v>185:1</v>
      </c>
      <c r="AA34" s="186"/>
      <c r="AB34" s="297">
        <f>'LIMA RAMP G MASTER'!E70</f>
        <v>0.70175189206974642</v>
      </c>
      <c r="AC34" s="283"/>
      <c r="AD34" s="297">
        <f>'LIMA RAMP G MASTER'!G70</f>
        <v>4.3859493254359151E-2</v>
      </c>
      <c r="AE34" s="283"/>
      <c r="AF34" s="140">
        <f>'LIMA RAMP G MASTER'!I70</f>
        <v>16</v>
      </c>
      <c r="AG34" s="34">
        <f>'LIMA RAMP G MASTER'!J70</f>
        <v>79625</v>
      </c>
      <c r="AH34" s="185">
        <f>'LIMA RAMP G MASTER'!K70</f>
        <v>790.82380000000001</v>
      </c>
      <c r="AI34" s="186"/>
      <c r="AJ34" s="141"/>
      <c r="AK34" s="183"/>
      <c r="AL34" s="184"/>
      <c r="AM34" s="183"/>
      <c r="AN34" s="184"/>
      <c r="AO34" s="183"/>
      <c r="AP34" s="184"/>
      <c r="AQ34" s="183"/>
      <c r="AR34" s="184"/>
      <c r="AS34" s="142">
        <f>'LIMA RAMP G MASTER'!V70</f>
        <v>0</v>
      </c>
    </row>
    <row r="35" spans="1:45" s="7" customFormat="1" ht="12.75" customHeight="1">
      <c r="A35" s="185">
        <f>'LIMA RAMP G MASTER'!A39</f>
        <v>790.95844999999997</v>
      </c>
      <c r="B35" s="186"/>
      <c r="C35" s="278" t="str">
        <f>'LIMA RAMP G MASTER'!C39</f>
        <v>145:1</v>
      </c>
      <c r="D35" s="186"/>
      <c r="E35" s="297">
        <f>'LIMA RAMP G MASTER'!E39</f>
        <v>0.25600000000000001</v>
      </c>
      <c r="F35" s="283"/>
      <c r="G35" s="297">
        <f>'LIMA RAMP G MASTER'!G39</f>
        <v>1.6E-2</v>
      </c>
      <c r="H35" s="283"/>
      <c r="I35" s="164">
        <f>'LIMA RAMP G MASTER'!I39</f>
        <v>16</v>
      </c>
      <c r="J35" s="35">
        <f>'LIMA RAMP G MASTER'!J39</f>
        <v>79052.070000000007</v>
      </c>
      <c r="K35" s="185">
        <f>'LIMA RAMP G MASTER'!K39</f>
        <v>790.70245</v>
      </c>
      <c r="L35" s="186"/>
      <c r="M35" s="39"/>
      <c r="N35" s="297"/>
      <c r="O35" s="283"/>
      <c r="P35" s="297"/>
      <c r="Q35" s="283"/>
      <c r="R35" s="328"/>
      <c r="S35" s="329"/>
      <c r="T35" s="185"/>
      <c r="U35" s="186"/>
      <c r="V35" s="167">
        <f>'LIMA RAMP G MASTER'!V39</f>
        <v>0</v>
      </c>
      <c r="W35" s="3"/>
      <c r="X35" s="185">
        <f>'LIMA RAMP G MASTER'!A71</f>
        <v>791.45813909180652</v>
      </c>
      <c r="Y35" s="186"/>
      <c r="Z35" s="185" t="str">
        <f>'LIMA RAMP G MASTER'!C71</f>
        <v>185:1</v>
      </c>
      <c r="AA35" s="186"/>
      <c r="AB35" s="297">
        <f>'LIMA RAMP G MASTER'!E71</f>
        <v>0.56683909180651548</v>
      </c>
      <c r="AC35" s="283"/>
      <c r="AD35" s="297">
        <f>'LIMA RAMP G MASTER'!G71</f>
        <v>3.5427443237907218E-2</v>
      </c>
      <c r="AE35" s="283"/>
      <c r="AF35" s="140">
        <f>'LIMA RAMP G MASTER'!I71</f>
        <v>16</v>
      </c>
      <c r="AG35" s="34">
        <f>'LIMA RAMP G MASTER'!J71</f>
        <v>79650</v>
      </c>
      <c r="AH35" s="185">
        <f>'LIMA RAMP G MASTER'!K71</f>
        <v>790.8913</v>
      </c>
      <c r="AI35" s="186"/>
      <c r="AJ35" s="141"/>
      <c r="AK35" s="183"/>
      <c r="AL35" s="184"/>
      <c r="AM35" s="183"/>
      <c r="AN35" s="184"/>
      <c r="AO35" s="183"/>
      <c r="AP35" s="184"/>
      <c r="AQ35" s="183"/>
      <c r="AR35" s="184"/>
      <c r="AS35" s="142">
        <f>'LIMA RAMP G MASTER'!V71</f>
        <v>0</v>
      </c>
    </row>
    <row r="36" spans="1:45" s="7" customFormat="1" ht="12.75" customHeight="1">
      <c r="A36" s="185">
        <f>'LIMA RAMP G MASTER'!A40</f>
        <v>791.07309999999995</v>
      </c>
      <c r="B36" s="186"/>
      <c r="C36" s="278">
        <f>'LIMA RAMP G MASTER'!C40</f>
        <v>0</v>
      </c>
      <c r="D36" s="186"/>
      <c r="E36" s="297">
        <f>'LIMA RAMP G MASTER'!E40</f>
        <v>0.25600000000000001</v>
      </c>
      <c r="F36" s="283"/>
      <c r="G36" s="297">
        <f>'LIMA RAMP G MASTER'!G40</f>
        <v>1.6E-2</v>
      </c>
      <c r="H36" s="283"/>
      <c r="I36" s="164">
        <f>'LIMA RAMP G MASTER'!I40</f>
        <v>16</v>
      </c>
      <c r="J36" s="34">
        <f>'LIMA RAMP G MASTER'!J40</f>
        <v>79075</v>
      </c>
      <c r="K36" s="185">
        <f>'LIMA RAMP G MASTER'!K40</f>
        <v>790.81709999999998</v>
      </c>
      <c r="L36" s="186"/>
      <c r="M36" s="39"/>
      <c r="N36" s="297"/>
      <c r="O36" s="283"/>
      <c r="P36" s="297"/>
      <c r="Q36" s="283"/>
      <c r="R36" s="333"/>
      <c r="S36" s="329"/>
      <c r="T36" s="185"/>
      <c r="U36" s="186"/>
      <c r="V36" s="167">
        <f>'LIMA RAMP G MASTER'!V40</f>
        <v>0</v>
      </c>
      <c r="W36" s="3"/>
      <c r="X36" s="185">
        <f>'LIMA RAMP G MASTER'!A72</f>
        <v>791.44831704680814</v>
      </c>
      <c r="Y36" s="186"/>
      <c r="Z36" s="185" t="str">
        <f>'LIMA RAMP G MASTER'!C72</f>
        <v>185:1</v>
      </c>
      <c r="AA36" s="186"/>
      <c r="AB36" s="297">
        <f>'LIMA RAMP G MASTER'!E72</f>
        <v>0.54718229680815322</v>
      </c>
      <c r="AC36" s="283"/>
      <c r="AD36" s="297">
        <f>'LIMA RAMP G MASTER'!G72</f>
        <v>3.4198893550509576E-2</v>
      </c>
      <c r="AE36" s="283"/>
      <c r="AF36" s="140">
        <f>'LIMA RAMP G MASTER'!I72</f>
        <v>16</v>
      </c>
      <c r="AG36" s="35">
        <f>'LIMA RAMP G MASTER'!J72</f>
        <v>79653.642500000002</v>
      </c>
      <c r="AH36" s="185">
        <f>'LIMA RAMP G MASTER'!K72</f>
        <v>790.90113474999998</v>
      </c>
      <c r="AI36" s="186"/>
      <c r="AJ36" s="141"/>
      <c r="AK36" s="183"/>
      <c r="AL36" s="184"/>
      <c r="AM36" s="183"/>
      <c r="AN36" s="184"/>
      <c r="AO36" s="183"/>
      <c r="AP36" s="184"/>
      <c r="AQ36" s="183"/>
      <c r="AR36" s="184"/>
      <c r="AS36" s="142" t="str">
        <f>'LIMA RAMP G MASTER'!V72</f>
        <v>PT</v>
      </c>
    </row>
    <row r="37" spans="1:45" s="7" customFormat="1" ht="12.75" customHeight="1">
      <c r="A37" s="185"/>
      <c r="B37" s="186"/>
      <c r="C37" s="333"/>
      <c r="D37" s="329"/>
      <c r="E37" s="297"/>
      <c r="F37" s="283"/>
      <c r="G37" s="297"/>
      <c r="H37" s="283"/>
      <c r="I37" s="39"/>
      <c r="J37" s="35"/>
      <c r="K37" s="185"/>
      <c r="L37" s="186"/>
      <c r="M37" s="39"/>
      <c r="N37" s="297"/>
      <c r="O37" s="283"/>
      <c r="P37" s="297"/>
      <c r="Q37" s="283"/>
      <c r="R37" s="333"/>
      <c r="S37" s="329"/>
      <c r="T37" s="185"/>
      <c r="U37" s="186"/>
      <c r="V37" s="142"/>
      <c r="W37" s="3"/>
      <c r="X37" s="185">
        <f>'LIMA RAMP G MASTER'!A73</f>
        <v>791.39072629154327</v>
      </c>
      <c r="Y37" s="186"/>
      <c r="Z37" s="185" t="str">
        <f>'LIMA RAMP G MASTER'!C73</f>
        <v>185:1</v>
      </c>
      <c r="AA37" s="186"/>
      <c r="AB37" s="297">
        <f>'LIMA RAMP G MASTER'!E73</f>
        <v>0.43192629154328455</v>
      </c>
      <c r="AC37" s="283"/>
      <c r="AD37" s="297">
        <f>'LIMA RAMP G MASTER'!G73</f>
        <v>2.6995393221455284E-2</v>
      </c>
      <c r="AE37" s="283"/>
      <c r="AF37" s="140">
        <f>'LIMA RAMP G MASTER'!I73</f>
        <v>16</v>
      </c>
      <c r="AG37" s="34">
        <f>'LIMA RAMP G MASTER'!J73</f>
        <v>79675</v>
      </c>
      <c r="AH37" s="185">
        <f>'LIMA RAMP G MASTER'!K73</f>
        <v>790.9588</v>
      </c>
      <c r="AI37" s="186"/>
      <c r="AJ37" s="141"/>
      <c r="AK37" s="183"/>
      <c r="AL37" s="184"/>
      <c r="AM37" s="183"/>
      <c r="AN37" s="184"/>
      <c r="AO37" s="183"/>
      <c r="AP37" s="184"/>
      <c r="AQ37" s="183"/>
      <c r="AR37" s="184"/>
      <c r="AS37" s="142">
        <f>'LIMA RAMP G MASTER'!V73</f>
        <v>0</v>
      </c>
    </row>
    <row r="38" spans="1:45" s="7" customFormat="1" ht="12.75" customHeight="1">
      <c r="A38" s="235" t="s">
        <v>1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7"/>
      <c r="W38" s="3"/>
      <c r="X38" s="185">
        <f>'LIMA RAMP G MASTER'!A74</f>
        <v>791.32331349128003</v>
      </c>
      <c r="Y38" s="186"/>
      <c r="Z38" s="185" t="str">
        <f>'LIMA RAMP G MASTER'!C74</f>
        <v>185:1</v>
      </c>
      <c r="AA38" s="186"/>
      <c r="AB38" s="297">
        <f>'LIMA RAMP G MASTER'!E74</f>
        <v>0.29701349128005361</v>
      </c>
      <c r="AC38" s="283"/>
      <c r="AD38" s="297">
        <f>'LIMA RAMP G MASTER'!G74</f>
        <v>1.8563343205003351E-2</v>
      </c>
      <c r="AE38" s="283"/>
      <c r="AF38" s="140">
        <f>'LIMA RAMP G MASTER'!I74</f>
        <v>16</v>
      </c>
      <c r="AG38" s="34">
        <f>'LIMA RAMP G MASTER'!J74</f>
        <v>79700</v>
      </c>
      <c r="AH38" s="185">
        <f>'LIMA RAMP G MASTER'!K74</f>
        <v>791.02629999999999</v>
      </c>
      <c r="AI38" s="186"/>
      <c r="AJ38" s="141"/>
      <c r="AK38" s="183"/>
      <c r="AL38" s="184"/>
      <c r="AM38" s="183"/>
      <c r="AN38" s="184"/>
      <c r="AO38" s="183"/>
      <c r="AP38" s="184"/>
      <c r="AQ38" s="183"/>
      <c r="AR38" s="184"/>
      <c r="AS38" s="142">
        <f>'LIMA RAMP G MASTER'!V74</f>
        <v>0</v>
      </c>
    </row>
    <row r="39" spans="1:45" s="7" customFormat="1" ht="12.75" customHeight="1">
      <c r="A39" s="238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40"/>
      <c r="W39" s="3"/>
      <c r="X39" s="185">
        <f>'LIMA RAMP G MASTER'!A75</f>
        <v>791.30282</v>
      </c>
      <c r="Y39" s="186"/>
      <c r="Z39" s="185" t="str">
        <f>'LIMA RAMP G MASTER'!C75</f>
        <v>185:1</v>
      </c>
      <c r="AA39" s="186"/>
      <c r="AB39" s="297">
        <f>'LIMA RAMP G MASTER'!E75</f>
        <v>0.25600000000000001</v>
      </c>
      <c r="AC39" s="283"/>
      <c r="AD39" s="297">
        <f>'LIMA RAMP G MASTER'!G75</f>
        <v>1.6E-2</v>
      </c>
      <c r="AE39" s="283"/>
      <c r="AF39" s="140">
        <f>'LIMA RAMP G MASTER'!I75</f>
        <v>16</v>
      </c>
      <c r="AG39" s="35">
        <f>'LIMA RAMP G MASTER'!J75</f>
        <v>79707.600000000006</v>
      </c>
      <c r="AH39" s="185">
        <f>'LIMA RAMP G MASTER'!K75</f>
        <v>791.04682000000003</v>
      </c>
      <c r="AI39" s="186"/>
      <c r="AJ39" s="141"/>
      <c r="AK39" s="183"/>
      <c r="AL39" s="184"/>
      <c r="AM39" s="183"/>
      <c r="AN39" s="184"/>
      <c r="AO39" s="183"/>
      <c r="AP39" s="184"/>
      <c r="AQ39" s="183"/>
      <c r="AR39" s="184"/>
      <c r="AS39" s="142">
        <f>'LIMA RAMP G MASTER'!V75</f>
        <v>0</v>
      </c>
    </row>
    <row r="40" spans="1:45" s="7" customFormat="1" ht="12.75" customHeight="1" thickBot="1">
      <c r="A40" s="238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40"/>
      <c r="W40" s="3"/>
      <c r="X40" s="185">
        <f>'LIMA RAMP G MASTER'!A76</f>
        <v>791.34979999999996</v>
      </c>
      <c r="Y40" s="186"/>
      <c r="Z40" s="185">
        <f>'LIMA RAMP G MASTER'!C76</f>
        <v>0</v>
      </c>
      <c r="AA40" s="186"/>
      <c r="AB40" s="297">
        <f>'LIMA RAMP G MASTER'!E76</f>
        <v>0.25600000000000001</v>
      </c>
      <c r="AC40" s="283"/>
      <c r="AD40" s="297">
        <f>'LIMA RAMP G MASTER'!G76</f>
        <v>1.6E-2</v>
      </c>
      <c r="AE40" s="283"/>
      <c r="AF40" s="140">
        <f>'LIMA RAMP G MASTER'!I76</f>
        <v>16</v>
      </c>
      <c r="AG40" s="34">
        <f>'LIMA RAMP G MASTER'!J76</f>
        <v>79725</v>
      </c>
      <c r="AH40" s="185">
        <f>'LIMA RAMP G MASTER'!K76</f>
        <v>791.09379999999999</v>
      </c>
      <c r="AI40" s="186"/>
      <c r="AJ40" s="141"/>
      <c r="AK40" s="183"/>
      <c r="AL40" s="184"/>
      <c r="AM40" s="183"/>
      <c r="AN40" s="184"/>
      <c r="AO40" s="183"/>
      <c r="AP40" s="184"/>
      <c r="AQ40" s="183"/>
      <c r="AR40" s="184"/>
      <c r="AS40" s="142">
        <f>'LIMA RAMP G MASTER'!V76</f>
        <v>0</v>
      </c>
    </row>
    <row r="41" spans="1:45" s="7" customFormat="1" ht="12.75" customHeight="1">
      <c r="A41" s="241"/>
      <c r="B41" s="242"/>
      <c r="C41" s="244"/>
      <c r="D41" s="245"/>
      <c r="E41" s="338" t="s">
        <v>103</v>
      </c>
      <c r="F41" s="339"/>
      <c r="G41" s="339"/>
      <c r="H41" s="339"/>
      <c r="I41" s="339"/>
      <c r="J41" s="339"/>
      <c r="K41" s="340"/>
      <c r="L41" s="338" t="s">
        <v>104</v>
      </c>
      <c r="M41" s="339"/>
      <c r="N41" s="339"/>
      <c r="O41" s="339"/>
      <c r="P41" s="339"/>
      <c r="Q41" s="339"/>
      <c r="R41" s="339"/>
      <c r="S41" s="340"/>
      <c r="T41" s="249"/>
      <c r="U41" s="250"/>
      <c r="V41" s="251"/>
      <c r="W41" s="3"/>
      <c r="X41" s="185">
        <f>'LIMA RAMP G MASTER'!A77</f>
        <v>791.41729999999995</v>
      </c>
      <c r="Y41" s="186"/>
      <c r="Z41" s="185">
        <f>'LIMA RAMP G MASTER'!C77</f>
        <v>0</v>
      </c>
      <c r="AA41" s="186"/>
      <c r="AB41" s="297">
        <f>'LIMA RAMP G MASTER'!E77</f>
        <v>0.25600000000000001</v>
      </c>
      <c r="AC41" s="283"/>
      <c r="AD41" s="297">
        <f>'LIMA RAMP G MASTER'!G77</f>
        <v>1.6E-2</v>
      </c>
      <c r="AE41" s="283"/>
      <c r="AF41" s="140">
        <f>'LIMA RAMP G MASTER'!I77</f>
        <v>16</v>
      </c>
      <c r="AG41" s="34">
        <f>'LIMA RAMP G MASTER'!J77</f>
        <v>79750</v>
      </c>
      <c r="AH41" s="185">
        <f>'LIMA RAMP G MASTER'!K77</f>
        <v>791.16129999999998</v>
      </c>
      <c r="AI41" s="186"/>
      <c r="AJ41" s="141"/>
      <c r="AK41" s="183"/>
      <c r="AL41" s="184"/>
      <c r="AM41" s="183"/>
      <c r="AN41" s="184"/>
      <c r="AO41" s="183"/>
      <c r="AP41" s="184"/>
      <c r="AQ41" s="183"/>
      <c r="AR41" s="184"/>
      <c r="AS41" s="142">
        <f>'LIMA RAMP G MASTER'!V77</f>
        <v>0</v>
      </c>
    </row>
    <row r="42" spans="1:45" s="7" customFormat="1" ht="12.75" customHeight="1" thickBot="1">
      <c r="A42" s="243"/>
      <c r="B42" s="242"/>
      <c r="C42" s="244"/>
      <c r="D42" s="245"/>
      <c r="E42" s="341"/>
      <c r="F42" s="342"/>
      <c r="G42" s="342"/>
      <c r="H42" s="342"/>
      <c r="I42" s="342"/>
      <c r="J42" s="342"/>
      <c r="K42" s="343"/>
      <c r="L42" s="341"/>
      <c r="M42" s="342"/>
      <c r="N42" s="342"/>
      <c r="O42" s="342"/>
      <c r="P42" s="342"/>
      <c r="Q42" s="342"/>
      <c r="R42" s="342"/>
      <c r="S42" s="343"/>
      <c r="T42" s="249"/>
      <c r="U42" s="250"/>
      <c r="V42" s="251"/>
      <c r="W42" s="3"/>
      <c r="X42" s="185">
        <f>'LIMA RAMP G MASTER'!A78</f>
        <v>791.51805416666662</v>
      </c>
      <c r="Y42" s="186"/>
      <c r="Z42" s="185">
        <f>'LIMA RAMP G MASTER'!C78</f>
        <v>0</v>
      </c>
      <c r="AA42" s="186"/>
      <c r="AB42" s="297">
        <f>'LIMA RAMP G MASTER'!E78</f>
        <v>0.25600000000000001</v>
      </c>
      <c r="AC42" s="283"/>
      <c r="AD42" s="297">
        <f>'LIMA RAMP G MASTER'!G78</f>
        <v>1.6E-2</v>
      </c>
      <c r="AE42" s="283"/>
      <c r="AF42" s="140">
        <f>'LIMA RAMP G MASTER'!I78</f>
        <v>16</v>
      </c>
      <c r="AG42" s="34">
        <f>'LIMA RAMP G MASTER'!J78</f>
        <v>79775</v>
      </c>
      <c r="AH42" s="185">
        <f>'LIMA RAMP G MASTER'!K78</f>
        <v>791.26205416666664</v>
      </c>
      <c r="AI42" s="186"/>
      <c r="AJ42" s="141"/>
      <c r="AK42" s="183"/>
      <c r="AL42" s="184"/>
      <c r="AM42" s="183"/>
      <c r="AN42" s="184"/>
      <c r="AO42" s="183"/>
      <c r="AP42" s="184"/>
      <c r="AQ42" s="183"/>
      <c r="AR42" s="184"/>
      <c r="AS42" s="142">
        <f>'LIMA RAMP G MASTER'!V78</f>
        <v>0</v>
      </c>
    </row>
    <row r="43" spans="1:45" s="7" customFormat="1" ht="12.75" customHeight="1" thickBot="1">
      <c r="A43" s="252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4"/>
      <c r="W43" s="3"/>
      <c r="X43" s="185"/>
      <c r="Y43" s="186"/>
      <c r="Z43" s="185"/>
      <c r="AA43" s="186"/>
      <c r="AB43" s="297"/>
      <c r="AC43" s="283"/>
      <c r="AD43" s="297"/>
      <c r="AE43" s="283"/>
      <c r="AF43" s="140"/>
      <c r="AG43" s="34"/>
      <c r="AH43" s="185"/>
      <c r="AI43" s="186"/>
      <c r="AJ43" s="39"/>
      <c r="AK43" s="297"/>
      <c r="AL43" s="283"/>
      <c r="AM43" s="297"/>
      <c r="AN43" s="283"/>
      <c r="AO43" s="328"/>
      <c r="AP43" s="329"/>
      <c r="AQ43" s="185"/>
      <c r="AR43" s="184"/>
      <c r="AS43" s="142"/>
    </row>
    <row r="44" spans="1:45" s="7" customFormat="1" ht="12.75" customHeight="1">
      <c r="A44" s="255" t="s">
        <v>2</v>
      </c>
      <c r="B44" s="256"/>
      <c r="C44" s="256"/>
      <c r="D44" s="256"/>
      <c r="E44" s="256"/>
      <c r="F44" s="256"/>
      <c r="G44" s="256"/>
      <c r="H44" s="256"/>
      <c r="I44" s="257"/>
      <c r="J44" s="261" t="s">
        <v>3</v>
      </c>
      <c r="K44" s="262"/>
      <c r="L44" s="263"/>
      <c r="M44" s="264" t="s">
        <v>5</v>
      </c>
      <c r="N44" s="256"/>
      <c r="O44" s="256"/>
      <c r="P44" s="256"/>
      <c r="Q44" s="256"/>
      <c r="R44" s="256"/>
      <c r="S44" s="256"/>
      <c r="T44" s="256"/>
      <c r="U44" s="257"/>
      <c r="V44" s="294" t="s">
        <v>0</v>
      </c>
      <c r="W44" s="3"/>
      <c r="X44" s="185"/>
      <c r="Y44" s="186"/>
      <c r="Z44" s="185"/>
      <c r="AA44" s="186"/>
      <c r="AB44" s="297"/>
      <c r="AC44" s="283"/>
      <c r="AD44" s="297"/>
      <c r="AE44" s="283"/>
      <c r="AF44" s="140"/>
      <c r="AG44" s="34"/>
      <c r="AH44" s="185"/>
      <c r="AI44" s="186"/>
      <c r="AJ44" s="39"/>
      <c r="AK44" s="297"/>
      <c r="AL44" s="283"/>
      <c r="AM44" s="297"/>
      <c r="AN44" s="283"/>
      <c r="AO44" s="333"/>
      <c r="AP44" s="329"/>
      <c r="AQ44" s="185"/>
      <c r="AR44" s="184"/>
      <c r="AS44" s="142"/>
    </row>
    <row r="45" spans="1:45" s="7" customFormat="1" ht="12.75" customHeight="1" thickBot="1">
      <c r="A45" s="258"/>
      <c r="B45" s="259"/>
      <c r="C45" s="259"/>
      <c r="D45" s="259"/>
      <c r="E45" s="259"/>
      <c r="F45" s="259"/>
      <c r="G45" s="259"/>
      <c r="H45" s="259"/>
      <c r="I45" s="260"/>
      <c r="J45" s="271" t="s">
        <v>4</v>
      </c>
      <c r="K45" s="259"/>
      <c r="L45" s="260"/>
      <c r="M45" s="265"/>
      <c r="N45" s="266"/>
      <c r="O45" s="266"/>
      <c r="P45" s="266"/>
      <c r="Q45" s="266"/>
      <c r="R45" s="266"/>
      <c r="S45" s="266"/>
      <c r="T45" s="266"/>
      <c r="U45" s="267"/>
      <c r="V45" s="295"/>
      <c r="W45" s="3"/>
      <c r="X45" s="185"/>
      <c r="Y45" s="186"/>
      <c r="Z45" s="185"/>
      <c r="AA45" s="186"/>
      <c r="AB45" s="297"/>
      <c r="AC45" s="283"/>
      <c r="AD45" s="297"/>
      <c r="AE45" s="283"/>
      <c r="AF45" s="140"/>
      <c r="AG45" s="34"/>
      <c r="AH45" s="185"/>
      <c r="AI45" s="186"/>
      <c r="AJ45" s="39"/>
      <c r="AK45" s="297"/>
      <c r="AL45" s="283"/>
      <c r="AM45" s="297"/>
      <c r="AN45" s="283"/>
      <c r="AO45" s="333"/>
      <c r="AP45" s="329"/>
      <c r="AQ45" s="185"/>
      <c r="AR45" s="184"/>
      <c r="AS45" s="142"/>
    </row>
    <row r="46" spans="1:45" s="7" customFormat="1" ht="12.75" customHeight="1">
      <c r="A46" s="272" t="s">
        <v>6</v>
      </c>
      <c r="B46" s="223" t="s">
        <v>7</v>
      </c>
      <c r="C46" s="272" t="s">
        <v>8</v>
      </c>
      <c r="D46" s="223" t="s">
        <v>9</v>
      </c>
      <c r="E46" s="272" t="s">
        <v>7</v>
      </c>
      <c r="F46" s="223" t="s">
        <v>10</v>
      </c>
      <c r="G46" s="272" t="s">
        <v>11</v>
      </c>
      <c r="H46" s="223" t="s">
        <v>12</v>
      </c>
      <c r="I46" s="229" t="s">
        <v>13</v>
      </c>
      <c r="J46" s="229" t="s">
        <v>14</v>
      </c>
      <c r="K46" s="275" t="s">
        <v>15</v>
      </c>
      <c r="L46" s="223" t="s">
        <v>16</v>
      </c>
      <c r="M46" s="229" t="s">
        <v>13</v>
      </c>
      <c r="N46" s="232" t="s">
        <v>11</v>
      </c>
      <c r="O46" s="223" t="s">
        <v>12</v>
      </c>
      <c r="P46" s="232" t="s">
        <v>7</v>
      </c>
      <c r="Q46" s="223" t="s">
        <v>10</v>
      </c>
      <c r="R46" s="232" t="s">
        <v>8</v>
      </c>
      <c r="S46" s="223" t="s">
        <v>9</v>
      </c>
      <c r="T46" s="232" t="s">
        <v>6</v>
      </c>
      <c r="U46" s="223" t="s">
        <v>7</v>
      </c>
      <c r="V46" s="295"/>
      <c r="W46" s="3"/>
      <c r="X46" s="185"/>
      <c r="Y46" s="186"/>
      <c r="Z46" s="185"/>
      <c r="AA46" s="186"/>
      <c r="AB46" s="297"/>
      <c r="AC46" s="283"/>
      <c r="AD46" s="297"/>
      <c r="AE46" s="283"/>
      <c r="AF46" s="140"/>
      <c r="AG46" s="34"/>
      <c r="AH46" s="185"/>
      <c r="AI46" s="186"/>
      <c r="AJ46" s="39"/>
      <c r="AK46" s="297"/>
      <c r="AL46" s="283"/>
      <c r="AM46" s="297"/>
      <c r="AN46" s="283"/>
      <c r="AO46" s="333"/>
      <c r="AP46" s="329"/>
      <c r="AQ46" s="185"/>
      <c r="AR46" s="184"/>
      <c r="AS46" s="142"/>
    </row>
    <row r="47" spans="1:45" s="7" customFormat="1" ht="12.75" customHeight="1">
      <c r="A47" s="273"/>
      <c r="B47" s="224"/>
      <c r="C47" s="273"/>
      <c r="D47" s="224"/>
      <c r="E47" s="273"/>
      <c r="F47" s="224"/>
      <c r="G47" s="273"/>
      <c r="H47" s="224"/>
      <c r="I47" s="230"/>
      <c r="J47" s="230"/>
      <c r="K47" s="276"/>
      <c r="L47" s="224"/>
      <c r="M47" s="230"/>
      <c r="N47" s="233"/>
      <c r="O47" s="224"/>
      <c r="P47" s="233"/>
      <c r="Q47" s="224"/>
      <c r="R47" s="233"/>
      <c r="S47" s="224"/>
      <c r="T47" s="233"/>
      <c r="U47" s="224"/>
      <c r="V47" s="295"/>
      <c r="W47" s="3"/>
      <c r="X47" s="185"/>
      <c r="Y47" s="186"/>
      <c r="Z47" s="185"/>
      <c r="AA47" s="186"/>
      <c r="AB47" s="297"/>
      <c r="AC47" s="283"/>
      <c r="AD47" s="297"/>
      <c r="AE47" s="283"/>
      <c r="AF47" s="140"/>
      <c r="AG47" s="34"/>
      <c r="AH47" s="185"/>
      <c r="AI47" s="186"/>
      <c r="AJ47" s="39"/>
      <c r="AK47" s="297"/>
      <c r="AL47" s="283"/>
      <c r="AM47" s="297"/>
      <c r="AN47" s="283"/>
      <c r="AO47" s="333"/>
      <c r="AP47" s="329"/>
      <c r="AQ47" s="185"/>
      <c r="AR47" s="184"/>
      <c r="AS47" s="142"/>
    </row>
    <row r="48" spans="1:45" s="7" customFormat="1" ht="12.75" customHeight="1">
      <c r="A48" s="273"/>
      <c r="B48" s="224"/>
      <c r="C48" s="273"/>
      <c r="D48" s="224"/>
      <c r="E48" s="273"/>
      <c r="F48" s="224"/>
      <c r="G48" s="273"/>
      <c r="H48" s="224"/>
      <c r="I48" s="230"/>
      <c r="J48" s="230"/>
      <c r="K48" s="276"/>
      <c r="L48" s="224"/>
      <c r="M48" s="230"/>
      <c r="N48" s="233"/>
      <c r="O48" s="224"/>
      <c r="P48" s="233"/>
      <c r="Q48" s="224"/>
      <c r="R48" s="233"/>
      <c r="S48" s="224"/>
      <c r="T48" s="233"/>
      <c r="U48" s="224"/>
      <c r="V48" s="295"/>
      <c r="W48" s="3"/>
      <c r="X48" s="185"/>
      <c r="Y48" s="186"/>
      <c r="Z48" s="185"/>
      <c r="AA48" s="186"/>
      <c r="AB48" s="297"/>
      <c r="AC48" s="283"/>
      <c r="AD48" s="297"/>
      <c r="AE48" s="283"/>
      <c r="AF48" s="140"/>
      <c r="AG48" s="34"/>
      <c r="AH48" s="185"/>
      <c r="AI48" s="186"/>
      <c r="AJ48" s="39"/>
      <c r="AK48" s="297"/>
      <c r="AL48" s="283"/>
      <c r="AM48" s="297"/>
      <c r="AN48" s="283"/>
      <c r="AO48" s="333"/>
      <c r="AP48" s="329"/>
      <c r="AQ48" s="185"/>
      <c r="AR48" s="184"/>
      <c r="AS48" s="142"/>
    </row>
    <row r="49" spans="1:45" s="7" customFormat="1" ht="12.75" customHeight="1">
      <c r="A49" s="273"/>
      <c r="B49" s="224"/>
      <c r="C49" s="273"/>
      <c r="D49" s="224"/>
      <c r="E49" s="273"/>
      <c r="F49" s="224"/>
      <c r="G49" s="273"/>
      <c r="H49" s="224"/>
      <c r="I49" s="230"/>
      <c r="J49" s="230"/>
      <c r="K49" s="276"/>
      <c r="L49" s="224"/>
      <c r="M49" s="230"/>
      <c r="N49" s="233"/>
      <c r="O49" s="224"/>
      <c r="P49" s="233"/>
      <c r="Q49" s="224"/>
      <c r="R49" s="233"/>
      <c r="S49" s="224"/>
      <c r="T49" s="233"/>
      <c r="U49" s="224"/>
      <c r="V49" s="295"/>
      <c r="W49" s="3"/>
      <c r="X49" s="185"/>
      <c r="Y49" s="186"/>
      <c r="Z49" s="185"/>
      <c r="AA49" s="186"/>
      <c r="AB49" s="297"/>
      <c r="AC49" s="283"/>
      <c r="AD49" s="297"/>
      <c r="AE49" s="283"/>
      <c r="AF49" s="140"/>
      <c r="AG49" s="34"/>
      <c r="AH49" s="185"/>
      <c r="AI49" s="186"/>
      <c r="AJ49" s="39"/>
      <c r="AK49" s="297"/>
      <c r="AL49" s="283"/>
      <c r="AM49" s="297"/>
      <c r="AN49" s="283"/>
      <c r="AO49" s="333"/>
      <c r="AP49" s="329"/>
      <c r="AQ49" s="185"/>
      <c r="AR49" s="184"/>
      <c r="AS49" s="142"/>
    </row>
    <row r="50" spans="1:45" s="7" customFormat="1" ht="12.75" customHeight="1">
      <c r="A50" s="273"/>
      <c r="B50" s="224"/>
      <c r="C50" s="273"/>
      <c r="D50" s="224"/>
      <c r="E50" s="273"/>
      <c r="F50" s="224"/>
      <c r="G50" s="273"/>
      <c r="H50" s="224"/>
      <c r="I50" s="230"/>
      <c r="J50" s="230"/>
      <c r="K50" s="276"/>
      <c r="L50" s="224"/>
      <c r="M50" s="230"/>
      <c r="N50" s="233"/>
      <c r="O50" s="224"/>
      <c r="P50" s="233"/>
      <c r="Q50" s="224"/>
      <c r="R50" s="233"/>
      <c r="S50" s="224"/>
      <c r="T50" s="233"/>
      <c r="U50" s="224"/>
      <c r="V50" s="295"/>
      <c r="W50" s="3"/>
      <c r="X50" s="369"/>
      <c r="Y50" s="370"/>
      <c r="Z50" s="369"/>
      <c r="AA50" s="370"/>
      <c r="AB50" s="367"/>
      <c r="AC50" s="368"/>
      <c r="AD50" s="367"/>
      <c r="AE50" s="368"/>
      <c r="AF50" s="86"/>
      <c r="AG50" s="108"/>
      <c r="AH50" s="369"/>
      <c r="AI50" s="370"/>
      <c r="AJ50" s="106"/>
      <c r="AK50" s="371"/>
      <c r="AL50" s="372"/>
      <c r="AM50" s="371"/>
      <c r="AN50" s="372"/>
      <c r="AO50" s="371"/>
      <c r="AP50" s="372"/>
      <c r="AQ50" s="371"/>
      <c r="AR50" s="372"/>
      <c r="AS50" s="105"/>
    </row>
    <row r="51" spans="1:45" s="7" customFormat="1" ht="12.75" customHeight="1" thickBot="1">
      <c r="A51" s="273"/>
      <c r="B51" s="224"/>
      <c r="C51" s="273"/>
      <c r="D51" s="224"/>
      <c r="E51" s="273"/>
      <c r="F51" s="224"/>
      <c r="G51" s="273"/>
      <c r="H51" s="224"/>
      <c r="I51" s="230"/>
      <c r="J51" s="230"/>
      <c r="K51" s="276"/>
      <c r="L51" s="224"/>
      <c r="M51" s="230"/>
      <c r="N51" s="233"/>
      <c r="O51" s="224"/>
      <c r="P51" s="233"/>
      <c r="Q51" s="224"/>
      <c r="R51" s="233"/>
      <c r="S51" s="224"/>
      <c r="T51" s="233"/>
      <c r="U51" s="224"/>
      <c r="V51" s="295"/>
      <c r="W51" s="3"/>
      <c r="X51" s="183"/>
      <c r="Y51" s="184"/>
      <c r="Z51" s="183"/>
      <c r="AA51" s="184"/>
      <c r="AB51" s="183"/>
      <c r="AC51" s="184"/>
      <c r="AD51" s="183"/>
      <c r="AE51" s="184"/>
      <c r="AF51" s="8"/>
      <c r="AG51" s="47"/>
      <c r="AH51" s="185"/>
      <c r="AI51" s="186"/>
      <c r="AJ51" s="39"/>
      <c r="AK51" s="297"/>
      <c r="AL51" s="283"/>
      <c r="AM51" s="297"/>
      <c r="AN51" s="283"/>
      <c r="AO51" s="328"/>
      <c r="AP51" s="329"/>
      <c r="AQ51" s="185"/>
      <c r="AR51" s="184"/>
      <c r="AS51" s="66"/>
    </row>
    <row r="52" spans="1:45" s="7" customFormat="1" ht="12.75" customHeight="1" thickBot="1">
      <c r="A52" s="273"/>
      <c r="B52" s="224"/>
      <c r="C52" s="273"/>
      <c r="D52" s="224"/>
      <c r="E52" s="273"/>
      <c r="F52" s="224"/>
      <c r="G52" s="273"/>
      <c r="H52" s="224"/>
      <c r="I52" s="230"/>
      <c r="J52" s="230"/>
      <c r="K52" s="276"/>
      <c r="L52" s="224"/>
      <c r="M52" s="230"/>
      <c r="N52" s="233"/>
      <c r="O52" s="224"/>
      <c r="P52" s="233"/>
      <c r="Q52" s="224"/>
      <c r="R52" s="233"/>
      <c r="S52" s="224"/>
      <c r="T52" s="233"/>
      <c r="U52" s="224"/>
      <c r="V52" s="295"/>
      <c r="W52" s="3"/>
      <c r="X52" s="362"/>
      <c r="Y52" s="361"/>
      <c r="Z52" s="361"/>
      <c r="AA52" s="361"/>
      <c r="AB52" s="361"/>
      <c r="AC52" s="361"/>
      <c r="AD52" s="361"/>
      <c r="AE52" s="361"/>
      <c r="AF52" s="50"/>
      <c r="AG52" s="50"/>
      <c r="AH52" s="361"/>
      <c r="AI52" s="361"/>
      <c r="AJ52" s="50"/>
      <c r="AK52" s="361"/>
      <c r="AL52" s="361"/>
      <c r="AM52" s="361"/>
      <c r="AN52" s="361"/>
      <c r="AO52" s="361"/>
      <c r="AP52" s="361"/>
      <c r="AQ52" s="361"/>
      <c r="AR52" s="361"/>
      <c r="AS52" s="51"/>
    </row>
    <row r="53" spans="1:45" s="7" customFormat="1" ht="12.75" customHeight="1">
      <c r="A53" s="273"/>
      <c r="B53" s="224"/>
      <c r="C53" s="273"/>
      <c r="D53" s="224"/>
      <c r="E53" s="273"/>
      <c r="F53" s="224"/>
      <c r="G53" s="273"/>
      <c r="H53" s="224"/>
      <c r="I53" s="230"/>
      <c r="J53" s="230"/>
      <c r="K53" s="276"/>
      <c r="L53" s="224"/>
      <c r="M53" s="230"/>
      <c r="N53" s="233"/>
      <c r="O53" s="224"/>
      <c r="P53" s="233"/>
      <c r="Q53" s="224"/>
      <c r="R53" s="233"/>
      <c r="S53" s="224"/>
      <c r="T53" s="233"/>
      <c r="U53" s="224"/>
      <c r="V53" s="295"/>
      <c r="W53" s="3"/>
      <c r="X53" s="241"/>
      <c r="Y53" s="377"/>
      <c r="Z53" s="244"/>
      <c r="AA53" s="245"/>
      <c r="AB53" s="338" t="s">
        <v>122</v>
      </c>
      <c r="AC53" s="339"/>
      <c r="AD53" s="339"/>
      <c r="AE53" s="339"/>
      <c r="AF53" s="339"/>
      <c r="AG53" s="339"/>
      <c r="AH53" s="340"/>
      <c r="AI53" s="338" t="s">
        <v>52</v>
      </c>
      <c r="AJ53" s="339"/>
      <c r="AK53" s="339"/>
      <c r="AL53" s="339"/>
      <c r="AM53" s="339"/>
      <c r="AN53" s="339"/>
      <c r="AO53" s="339"/>
      <c r="AP53" s="340"/>
      <c r="AQ53" s="375"/>
      <c r="AR53" s="376"/>
      <c r="AS53" s="366"/>
    </row>
    <row r="54" spans="1:45" s="7" customFormat="1" ht="12.75" customHeight="1" thickBot="1">
      <c r="A54" s="273"/>
      <c r="B54" s="224"/>
      <c r="C54" s="273"/>
      <c r="D54" s="224"/>
      <c r="E54" s="273"/>
      <c r="F54" s="224"/>
      <c r="G54" s="273"/>
      <c r="H54" s="224"/>
      <c r="I54" s="230"/>
      <c r="J54" s="230"/>
      <c r="K54" s="276"/>
      <c r="L54" s="224"/>
      <c r="M54" s="230"/>
      <c r="N54" s="233"/>
      <c r="O54" s="224"/>
      <c r="P54" s="233"/>
      <c r="Q54" s="224"/>
      <c r="R54" s="233"/>
      <c r="S54" s="224"/>
      <c r="T54" s="233"/>
      <c r="U54" s="224"/>
      <c r="V54" s="295"/>
      <c r="W54" s="3"/>
      <c r="X54" s="378"/>
      <c r="Y54" s="377"/>
      <c r="Z54" s="244"/>
      <c r="AA54" s="245"/>
      <c r="AB54" s="341"/>
      <c r="AC54" s="342"/>
      <c r="AD54" s="342"/>
      <c r="AE54" s="342"/>
      <c r="AF54" s="342"/>
      <c r="AG54" s="342"/>
      <c r="AH54" s="343"/>
      <c r="AI54" s="341"/>
      <c r="AJ54" s="342"/>
      <c r="AK54" s="342"/>
      <c r="AL54" s="342"/>
      <c r="AM54" s="342"/>
      <c r="AN54" s="342"/>
      <c r="AO54" s="342"/>
      <c r="AP54" s="343"/>
      <c r="AQ54" s="375"/>
      <c r="AR54" s="376"/>
      <c r="AS54" s="366"/>
    </row>
    <row r="55" spans="1:45" s="7" customFormat="1" ht="12.75" customHeight="1" thickBot="1">
      <c r="A55" s="274"/>
      <c r="B55" s="225"/>
      <c r="C55" s="274"/>
      <c r="D55" s="225"/>
      <c r="E55" s="274"/>
      <c r="F55" s="225"/>
      <c r="G55" s="274"/>
      <c r="H55" s="225"/>
      <c r="I55" s="231"/>
      <c r="J55" s="231"/>
      <c r="K55" s="277"/>
      <c r="L55" s="225"/>
      <c r="M55" s="231"/>
      <c r="N55" s="234"/>
      <c r="O55" s="225"/>
      <c r="P55" s="234"/>
      <c r="Q55" s="225"/>
      <c r="R55" s="234"/>
      <c r="S55" s="225"/>
      <c r="T55" s="234"/>
      <c r="U55" s="225"/>
      <c r="V55" s="296"/>
      <c r="W55" s="3"/>
      <c r="X55" s="252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4"/>
    </row>
    <row r="56" spans="1:45" s="7" customFormat="1" ht="12.75" customHeight="1">
      <c r="A56" s="185"/>
      <c r="B56" s="186"/>
      <c r="C56" s="350"/>
      <c r="D56" s="329"/>
      <c r="E56" s="297"/>
      <c r="F56" s="283"/>
      <c r="G56" s="297"/>
      <c r="H56" s="283"/>
      <c r="I56" s="39"/>
      <c r="J56" s="35"/>
      <c r="K56" s="185"/>
      <c r="L56" s="186"/>
      <c r="M56" s="39"/>
      <c r="N56" s="297"/>
      <c r="O56" s="283"/>
      <c r="P56" s="297"/>
      <c r="Q56" s="283"/>
      <c r="R56" s="328"/>
      <c r="S56" s="329"/>
      <c r="T56" s="185"/>
      <c r="U56" s="186"/>
      <c r="V56" s="40"/>
      <c r="W56" s="3"/>
      <c r="X56" s="185"/>
      <c r="Y56" s="186"/>
      <c r="Z56" s="183"/>
      <c r="AA56" s="184"/>
      <c r="AB56" s="297"/>
      <c r="AC56" s="283"/>
      <c r="AD56" s="297"/>
      <c r="AE56" s="283"/>
      <c r="AF56" s="38"/>
      <c r="AG56" s="89"/>
      <c r="AH56" s="185"/>
      <c r="AI56" s="186"/>
      <c r="AJ56" s="8"/>
      <c r="AK56" s="183"/>
      <c r="AL56" s="184"/>
      <c r="AM56" s="183"/>
      <c r="AN56" s="184"/>
      <c r="AO56" s="183"/>
      <c r="AP56" s="184"/>
      <c r="AQ56" s="183"/>
      <c r="AR56" s="184"/>
      <c r="AS56" s="93"/>
    </row>
    <row r="57" spans="1:45" s="7" customFormat="1" ht="12.75" customHeight="1">
      <c r="A57" s="185">
        <f>'LIMA RAMP G MASTER'!A40</f>
        <v>791.07309999999995</v>
      </c>
      <c r="B57" s="186"/>
      <c r="C57" s="278">
        <f>'LIMA RAMP G MASTER'!C40</f>
        <v>0</v>
      </c>
      <c r="D57" s="186"/>
      <c r="E57" s="297">
        <f>'LIMA RAMP G MASTER'!E40</f>
        <v>0.25600000000000001</v>
      </c>
      <c r="F57" s="283"/>
      <c r="G57" s="297">
        <f>'LIMA RAMP G MASTER'!G40</f>
        <v>1.6E-2</v>
      </c>
      <c r="H57" s="283"/>
      <c r="I57" s="164">
        <f>'LIMA RAMP G MASTER'!I40</f>
        <v>16</v>
      </c>
      <c r="J57" s="34">
        <f>'LIMA RAMP G MASTER'!J40</f>
        <v>79075</v>
      </c>
      <c r="K57" s="185">
        <f>'LIMA RAMP G MASTER'!K40</f>
        <v>790.81709999999998</v>
      </c>
      <c r="L57" s="186"/>
      <c r="M57" s="39"/>
      <c r="N57" s="297"/>
      <c r="O57" s="283"/>
      <c r="P57" s="297"/>
      <c r="Q57" s="283"/>
      <c r="R57" s="333"/>
      <c r="S57" s="329"/>
      <c r="T57" s="185"/>
      <c r="U57" s="186"/>
      <c r="V57" s="167">
        <f>'LIMA RAMP G MASTER'!V40</f>
        <v>0</v>
      </c>
      <c r="W57" s="3"/>
      <c r="X57" s="185">
        <f>'LIMA RAMP G MASTER'!$A94</f>
        <v>800.81539999999995</v>
      </c>
      <c r="Y57" s="186"/>
      <c r="Z57" s="183">
        <f>'LIMA RAMP G MASTER'!C94</f>
        <v>0</v>
      </c>
      <c r="AA57" s="184"/>
      <c r="AB57" s="297">
        <f>'LIMA RAMP G MASTER'!$E94</f>
        <v>0.25600000000000001</v>
      </c>
      <c r="AC57" s="283"/>
      <c r="AD57" s="297">
        <f>'LIMA RAMP G MASTER'!$G94</f>
        <v>1.6E-2</v>
      </c>
      <c r="AE57" s="283"/>
      <c r="AF57" s="38">
        <f>'LIMA RAMP G MASTER'!$I94</f>
        <v>16</v>
      </c>
      <c r="AG57" s="89">
        <f>'LIMA RAMP G MASTER'!$J94</f>
        <v>80175</v>
      </c>
      <c r="AH57" s="185">
        <f>'LIMA RAMP G MASTER'!$K94</f>
        <v>800.55939999999998</v>
      </c>
      <c r="AI57" s="186"/>
      <c r="AJ57" s="8"/>
      <c r="AK57" s="183"/>
      <c r="AL57" s="184"/>
      <c r="AM57" s="183"/>
      <c r="AN57" s="184"/>
      <c r="AO57" s="183"/>
      <c r="AP57" s="184"/>
      <c r="AQ57" s="183"/>
      <c r="AR57" s="184"/>
      <c r="AS57" s="142">
        <f>'LIMA RAMP G MASTER'!V94</f>
        <v>0</v>
      </c>
    </row>
    <row r="58" spans="1:45" s="7" customFormat="1" ht="12.75" customHeight="1">
      <c r="A58" s="185">
        <f>'LIMA RAMP G MASTER'!A41</f>
        <v>791.15504999999996</v>
      </c>
      <c r="B58" s="186"/>
      <c r="C58" s="278" t="str">
        <f>'LIMA RAMP G MASTER'!C41</f>
        <v>161:1</v>
      </c>
      <c r="D58" s="186"/>
      <c r="E58" s="297">
        <f>'LIMA RAMP G MASTER'!E41</f>
        <v>0.25600000000000001</v>
      </c>
      <c r="F58" s="283"/>
      <c r="G58" s="297">
        <f>'LIMA RAMP G MASTER'!G41</f>
        <v>1.6E-2</v>
      </c>
      <c r="H58" s="283"/>
      <c r="I58" s="164">
        <f>'LIMA RAMP G MASTER'!I41</f>
        <v>16</v>
      </c>
      <c r="J58" s="35">
        <f>'LIMA RAMP G MASTER'!J41</f>
        <v>79091.39</v>
      </c>
      <c r="K58" s="185">
        <f>'LIMA RAMP G MASTER'!K41</f>
        <v>790.89904999999999</v>
      </c>
      <c r="L58" s="186"/>
      <c r="M58" s="39"/>
      <c r="N58" s="297"/>
      <c r="O58" s="283"/>
      <c r="P58" s="297"/>
      <c r="Q58" s="283"/>
      <c r="R58" s="328"/>
      <c r="S58" s="329"/>
      <c r="T58" s="185"/>
      <c r="U58" s="186"/>
      <c r="V58" s="167">
        <f>'LIMA RAMP G MASTER'!V41</f>
        <v>0</v>
      </c>
      <c r="W58" s="3"/>
      <c r="X58" s="185">
        <f>'LIMA RAMP G MASTER'!$A95</f>
        <v>801.3836624999999</v>
      </c>
      <c r="Y58" s="186"/>
      <c r="Z58" s="183">
        <f>'LIMA RAMP G MASTER'!C95</f>
        <v>0</v>
      </c>
      <c r="AA58" s="184"/>
      <c r="AB58" s="297">
        <f>'LIMA RAMP G MASTER'!$E95</f>
        <v>0.25600000000000001</v>
      </c>
      <c r="AC58" s="283"/>
      <c r="AD58" s="297">
        <f>'LIMA RAMP G MASTER'!$G95</f>
        <v>1.6E-2</v>
      </c>
      <c r="AE58" s="283"/>
      <c r="AF58" s="38">
        <f>'LIMA RAMP G MASTER'!$I95</f>
        <v>16</v>
      </c>
      <c r="AG58" s="89">
        <f>'LIMA RAMP G MASTER'!$J95</f>
        <v>80200</v>
      </c>
      <c r="AH58" s="185">
        <f>'LIMA RAMP G MASTER'!$K95</f>
        <v>801.12766249999993</v>
      </c>
      <c r="AI58" s="186"/>
      <c r="AJ58" s="8"/>
      <c r="AK58" s="183"/>
      <c r="AL58" s="184"/>
      <c r="AM58" s="183"/>
      <c r="AN58" s="184"/>
      <c r="AO58" s="183"/>
      <c r="AP58" s="184"/>
      <c r="AQ58" s="183"/>
      <c r="AR58" s="184"/>
      <c r="AS58" s="142">
        <f>'LIMA RAMP G MASTER'!V95</f>
        <v>0</v>
      </c>
    </row>
    <row r="59" spans="1:45" s="7" customFormat="1" ht="12.75" customHeight="1">
      <c r="A59" s="185">
        <f>'LIMA RAMP G MASTER'!A42</f>
        <v>791.25157246795447</v>
      </c>
      <c r="B59" s="186"/>
      <c r="C59" s="278" t="str">
        <f>'LIMA RAMP G MASTER'!C42</f>
        <v>161:1</v>
      </c>
      <c r="D59" s="186"/>
      <c r="E59" s="297">
        <f>'LIMA RAMP G MASTER'!E42</f>
        <v>0.30947246795450861</v>
      </c>
      <c r="F59" s="283"/>
      <c r="G59" s="297">
        <f>'LIMA RAMP G MASTER'!G42</f>
        <v>1.9342029247156788E-2</v>
      </c>
      <c r="H59" s="283"/>
      <c r="I59" s="164">
        <f>'LIMA RAMP G MASTER'!I42</f>
        <v>16</v>
      </c>
      <c r="J59" s="34">
        <f>'LIMA RAMP G MASTER'!J42</f>
        <v>79100</v>
      </c>
      <c r="K59" s="185">
        <f>'LIMA RAMP G MASTER'!K42</f>
        <v>790.94209999999998</v>
      </c>
      <c r="L59" s="186"/>
      <c r="M59" s="39"/>
      <c r="N59" s="297"/>
      <c r="O59" s="283"/>
      <c r="P59" s="297"/>
      <c r="Q59" s="283"/>
      <c r="R59" s="328"/>
      <c r="S59" s="329"/>
      <c r="T59" s="185"/>
      <c r="U59" s="186"/>
      <c r="V59" s="167">
        <f>'LIMA RAMP G MASTER'!V42</f>
        <v>0</v>
      </c>
      <c r="W59" s="3"/>
      <c r="X59" s="185">
        <f>'LIMA RAMP G MASTER'!$A96</f>
        <v>801.66153934031809</v>
      </c>
      <c r="Y59" s="186"/>
      <c r="Z59" s="183" t="str">
        <f>'LIMA RAMP G MASTER'!C96</f>
        <v>234:1</v>
      </c>
      <c r="AA59" s="184"/>
      <c r="AB59" s="297">
        <f>'LIMA RAMP G MASTER'!$E96</f>
        <v>0.25600000000000001</v>
      </c>
      <c r="AC59" s="283"/>
      <c r="AD59" s="297">
        <f>'LIMA RAMP G MASTER'!$G96</f>
        <v>1.6E-2</v>
      </c>
      <c r="AE59" s="283"/>
      <c r="AF59" s="38">
        <f>'LIMA RAMP G MASTER'!$I96</f>
        <v>16</v>
      </c>
      <c r="AG59" s="83">
        <f>'LIMA RAMP G MASTER'!$J96</f>
        <v>80213.424400000004</v>
      </c>
      <c r="AH59" s="185">
        <f>'LIMA RAMP G MASTER'!$K96</f>
        <v>801.40553934031811</v>
      </c>
      <c r="AI59" s="186"/>
      <c r="AJ59" s="8"/>
      <c r="AK59" s="183"/>
      <c r="AL59" s="184"/>
      <c r="AM59" s="183"/>
      <c r="AN59" s="184"/>
      <c r="AO59" s="183"/>
      <c r="AP59" s="184"/>
      <c r="AQ59" s="183"/>
      <c r="AR59" s="184"/>
      <c r="AS59" s="142" t="str">
        <f>'LIMA RAMP G MASTER'!V96</f>
        <v>TS</v>
      </c>
    </row>
    <row r="60" spans="1:45" s="7" customFormat="1" ht="12.75" customHeight="1">
      <c r="A60" s="185">
        <f>'LIMA RAMP G MASTER'!A43</f>
        <v>791.5318351507492</v>
      </c>
      <c r="B60" s="186"/>
      <c r="C60" s="278" t="str">
        <f>'LIMA RAMP G MASTER'!C43</f>
        <v>161:1</v>
      </c>
      <c r="D60" s="186"/>
      <c r="E60" s="297">
        <f>'LIMA RAMP G MASTER'!E43</f>
        <v>0.46473515074923855</v>
      </c>
      <c r="F60" s="283"/>
      <c r="G60" s="297">
        <f>'LIMA RAMP G MASTER'!G43</f>
        <v>2.9045946921827409E-2</v>
      </c>
      <c r="H60" s="283"/>
      <c r="I60" s="164">
        <f>'LIMA RAMP G MASTER'!I43</f>
        <v>16</v>
      </c>
      <c r="J60" s="34">
        <f>'LIMA RAMP G MASTER'!J43</f>
        <v>79125</v>
      </c>
      <c r="K60" s="185">
        <f>'LIMA RAMP G MASTER'!K43</f>
        <v>791.06709999999998</v>
      </c>
      <c r="L60" s="186"/>
      <c r="M60" s="39"/>
      <c r="N60" s="297"/>
      <c r="O60" s="283"/>
      <c r="P60" s="297"/>
      <c r="Q60" s="283"/>
      <c r="R60" s="328"/>
      <c r="S60" s="329"/>
      <c r="T60" s="185"/>
      <c r="U60" s="186"/>
      <c r="V60" s="167">
        <f>'LIMA RAMP G MASTER'!V43</f>
        <v>0</v>
      </c>
      <c r="W60" s="3"/>
      <c r="X60" s="185">
        <f>'LIMA RAMP G MASTER'!$A97</f>
        <v>801.93523922666657</v>
      </c>
      <c r="Y60" s="186"/>
      <c r="Z60" s="183" t="str">
        <f>'LIMA RAMP G MASTER'!C97</f>
        <v>234:1</v>
      </c>
      <c r="AA60" s="184"/>
      <c r="AB60" s="297">
        <f>'LIMA RAMP G MASTER'!$E97</f>
        <v>0.30538922666665169</v>
      </c>
      <c r="AC60" s="283"/>
      <c r="AD60" s="297">
        <f>'LIMA RAMP G MASTER'!$G97</f>
        <v>1.9086826666665731E-2</v>
      </c>
      <c r="AE60" s="283"/>
      <c r="AF60" s="38">
        <f>'LIMA RAMP G MASTER'!$I97</f>
        <v>16</v>
      </c>
      <c r="AG60" s="89">
        <f>'LIMA RAMP G MASTER'!$J97</f>
        <v>80225</v>
      </c>
      <c r="AH60" s="185">
        <f>'LIMA RAMP G MASTER'!$K97</f>
        <v>801.62984999999992</v>
      </c>
      <c r="AI60" s="186"/>
      <c r="AJ60" s="8"/>
      <c r="AK60" s="183"/>
      <c r="AL60" s="184"/>
      <c r="AM60" s="183"/>
      <c r="AN60" s="184"/>
      <c r="AO60" s="183"/>
      <c r="AP60" s="184"/>
      <c r="AQ60" s="183"/>
      <c r="AR60" s="184"/>
      <c r="AS60" s="142">
        <f>'LIMA RAMP G MASTER'!V97</f>
        <v>0</v>
      </c>
    </row>
    <row r="61" spans="1:45" s="7" customFormat="1" ht="12.75" customHeight="1">
      <c r="A61" s="185">
        <f>'LIMA RAMP G MASTER'!A44</f>
        <v>791.79504366687729</v>
      </c>
      <c r="B61" s="186"/>
      <c r="C61" s="278" t="str">
        <f>'LIMA RAMP G MASTER'!C44</f>
        <v>161:1</v>
      </c>
      <c r="D61" s="186"/>
      <c r="E61" s="297">
        <f>'LIMA RAMP G MASTER'!E44</f>
        <v>0.61999783354396842</v>
      </c>
      <c r="F61" s="283"/>
      <c r="G61" s="297">
        <f>'LIMA RAMP G MASTER'!G44</f>
        <v>3.8749864596498027E-2</v>
      </c>
      <c r="H61" s="283"/>
      <c r="I61" s="164">
        <f>'LIMA RAMP G MASTER'!I44</f>
        <v>16</v>
      </c>
      <c r="J61" s="34">
        <f>'LIMA RAMP G MASTER'!J44</f>
        <v>79150</v>
      </c>
      <c r="K61" s="185">
        <f>'LIMA RAMP G MASTER'!K44</f>
        <v>791.17504583333334</v>
      </c>
      <c r="L61" s="186"/>
      <c r="M61" s="88"/>
      <c r="N61" s="354"/>
      <c r="O61" s="355"/>
      <c r="P61" s="354"/>
      <c r="Q61" s="355"/>
      <c r="R61" s="354"/>
      <c r="S61" s="355"/>
      <c r="T61" s="354"/>
      <c r="U61" s="355"/>
      <c r="V61" s="167">
        <f>'LIMA RAMP G MASTER'!V44</f>
        <v>0</v>
      </c>
      <c r="W61" s="3"/>
      <c r="X61" s="185">
        <f>'LIMA RAMP G MASTER'!$A98</f>
        <v>802.47801839333329</v>
      </c>
      <c r="Y61" s="186"/>
      <c r="Z61" s="183" t="str">
        <f>'LIMA RAMP G MASTER'!C98</f>
        <v>234:1</v>
      </c>
      <c r="AA61" s="184"/>
      <c r="AB61" s="297">
        <f>'LIMA RAMP G MASTER'!$E98</f>
        <v>0.41205589333331838</v>
      </c>
      <c r="AC61" s="283"/>
      <c r="AD61" s="297">
        <f>'LIMA RAMP G MASTER'!$G98</f>
        <v>2.5753493333332399E-2</v>
      </c>
      <c r="AE61" s="283"/>
      <c r="AF61" s="38">
        <f>'LIMA RAMP G MASTER'!$I98</f>
        <v>16</v>
      </c>
      <c r="AG61" s="89">
        <f>'LIMA RAMP G MASTER'!$J98</f>
        <v>80250</v>
      </c>
      <c r="AH61" s="185">
        <f>'LIMA RAMP G MASTER'!$K98</f>
        <v>802.06596249999996</v>
      </c>
      <c r="AI61" s="186"/>
      <c r="AJ61" s="8"/>
      <c r="AK61" s="183"/>
      <c r="AL61" s="184"/>
      <c r="AM61" s="183"/>
      <c r="AN61" s="184"/>
      <c r="AO61" s="183"/>
      <c r="AP61" s="184"/>
      <c r="AQ61" s="183"/>
      <c r="AR61" s="184"/>
      <c r="AS61" s="142">
        <f>'LIMA RAMP G MASTER'!V98</f>
        <v>0</v>
      </c>
    </row>
    <row r="62" spans="1:45" s="7" customFormat="1" ht="12.75" customHeight="1">
      <c r="A62" s="185">
        <f>'LIMA RAMP G MASTER'!A45</f>
        <v>792.02414384967199</v>
      </c>
      <c r="B62" s="186"/>
      <c r="C62" s="278" t="str">
        <f>'LIMA RAMP G MASTER'!C45</f>
        <v>161:1</v>
      </c>
      <c r="D62" s="186"/>
      <c r="E62" s="297">
        <f>'LIMA RAMP G MASTER'!E45</f>
        <v>0.7752605163386983</v>
      </c>
      <c r="F62" s="283"/>
      <c r="G62" s="297">
        <f>'LIMA RAMP G MASTER'!G45</f>
        <v>4.8453782271168644E-2</v>
      </c>
      <c r="H62" s="283"/>
      <c r="I62" s="164">
        <f>'LIMA RAMP G MASTER'!I45</f>
        <v>16</v>
      </c>
      <c r="J62" s="34">
        <f>'LIMA RAMP G MASTER'!J45</f>
        <v>79175</v>
      </c>
      <c r="K62" s="185">
        <f>'LIMA RAMP G MASTER'!K45</f>
        <v>791.24888333333331</v>
      </c>
      <c r="L62" s="186"/>
      <c r="M62" s="103"/>
      <c r="N62" s="367"/>
      <c r="O62" s="368"/>
      <c r="P62" s="367"/>
      <c r="Q62" s="368"/>
      <c r="R62" s="379"/>
      <c r="S62" s="355"/>
      <c r="T62" s="369"/>
      <c r="U62" s="370"/>
      <c r="V62" s="167">
        <f>'LIMA RAMP G MASTER'!V45</f>
        <v>0</v>
      </c>
      <c r="W62" s="3"/>
      <c r="X62" s="185">
        <f>'LIMA RAMP G MASTER'!$A99</f>
        <v>802.95472255999994</v>
      </c>
      <c r="Y62" s="186"/>
      <c r="Z62" s="183" t="str">
        <f>'LIMA RAMP G MASTER'!C99</f>
        <v>234:1</v>
      </c>
      <c r="AA62" s="184"/>
      <c r="AB62" s="297">
        <f>'LIMA RAMP G MASTER'!$E99</f>
        <v>0.51872255999998496</v>
      </c>
      <c r="AC62" s="283"/>
      <c r="AD62" s="297">
        <f>'LIMA RAMP G MASTER'!$G99</f>
        <v>3.242015999999906E-2</v>
      </c>
      <c r="AE62" s="283"/>
      <c r="AF62" s="38">
        <f>'LIMA RAMP G MASTER'!$I99</f>
        <v>16</v>
      </c>
      <c r="AG62" s="89">
        <f>'LIMA RAMP G MASTER'!$J99</f>
        <v>80275</v>
      </c>
      <c r="AH62" s="185">
        <f>'LIMA RAMP G MASTER'!$K99</f>
        <v>802.43599999999992</v>
      </c>
      <c r="AI62" s="186"/>
      <c r="AJ62" s="8"/>
      <c r="AK62" s="183"/>
      <c r="AL62" s="184"/>
      <c r="AM62" s="183"/>
      <c r="AN62" s="184"/>
      <c r="AO62" s="183"/>
      <c r="AP62" s="184"/>
      <c r="AQ62" s="183"/>
      <c r="AR62" s="184"/>
      <c r="AS62" s="142">
        <f>'LIMA RAMP G MASTER'!V99</f>
        <v>0</v>
      </c>
    </row>
    <row r="63" spans="1:45" s="7" customFormat="1" ht="12.75" customHeight="1">
      <c r="A63" s="185">
        <f>'LIMA RAMP G MASTER'!A46</f>
        <v>792.2191356991334</v>
      </c>
      <c r="B63" s="186"/>
      <c r="C63" s="278" t="str">
        <f>'LIMA RAMP G MASTER'!C46</f>
        <v>161:1</v>
      </c>
      <c r="D63" s="186"/>
      <c r="E63" s="297">
        <f>'LIMA RAMP G MASTER'!E46</f>
        <v>0.93052319913342829</v>
      </c>
      <c r="F63" s="283"/>
      <c r="G63" s="297">
        <f>'LIMA RAMP G MASTER'!G46</f>
        <v>5.8157699945839268E-2</v>
      </c>
      <c r="H63" s="283"/>
      <c r="I63" s="164">
        <f>'LIMA RAMP G MASTER'!I46</f>
        <v>16</v>
      </c>
      <c r="J63" s="34">
        <f>'LIMA RAMP G MASTER'!J46</f>
        <v>79200</v>
      </c>
      <c r="K63" s="185">
        <f>'LIMA RAMP G MASTER'!K46</f>
        <v>791.2886125</v>
      </c>
      <c r="L63" s="186"/>
      <c r="M63" s="39"/>
      <c r="N63" s="297"/>
      <c r="O63" s="283"/>
      <c r="P63" s="297"/>
      <c r="Q63" s="283"/>
      <c r="R63" s="328"/>
      <c r="S63" s="329"/>
      <c r="T63" s="185"/>
      <c r="U63" s="186"/>
      <c r="V63" s="167">
        <f>'LIMA RAMP G MASTER'!V46</f>
        <v>0</v>
      </c>
      <c r="W63" s="3"/>
      <c r="X63" s="185">
        <f>'LIMA RAMP G MASTER'!$A100</f>
        <v>803.41638922666675</v>
      </c>
      <c r="Y63" s="186"/>
      <c r="Z63" s="183" t="str">
        <f>'LIMA RAMP G MASTER'!C100</f>
        <v>234:1</v>
      </c>
      <c r="AA63" s="184"/>
      <c r="AB63" s="297">
        <f>'LIMA RAMP G MASTER'!$E100</f>
        <v>0.62538922666665164</v>
      </c>
      <c r="AC63" s="283"/>
      <c r="AD63" s="297">
        <f>'LIMA RAMP G MASTER'!$G100</f>
        <v>3.9086826666665728E-2</v>
      </c>
      <c r="AE63" s="283"/>
      <c r="AF63" s="38">
        <f>'LIMA RAMP G MASTER'!$I100</f>
        <v>16</v>
      </c>
      <c r="AG63" s="89">
        <f>'LIMA RAMP G MASTER'!$J100</f>
        <v>80300</v>
      </c>
      <c r="AH63" s="185">
        <f>'LIMA RAMP G MASTER'!$K100</f>
        <v>802.79100000000005</v>
      </c>
      <c r="AI63" s="186"/>
      <c r="AJ63" s="8"/>
      <c r="AK63" s="183"/>
      <c r="AL63" s="184"/>
      <c r="AM63" s="183"/>
      <c r="AN63" s="184"/>
      <c r="AO63" s="183"/>
      <c r="AP63" s="184"/>
      <c r="AQ63" s="183"/>
      <c r="AR63" s="184"/>
      <c r="AS63" s="142">
        <f>'LIMA RAMP G MASTER'!V100</f>
        <v>0</v>
      </c>
    </row>
    <row r="64" spans="1:45" s="7" customFormat="1" ht="12.75" customHeight="1">
      <c r="A64" s="185">
        <f>'LIMA RAMP G MASTER'!A47</f>
        <v>792.23445219981534</v>
      </c>
      <c r="B64" s="186"/>
      <c r="C64" s="278" t="str">
        <f>'LIMA RAMP G MASTER'!C47</f>
        <v>161:1</v>
      </c>
      <c r="D64" s="186"/>
      <c r="E64" s="297">
        <f>'LIMA RAMP G MASTER'!E47</f>
        <v>0.94399999999999995</v>
      </c>
      <c r="F64" s="283"/>
      <c r="G64" s="297">
        <f>'LIMA RAMP G MASTER'!G47</f>
        <v>5.8999999999999997E-2</v>
      </c>
      <c r="H64" s="283"/>
      <c r="I64" s="164">
        <f>'LIMA RAMP G MASTER'!I47</f>
        <v>16</v>
      </c>
      <c r="J64" s="35">
        <f>'LIMA RAMP G MASTER'!J47</f>
        <v>79202.17</v>
      </c>
      <c r="K64" s="185">
        <f>'LIMA RAMP G MASTER'!K47</f>
        <v>791.29045219981538</v>
      </c>
      <c r="L64" s="186"/>
      <c r="M64" s="39"/>
      <c r="N64" s="297"/>
      <c r="O64" s="283"/>
      <c r="P64" s="297"/>
      <c r="Q64" s="283"/>
      <c r="R64" s="328"/>
      <c r="S64" s="329"/>
      <c r="T64" s="185"/>
      <c r="U64" s="186"/>
      <c r="V64" s="167" t="str">
        <f>'LIMA RAMP G MASTER'!V47</f>
        <v>FS</v>
      </c>
      <c r="W64" s="3"/>
      <c r="X64" s="185">
        <f>'LIMA RAMP G MASTER'!$A101</f>
        <v>803.91405589333328</v>
      </c>
      <c r="Y64" s="186"/>
      <c r="Z64" s="183" t="str">
        <f>'LIMA RAMP G MASTER'!C101</f>
        <v>234:1</v>
      </c>
      <c r="AA64" s="184"/>
      <c r="AB64" s="297">
        <f>'LIMA RAMP G MASTER'!$E101</f>
        <v>0.73205589333331833</v>
      </c>
      <c r="AC64" s="283"/>
      <c r="AD64" s="297">
        <f>'LIMA RAMP G MASTER'!$G101</f>
        <v>4.5753493333332396E-2</v>
      </c>
      <c r="AE64" s="283"/>
      <c r="AF64" s="38">
        <f>'LIMA RAMP G MASTER'!$I101</f>
        <v>16</v>
      </c>
      <c r="AG64" s="89">
        <f>'LIMA RAMP G MASTER'!$J101</f>
        <v>80325</v>
      </c>
      <c r="AH64" s="185">
        <f>'LIMA RAMP G MASTER'!$K101</f>
        <v>803.18200000000002</v>
      </c>
      <c r="AI64" s="186"/>
      <c r="AJ64" s="8"/>
      <c r="AK64" s="183"/>
      <c r="AL64" s="184"/>
      <c r="AM64" s="183"/>
      <c r="AN64" s="184"/>
      <c r="AO64" s="183"/>
      <c r="AP64" s="184"/>
      <c r="AQ64" s="183"/>
      <c r="AR64" s="184"/>
      <c r="AS64" s="142">
        <f>'LIMA RAMP G MASTER'!V101</f>
        <v>0</v>
      </c>
    </row>
    <row r="65" spans="1:45" s="7" customFormat="1" ht="12.75" customHeight="1">
      <c r="A65" s="185">
        <f>'LIMA RAMP G MASTER'!A48</f>
        <v>792.23823333333326</v>
      </c>
      <c r="B65" s="186"/>
      <c r="C65" s="278">
        <f>'LIMA RAMP G MASTER'!C48</f>
        <v>0</v>
      </c>
      <c r="D65" s="186"/>
      <c r="E65" s="297">
        <f>'LIMA RAMP G MASTER'!E48</f>
        <v>0.94399999999999995</v>
      </c>
      <c r="F65" s="283"/>
      <c r="G65" s="297">
        <f>'LIMA RAMP G MASTER'!G48</f>
        <v>5.8999999999999997E-2</v>
      </c>
      <c r="H65" s="283"/>
      <c r="I65" s="164">
        <f>'LIMA RAMP G MASTER'!I48</f>
        <v>16</v>
      </c>
      <c r="J65" s="34">
        <f>'LIMA RAMP G MASTER'!J48</f>
        <v>79225</v>
      </c>
      <c r="K65" s="185">
        <f>'LIMA RAMP G MASTER'!K48</f>
        <v>791.2942333333333</v>
      </c>
      <c r="L65" s="186"/>
      <c r="M65" s="39"/>
      <c r="N65" s="297"/>
      <c r="O65" s="283"/>
      <c r="P65" s="297"/>
      <c r="Q65" s="283"/>
      <c r="R65" s="328"/>
      <c r="S65" s="329"/>
      <c r="T65" s="185"/>
      <c r="U65" s="186"/>
      <c r="V65" s="167">
        <f>'LIMA RAMP G MASTER'!V48</f>
        <v>0</v>
      </c>
      <c r="W65" s="3"/>
      <c r="X65" s="185">
        <f>'LIMA RAMP G MASTER'!$A102</f>
        <v>804.44772255999999</v>
      </c>
      <c r="Y65" s="186"/>
      <c r="Z65" s="183" t="str">
        <f>'LIMA RAMP G MASTER'!C102</f>
        <v>234:1</v>
      </c>
      <c r="AA65" s="184"/>
      <c r="AB65" s="297">
        <f>'LIMA RAMP G MASTER'!$E102</f>
        <v>0.83872255999998502</v>
      </c>
      <c r="AC65" s="283"/>
      <c r="AD65" s="297">
        <f>'LIMA RAMP G MASTER'!$G102</f>
        <v>5.2420159999999064E-2</v>
      </c>
      <c r="AE65" s="283"/>
      <c r="AF65" s="38">
        <f>'LIMA RAMP G MASTER'!$I102</f>
        <v>16</v>
      </c>
      <c r="AG65" s="89">
        <f>'LIMA RAMP G MASTER'!$J102</f>
        <v>80350</v>
      </c>
      <c r="AH65" s="185">
        <f>'LIMA RAMP G MASTER'!$K102</f>
        <v>803.60900000000004</v>
      </c>
      <c r="AI65" s="186"/>
      <c r="AJ65" s="8"/>
      <c r="AK65" s="183"/>
      <c r="AL65" s="184"/>
      <c r="AM65" s="183"/>
      <c r="AN65" s="184"/>
      <c r="AO65" s="183"/>
      <c r="AP65" s="184"/>
      <c r="AQ65" s="183"/>
      <c r="AR65" s="184"/>
      <c r="AS65" s="142">
        <f>'LIMA RAMP G MASTER'!V102</f>
        <v>0</v>
      </c>
    </row>
    <row r="66" spans="1:45" s="7" customFormat="1" ht="12.75" customHeight="1">
      <c r="A66" s="185">
        <f>'LIMA RAMP G MASTER'!A49</f>
        <v>792.20974583333327</v>
      </c>
      <c r="B66" s="186"/>
      <c r="C66" s="278">
        <f>'LIMA RAMP G MASTER'!C49</f>
        <v>0</v>
      </c>
      <c r="D66" s="186"/>
      <c r="E66" s="297">
        <f>'LIMA RAMP G MASTER'!E49</f>
        <v>0.94399999999999995</v>
      </c>
      <c r="F66" s="283"/>
      <c r="G66" s="297">
        <f>'LIMA RAMP G MASTER'!G49</f>
        <v>5.8999999999999997E-2</v>
      </c>
      <c r="H66" s="283"/>
      <c r="I66" s="164">
        <f>'LIMA RAMP G MASTER'!I49</f>
        <v>16</v>
      </c>
      <c r="J66" s="34">
        <f>'LIMA RAMP G MASTER'!J49</f>
        <v>79250</v>
      </c>
      <c r="K66" s="185">
        <f>'LIMA RAMP G MASTER'!K49</f>
        <v>791.26574583333331</v>
      </c>
      <c r="L66" s="186"/>
      <c r="M66" s="39"/>
      <c r="N66" s="297"/>
      <c r="O66" s="283"/>
      <c r="P66" s="297"/>
      <c r="Q66" s="283"/>
      <c r="R66" s="328"/>
      <c r="S66" s="329"/>
      <c r="T66" s="185"/>
      <c r="U66" s="186"/>
      <c r="V66" s="167">
        <f>'LIMA RAMP G MASTER'!V49</f>
        <v>0</v>
      </c>
      <c r="W66" s="3"/>
      <c r="X66" s="185">
        <f>'LIMA RAMP G MASTER'!$A103</f>
        <v>804.74914449804237</v>
      </c>
      <c r="Y66" s="186"/>
      <c r="Z66" s="183" t="str">
        <f>'LIMA RAMP G MASTER'!C103</f>
        <v>234:1</v>
      </c>
      <c r="AA66" s="184"/>
      <c r="AB66" s="297">
        <f>'LIMA RAMP G MASTER'!$E103</f>
        <v>0.89600000000000002</v>
      </c>
      <c r="AC66" s="283"/>
      <c r="AD66" s="297">
        <f>'LIMA RAMP G MASTER'!$G103</f>
        <v>5.6000000000000001E-2</v>
      </c>
      <c r="AE66" s="283"/>
      <c r="AF66" s="38">
        <f>'LIMA RAMP G MASTER'!$I103</f>
        <v>16</v>
      </c>
      <c r="AG66" s="83">
        <f>'LIMA RAMP G MASTER'!$J103</f>
        <v>80363.424400000004</v>
      </c>
      <c r="AH66" s="185">
        <f>'LIMA RAMP G MASTER'!$K103</f>
        <v>803.85314449804241</v>
      </c>
      <c r="AI66" s="186"/>
      <c r="AJ66" s="8"/>
      <c r="AK66" s="183"/>
      <c r="AL66" s="184"/>
      <c r="AM66" s="183"/>
      <c r="AN66" s="184"/>
      <c r="AO66" s="183"/>
      <c r="AP66" s="184"/>
      <c r="AQ66" s="183"/>
      <c r="AR66" s="184"/>
      <c r="AS66" s="142" t="str">
        <f>'LIMA RAMP G MASTER'!V103</f>
        <v>SC / FS</v>
      </c>
    </row>
    <row r="67" spans="1:45" s="7" customFormat="1" ht="12.75" customHeight="1">
      <c r="A67" s="185">
        <f>'LIMA RAMP G MASTER'!A50</f>
        <v>792.15146360565529</v>
      </c>
      <c r="B67" s="186"/>
      <c r="C67" s="278" t="str">
        <f>'LIMA RAMP G MASTER'!C50</f>
        <v>161:1</v>
      </c>
      <c r="D67" s="186"/>
      <c r="E67" s="297">
        <f>'LIMA RAMP G MASTER'!E50</f>
        <v>0.94399999999999995</v>
      </c>
      <c r="F67" s="283"/>
      <c r="G67" s="297">
        <f>'LIMA RAMP G MASTER'!G50</f>
        <v>5.8999999999999997E-2</v>
      </c>
      <c r="H67" s="283"/>
      <c r="I67" s="164">
        <f>'LIMA RAMP G MASTER'!I50</f>
        <v>16</v>
      </c>
      <c r="J67" s="35">
        <f>'LIMA RAMP G MASTER'!J50</f>
        <v>79273.63</v>
      </c>
      <c r="K67" s="185">
        <f>'LIMA RAMP G MASTER'!K50</f>
        <v>791.20746360565533</v>
      </c>
      <c r="L67" s="186"/>
      <c r="M67" s="39"/>
      <c r="N67" s="297"/>
      <c r="O67" s="283"/>
      <c r="P67" s="297"/>
      <c r="Q67" s="283"/>
      <c r="R67" s="328"/>
      <c r="S67" s="329"/>
      <c r="T67" s="185"/>
      <c r="U67" s="186"/>
      <c r="V67" s="167" t="str">
        <f>'LIMA RAMP G MASTER'!V50</f>
        <v>FS</v>
      </c>
      <c r="W67" s="3"/>
      <c r="X67" s="185">
        <f>'LIMA RAMP G MASTER'!$A104</f>
        <v>804.96799999999996</v>
      </c>
      <c r="Y67" s="186"/>
      <c r="Z67" s="183">
        <f>'LIMA RAMP G MASTER'!C104</f>
        <v>0</v>
      </c>
      <c r="AA67" s="184"/>
      <c r="AB67" s="297">
        <f>'LIMA RAMP G MASTER'!$E104</f>
        <v>0.89600000000000002</v>
      </c>
      <c r="AC67" s="283"/>
      <c r="AD67" s="297">
        <f>'LIMA RAMP G MASTER'!$G104</f>
        <v>5.6000000000000001E-2</v>
      </c>
      <c r="AE67" s="283"/>
      <c r="AF67" s="38">
        <f>'LIMA RAMP G MASTER'!$I104</f>
        <v>16</v>
      </c>
      <c r="AG67" s="89">
        <f>'LIMA RAMP G MASTER'!$J104</f>
        <v>80375</v>
      </c>
      <c r="AH67" s="185">
        <f>'LIMA RAMP G MASTER'!$K104</f>
        <v>804.072</v>
      </c>
      <c r="AI67" s="186"/>
      <c r="AJ67" s="8"/>
      <c r="AK67" s="183"/>
      <c r="AL67" s="184"/>
      <c r="AM67" s="183"/>
      <c r="AN67" s="184"/>
      <c r="AO67" s="183"/>
      <c r="AP67" s="184"/>
      <c r="AQ67" s="183"/>
      <c r="AR67" s="184"/>
      <c r="AS67" s="142">
        <f>'LIMA RAMP G MASTER'!V104</f>
        <v>0</v>
      </c>
    </row>
    <row r="68" spans="1:45" s="7" customFormat="1" ht="12.75" customHeight="1">
      <c r="A68" s="185">
        <f>'LIMA RAMP G MASTER'!A51</f>
        <v>792.13864160498281</v>
      </c>
      <c r="B68" s="186"/>
      <c r="C68" s="278" t="str">
        <f>'LIMA RAMP G MASTER'!C51</f>
        <v>161:1</v>
      </c>
      <c r="D68" s="186"/>
      <c r="E68" s="297">
        <f>'LIMA RAMP G MASTER'!E51</f>
        <v>0.93549160498287764</v>
      </c>
      <c r="F68" s="283"/>
      <c r="G68" s="297">
        <f>'LIMA RAMP G MASTER'!G51</f>
        <v>5.8468225311429853E-2</v>
      </c>
      <c r="H68" s="283"/>
      <c r="I68" s="164">
        <f>'LIMA RAMP G MASTER'!I51</f>
        <v>16</v>
      </c>
      <c r="J68" s="34">
        <f>'LIMA RAMP G MASTER'!J51</f>
        <v>79275</v>
      </c>
      <c r="K68" s="185">
        <f>'LIMA RAMP G MASTER'!K51</f>
        <v>791.20314999999994</v>
      </c>
      <c r="L68" s="186"/>
      <c r="M68" s="39"/>
      <c r="N68" s="297"/>
      <c r="O68" s="283"/>
      <c r="P68" s="297"/>
      <c r="Q68" s="283"/>
      <c r="R68" s="328"/>
      <c r="S68" s="329"/>
      <c r="T68" s="185"/>
      <c r="U68" s="186"/>
      <c r="V68" s="167">
        <f>'LIMA RAMP G MASTER'!V51</f>
        <v>0</v>
      </c>
      <c r="W68" s="3"/>
      <c r="X68" s="185">
        <f>'LIMA RAMP G MASTER'!$A105</f>
        <v>805.46699999999998</v>
      </c>
      <c r="Y68" s="186"/>
      <c r="Z68" s="183">
        <f>'LIMA RAMP G MASTER'!C105</f>
        <v>0</v>
      </c>
      <c r="AA68" s="184"/>
      <c r="AB68" s="297">
        <f>'LIMA RAMP G MASTER'!$E105</f>
        <v>0.89600000000000002</v>
      </c>
      <c r="AC68" s="283"/>
      <c r="AD68" s="297">
        <f>'LIMA RAMP G MASTER'!$G105</f>
        <v>5.6000000000000001E-2</v>
      </c>
      <c r="AE68" s="283"/>
      <c r="AF68" s="38">
        <f>'LIMA RAMP G MASTER'!$I105</f>
        <v>16</v>
      </c>
      <c r="AG68" s="89">
        <f>'LIMA RAMP G MASTER'!$J105</f>
        <v>80400</v>
      </c>
      <c r="AH68" s="185">
        <f>'LIMA RAMP G MASTER'!$K105</f>
        <v>804.57100000000003</v>
      </c>
      <c r="AI68" s="186"/>
      <c r="AJ68" s="8"/>
      <c r="AK68" s="183"/>
      <c r="AL68" s="184"/>
      <c r="AM68" s="183"/>
      <c r="AN68" s="184"/>
      <c r="AO68" s="183"/>
      <c r="AP68" s="184"/>
      <c r="AQ68" s="183"/>
      <c r="AR68" s="184"/>
      <c r="AS68" s="142">
        <f>'LIMA RAMP G MASTER'!V105</f>
        <v>0</v>
      </c>
    </row>
    <row r="69" spans="1:45" s="7" customFormat="1" ht="12.75" customHeight="1">
      <c r="A69" s="185">
        <f>'LIMA RAMP G MASTER'!A52</f>
        <v>791.90367892218808</v>
      </c>
      <c r="B69" s="186"/>
      <c r="C69" s="278" t="str">
        <f>'LIMA RAMP G MASTER'!C52</f>
        <v>161:1</v>
      </c>
      <c r="D69" s="186"/>
      <c r="E69" s="297">
        <f>'LIMA RAMP G MASTER'!E52</f>
        <v>0.78022892218814777</v>
      </c>
      <c r="F69" s="283"/>
      <c r="G69" s="297">
        <f>'LIMA RAMP G MASTER'!G52</f>
        <v>4.8764307636759235E-2</v>
      </c>
      <c r="H69" s="283"/>
      <c r="I69" s="164">
        <f>'LIMA RAMP G MASTER'!I52</f>
        <v>16</v>
      </c>
      <c r="J69" s="34">
        <f>'LIMA RAMP G MASTER'!J52</f>
        <v>79300</v>
      </c>
      <c r="K69" s="185">
        <f>'LIMA RAMP G MASTER'!K52</f>
        <v>791.12344999999993</v>
      </c>
      <c r="L69" s="186"/>
      <c r="M69" s="39"/>
      <c r="N69" s="297"/>
      <c r="O69" s="283"/>
      <c r="P69" s="297"/>
      <c r="Q69" s="283"/>
      <c r="R69" s="328"/>
      <c r="S69" s="329"/>
      <c r="T69" s="185"/>
      <c r="U69" s="186"/>
      <c r="V69" s="167">
        <f>'LIMA RAMP G MASTER'!V52</f>
        <v>0</v>
      </c>
      <c r="W69" s="3"/>
      <c r="X69" s="185">
        <f>'LIMA RAMP G MASTER'!$A106</f>
        <v>806.00200000000007</v>
      </c>
      <c r="Y69" s="186"/>
      <c r="Z69" s="183">
        <f>'LIMA RAMP G MASTER'!C106</f>
        <v>0</v>
      </c>
      <c r="AA69" s="184"/>
      <c r="AB69" s="297">
        <f>'LIMA RAMP G MASTER'!$E106</f>
        <v>0.89600000000000002</v>
      </c>
      <c r="AC69" s="283"/>
      <c r="AD69" s="297">
        <f>'LIMA RAMP G MASTER'!$G106</f>
        <v>5.6000000000000001E-2</v>
      </c>
      <c r="AE69" s="283"/>
      <c r="AF69" s="38">
        <f>'LIMA RAMP G MASTER'!$I106</f>
        <v>16</v>
      </c>
      <c r="AG69" s="89">
        <f>'LIMA RAMP G MASTER'!$J106</f>
        <v>80425</v>
      </c>
      <c r="AH69" s="185">
        <f>'LIMA RAMP G MASTER'!$K106</f>
        <v>805.10600000000011</v>
      </c>
      <c r="AI69" s="186"/>
      <c r="AJ69" s="8"/>
      <c r="AK69" s="183"/>
      <c r="AL69" s="184"/>
      <c r="AM69" s="183"/>
      <c r="AN69" s="184"/>
      <c r="AO69" s="183"/>
      <c r="AP69" s="184"/>
      <c r="AQ69" s="183"/>
      <c r="AR69" s="184"/>
      <c r="AS69" s="142">
        <f>'LIMA RAMP G MASTER'!V106</f>
        <v>0</v>
      </c>
    </row>
    <row r="70" spans="1:45" s="7" customFormat="1" ht="12.75" customHeight="1">
      <c r="A70" s="185">
        <f>'LIMA RAMP G MASTER'!A53</f>
        <v>791.66876623939334</v>
      </c>
      <c r="B70" s="186"/>
      <c r="C70" s="278" t="str">
        <f>'LIMA RAMP G MASTER'!C53</f>
        <v>161:1</v>
      </c>
      <c r="D70" s="186"/>
      <c r="E70" s="297">
        <f>'LIMA RAMP G MASTER'!E53</f>
        <v>0.62496623939341789</v>
      </c>
      <c r="F70" s="283"/>
      <c r="G70" s="297">
        <f>'LIMA RAMP G MASTER'!G53</f>
        <v>3.9060389962088618E-2</v>
      </c>
      <c r="H70" s="283"/>
      <c r="I70" s="164">
        <f>'LIMA RAMP G MASTER'!I53</f>
        <v>16</v>
      </c>
      <c r="J70" s="34">
        <f>'LIMA RAMP G MASTER'!J53</f>
        <v>79325</v>
      </c>
      <c r="K70" s="185">
        <f>'LIMA RAMP G MASTER'!K53</f>
        <v>791.04379999999992</v>
      </c>
      <c r="L70" s="186"/>
      <c r="M70" s="39"/>
      <c r="N70" s="297"/>
      <c r="O70" s="283"/>
      <c r="P70" s="297"/>
      <c r="Q70" s="283"/>
      <c r="R70" s="328"/>
      <c r="S70" s="329"/>
      <c r="T70" s="185"/>
      <c r="U70" s="186"/>
      <c r="V70" s="167">
        <f>'LIMA RAMP G MASTER'!V53</f>
        <v>0</v>
      </c>
      <c r="W70" s="3"/>
      <c r="X70" s="185">
        <f>'LIMA RAMP G MASTER'!$A107</f>
        <v>806.57299999999998</v>
      </c>
      <c r="Y70" s="186"/>
      <c r="Z70" s="183">
        <f>'LIMA RAMP G MASTER'!C107</f>
        <v>0</v>
      </c>
      <c r="AA70" s="184"/>
      <c r="AB70" s="297">
        <f>'LIMA RAMP G MASTER'!$E107</f>
        <v>0.89600000000000002</v>
      </c>
      <c r="AC70" s="283"/>
      <c r="AD70" s="297">
        <f>'LIMA RAMP G MASTER'!$G107</f>
        <v>5.6000000000000001E-2</v>
      </c>
      <c r="AE70" s="283"/>
      <c r="AF70" s="38">
        <f>'LIMA RAMP G MASTER'!$I107</f>
        <v>16</v>
      </c>
      <c r="AG70" s="89">
        <f>'LIMA RAMP G MASTER'!$J107</f>
        <v>80450</v>
      </c>
      <c r="AH70" s="185">
        <f>'LIMA RAMP G MASTER'!$K107</f>
        <v>805.67700000000002</v>
      </c>
      <c r="AI70" s="186"/>
      <c r="AJ70" s="8"/>
      <c r="AK70" s="183"/>
      <c r="AL70" s="184"/>
      <c r="AM70" s="183"/>
      <c r="AN70" s="184"/>
      <c r="AO70" s="183"/>
      <c r="AP70" s="184"/>
      <c r="AQ70" s="183"/>
      <c r="AR70" s="184"/>
      <c r="AS70" s="142">
        <f>'LIMA RAMP G MASTER'!V107</f>
        <v>0</v>
      </c>
    </row>
    <row r="71" spans="1:45" s="7" customFormat="1" ht="12.75" customHeight="1">
      <c r="A71" s="185">
        <f>'LIMA RAMP G MASTER'!A54</f>
        <v>791.43385355659859</v>
      </c>
      <c r="B71" s="186"/>
      <c r="C71" s="278" t="str">
        <f>'LIMA RAMP G MASTER'!C54</f>
        <v>161:1</v>
      </c>
      <c r="D71" s="186"/>
      <c r="E71" s="297">
        <f>'LIMA RAMP G MASTER'!E54</f>
        <v>0.46970355659868795</v>
      </c>
      <c r="F71" s="283"/>
      <c r="G71" s="297">
        <f>'LIMA RAMP G MASTER'!G54</f>
        <v>2.9356472287417997E-2</v>
      </c>
      <c r="H71" s="283"/>
      <c r="I71" s="164">
        <f>'LIMA RAMP G MASTER'!I54</f>
        <v>16</v>
      </c>
      <c r="J71" s="34">
        <f>'LIMA RAMP G MASTER'!J54</f>
        <v>79350</v>
      </c>
      <c r="K71" s="185">
        <f>'LIMA RAMP G MASTER'!K54</f>
        <v>790.9641499999999</v>
      </c>
      <c r="L71" s="186"/>
      <c r="M71" s="39"/>
      <c r="N71" s="297"/>
      <c r="O71" s="283"/>
      <c r="P71" s="297"/>
      <c r="Q71" s="283"/>
      <c r="R71" s="328"/>
      <c r="S71" s="329"/>
      <c r="T71" s="185"/>
      <c r="U71" s="186"/>
      <c r="V71" s="167">
        <f>'LIMA RAMP G MASTER'!V54</f>
        <v>0</v>
      </c>
      <c r="W71" s="3"/>
      <c r="X71" s="185">
        <f>'LIMA RAMP G MASTER'!$A108</f>
        <v>806.724413304515</v>
      </c>
      <c r="Y71" s="186"/>
      <c r="Z71" s="183" t="str">
        <f>'LIMA RAMP G MASTER'!C108</f>
        <v>1406:1</v>
      </c>
      <c r="AA71" s="184"/>
      <c r="AB71" s="297">
        <f>'LIMA RAMP G MASTER'!$E108</f>
        <v>0.89600000000000002</v>
      </c>
      <c r="AC71" s="283"/>
      <c r="AD71" s="297">
        <f>'LIMA RAMP G MASTER'!$G108</f>
        <v>5.6000000000000001E-2</v>
      </c>
      <c r="AE71" s="283"/>
      <c r="AF71" s="38">
        <f>'LIMA RAMP G MASTER'!$I108</f>
        <v>16</v>
      </c>
      <c r="AG71" s="83">
        <f>'LIMA RAMP G MASTER'!$J108</f>
        <v>80456.376999999993</v>
      </c>
      <c r="AH71" s="185">
        <f>'LIMA RAMP G MASTER'!$K108</f>
        <v>805.82841330451504</v>
      </c>
      <c r="AI71" s="186"/>
      <c r="AJ71" s="8"/>
      <c r="AK71" s="183"/>
      <c r="AL71" s="184"/>
      <c r="AM71" s="183"/>
      <c r="AN71" s="184"/>
      <c r="AO71" s="183"/>
      <c r="AP71" s="184"/>
      <c r="AQ71" s="183"/>
      <c r="AR71" s="184"/>
      <c r="AS71" s="142" t="str">
        <f>'LIMA RAMP G MASTER'!V108</f>
        <v>FS</v>
      </c>
    </row>
    <row r="72" spans="1:45" s="7" customFormat="1" ht="12.75" customHeight="1">
      <c r="A72" s="185">
        <f>'LIMA RAMP G MASTER'!A55</f>
        <v>791.19894087380396</v>
      </c>
      <c r="B72" s="186"/>
      <c r="C72" s="278" t="str">
        <f>'LIMA RAMP G MASTER'!C55</f>
        <v>161:1</v>
      </c>
      <c r="D72" s="186"/>
      <c r="E72" s="297">
        <f>'LIMA RAMP G MASTER'!E55</f>
        <v>0.31444087380395802</v>
      </c>
      <c r="F72" s="283"/>
      <c r="G72" s="297">
        <f>'LIMA RAMP G MASTER'!G55</f>
        <v>1.9652554612747376E-2</v>
      </c>
      <c r="H72" s="283"/>
      <c r="I72" s="164">
        <f>'LIMA RAMP G MASTER'!I55</f>
        <v>16</v>
      </c>
      <c r="J72" s="34">
        <f>'LIMA RAMP G MASTER'!J55</f>
        <v>79375</v>
      </c>
      <c r="K72" s="185">
        <f>'LIMA RAMP G MASTER'!K55</f>
        <v>790.8845</v>
      </c>
      <c r="L72" s="186"/>
      <c r="M72" s="39"/>
      <c r="N72" s="297"/>
      <c r="O72" s="283"/>
      <c r="P72" s="297"/>
      <c r="Q72" s="283"/>
      <c r="R72" s="333"/>
      <c r="S72" s="329"/>
      <c r="T72" s="185"/>
      <c r="U72" s="186"/>
      <c r="V72" s="167">
        <f>'LIMA RAMP G MASTER'!V55</f>
        <v>0</v>
      </c>
      <c r="W72" s="3"/>
      <c r="X72" s="185">
        <f>'LIMA RAMP G MASTER'!$A109</f>
        <v>807.19329279635986</v>
      </c>
      <c r="Y72" s="186"/>
      <c r="Z72" s="183" t="str">
        <f>'LIMA RAMP G MASTER'!C109</f>
        <v>1406:1</v>
      </c>
      <c r="AA72" s="184"/>
      <c r="AB72" s="297">
        <f>'LIMA RAMP G MASTER'!$E109</f>
        <v>0.90929279635970728</v>
      </c>
      <c r="AC72" s="283"/>
      <c r="AD72" s="297">
        <f>'LIMA RAMP G MASTER'!$G109</f>
        <v>5.6830799772481705E-2</v>
      </c>
      <c r="AE72" s="283"/>
      <c r="AF72" s="38">
        <f>'LIMA RAMP G MASTER'!$I109</f>
        <v>16</v>
      </c>
      <c r="AG72" s="89">
        <f>'LIMA RAMP G MASTER'!$J109</f>
        <v>80475</v>
      </c>
      <c r="AH72" s="185">
        <f>'LIMA RAMP G MASTER'!$K109</f>
        <v>806.28400000000011</v>
      </c>
      <c r="AI72" s="186"/>
      <c r="AJ72" s="8"/>
      <c r="AK72" s="183"/>
      <c r="AL72" s="184"/>
      <c r="AM72" s="183"/>
      <c r="AN72" s="184"/>
      <c r="AO72" s="183"/>
      <c r="AP72" s="184"/>
      <c r="AQ72" s="183"/>
      <c r="AR72" s="184"/>
      <c r="AS72" s="142">
        <f>'LIMA RAMP G MASTER'!V109</f>
        <v>0</v>
      </c>
    </row>
    <row r="73" spans="1:45" s="7" customFormat="1" ht="12.75" customHeight="1">
      <c r="A73" s="185">
        <f>'LIMA RAMP G MASTER'!A56</f>
        <v>791.11051973999986</v>
      </c>
      <c r="B73" s="186"/>
      <c r="C73" s="278" t="str">
        <f>'LIMA RAMP G MASTER'!C56</f>
        <v>161:1</v>
      </c>
      <c r="D73" s="186"/>
      <c r="E73" s="297">
        <f>'LIMA RAMP G MASTER'!E56</f>
        <v>0.25600000000000001</v>
      </c>
      <c r="F73" s="283"/>
      <c r="G73" s="297">
        <f>'LIMA RAMP G MASTER'!G56</f>
        <v>1.6E-2</v>
      </c>
      <c r="H73" s="283"/>
      <c r="I73" s="164">
        <f>'LIMA RAMP G MASTER'!I56</f>
        <v>16</v>
      </c>
      <c r="J73" s="35">
        <f>'LIMA RAMP G MASTER'!J56</f>
        <v>79384.41</v>
      </c>
      <c r="K73" s="185">
        <f>'LIMA RAMP G MASTER'!K56</f>
        <v>790.85451973999989</v>
      </c>
      <c r="L73" s="186"/>
      <c r="M73" s="39"/>
      <c r="N73" s="297"/>
      <c r="O73" s="283"/>
      <c r="P73" s="297"/>
      <c r="Q73" s="283"/>
      <c r="R73" s="333"/>
      <c r="S73" s="329"/>
      <c r="T73" s="185"/>
      <c r="U73" s="186"/>
      <c r="V73" s="167">
        <f>'LIMA RAMP G MASTER'!V56</f>
        <v>0</v>
      </c>
      <c r="W73" s="3"/>
      <c r="X73" s="185">
        <f>'LIMA RAMP G MASTER'!$A110</f>
        <v>807.8361373922354</v>
      </c>
      <c r="Y73" s="186"/>
      <c r="Z73" s="183" t="str">
        <f>'LIMA RAMP G MASTER'!C110</f>
        <v>1406:1</v>
      </c>
      <c r="AA73" s="184"/>
      <c r="AB73" s="297">
        <f>'LIMA RAMP G MASTER'!$E110</f>
        <v>0.92713739223537495</v>
      </c>
      <c r="AC73" s="283"/>
      <c r="AD73" s="297">
        <f>'LIMA RAMP G MASTER'!$G110</f>
        <v>5.7946087014710934E-2</v>
      </c>
      <c r="AE73" s="283"/>
      <c r="AF73" s="38">
        <f>'LIMA RAMP G MASTER'!$I110</f>
        <v>16</v>
      </c>
      <c r="AG73" s="89">
        <f>'LIMA RAMP G MASTER'!$J110</f>
        <v>80500</v>
      </c>
      <c r="AH73" s="185">
        <f>'LIMA RAMP G MASTER'!$K110</f>
        <v>806.90899999999999</v>
      </c>
      <c r="AI73" s="186"/>
      <c r="AJ73" s="8"/>
      <c r="AK73" s="183"/>
      <c r="AL73" s="184"/>
      <c r="AM73" s="183"/>
      <c r="AN73" s="184"/>
      <c r="AO73" s="183"/>
      <c r="AP73" s="184"/>
      <c r="AQ73" s="183"/>
      <c r="AR73" s="184"/>
      <c r="AS73" s="142">
        <f>'LIMA RAMP G MASTER'!V110</f>
        <v>0</v>
      </c>
    </row>
    <row r="74" spans="1:45" s="7" customFormat="1" ht="12.75" customHeight="1">
      <c r="A74" s="185">
        <f>'LIMA RAMP G MASTER'!A57</f>
        <v>791.06084999999996</v>
      </c>
      <c r="B74" s="186"/>
      <c r="C74" s="278">
        <f>'LIMA RAMP G MASTER'!C57</f>
        <v>0</v>
      </c>
      <c r="D74" s="186"/>
      <c r="E74" s="297">
        <f>'LIMA RAMP G MASTER'!E57</f>
        <v>0.25600000000000001</v>
      </c>
      <c r="F74" s="283"/>
      <c r="G74" s="297">
        <f>'LIMA RAMP G MASTER'!G57</f>
        <v>1.6E-2</v>
      </c>
      <c r="H74" s="283"/>
      <c r="I74" s="164">
        <f>'LIMA RAMP G MASTER'!I57</f>
        <v>16</v>
      </c>
      <c r="J74" s="34">
        <f>'LIMA RAMP G MASTER'!J57</f>
        <v>79400</v>
      </c>
      <c r="K74" s="185">
        <f>'LIMA RAMP G MASTER'!K57</f>
        <v>790.80484999999999</v>
      </c>
      <c r="L74" s="186"/>
      <c r="M74" s="39"/>
      <c r="N74" s="297"/>
      <c r="O74" s="283"/>
      <c r="P74" s="297"/>
      <c r="Q74" s="283"/>
      <c r="R74" s="333"/>
      <c r="S74" s="351"/>
      <c r="T74" s="185"/>
      <c r="U74" s="186"/>
      <c r="V74" s="167">
        <f>'LIMA RAMP G MASTER'!V57</f>
        <v>0</v>
      </c>
      <c r="W74" s="3"/>
      <c r="X74" s="185">
        <f>'LIMA RAMP G MASTER'!$A111</f>
        <v>808.47898198811106</v>
      </c>
      <c r="Y74" s="186"/>
      <c r="Z74" s="183" t="str">
        <f>'LIMA RAMP G MASTER'!C111</f>
        <v>1406:1</v>
      </c>
      <c r="AA74" s="184"/>
      <c r="AB74" s="297">
        <f>'LIMA RAMP G MASTER'!$E111</f>
        <v>0.94498198811104261</v>
      </c>
      <c r="AC74" s="283"/>
      <c r="AD74" s="297">
        <f>'LIMA RAMP G MASTER'!$G111</f>
        <v>5.9061374256940163E-2</v>
      </c>
      <c r="AE74" s="283"/>
      <c r="AF74" s="38">
        <f>'LIMA RAMP G MASTER'!$I111</f>
        <v>16</v>
      </c>
      <c r="AG74" s="89">
        <f>'LIMA RAMP G MASTER'!$J111</f>
        <v>80525</v>
      </c>
      <c r="AH74" s="185">
        <f>'LIMA RAMP G MASTER'!$K111</f>
        <v>807.53399999999999</v>
      </c>
      <c r="AI74" s="186"/>
      <c r="AJ74" s="8"/>
      <c r="AK74" s="183"/>
      <c r="AL74" s="184"/>
      <c r="AM74" s="183"/>
      <c r="AN74" s="184"/>
      <c r="AO74" s="183"/>
      <c r="AP74" s="184"/>
      <c r="AQ74" s="183"/>
      <c r="AR74" s="184"/>
      <c r="AS74" s="142">
        <f>'LIMA RAMP G MASTER'!V111</f>
        <v>0</v>
      </c>
    </row>
    <row r="75" spans="1:45" s="7" customFormat="1" ht="12.75" customHeight="1">
      <c r="A75" s="185"/>
      <c r="B75" s="186"/>
      <c r="C75" s="350"/>
      <c r="D75" s="329"/>
      <c r="E75" s="297"/>
      <c r="F75" s="283"/>
      <c r="G75" s="297"/>
      <c r="H75" s="283"/>
      <c r="I75" s="39"/>
      <c r="J75" s="35"/>
      <c r="K75" s="185"/>
      <c r="L75" s="186"/>
      <c r="M75" s="39"/>
      <c r="N75" s="297"/>
      <c r="O75" s="283"/>
      <c r="P75" s="297"/>
      <c r="Q75" s="283"/>
      <c r="R75" s="328"/>
      <c r="S75" s="329"/>
      <c r="T75" s="185"/>
      <c r="U75" s="186"/>
      <c r="V75" s="8"/>
      <c r="W75" s="3"/>
      <c r="X75" s="185">
        <f>'LIMA RAMP G MASTER'!$A112</f>
        <v>809.01999999999987</v>
      </c>
      <c r="Y75" s="186"/>
      <c r="Z75" s="183" t="str">
        <f>'LIMA RAMP G MASTER'!C112</f>
        <v>1406:1</v>
      </c>
      <c r="AA75" s="184"/>
      <c r="AB75" s="297">
        <f>'LIMA RAMP G MASTER'!$E112</f>
        <v>0.96</v>
      </c>
      <c r="AC75" s="283"/>
      <c r="AD75" s="297">
        <f>'LIMA RAMP G MASTER'!$G112</f>
        <v>0.06</v>
      </c>
      <c r="AE75" s="283"/>
      <c r="AF75" s="38">
        <f>'LIMA RAMP G MASTER'!$I112</f>
        <v>16</v>
      </c>
      <c r="AG75" s="83">
        <f>'LIMA RAMP G MASTER'!$J112</f>
        <v>80546.039999999994</v>
      </c>
      <c r="AH75" s="185">
        <f>'LIMA RAMP G MASTER'!$K112</f>
        <v>808.05999999999983</v>
      </c>
      <c r="AI75" s="186"/>
      <c r="AJ75" s="8"/>
      <c r="AK75" s="183"/>
      <c r="AL75" s="184"/>
      <c r="AM75" s="183"/>
      <c r="AN75" s="184"/>
      <c r="AO75" s="183"/>
      <c r="AP75" s="184"/>
      <c r="AQ75" s="183"/>
      <c r="AR75" s="184"/>
      <c r="AS75" s="142" t="str">
        <f>'LIMA RAMP G MASTER'!V112</f>
        <v>PT</v>
      </c>
    </row>
    <row r="76" spans="1:45" s="7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65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7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65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7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65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7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65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7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65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7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65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</sheetData>
  <mergeCells count="946">
    <mergeCell ref="A6:V6"/>
    <mergeCell ref="X6:AS6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J7:AR8"/>
    <mergeCell ref="AS7:AS18"/>
    <mergeCell ref="J8:L8"/>
    <mergeCell ref="AG8:AI8"/>
    <mergeCell ref="A9:A18"/>
    <mergeCell ref="B9:B18"/>
    <mergeCell ref="AH9:AH18"/>
    <mergeCell ref="AI9:AI18"/>
    <mergeCell ref="AJ9:AJ18"/>
    <mergeCell ref="C9:C18"/>
    <mergeCell ref="D9:D18"/>
    <mergeCell ref="E9:E18"/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AB4:AH5"/>
    <mergeCell ref="AI4:AP5"/>
    <mergeCell ref="AQ4:AR5"/>
    <mergeCell ref="AS4:AS5"/>
    <mergeCell ref="F9:F18"/>
    <mergeCell ref="K9:K18"/>
    <mergeCell ref="L9:L18"/>
    <mergeCell ref="M9:M18"/>
    <mergeCell ref="N9:N18"/>
    <mergeCell ref="O9:O18"/>
    <mergeCell ref="P9:P18"/>
    <mergeCell ref="Q9:Q18"/>
    <mergeCell ref="AQ9:AQ18"/>
    <mergeCell ref="AB9:AB18"/>
    <mergeCell ref="AC9:AC18"/>
    <mergeCell ref="AD9:AD18"/>
    <mergeCell ref="R9:R18"/>
    <mergeCell ref="S9:S18"/>
    <mergeCell ref="T9:T18"/>
    <mergeCell ref="U9:U18"/>
    <mergeCell ref="X9:X18"/>
    <mergeCell ref="AR9:AR18"/>
    <mergeCell ref="AH19:AI19"/>
    <mergeCell ref="AK19:AL19"/>
    <mergeCell ref="AM19:AN19"/>
    <mergeCell ref="AO19:AP19"/>
    <mergeCell ref="AQ19:AR19"/>
    <mergeCell ref="AK9:AK18"/>
    <mergeCell ref="AL9:AL18"/>
    <mergeCell ref="AM9:AM18"/>
    <mergeCell ref="AN9:AN18"/>
    <mergeCell ref="AO9:AO18"/>
    <mergeCell ref="Y9:Y18"/>
    <mergeCell ref="Z9:Z18"/>
    <mergeCell ref="AA9:AA18"/>
    <mergeCell ref="A19:B19"/>
    <mergeCell ref="C19:D19"/>
    <mergeCell ref="E19:F19"/>
    <mergeCell ref="G19:H19"/>
    <mergeCell ref="K19:L19"/>
    <mergeCell ref="N19:O19"/>
    <mergeCell ref="P19:Q19"/>
    <mergeCell ref="AB19:AC19"/>
    <mergeCell ref="AD19:AE19"/>
    <mergeCell ref="R19:S19"/>
    <mergeCell ref="T19:U19"/>
    <mergeCell ref="AM20:AN20"/>
    <mergeCell ref="AO20:AP20"/>
    <mergeCell ref="AQ20:AR20"/>
    <mergeCell ref="AP9:AP18"/>
    <mergeCell ref="AE9:AE18"/>
    <mergeCell ref="AF9:AF18"/>
    <mergeCell ref="AG9:AG18"/>
    <mergeCell ref="P61:Q61"/>
    <mergeCell ref="R61:S61"/>
    <mergeCell ref="T61:U61"/>
    <mergeCell ref="P26:Q26"/>
    <mergeCell ref="R26:S26"/>
    <mergeCell ref="T26:U26"/>
    <mergeCell ref="X19:Y19"/>
    <mergeCell ref="Z19:AA19"/>
    <mergeCell ref="P23:Q23"/>
    <mergeCell ref="R23:S23"/>
    <mergeCell ref="T23:U23"/>
    <mergeCell ref="P22:Q22"/>
    <mergeCell ref="P21:Q21"/>
    <mergeCell ref="R21:S21"/>
    <mergeCell ref="T21:U21"/>
    <mergeCell ref="P20:Q20"/>
    <mergeCell ref="R20:S20"/>
    <mergeCell ref="G22:H22"/>
    <mergeCell ref="K22:L22"/>
    <mergeCell ref="N22:O22"/>
    <mergeCell ref="G25:H25"/>
    <mergeCell ref="K25:L25"/>
    <mergeCell ref="N25:O25"/>
    <mergeCell ref="A26:B26"/>
    <mergeCell ref="K60:L60"/>
    <mergeCell ref="K56:L56"/>
    <mergeCell ref="K57:L57"/>
    <mergeCell ref="K58:L58"/>
    <mergeCell ref="K59:L59"/>
    <mergeCell ref="J46:J55"/>
    <mergeCell ref="K46:K55"/>
    <mergeCell ref="L46:L55"/>
    <mergeCell ref="M46:M55"/>
    <mergeCell ref="N46:N55"/>
    <mergeCell ref="O46:O55"/>
    <mergeCell ref="A38:V40"/>
    <mergeCell ref="A41:B42"/>
    <mergeCell ref="C41:D42"/>
    <mergeCell ref="E41:K42"/>
    <mergeCell ref="L41:S42"/>
    <mergeCell ref="T41:U42"/>
    <mergeCell ref="P25:Q25"/>
    <mergeCell ref="R25:S25"/>
    <mergeCell ref="T25:U25"/>
    <mergeCell ref="A25:B25"/>
    <mergeCell ref="C25:D25"/>
    <mergeCell ref="E25:F25"/>
    <mergeCell ref="A61:B61"/>
    <mergeCell ref="C61:D61"/>
    <mergeCell ref="E61:F61"/>
    <mergeCell ref="G61:H61"/>
    <mergeCell ref="K61:L61"/>
    <mergeCell ref="N61:O61"/>
    <mergeCell ref="S46:S55"/>
    <mergeCell ref="P46:P55"/>
    <mergeCell ref="Q46:Q55"/>
    <mergeCell ref="R46:R55"/>
    <mergeCell ref="T46:T55"/>
    <mergeCell ref="U46:U55"/>
    <mergeCell ref="A43:V43"/>
    <mergeCell ref="A44:I45"/>
    <mergeCell ref="J44:L44"/>
    <mergeCell ref="M44:U45"/>
    <mergeCell ref="V44:V55"/>
    <mergeCell ref="J45:L45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A27:B27"/>
    <mergeCell ref="C27:D27"/>
    <mergeCell ref="E27:F27"/>
    <mergeCell ref="G27:H27"/>
    <mergeCell ref="K27:L27"/>
    <mergeCell ref="N27:O27"/>
    <mergeCell ref="P28:Q28"/>
    <mergeCell ref="P62:Q62"/>
    <mergeCell ref="R62:S62"/>
    <mergeCell ref="A62:B62"/>
    <mergeCell ref="C62:D62"/>
    <mergeCell ref="E62:F62"/>
    <mergeCell ref="G62:H62"/>
    <mergeCell ref="K62:L62"/>
    <mergeCell ref="A46:A55"/>
    <mergeCell ref="B46:B55"/>
    <mergeCell ref="C46:C55"/>
    <mergeCell ref="D46:D55"/>
    <mergeCell ref="E46:E55"/>
    <mergeCell ref="F46:F55"/>
    <mergeCell ref="G46:G55"/>
    <mergeCell ref="H46:H55"/>
    <mergeCell ref="I46:I55"/>
    <mergeCell ref="N62:O62"/>
    <mergeCell ref="C26:D26"/>
    <mergeCell ref="E26:F26"/>
    <mergeCell ref="G26:H26"/>
    <mergeCell ref="K26:L26"/>
    <mergeCell ref="N26:O26"/>
    <mergeCell ref="P27:Q27"/>
    <mergeCell ref="R27:S27"/>
    <mergeCell ref="T27:U27"/>
    <mergeCell ref="T62:U62"/>
    <mergeCell ref="R28:S28"/>
    <mergeCell ref="T28:U28"/>
    <mergeCell ref="R32:S32"/>
    <mergeCell ref="T32:U32"/>
    <mergeCell ref="R33:S33"/>
    <mergeCell ref="T20:U20"/>
    <mergeCell ref="A20:B20"/>
    <mergeCell ref="C20:D20"/>
    <mergeCell ref="E20:F20"/>
    <mergeCell ref="G20:H20"/>
    <mergeCell ref="K20:L20"/>
    <mergeCell ref="N20:O20"/>
    <mergeCell ref="A23:B23"/>
    <mergeCell ref="C23:D23"/>
    <mergeCell ref="E23:F23"/>
    <mergeCell ref="G23:H23"/>
    <mergeCell ref="K23:L23"/>
    <mergeCell ref="A21:B21"/>
    <mergeCell ref="C21:D21"/>
    <mergeCell ref="E21:F21"/>
    <mergeCell ref="G21:H21"/>
    <mergeCell ref="K21:L21"/>
    <mergeCell ref="N21:O21"/>
    <mergeCell ref="R22:S22"/>
    <mergeCell ref="T22:U22"/>
    <mergeCell ref="N23:O23"/>
    <mergeCell ref="A22:B22"/>
    <mergeCell ref="C22:D22"/>
    <mergeCell ref="E22:F22"/>
    <mergeCell ref="A28:B28"/>
    <mergeCell ref="C28:D28"/>
    <mergeCell ref="E28:F28"/>
    <mergeCell ref="G28:H28"/>
    <mergeCell ref="K28:L28"/>
    <mergeCell ref="N28:O28"/>
    <mergeCell ref="R31:S31"/>
    <mergeCell ref="T31:U31"/>
    <mergeCell ref="A31:B31"/>
    <mergeCell ref="C31:D31"/>
    <mergeCell ref="E31:F31"/>
    <mergeCell ref="G31:H31"/>
    <mergeCell ref="K31:L31"/>
    <mergeCell ref="N31:O31"/>
    <mergeCell ref="A32:B32"/>
    <mergeCell ref="C32:D32"/>
    <mergeCell ref="E32:F32"/>
    <mergeCell ref="G32:H32"/>
    <mergeCell ref="K32:L32"/>
    <mergeCell ref="N32:O32"/>
    <mergeCell ref="P29:Q29"/>
    <mergeCell ref="R29:S29"/>
    <mergeCell ref="T29:U29"/>
    <mergeCell ref="A29:B29"/>
    <mergeCell ref="C29:D29"/>
    <mergeCell ref="E29:F29"/>
    <mergeCell ref="G29:H29"/>
    <mergeCell ref="K29:L29"/>
    <mergeCell ref="N29:O29"/>
    <mergeCell ref="P30:Q30"/>
    <mergeCell ref="R30:S30"/>
    <mergeCell ref="T30:U30"/>
    <mergeCell ref="AH20:AI20"/>
    <mergeCell ref="AK20:AL20"/>
    <mergeCell ref="X43:Y43"/>
    <mergeCell ref="Z43:AA43"/>
    <mergeCell ref="AB43:AC43"/>
    <mergeCell ref="AD43:AE43"/>
    <mergeCell ref="AH43:AI43"/>
    <mergeCell ref="AK43:AL43"/>
    <mergeCell ref="AH45:AI45"/>
    <mergeCell ref="AK45:AL45"/>
    <mergeCell ref="X23:Y23"/>
    <mergeCell ref="Z23:AA23"/>
    <mergeCell ref="AB23:AC23"/>
    <mergeCell ref="AD23:AE23"/>
    <mergeCell ref="Z29:AA29"/>
    <mergeCell ref="AH33:AI33"/>
    <mergeCell ref="AK33:AL33"/>
    <mergeCell ref="Z41:AA41"/>
    <mergeCell ref="X21:Y21"/>
    <mergeCell ref="X26:Y26"/>
    <mergeCell ref="AB21:AC21"/>
    <mergeCell ref="AD21:AE21"/>
    <mergeCell ref="AD22:AE22"/>
    <mergeCell ref="AM43:AN43"/>
    <mergeCell ref="X20:Y20"/>
    <mergeCell ref="X45:Y45"/>
    <mergeCell ref="Z45:AA45"/>
    <mergeCell ref="AB45:AC45"/>
    <mergeCell ref="AD47:AE47"/>
    <mergeCell ref="AM45:AN45"/>
    <mergeCell ref="AB22:AC22"/>
    <mergeCell ref="Z31:AA31"/>
    <mergeCell ref="AD29:AE29"/>
    <mergeCell ref="AH29:AI29"/>
    <mergeCell ref="AK29:AL29"/>
    <mergeCell ref="AM29:AN29"/>
    <mergeCell ref="AB29:AC29"/>
    <mergeCell ref="X29:Y29"/>
    <mergeCell ref="AD44:AE44"/>
    <mergeCell ref="AH44:AI44"/>
    <mergeCell ref="AD45:AE45"/>
    <mergeCell ref="Z20:AA20"/>
    <mergeCell ref="AB20:AC20"/>
    <mergeCell ref="AD20:AE20"/>
    <mergeCell ref="AQ36:AR36"/>
    <mergeCell ref="AQ37:AR37"/>
    <mergeCell ref="AQ38:AR38"/>
    <mergeCell ref="AQ39:AR39"/>
    <mergeCell ref="X36:Y36"/>
    <mergeCell ref="Z36:AA36"/>
    <mergeCell ref="AQ41:AR41"/>
    <mergeCell ref="AB42:AC42"/>
    <mergeCell ref="AO43:AP43"/>
    <mergeCell ref="AQ43:AR43"/>
    <mergeCell ref="AD42:AE42"/>
    <mergeCell ref="AH42:AI42"/>
    <mergeCell ref="AK42:AL42"/>
    <mergeCell ref="AM42:AN42"/>
    <mergeCell ref="AO42:AP42"/>
    <mergeCell ref="Z37:AA37"/>
    <mergeCell ref="X39:Y39"/>
    <mergeCell ref="X38:Y38"/>
    <mergeCell ref="Z38:AA38"/>
    <mergeCell ref="X40:Y40"/>
    <mergeCell ref="A36:B36"/>
    <mergeCell ref="C36:D36"/>
    <mergeCell ref="E36:F36"/>
    <mergeCell ref="G36:H36"/>
    <mergeCell ref="K36:L36"/>
    <mergeCell ref="N36:O36"/>
    <mergeCell ref="T35:U35"/>
    <mergeCell ref="X44:Y44"/>
    <mergeCell ref="Z44:AA44"/>
    <mergeCell ref="A35:B35"/>
    <mergeCell ref="C35:D35"/>
    <mergeCell ref="E35:F35"/>
    <mergeCell ref="G35:H35"/>
    <mergeCell ref="K35:L35"/>
    <mergeCell ref="N35:O35"/>
    <mergeCell ref="P35:Q35"/>
    <mergeCell ref="R35:S35"/>
    <mergeCell ref="X35:Y35"/>
    <mergeCell ref="Z35:AA35"/>
    <mergeCell ref="Z40:AA40"/>
    <mergeCell ref="X41:Y41"/>
    <mergeCell ref="V41:V42"/>
    <mergeCell ref="P36:Q36"/>
    <mergeCell ref="R36:S36"/>
    <mergeCell ref="A72:B72"/>
    <mergeCell ref="C72:D72"/>
    <mergeCell ref="E72:F72"/>
    <mergeCell ref="G72:H72"/>
    <mergeCell ref="K72:L72"/>
    <mergeCell ref="AQ46:AR46"/>
    <mergeCell ref="P72:Q72"/>
    <mergeCell ref="R72:S72"/>
    <mergeCell ref="T72:U72"/>
    <mergeCell ref="X46:Y46"/>
    <mergeCell ref="Z46:AA46"/>
    <mergeCell ref="AB46:AC46"/>
    <mergeCell ref="N72:O72"/>
    <mergeCell ref="AO48:AP48"/>
    <mergeCell ref="AO49:AP49"/>
    <mergeCell ref="AQ47:AR47"/>
    <mergeCell ref="Z50:AA50"/>
    <mergeCell ref="X56:Y56"/>
    <mergeCell ref="Z56:AA56"/>
    <mergeCell ref="X59:Y59"/>
    <mergeCell ref="Z59:AA59"/>
    <mergeCell ref="X58:Y58"/>
    <mergeCell ref="AD46:AE46"/>
    <mergeCell ref="AH46:AI46"/>
    <mergeCell ref="AQ21:AR21"/>
    <mergeCell ref="AQ22:AR22"/>
    <mergeCell ref="AQ23:AR23"/>
    <mergeCell ref="AQ24:AR24"/>
    <mergeCell ref="Z49:AA49"/>
    <mergeCell ref="AB49:AC49"/>
    <mergeCell ref="AD49:AE49"/>
    <mergeCell ref="Z21:AA21"/>
    <mergeCell ref="AO26:AP26"/>
    <mergeCell ref="AQ26:AR26"/>
    <mergeCell ref="AM46:AN46"/>
    <mergeCell ref="AH47:AI47"/>
    <mergeCell ref="AK47:AL47"/>
    <mergeCell ref="AM47:AN47"/>
    <mergeCell ref="AK26:AL26"/>
    <mergeCell ref="AO46:AP46"/>
    <mergeCell ref="Z26:AA26"/>
    <mergeCell ref="AB26:AC26"/>
    <mergeCell ref="AB47:AC47"/>
    <mergeCell ref="AB33:AC33"/>
    <mergeCell ref="AD33:AE33"/>
    <mergeCell ref="AO21:AP21"/>
    <mergeCell ref="AO44:AP44"/>
    <mergeCell ref="AB44:AC44"/>
    <mergeCell ref="X22:Y22"/>
    <mergeCell ref="P34:Q34"/>
    <mergeCell ref="R34:S34"/>
    <mergeCell ref="T34:U34"/>
    <mergeCell ref="P33:Q33"/>
    <mergeCell ref="R73:S73"/>
    <mergeCell ref="T73:U73"/>
    <mergeCell ref="X47:Y47"/>
    <mergeCell ref="Z47:AA47"/>
    <mergeCell ref="X53:Y54"/>
    <mergeCell ref="Z53:AA54"/>
    <mergeCell ref="X33:Y33"/>
    <mergeCell ref="Z33:AA33"/>
    <mergeCell ref="X42:Y42"/>
    <mergeCell ref="Z42:AA42"/>
    <mergeCell ref="X60:Y60"/>
    <mergeCell ref="Z60:AA60"/>
    <mergeCell ref="X62:Y62"/>
    <mergeCell ref="Z62:AA62"/>
    <mergeCell ref="X64:Y64"/>
    <mergeCell ref="Z64:AA64"/>
    <mergeCell ref="X66:Y66"/>
    <mergeCell ref="Z66:AA66"/>
    <mergeCell ref="R69:S69"/>
    <mergeCell ref="AK41:AL41"/>
    <mergeCell ref="AO41:AP41"/>
    <mergeCell ref="AH58:AI58"/>
    <mergeCell ref="AK58:AL58"/>
    <mergeCell ref="AM58:AN58"/>
    <mergeCell ref="AO58:AP58"/>
    <mergeCell ref="AQ58:AR58"/>
    <mergeCell ref="AM51:AN51"/>
    <mergeCell ref="AH51:AI51"/>
    <mergeCell ref="AQ48:AR48"/>
    <mergeCell ref="AQ49:AR49"/>
    <mergeCell ref="AK46:AL46"/>
    <mergeCell ref="P73:Q73"/>
    <mergeCell ref="AB36:AC36"/>
    <mergeCell ref="X37:Y37"/>
    <mergeCell ref="AD52:AE52"/>
    <mergeCell ref="AH52:AI52"/>
    <mergeCell ref="AB39:AC39"/>
    <mergeCell ref="AB41:AC41"/>
    <mergeCell ref="AD41:AE41"/>
    <mergeCell ref="AH41:AI41"/>
    <mergeCell ref="AB48:AC48"/>
    <mergeCell ref="X48:Y48"/>
    <mergeCell ref="Z48:AA48"/>
    <mergeCell ref="AO22:AP22"/>
    <mergeCell ref="AO23:AP23"/>
    <mergeCell ref="AO24:AP24"/>
    <mergeCell ref="AD48:AE48"/>
    <mergeCell ref="X49:Y49"/>
    <mergeCell ref="N33:O33"/>
    <mergeCell ref="AD27:AE27"/>
    <mergeCell ref="AK27:AL27"/>
    <mergeCell ref="AM27:AN27"/>
    <mergeCell ref="AO47:AP47"/>
    <mergeCell ref="X25:Y25"/>
    <mergeCell ref="Z25:AA25"/>
    <mergeCell ref="AB25:AC25"/>
    <mergeCell ref="AO25:AP25"/>
    <mergeCell ref="AO28:AP28"/>
    <mergeCell ref="P37:Q37"/>
    <mergeCell ref="R37:S37"/>
    <mergeCell ref="T37:U37"/>
    <mergeCell ref="AH31:AI31"/>
    <mergeCell ref="Z27:AA27"/>
    <mergeCell ref="AB27:AC27"/>
    <mergeCell ref="Z39:AA39"/>
    <mergeCell ref="X31:Y31"/>
    <mergeCell ref="AM33:AN33"/>
    <mergeCell ref="A74:B74"/>
    <mergeCell ref="C74:D74"/>
    <mergeCell ref="E74:F74"/>
    <mergeCell ref="G74:H74"/>
    <mergeCell ref="K74:L74"/>
    <mergeCell ref="AD25:AE25"/>
    <mergeCell ref="AH25:AI25"/>
    <mergeCell ref="AK25:AL25"/>
    <mergeCell ref="AM25:AN25"/>
    <mergeCell ref="P74:Q74"/>
    <mergeCell ref="R74:S74"/>
    <mergeCell ref="AD26:AE26"/>
    <mergeCell ref="AH26:AI26"/>
    <mergeCell ref="T36:U36"/>
    <mergeCell ref="T33:U33"/>
    <mergeCell ref="P32:Q32"/>
    <mergeCell ref="AK28:AL28"/>
    <mergeCell ref="AM28:AN28"/>
    <mergeCell ref="A37:B37"/>
    <mergeCell ref="C37:D37"/>
    <mergeCell ref="E37:F37"/>
    <mergeCell ref="G37:H37"/>
    <mergeCell ref="K37:L37"/>
    <mergeCell ref="N37:O37"/>
    <mergeCell ref="AQ25:AR25"/>
    <mergeCell ref="N73:O73"/>
    <mergeCell ref="A33:B33"/>
    <mergeCell ref="C33:D33"/>
    <mergeCell ref="E33:F33"/>
    <mergeCell ref="G33:H33"/>
    <mergeCell ref="AM26:AN26"/>
    <mergeCell ref="X24:Y24"/>
    <mergeCell ref="Z24:AA24"/>
    <mergeCell ref="AB24:AC24"/>
    <mergeCell ref="P31:Q31"/>
    <mergeCell ref="AQ28:AR28"/>
    <mergeCell ref="AK31:AL31"/>
    <mergeCell ref="AD30:AE30"/>
    <mergeCell ref="AH30:AI30"/>
    <mergeCell ref="AK30:AL30"/>
    <mergeCell ref="AM30:AN30"/>
    <mergeCell ref="AO30:AP30"/>
    <mergeCell ref="AD32:AE32"/>
    <mergeCell ref="AH32:AI32"/>
    <mergeCell ref="AK32:AL32"/>
    <mergeCell ref="AB31:AC31"/>
    <mergeCell ref="AD28:AE28"/>
    <mergeCell ref="AH28:AI28"/>
    <mergeCell ref="AQ30:AR30"/>
    <mergeCell ref="AD36:AE36"/>
    <mergeCell ref="X27:Y27"/>
    <mergeCell ref="A73:B73"/>
    <mergeCell ref="C73:D73"/>
    <mergeCell ref="E73:F73"/>
    <mergeCell ref="G73:H73"/>
    <mergeCell ref="K73:L73"/>
    <mergeCell ref="K33:L33"/>
    <mergeCell ref="A34:B34"/>
    <mergeCell ref="C34:D34"/>
    <mergeCell ref="E34:F34"/>
    <mergeCell ref="G34:H34"/>
    <mergeCell ref="K34:L34"/>
    <mergeCell ref="N34:O34"/>
    <mergeCell ref="A30:B30"/>
    <mergeCell ref="C30:D30"/>
    <mergeCell ref="E30:F30"/>
    <mergeCell ref="G30:H30"/>
    <mergeCell ref="K30:L30"/>
    <mergeCell ref="N30:O30"/>
    <mergeCell ref="X28:Y28"/>
    <mergeCell ref="Z28:AA28"/>
    <mergeCell ref="AB28:AC28"/>
    <mergeCell ref="T74:U74"/>
    <mergeCell ref="AO29:AP29"/>
    <mergeCell ref="AO27:AP27"/>
    <mergeCell ref="AQ27:AR27"/>
    <mergeCell ref="AK37:AL37"/>
    <mergeCell ref="AM37:AN37"/>
    <mergeCell ref="AO37:AP37"/>
    <mergeCell ref="AB38:AC38"/>
    <mergeCell ref="AD38:AE38"/>
    <mergeCell ref="AH38:AI38"/>
    <mergeCell ref="AK38:AL38"/>
    <mergeCell ref="AD39:AE39"/>
    <mergeCell ref="AH39:AI39"/>
    <mergeCell ref="AK39:AL39"/>
    <mergeCell ref="AM39:AN39"/>
    <mergeCell ref="AO39:AP39"/>
    <mergeCell ref="AM38:AN38"/>
    <mergeCell ref="AO38:AP38"/>
    <mergeCell ref="AB40:AC40"/>
    <mergeCell ref="AB37:AC37"/>
    <mergeCell ref="AD37:AE37"/>
    <mergeCell ref="AH37:AI37"/>
    <mergeCell ref="AH27:AI27"/>
    <mergeCell ref="AD31:AE31"/>
    <mergeCell ref="N74:O74"/>
    <mergeCell ref="X34:Y34"/>
    <mergeCell ref="Z34:AA34"/>
    <mergeCell ref="AM31:AN31"/>
    <mergeCell ref="AM34:AN34"/>
    <mergeCell ref="AM40:AN40"/>
    <mergeCell ref="AB51:AC51"/>
    <mergeCell ref="X50:Y50"/>
    <mergeCell ref="AQ52:AR52"/>
    <mergeCell ref="X52:Y52"/>
    <mergeCell ref="Z52:AA52"/>
    <mergeCell ref="AB52:AC52"/>
    <mergeCell ref="AO51:AP51"/>
    <mergeCell ref="AQ51:AR51"/>
    <mergeCell ref="AK51:AL51"/>
    <mergeCell ref="AM50:AN50"/>
    <mergeCell ref="AM32:AN32"/>
    <mergeCell ref="AM41:AN41"/>
    <mergeCell ref="AB56:AC56"/>
    <mergeCell ref="AD56:AE56"/>
    <mergeCell ref="AH56:AI56"/>
    <mergeCell ref="AK56:AL56"/>
    <mergeCell ref="Z32:AA32"/>
    <mergeCell ref="AB32:AC32"/>
    <mergeCell ref="AQ29:AR29"/>
    <mergeCell ref="X30:Y30"/>
    <mergeCell ref="Z30:AA30"/>
    <mergeCell ref="AB30:AC30"/>
    <mergeCell ref="AD51:AE51"/>
    <mergeCell ref="AS53:AS54"/>
    <mergeCell ref="AB50:AC50"/>
    <mergeCell ref="AD50:AE50"/>
    <mergeCell ref="AH50:AI50"/>
    <mergeCell ref="AK50:AL50"/>
    <mergeCell ref="AO50:AP50"/>
    <mergeCell ref="AQ50:AR50"/>
    <mergeCell ref="AH36:AI36"/>
    <mergeCell ref="AK36:AL36"/>
    <mergeCell ref="AM36:AN36"/>
    <mergeCell ref="AO36:AP36"/>
    <mergeCell ref="AK52:AL52"/>
    <mergeCell ref="AM52:AN52"/>
    <mergeCell ref="AO52:AP52"/>
    <mergeCell ref="AO31:AP31"/>
    <mergeCell ref="AQ31:AR31"/>
    <mergeCell ref="AO32:AP32"/>
    <mergeCell ref="AQ32:AR32"/>
    <mergeCell ref="X32:Y32"/>
    <mergeCell ref="AO33:AP33"/>
    <mergeCell ref="AQ33:AR33"/>
    <mergeCell ref="AB34:AC34"/>
    <mergeCell ref="AD34:AE34"/>
    <mergeCell ref="AH34:AI34"/>
    <mergeCell ref="AK34:AL34"/>
    <mergeCell ref="AO34:AP34"/>
    <mergeCell ref="AQ34:AR34"/>
    <mergeCell ref="AB35:AC35"/>
    <mergeCell ref="AD35:AE35"/>
    <mergeCell ref="AH35:AI35"/>
    <mergeCell ref="AK35:AL35"/>
    <mergeCell ref="AM35:AN35"/>
    <mergeCell ref="AO35:AP35"/>
    <mergeCell ref="AQ35:AR35"/>
    <mergeCell ref="AQ42:AR42"/>
    <mergeCell ref="X57:Y57"/>
    <mergeCell ref="Z57:AA57"/>
    <mergeCell ref="AB57:AC57"/>
    <mergeCell ref="AD57:AE57"/>
    <mergeCell ref="AH57:AI57"/>
    <mergeCell ref="AK57:AL57"/>
    <mergeCell ref="AM57:AN57"/>
    <mergeCell ref="AO57:AP57"/>
    <mergeCell ref="AQ57:AR57"/>
    <mergeCell ref="AO45:AP45"/>
    <mergeCell ref="AQ45:AR45"/>
    <mergeCell ref="AQ44:AR44"/>
    <mergeCell ref="AK44:AL44"/>
    <mergeCell ref="AM44:AN44"/>
    <mergeCell ref="AB53:AH54"/>
    <mergeCell ref="X55:AS55"/>
    <mergeCell ref="AI53:AP54"/>
    <mergeCell ref="AQ53:AR54"/>
    <mergeCell ref="X51:Y51"/>
    <mergeCell ref="Z51:AA51"/>
    <mergeCell ref="AB60:AC60"/>
    <mergeCell ref="AD60:AE60"/>
    <mergeCell ref="AH60:AI60"/>
    <mergeCell ref="AK60:AL60"/>
    <mergeCell ref="AM60:AN60"/>
    <mergeCell ref="AO60:AP60"/>
    <mergeCell ref="AQ60:AR60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AB62:AC62"/>
    <mergeCell ref="AD62:AE62"/>
    <mergeCell ref="AH62:AI62"/>
    <mergeCell ref="AK62:AL62"/>
    <mergeCell ref="AM62:AN62"/>
    <mergeCell ref="AO62:AP62"/>
    <mergeCell ref="AQ62:AR62"/>
    <mergeCell ref="X63:Y63"/>
    <mergeCell ref="Z63:AA63"/>
    <mergeCell ref="AB63:AC63"/>
    <mergeCell ref="AD63:AE63"/>
    <mergeCell ref="AH63:AI63"/>
    <mergeCell ref="AK63:AL63"/>
    <mergeCell ref="AM63:AN63"/>
    <mergeCell ref="AO63:AP63"/>
    <mergeCell ref="AQ63:AR63"/>
    <mergeCell ref="AQ64:AR64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AQ65:AR65"/>
    <mergeCell ref="X67:Y67"/>
    <mergeCell ref="Z67:AA67"/>
    <mergeCell ref="AB67:AC67"/>
    <mergeCell ref="AD67:AE67"/>
    <mergeCell ref="AH67:AI67"/>
    <mergeCell ref="AK67:AL67"/>
    <mergeCell ref="AM67:AN67"/>
    <mergeCell ref="AO67:AP67"/>
    <mergeCell ref="AQ67:AR67"/>
    <mergeCell ref="K63:L63"/>
    <mergeCell ref="K70:L70"/>
    <mergeCell ref="K71:L71"/>
    <mergeCell ref="K75:L75"/>
    <mergeCell ref="K64:L64"/>
    <mergeCell ref="K65:L65"/>
    <mergeCell ref="K66:L66"/>
    <mergeCell ref="K67:L67"/>
    <mergeCell ref="K68:L68"/>
    <mergeCell ref="K69:L69"/>
    <mergeCell ref="A60:B60"/>
    <mergeCell ref="C60:D60"/>
    <mergeCell ref="E60:F60"/>
    <mergeCell ref="G60:H60"/>
    <mergeCell ref="A56:B56"/>
    <mergeCell ref="C56:D56"/>
    <mergeCell ref="E56:F56"/>
    <mergeCell ref="G56:H56"/>
    <mergeCell ref="A57:B57"/>
    <mergeCell ref="C57:D57"/>
    <mergeCell ref="E57:F57"/>
    <mergeCell ref="G57:H57"/>
    <mergeCell ref="A58:B58"/>
    <mergeCell ref="C58:D58"/>
    <mergeCell ref="E58:F58"/>
    <mergeCell ref="G58:H58"/>
    <mergeCell ref="A59:B59"/>
    <mergeCell ref="C59:D59"/>
    <mergeCell ref="E59:F59"/>
    <mergeCell ref="G59:H59"/>
    <mergeCell ref="E63:F63"/>
    <mergeCell ref="G63:H63"/>
    <mergeCell ref="A64:B64"/>
    <mergeCell ref="C64:D64"/>
    <mergeCell ref="E64:F64"/>
    <mergeCell ref="G64:H64"/>
    <mergeCell ref="A65:B65"/>
    <mergeCell ref="C65:D65"/>
    <mergeCell ref="E65:F65"/>
    <mergeCell ref="G65:H65"/>
    <mergeCell ref="A63:B63"/>
    <mergeCell ref="C63:D63"/>
    <mergeCell ref="A66:B66"/>
    <mergeCell ref="C66:D66"/>
    <mergeCell ref="E66:F66"/>
    <mergeCell ref="G66:H66"/>
    <mergeCell ref="A67:B67"/>
    <mergeCell ref="C67:D67"/>
    <mergeCell ref="E67:F67"/>
    <mergeCell ref="G67:H67"/>
    <mergeCell ref="A68:B68"/>
    <mergeCell ref="C68:D68"/>
    <mergeCell ref="E68:F68"/>
    <mergeCell ref="G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B71"/>
    <mergeCell ref="C71:D71"/>
    <mergeCell ref="E71:F71"/>
    <mergeCell ref="G71:H71"/>
    <mergeCell ref="A75:B75"/>
    <mergeCell ref="C75:D75"/>
    <mergeCell ref="E75:F75"/>
    <mergeCell ref="G75:H75"/>
    <mergeCell ref="N56:O56"/>
    <mergeCell ref="P56:Q56"/>
    <mergeCell ref="R56:S56"/>
    <mergeCell ref="T56:U56"/>
    <mergeCell ref="N57:O57"/>
    <mergeCell ref="P57:Q57"/>
    <mergeCell ref="R57:S57"/>
    <mergeCell ref="T57:U57"/>
    <mergeCell ref="N58:O58"/>
    <mergeCell ref="P58:Q58"/>
    <mergeCell ref="R58:S58"/>
    <mergeCell ref="T58:U58"/>
    <mergeCell ref="N59:O59"/>
    <mergeCell ref="P59:Q59"/>
    <mergeCell ref="R59:S59"/>
    <mergeCell ref="T59:U59"/>
    <mergeCell ref="N60:O60"/>
    <mergeCell ref="P60:Q60"/>
    <mergeCell ref="R60:S60"/>
    <mergeCell ref="T60:U60"/>
    <mergeCell ref="N63:O63"/>
    <mergeCell ref="P63:Q63"/>
    <mergeCell ref="R63:S63"/>
    <mergeCell ref="T63:U63"/>
    <mergeCell ref="N64:O64"/>
    <mergeCell ref="P64:Q64"/>
    <mergeCell ref="R64:S64"/>
    <mergeCell ref="T64:U64"/>
    <mergeCell ref="N65:O65"/>
    <mergeCell ref="P65:Q65"/>
    <mergeCell ref="R65:S65"/>
    <mergeCell ref="T65:U65"/>
    <mergeCell ref="N66:O66"/>
    <mergeCell ref="P66:Q66"/>
    <mergeCell ref="R66:S66"/>
    <mergeCell ref="T66:U66"/>
    <mergeCell ref="N67:O67"/>
    <mergeCell ref="P67:Q67"/>
    <mergeCell ref="R67:S67"/>
    <mergeCell ref="T67:U67"/>
    <mergeCell ref="N68:O68"/>
    <mergeCell ref="P68:Q68"/>
    <mergeCell ref="R68:S68"/>
    <mergeCell ref="T68:U68"/>
    <mergeCell ref="T69:U69"/>
    <mergeCell ref="N70:O70"/>
    <mergeCell ref="P70:Q70"/>
    <mergeCell ref="R70:S70"/>
    <mergeCell ref="T70:U70"/>
    <mergeCell ref="N71:O71"/>
    <mergeCell ref="P71:Q71"/>
    <mergeCell ref="R71:S71"/>
    <mergeCell ref="T71:U71"/>
    <mergeCell ref="N69:O69"/>
    <mergeCell ref="P69:Q69"/>
    <mergeCell ref="N75:O75"/>
    <mergeCell ref="P75:Q75"/>
    <mergeCell ref="R75:S75"/>
    <mergeCell ref="T75:U75"/>
    <mergeCell ref="AH48:AI48"/>
    <mergeCell ref="AK48:AL48"/>
    <mergeCell ref="AM48:AN48"/>
    <mergeCell ref="AH49:AI49"/>
    <mergeCell ref="AK49:AL49"/>
    <mergeCell ref="AM49:AN49"/>
    <mergeCell ref="AH70:AI70"/>
    <mergeCell ref="AK70:AL70"/>
    <mergeCell ref="AM70:AN70"/>
    <mergeCell ref="AD73:AE73"/>
    <mergeCell ref="X74:Y74"/>
    <mergeCell ref="Z74:AA74"/>
    <mergeCell ref="AB74:AC74"/>
    <mergeCell ref="AH71:AI71"/>
    <mergeCell ref="AK71:AL71"/>
    <mergeCell ref="AM71:AN71"/>
    <mergeCell ref="AH74:AI74"/>
    <mergeCell ref="AK74:AL74"/>
    <mergeCell ref="AM74:AN74"/>
    <mergeCell ref="X68:Y68"/>
    <mergeCell ref="AK21:AL21"/>
    <mergeCell ref="AM21:AN21"/>
    <mergeCell ref="AH22:AI22"/>
    <mergeCell ref="AK22:AL22"/>
    <mergeCell ref="AM22:AN22"/>
    <mergeCell ref="AH21:AI21"/>
    <mergeCell ref="AK23:AL23"/>
    <mergeCell ref="AM23:AN23"/>
    <mergeCell ref="AH24:AI24"/>
    <mergeCell ref="AK24:AL24"/>
    <mergeCell ref="AM24:AN24"/>
    <mergeCell ref="AH23:AI23"/>
    <mergeCell ref="AD24:AE24"/>
    <mergeCell ref="Z22:AA22"/>
    <mergeCell ref="AH68:AI68"/>
    <mergeCell ref="AK68:AL68"/>
    <mergeCell ref="AM68:AN68"/>
    <mergeCell ref="AO68:AP68"/>
    <mergeCell ref="AQ68:AR68"/>
    <mergeCell ref="AH69:AI69"/>
    <mergeCell ref="AK69:AL69"/>
    <mergeCell ref="AM69:AN69"/>
    <mergeCell ref="AO69:AP69"/>
    <mergeCell ref="AQ69:AR69"/>
    <mergeCell ref="AM56:AN56"/>
    <mergeCell ref="AO56:AP56"/>
    <mergeCell ref="AQ56:AR56"/>
    <mergeCell ref="AD40:AE40"/>
    <mergeCell ref="AH40:AI40"/>
    <mergeCell ref="AK40:AL40"/>
    <mergeCell ref="AO40:AP40"/>
    <mergeCell ref="AQ40:AR40"/>
    <mergeCell ref="Z68:AA68"/>
    <mergeCell ref="Z58:AA58"/>
    <mergeCell ref="AB58:AC58"/>
    <mergeCell ref="AD58:AE58"/>
    <mergeCell ref="AO70:AP70"/>
    <mergeCell ref="AQ70:AR70"/>
    <mergeCell ref="AB59:AC59"/>
    <mergeCell ref="AD59:AE59"/>
    <mergeCell ref="AH59:AI59"/>
    <mergeCell ref="AK59:AL59"/>
    <mergeCell ref="AM59:AN59"/>
    <mergeCell ref="AO59:AP59"/>
    <mergeCell ref="AQ59:AR59"/>
    <mergeCell ref="AB68:AC68"/>
    <mergeCell ref="AD68:AE68"/>
    <mergeCell ref="AB66:AC66"/>
    <mergeCell ref="AD66:AE66"/>
    <mergeCell ref="AH66:AI66"/>
    <mergeCell ref="AK66:AL66"/>
    <mergeCell ref="AM66:AN66"/>
    <mergeCell ref="AO66:AP66"/>
    <mergeCell ref="AQ66:AR66"/>
    <mergeCell ref="AB64:AC64"/>
    <mergeCell ref="AD64:AE64"/>
    <mergeCell ref="AH64:AI64"/>
    <mergeCell ref="AK64:AL64"/>
    <mergeCell ref="AM64:AN64"/>
    <mergeCell ref="AO64:AP64"/>
    <mergeCell ref="AO71:AP71"/>
    <mergeCell ref="AQ71:AR71"/>
    <mergeCell ref="AH72:AI72"/>
    <mergeCell ref="AK72:AL72"/>
    <mergeCell ref="AM72:AN72"/>
    <mergeCell ref="AO72:AP72"/>
    <mergeCell ref="AQ72:AR72"/>
    <mergeCell ref="AH73:AI73"/>
    <mergeCell ref="AK73:AL73"/>
    <mergeCell ref="AM73:AN73"/>
    <mergeCell ref="AO73:AP73"/>
    <mergeCell ref="AQ73:AR73"/>
    <mergeCell ref="AO74:AP74"/>
    <mergeCell ref="AQ74:AR74"/>
    <mergeCell ref="AD74:AE74"/>
    <mergeCell ref="X75:Y75"/>
    <mergeCell ref="Z75:AA75"/>
    <mergeCell ref="AB75:AC75"/>
    <mergeCell ref="AD75:AE75"/>
    <mergeCell ref="AH75:AI75"/>
    <mergeCell ref="AK75:AL75"/>
    <mergeCell ref="AM75:AN75"/>
    <mergeCell ref="AO75:AP75"/>
    <mergeCell ref="AQ75:AR75"/>
    <mergeCell ref="X72:Y72"/>
    <mergeCell ref="Z72:AA72"/>
    <mergeCell ref="AB72:AC72"/>
    <mergeCell ref="AD72:AE72"/>
    <mergeCell ref="X73:Y73"/>
    <mergeCell ref="Z73:AA73"/>
    <mergeCell ref="AB73:AC73"/>
    <mergeCell ref="X69:Y69"/>
    <mergeCell ref="Z69:AA69"/>
    <mergeCell ref="AB69:AC69"/>
    <mergeCell ref="AD69:AE69"/>
    <mergeCell ref="X70:Y70"/>
    <mergeCell ref="Z70:AA70"/>
    <mergeCell ref="AB70:AC70"/>
    <mergeCell ref="AD70:AE70"/>
    <mergeCell ref="X71:Y71"/>
    <mergeCell ref="Z71:AA71"/>
    <mergeCell ref="AB71:AC71"/>
    <mergeCell ref="AD71:AE71"/>
  </mergeCells>
  <pageMargins left="0.75" right="0.75" top="1" bottom="1" header="0.5" footer="0.5"/>
  <pageSetup paperSize="17" scale="5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75"/>
  <sheetViews>
    <sheetView showZeros="0" zoomScale="70" zoomScaleNormal="70" workbookViewId="0">
      <pane ySplit="18" topLeftCell="A19" activePane="bottomLeft" state="frozen"/>
      <selection pane="bottomLeft" activeCell="J20" sqref="J20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8" width="4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3" max="23" width="8.85546875" customWidth="1"/>
    <col min="24" max="25" width="5.28515625" customWidth="1"/>
    <col min="26" max="27" width="4.28515625" customWidth="1"/>
    <col min="28" max="29" width="5.28515625" customWidth="1"/>
    <col min="30" max="31" width="4.28515625" customWidth="1"/>
    <col min="32" max="32" width="8.7109375" customWidth="1"/>
    <col min="33" max="33" width="13.7109375" customWidth="1"/>
    <col min="34" max="35" width="4.28515625" customWidth="1"/>
    <col min="36" max="36" width="8.7109375" customWidth="1"/>
    <col min="37" max="38" width="4.28515625" customWidth="1"/>
    <col min="39" max="40" width="5.28515625" customWidth="1"/>
    <col min="41" max="42" width="4.28515625" customWidth="1"/>
    <col min="43" max="44" width="5.28515625" customWidth="1"/>
    <col min="45" max="45" width="11.42578125" customWidth="1"/>
    <col min="46" max="46" width="5.7109375" customWidth="1"/>
  </cols>
  <sheetData>
    <row r="1" spans="1:45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  <c r="W1" s="1"/>
      <c r="X1" s="334" t="s">
        <v>1</v>
      </c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335"/>
    </row>
    <row r="2" spans="1:45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  <c r="W2" s="2"/>
      <c r="X2" s="336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337"/>
    </row>
    <row r="3" spans="1:45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W3" s="2"/>
      <c r="X3" s="336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337"/>
    </row>
    <row r="4" spans="1:45" ht="12.75" customHeight="1">
      <c r="A4" s="241"/>
      <c r="B4" s="242"/>
      <c r="C4" s="244"/>
      <c r="D4" s="245"/>
      <c r="E4" s="338" t="s">
        <v>116</v>
      </c>
      <c r="F4" s="339"/>
      <c r="G4" s="339"/>
      <c r="H4" s="339"/>
      <c r="I4" s="339"/>
      <c r="J4" s="339"/>
      <c r="K4" s="340"/>
      <c r="L4" s="338" t="s">
        <v>117</v>
      </c>
      <c r="M4" s="339"/>
      <c r="N4" s="339"/>
      <c r="O4" s="339"/>
      <c r="P4" s="339"/>
      <c r="Q4" s="339"/>
      <c r="R4" s="339"/>
      <c r="S4" s="340"/>
      <c r="T4" s="249"/>
      <c r="U4" s="250"/>
      <c r="V4" s="251"/>
      <c r="W4" s="2"/>
      <c r="X4" s="249"/>
      <c r="Y4" s="250"/>
      <c r="Z4" s="250"/>
      <c r="AA4" s="251"/>
      <c r="AB4" s="338"/>
      <c r="AC4" s="339"/>
      <c r="AD4" s="339"/>
      <c r="AE4" s="339"/>
      <c r="AF4" s="339"/>
      <c r="AG4" s="339"/>
      <c r="AH4" s="340"/>
      <c r="AI4" s="338"/>
      <c r="AJ4" s="339"/>
      <c r="AK4" s="339"/>
      <c r="AL4" s="339"/>
      <c r="AM4" s="339"/>
      <c r="AN4" s="339"/>
      <c r="AO4" s="339"/>
      <c r="AP4" s="340"/>
      <c r="AQ4" s="249"/>
      <c r="AR4" s="250"/>
      <c r="AS4" s="344"/>
    </row>
    <row r="5" spans="1:45" ht="12.75" customHeight="1" thickBot="1">
      <c r="A5" s="243"/>
      <c r="B5" s="242"/>
      <c r="C5" s="244"/>
      <c r="D5" s="245"/>
      <c r="E5" s="341"/>
      <c r="F5" s="342"/>
      <c r="G5" s="342"/>
      <c r="H5" s="342"/>
      <c r="I5" s="342"/>
      <c r="J5" s="342"/>
      <c r="K5" s="343"/>
      <c r="L5" s="341"/>
      <c r="M5" s="342"/>
      <c r="N5" s="342"/>
      <c r="O5" s="342"/>
      <c r="P5" s="342"/>
      <c r="Q5" s="342"/>
      <c r="R5" s="342"/>
      <c r="S5" s="343"/>
      <c r="T5" s="249"/>
      <c r="U5" s="250"/>
      <c r="V5" s="251"/>
      <c r="W5" s="2"/>
      <c r="X5" s="249"/>
      <c r="Y5" s="250"/>
      <c r="Z5" s="250"/>
      <c r="AA5" s="251"/>
      <c r="AB5" s="341"/>
      <c r="AC5" s="342"/>
      <c r="AD5" s="342"/>
      <c r="AE5" s="342"/>
      <c r="AF5" s="342"/>
      <c r="AG5" s="342"/>
      <c r="AH5" s="343"/>
      <c r="AI5" s="341"/>
      <c r="AJ5" s="342"/>
      <c r="AK5" s="342"/>
      <c r="AL5" s="342"/>
      <c r="AM5" s="342"/>
      <c r="AN5" s="342"/>
      <c r="AO5" s="342"/>
      <c r="AP5" s="343"/>
      <c r="AQ5" s="249"/>
      <c r="AR5" s="250"/>
      <c r="AS5" s="344"/>
    </row>
    <row r="6" spans="1:45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W6" s="2"/>
      <c r="X6" s="345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346"/>
    </row>
    <row r="7" spans="1:45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94" t="s">
        <v>0</v>
      </c>
      <c r="W7" s="2"/>
      <c r="X7" s="264" t="s">
        <v>2</v>
      </c>
      <c r="Y7" s="256"/>
      <c r="Z7" s="256"/>
      <c r="AA7" s="256"/>
      <c r="AB7" s="256"/>
      <c r="AC7" s="256"/>
      <c r="AD7" s="256"/>
      <c r="AE7" s="256"/>
      <c r="AF7" s="257"/>
      <c r="AG7" s="261" t="s">
        <v>3</v>
      </c>
      <c r="AH7" s="262"/>
      <c r="AI7" s="263"/>
      <c r="AJ7" s="264" t="s">
        <v>5</v>
      </c>
      <c r="AK7" s="256"/>
      <c r="AL7" s="256"/>
      <c r="AM7" s="256"/>
      <c r="AN7" s="256"/>
      <c r="AO7" s="256"/>
      <c r="AP7" s="256"/>
      <c r="AQ7" s="256"/>
      <c r="AR7" s="257"/>
      <c r="AS7" s="347" t="s">
        <v>0</v>
      </c>
    </row>
    <row r="8" spans="1:45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95"/>
      <c r="W8" s="2"/>
      <c r="X8" s="271"/>
      <c r="Y8" s="259"/>
      <c r="Z8" s="259"/>
      <c r="AA8" s="259"/>
      <c r="AB8" s="259"/>
      <c r="AC8" s="259"/>
      <c r="AD8" s="259"/>
      <c r="AE8" s="259"/>
      <c r="AF8" s="260"/>
      <c r="AG8" s="271" t="s">
        <v>4</v>
      </c>
      <c r="AH8" s="259"/>
      <c r="AI8" s="260"/>
      <c r="AJ8" s="265"/>
      <c r="AK8" s="266"/>
      <c r="AL8" s="266"/>
      <c r="AM8" s="266"/>
      <c r="AN8" s="266"/>
      <c r="AO8" s="266"/>
      <c r="AP8" s="266"/>
      <c r="AQ8" s="266"/>
      <c r="AR8" s="267"/>
      <c r="AS8" s="348"/>
    </row>
    <row r="9" spans="1:45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95"/>
      <c r="W9" s="2"/>
      <c r="X9" s="275" t="s">
        <v>6</v>
      </c>
      <c r="Y9" s="223" t="s">
        <v>7</v>
      </c>
      <c r="Z9" s="232" t="s">
        <v>8</v>
      </c>
      <c r="AA9" s="223" t="s">
        <v>9</v>
      </c>
      <c r="AB9" s="232" t="s">
        <v>7</v>
      </c>
      <c r="AC9" s="223" t="s">
        <v>10</v>
      </c>
      <c r="AD9" s="232" t="s">
        <v>11</v>
      </c>
      <c r="AE9" s="223" t="s">
        <v>12</v>
      </c>
      <c r="AF9" s="229" t="s">
        <v>13</v>
      </c>
      <c r="AG9" s="229" t="s">
        <v>14</v>
      </c>
      <c r="AH9" s="275" t="s">
        <v>15</v>
      </c>
      <c r="AI9" s="223" t="s">
        <v>16</v>
      </c>
      <c r="AJ9" s="229" t="s">
        <v>13</v>
      </c>
      <c r="AK9" s="232" t="s">
        <v>11</v>
      </c>
      <c r="AL9" s="223" t="s">
        <v>12</v>
      </c>
      <c r="AM9" s="232" t="s">
        <v>7</v>
      </c>
      <c r="AN9" s="223" t="s">
        <v>10</v>
      </c>
      <c r="AO9" s="232" t="s">
        <v>8</v>
      </c>
      <c r="AP9" s="223" t="s">
        <v>9</v>
      </c>
      <c r="AQ9" s="232" t="s">
        <v>6</v>
      </c>
      <c r="AR9" s="223" t="s">
        <v>7</v>
      </c>
      <c r="AS9" s="348"/>
    </row>
    <row r="10" spans="1:45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95"/>
      <c r="W10" s="2"/>
      <c r="X10" s="276"/>
      <c r="Y10" s="224"/>
      <c r="Z10" s="233"/>
      <c r="AA10" s="224"/>
      <c r="AB10" s="233"/>
      <c r="AC10" s="224"/>
      <c r="AD10" s="233"/>
      <c r="AE10" s="224"/>
      <c r="AF10" s="230"/>
      <c r="AG10" s="230"/>
      <c r="AH10" s="276"/>
      <c r="AI10" s="224"/>
      <c r="AJ10" s="230"/>
      <c r="AK10" s="233"/>
      <c r="AL10" s="224"/>
      <c r="AM10" s="233"/>
      <c r="AN10" s="224"/>
      <c r="AO10" s="233"/>
      <c r="AP10" s="224"/>
      <c r="AQ10" s="233"/>
      <c r="AR10" s="224"/>
      <c r="AS10" s="348"/>
    </row>
    <row r="11" spans="1:45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95"/>
      <c r="W11" s="2"/>
      <c r="X11" s="276"/>
      <c r="Y11" s="224"/>
      <c r="Z11" s="233"/>
      <c r="AA11" s="224"/>
      <c r="AB11" s="233"/>
      <c r="AC11" s="224"/>
      <c r="AD11" s="233"/>
      <c r="AE11" s="224"/>
      <c r="AF11" s="230"/>
      <c r="AG11" s="230"/>
      <c r="AH11" s="276"/>
      <c r="AI11" s="224"/>
      <c r="AJ11" s="230"/>
      <c r="AK11" s="233"/>
      <c r="AL11" s="224"/>
      <c r="AM11" s="233"/>
      <c r="AN11" s="224"/>
      <c r="AO11" s="233"/>
      <c r="AP11" s="224"/>
      <c r="AQ11" s="233"/>
      <c r="AR11" s="224"/>
      <c r="AS11" s="348"/>
    </row>
    <row r="12" spans="1:45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95"/>
      <c r="W12" s="2"/>
      <c r="X12" s="276"/>
      <c r="Y12" s="224"/>
      <c r="Z12" s="233"/>
      <c r="AA12" s="224"/>
      <c r="AB12" s="233"/>
      <c r="AC12" s="224"/>
      <c r="AD12" s="233"/>
      <c r="AE12" s="224"/>
      <c r="AF12" s="230"/>
      <c r="AG12" s="230"/>
      <c r="AH12" s="276"/>
      <c r="AI12" s="224"/>
      <c r="AJ12" s="230"/>
      <c r="AK12" s="233"/>
      <c r="AL12" s="224"/>
      <c r="AM12" s="233"/>
      <c r="AN12" s="224"/>
      <c r="AO12" s="233"/>
      <c r="AP12" s="224"/>
      <c r="AQ12" s="233"/>
      <c r="AR12" s="224"/>
      <c r="AS12" s="348"/>
    </row>
    <row r="13" spans="1:45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95"/>
      <c r="W13" s="2"/>
      <c r="X13" s="276"/>
      <c r="Y13" s="224"/>
      <c r="Z13" s="233"/>
      <c r="AA13" s="224"/>
      <c r="AB13" s="233"/>
      <c r="AC13" s="224"/>
      <c r="AD13" s="233"/>
      <c r="AE13" s="224"/>
      <c r="AF13" s="230"/>
      <c r="AG13" s="230"/>
      <c r="AH13" s="276"/>
      <c r="AI13" s="224"/>
      <c r="AJ13" s="230"/>
      <c r="AK13" s="233"/>
      <c r="AL13" s="224"/>
      <c r="AM13" s="233"/>
      <c r="AN13" s="224"/>
      <c r="AO13" s="233"/>
      <c r="AP13" s="224"/>
      <c r="AQ13" s="233"/>
      <c r="AR13" s="224"/>
      <c r="AS13" s="348"/>
    </row>
    <row r="14" spans="1:45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95"/>
      <c r="W14" s="2"/>
      <c r="X14" s="276"/>
      <c r="Y14" s="224"/>
      <c r="Z14" s="233"/>
      <c r="AA14" s="224"/>
      <c r="AB14" s="233"/>
      <c r="AC14" s="224"/>
      <c r="AD14" s="233"/>
      <c r="AE14" s="224"/>
      <c r="AF14" s="230"/>
      <c r="AG14" s="230"/>
      <c r="AH14" s="276"/>
      <c r="AI14" s="224"/>
      <c r="AJ14" s="230"/>
      <c r="AK14" s="233"/>
      <c r="AL14" s="224"/>
      <c r="AM14" s="233"/>
      <c r="AN14" s="224"/>
      <c r="AO14" s="233"/>
      <c r="AP14" s="224"/>
      <c r="AQ14" s="233"/>
      <c r="AR14" s="224"/>
      <c r="AS14" s="348"/>
    </row>
    <row r="15" spans="1:45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95"/>
      <c r="W15" s="2"/>
      <c r="X15" s="276"/>
      <c r="Y15" s="224"/>
      <c r="Z15" s="233"/>
      <c r="AA15" s="224"/>
      <c r="AB15" s="233"/>
      <c r="AC15" s="224"/>
      <c r="AD15" s="233"/>
      <c r="AE15" s="224"/>
      <c r="AF15" s="230"/>
      <c r="AG15" s="230"/>
      <c r="AH15" s="276"/>
      <c r="AI15" s="224"/>
      <c r="AJ15" s="230"/>
      <c r="AK15" s="233"/>
      <c r="AL15" s="224"/>
      <c r="AM15" s="233"/>
      <c r="AN15" s="224"/>
      <c r="AO15" s="233"/>
      <c r="AP15" s="224"/>
      <c r="AQ15" s="233"/>
      <c r="AR15" s="224"/>
      <c r="AS15" s="348"/>
    </row>
    <row r="16" spans="1:45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95"/>
      <c r="W16" s="2"/>
      <c r="X16" s="276"/>
      <c r="Y16" s="224"/>
      <c r="Z16" s="233"/>
      <c r="AA16" s="224"/>
      <c r="AB16" s="233"/>
      <c r="AC16" s="224"/>
      <c r="AD16" s="233"/>
      <c r="AE16" s="224"/>
      <c r="AF16" s="230"/>
      <c r="AG16" s="230"/>
      <c r="AH16" s="276"/>
      <c r="AI16" s="224"/>
      <c r="AJ16" s="230"/>
      <c r="AK16" s="233"/>
      <c r="AL16" s="224"/>
      <c r="AM16" s="233"/>
      <c r="AN16" s="224"/>
      <c r="AO16" s="233"/>
      <c r="AP16" s="224"/>
      <c r="AQ16" s="233"/>
      <c r="AR16" s="224"/>
      <c r="AS16" s="348"/>
    </row>
    <row r="17" spans="1:45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95"/>
      <c r="W17" s="2"/>
      <c r="X17" s="276"/>
      <c r="Y17" s="224"/>
      <c r="Z17" s="233"/>
      <c r="AA17" s="224"/>
      <c r="AB17" s="233"/>
      <c r="AC17" s="224"/>
      <c r="AD17" s="233"/>
      <c r="AE17" s="224"/>
      <c r="AF17" s="230"/>
      <c r="AG17" s="230"/>
      <c r="AH17" s="276"/>
      <c r="AI17" s="224"/>
      <c r="AJ17" s="230"/>
      <c r="AK17" s="233"/>
      <c r="AL17" s="224"/>
      <c r="AM17" s="233"/>
      <c r="AN17" s="224"/>
      <c r="AO17" s="233"/>
      <c r="AP17" s="224"/>
      <c r="AQ17" s="233"/>
      <c r="AR17" s="224"/>
      <c r="AS17" s="348"/>
    </row>
    <row r="18" spans="1:45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96"/>
      <c r="W18" s="2"/>
      <c r="X18" s="277"/>
      <c r="Y18" s="225"/>
      <c r="Z18" s="234"/>
      <c r="AA18" s="225"/>
      <c r="AB18" s="234"/>
      <c r="AC18" s="225"/>
      <c r="AD18" s="234"/>
      <c r="AE18" s="225"/>
      <c r="AF18" s="231"/>
      <c r="AG18" s="231"/>
      <c r="AH18" s="277"/>
      <c r="AI18" s="225"/>
      <c r="AJ18" s="231"/>
      <c r="AK18" s="234"/>
      <c r="AL18" s="225"/>
      <c r="AM18" s="234"/>
      <c r="AN18" s="225"/>
      <c r="AO18" s="234"/>
      <c r="AP18" s="225"/>
      <c r="AQ18" s="234"/>
      <c r="AR18" s="225"/>
      <c r="AS18" s="349"/>
    </row>
    <row r="19" spans="1:45" s="7" customFormat="1" ht="12.75" customHeight="1">
      <c r="A19" s="226"/>
      <c r="B19" s="227"/>
      <c r="C19" s="228"/>
      <c r="D19" s="227"/>
      <c r="E19" s="228"/>
      <c r="F19" s="227"/>
      <c r="G19" s="228"/>
      <c r="H19" s="227"/>
      <c r="I19" s="174"/>
      <c r="J19" s="5"/>
      <c r="K19" s="228"/>
      <c r="L19" s="227"/>
      <c r="M19" s="174"/>
      <c r="N19" s="228"/>
      <c r="O19" s="227"/>
      <c r="P19" s="228"/>
      <c r="Q19" s="227"/>
      <c r="R19" s="228"/>
      <c r="S19" s="227"/>
      <c r="T19" s="228"/>
      <c r="U19" s="227"/>
      <c r="V19" s="174"/>
      <c r="W19" s="175"/>
      <c r="X19" s="228"/>
      <c r="Y19" s="227"/>
      <c r="Z19" s="228"/>
      <c r="AA19" s="227"/>
      <c r="AB19" s="228"/>
      <c r="AC19" s="227"/>
      <c r="AD19" s="228"/>
      <c r="AE19" s="227"/>
      <c r="AF19" s="174"/>
      <c r="AG19" s="6"/>
      <c r="AH19" s="228"/>
      <c r="AI19" s="227"/>
      <c r="AJ19" s="174"/>
      <c r="AK19" s="228"/>
      <c r="AL19" s="227"/>
      <c r="AM19" s="228"/>
      <c r="AN19" s="227"/>
      <c r="AO19" s="228"/>
      <c r="AP19" s="227"/>
      <c r="AQ19" s="228"/>
      <c r="AR19" s="227"/>
      <c r="AS19" s="176"/>
    </row>
    <row r="20" spans="1:45" s="7" customFormat="1" ht="12.75" customHeight="1">
      <c r="A20" s="281"/>
      <c r="B20" s="184"/>
      <c r="C20" s="281"/>
      <c r="D20" s="184"/>
      <c r="E20" s="281"/>
      <c r="F20" s="184"/>
      <c r="G20" s="281"/>
      <c r="H20" s="184"/>
      <c r="I20" s="169"/>
      <c r="J20" s="95">
        <f>'LIMA RAMP E MASTER'!J20</f>
        <v>0</v>
      </c>
      <c r="K20" s="185">
        <f>'LIMA RAMP E MASTER'!K20</f>
        <v>0</v>
      </c>
      <c r="L20" s="186"/>
      <c r="M20" s="170">
        <f>'LIMA RAMP E MASTER'!M20</f>
        <v>0</v>
      </c>
      <c r="N20" s="297">
        <f>'LIMA RAMP E MASTER'!N20</f>
        <v>0</v>
      </c>
      <c r="O20" s="283"/>
      <c r="P20" s="297">
        <f>'LIMA RAMP E MASTER'!P20</f>
        <v>0</v>
      </c>
      <c r="Q20" s="283"/>
      <c r="R20" s="330">
        <f>'LIMA RAMP E MASTER'!R20</f>
        <v>0</v>
      </c>
      <c r="S20" s="356"/>
      <c r="T20" s="185">
        <f>'LIMA RAMP E MASTER'!T20</f>
        <v>0</v>
      </c>
      <c r="U20" s="186"/>
      <c r="V20" s="169">
        <f>'LIMA RAMP E MASTER'!V20</f>
        <v>0</v>
      </c>
      <c r="W20" s="175"/>
      <c r="X20" s="183"/>
      <c r="Y20" s="184"/>
      <c r="Z20" s="183"/>
      <c r="AA20" s="184"/>
      <c r="AB20" s="183"/>
      <c r="AC20" s="184"/>
      <c r="AD20" s="183"/>
      <c r="AE20" s="184"/>
      <c r="AF20" s="169"/>
      <c r="AG20" s="34"/>
      <c r="AH20" s="185"/>
      <c r="AI20" s="186"/>
      <c r="AJ20" s="170"/>
      <c r="AK20" s="297"/>
      <c r="AL20" s="283"/>
      <c r="AM20" s="297"/>
      <c r="AN20" s="283"/>
      <c r="AO20" s="330"/>
      <c r="AP20" s="356"/>
      <c r="AQ20" s="185"/>
      <c r="AR20" s="186"/>
      <c r="AS20" s="169">
        <f>'LIMA RAMP E MASTER'!V48</f>
        <v>0</v>
      </c>
    </row>
    <row r="21" spans="1:45" s="7" customFormat="1" ht="12.75" customHeight="1">
      <c r="A21" s="281"/>
      <c r="B21" s="184"/>
      <c r="C21" s="281"/>
      <c r="D21" s="184"/>
      <c r="E21" s="281"/>
      <c r="F21" s="184"/>
      <c r="G21" s="281"/>
      <c r="H21" s="184"/>
      <c r="I21" s="169"/>
      <c r="J21" s="35">
        <f>'LIMA RAMP G1 MASTER'!J21</f>
        <v>6700.18</v>
      </c>
      <c r="K21" s="185">
        <f>'LIMA RAMP G1 MASTER'!K21</f>
        <v>792.44</v>
      </c>
      <c r="L21" s="186"/>
      <c r="M21" s="170">
        <f>'LIMA RAMP G1 MASTER'!M21</f>
        <v>14</v>
      </c>
      <c r="N21" s="297">
        <f>'LIMA RAMP G1 MASTER'!N21</f>
        <v>1.6E-2</v>
      </c>
      <c r="O21" s="283"/>
      <c r="P21" s="297">
        <f>'LIMA RAMP G1 MASTER'!P21</f>
        <v>0.224</v>
      </c>
      <c r="Q21" s="283"/>
      <c r="R21" s="330">
        <f>'LIMA RAMP G1 MASTER'!R21</f>
        <v>0</v>
      </c>
      <c r="S21" s="356"/>
      <c r="T21" s="185">
        <f>'LIMA RAMP G1 MASTER'!T21</f>
        <v>792.6640000000001</v>
      </c>
      <c r="U21" s="186"/>
      <c r="V21" s="169">
        <f>'LIMA RAMP G1 MASTER'!V21</f>
        <v>0</v>
      </c>
      <c r="W21" s="175"/>
      <c r="X21" s="183"/>
      <c r="Y21" s="184"/>
      <c r="Z21" s="183"/>
      <c r="AA21" s="184"/>
      <c r="AB21" s="183"/>
      <c r="AC21" s="184"/>
      <c r="AD21" s="183"/>
      <c r="AE21" s="184"/>
      <c r="AF21" s="169"/>
      <c r="AG21" s="34"/>
      <c r="AH21" s="185"/>
      <c r="AI21" s="186"/>
      <c r="AJ21" s="170"/>
      <c r="AK21" s="297"/>
      <c r="AL21" s="283"/>
      <c r="AM21" s="297"/>
      <c r="AN21" s="283"/>
      <c r="AO21" s="330"/>
      <c r="AP21" s="356"/>
      <c r="AQ21" s="185"/>
      <c r="AR21" s="186"/>
      <c r="AS21" s="169">
        <f>'LIMA RAMP E MASTER'!V49</f>
        <v>0</v>
      </c>
    </row>
    <row r="22" spans="1:45" s="7" customFormat="1" ht="12.75" customHeight="1">
      <c r="A22" s="281"/>
      <c r="B22" s="184"/>
      <c r="C22" s="281"/>
      <c r="D22" s="184"/>
      <c r="E22" s="281"/>
      <c r="F22" s="184"/>
      <c r="G22" s="281"/>
      <c r="H22" s="184"/>
      <c r="I22" s="169"/>
      <c r="J22" s="35">
        <f>'LIMA RAMP G1 MASTER'!J22</f>
        <v>6713</v>
      </c>
      <c r="K22" s="185">
        <f>'LIMA RAMP G1 MASTER'!K22</f>
        <v>792.6323000000001</v>
      </c>
      <c r="L22" s="186"/>
      <c r="M22" s="170">
        <f>'LIMA RAMP G1 MASTER'!M22</f>
        <v>14</v>
      </c>
      <c r="N22" s="297">
        <f>'LIMA RAMP G1 MASTER'!N22</f>
        <v>1.6E-2</v>
      </c>
      <c r="O22" s="283"/>
      <c r="P22" s="297">
        <f>'LIMA RAMP G1 MASTER'!P22</f>
        <v>0.224</v>
      </c>
      <c r="Q22" s="283"/>
      <c r="R22" s="330">
        <f>'LIMA RAMP G1 MASTER'!R22</f>
        <v>0</v>
      </c>
      <c r="S22" s="356"/>
      <c r="T22" s="185">
        <f>'LIMA RAMP G1 MASTER'!T22</f>
        <v>792.85630000000015</v>
      </c>
      <c r="U22" s="186"/>
      <c r="V22" s="169">
        <f>'LIMA RAMP G1 MASTER'!V22</f>
        <v>0</v>
      </c>
      <c r="W22" s="175"/>
      <c r="X22" s="183"/>
      <c r="Y22" s="184"/>
      <c r="Z22" s="183"/>
      <c r="AA22" s="184"/>
      <c r="AB22" s="183"/>
      <c r="AC22" s="184"/>
      <c r="AD22" s="183"/>
      <c r="AE22" s="184"/>
      <c r="AF22" s="169"/>
      <c r="AG22" s="34"/>
      <c r="AH22" s="185"/>
      <c r="AI22" s="186"/>
      <c r="AJ22" s="170"/>
      <c r="AK22" s="297"/>
      <c r="AL22" s="283"/>
      <c r="AM22" s="297"/>
      <c r="AN22" s="283"/>
      <c r="AO22" s="330"/>
      <c r="AP22" s="356"/>
      <c r="AQ22" s="185"/>
      <c r="AR22" s="186"/>
      <c r="AS22" s="169"/>
    </row>
    <row r="23" spans="1:45" s="7" customFormat="1" ht="12.75" customHeight="1">
      <c r="A23" s="281"/>
      <c r="B23" s="184"/>
      <c r="C23" s="281"/>
      <c r="D23" s="184"/>
      <c r="E23" s="281"/>
      <c r="F23" s="184"/>
      <c r="G23" s="281"/>
      <c r="H23" s="184"/>
      <c r="I23" s="169"/>
      <c r="J23" s="34">
        <f>'LIMA RAMP G1 MASTER'!J23</f>
        <v>6725</v>
      </c>
      <c r="K23" s="185">
        <f>'LIMA RAMP G1 MASTER'!K23</f>
        <v>792.81230000000005</v>
      </c>
      <c r="L23" s="186"/>
      <c r="M23" s="170">
        <f>'LIMA RAMP G1 MASTER'!M23</f>
        <v>14</v>
      </c>
      <c r="N23" s="297">
        <f>'LIMA RAMP G1 MASTER'!N23</f>
        <v>1.7600000000000001E-2</v>
      </c>
      <c r="O23" s="283"/>
      <c r="P23" s="297">
        <f>'LIMA RAMP G1 MASTER'!P23</f>
        <v>0.24640000000000001</v>
      </c>
      <c r="Q23" s="283"/>
      <c r="R23" s="330">
        <f>'LIMA RAMP G1 MASTER'!R23</f>
        <v>0</v>
      </c>
      <c r="S23" s="356"/>
      <c r="T23" s="185">
        <f>'LIMA RAMP G1 MASTER'!T23</f>
        <v>793.05870000000004</v>
      </c>
      <c r="U23" s="186"/>
      <c r="V23" s="169">
        <f>'LIMA RAMP G1 MASTER'!V23</f>
        <v>0</v>
      </c>
      <c r="W23" s="175"/>
      <c r="X23" s="183"/>
      <c r="Y23" s="184"/>
      <c r="Z23" s="183"/>
      <c r="AA23" s="184"/>
      <c r="AB23" s="183"/>
      <c r="AC23" s="184"/>
      <c r="AD23" s="183"/>
      <c r="AE23" s="184"/>
      <c r="AF23" s="169"/>
      <c r="AG23" s="34"/>
      <c r="AH23" s="185"/>
      <c r="AI23" s="186"/>
      <c r="AJ23" s="170"/>
      <c r="AK23" s="297"/>
      <c r="AL23" s="283"/>
      <c r="AM23" s="297"/>
      <c r="AN23" s="283"/>
      <c r="AO23" s="330"/>
      <c r="AP23" s="356"/>
      <c r="AQ23" s="185"/>
      <c r="AR23" s="186"/>
      <c r="AS23" s="169"/>
    </row>
    <row r="24" spans="1:45" s="7" customFormat="1" ht="12.75" customHeight="1">
      <c r="A24" s="281"/>
      <c r="B24" s="184"/>
      <c r="C24" s="281"/>
      <c r="D24" s="184"/>
      <c r="E24" s="281"/>
      <c r="F24" s="184"/>
      <c r="G24" s="281"/>
      <c r="H24" s="184"/>
      <c r="I24" s="169"/>
      <c r="J24" s="35">
        <f>'LIMA RAMP G1 MASTER'!J24</f>
        <v>6743</v>
      </c>
      <c r="K24" s="185">
        <f>'LIMA RAMP G1 MASTER'!K24</f>
        <v>793.08230000000003</v>
      </c>
      <c r="L24" s="186"/>
      <c r="M24" s="170">
        <f>'LIMA RAMP G1 MASTER'!M24</f>
        <v>14</v>
      </c>
      <c r="N24" s="297">
        <f>'LIMA RAMP G1 MASTER'!N24</f>
        <v>0.02</v>
      </c>
      <c r="O24" s="283"/>
      <c r="P24" s="297">
        <f>'LIMA RAMP G1 MASTER'!P24</f>
        <v>0.28000000000000003</v>
      </c>
      <c r="Q24" s="283"/>
      <c r="R24" s="330">
        <f>'LIMA RAMP G1 MASTER'!R24</f>
        <v>0</v>
      </c>
      <c r="S24" s="356"/>
      <c r="T24" s="185">
        <f>'LIMA RAMP G1 MASTER'!T24</f>
        <v>793.3623</v>
      </c>
      <c r="U24" s="186"/>
      <c r="V24" s="169">
        <f>'LIMA RAMP G1 MASTER'!V24</f>
        <v>0</v>
      </c>
      <c r="W24" s="175"/>
      <c r="X24" s="183"/>
      <c r="Y24" s="184"/>
      <c r="Z24" s="183"/>
      <c r="AA24" s="184"/>
      <c r="AB24" s="183"/>
      <c r="AC24" s="184"/>
      <c r="AD24" s="183"/>
      <c r="AE24" s="184"/>
      <c r="AF24" s="169"/>
      <c r="AG24" s="34"/>
      <c r="AH24" s="185"/>
      <c r="AI24" s="186"/>
      <c r="AJ24" s="170"/>
      <c r="AK24" s="297"/>
      <c r="AL24" s="283"/>
      <c r="AM24" s="297"/>
      <c r="AN24" s="283"/>
      <c r="AO24" s="330"/>
      <c r="AP24" s="356"/>
      <c r="AQ24" s="185"/>
      <c r="AR24" s="186"/>
      <c r="AS24" s="169"/>
    </row>
    <row r="25" spans="1:45" s="7" customFormat="1" ht="12.75" customHeight="1">
      <c r="A25" s="281"/>
      <c r="B25" s="184"/>
      <c r="C25" s="281"/>
      <c r="D25" s="184"/>
      <c r="E25" s="281"/>
      <c r="F25" s="184"/>
      <c r="G25" s="281"/>
      <c r="H25" s="184"/>
      <c r="I25" s="169"/>
      <c r="J25" s="34">
        <f>'LIMA RAMP G1 MASTER'!J25</f>
        <v>6750</v>
      </c>
      <c r="K25" s="185">
        <f>'LIMA RAMP G1 MASTER'!K25</f>
        <v>793.18730000000005</v>
      </c>
      <c r="L25" s="186"/>
      <c r="M25" s="170">
        <f>'LIMA RAMP G1 MASTER'!M25</f>
        <v>14</v>
      </c>
      <c r="N25" s="297">
        <f>'LIMA RAMP G1 MASTER'!N25</f>
        <v>0.02</v>
      </c>
      <c r="O25" s="283"/>
      <c r="P25" s="297">
        <f>'LIMA RAMP G1 MASTER'!P25</f>
        <v>0.28000000000000003</v>
      </c>
      <c r="Q25" s="283"/>
      <c r="R25" s="330">
        <f>'LIMA RAMP G1 MASTER'!R25</f>
        <v>0</v>
      </c>
      <c r="S25" s="356"/>
      <c r="T25" s="185">
        <f>'LIMA RAMP G1 MASTER'!T25</f>
        <v>793.46730000000002</v>
      </c>
      <c r="U25" s="186"/>
      <c r="V25" s="169">
        <f>'LIMA RAMP G1 MASTER'!V25</f>
        <v>0</v>
      </c>
      <c r="W25" s="175"/>
      <c r="X25" s="183"/>
      <c r="Y25" s="184"/>
      <c r="Z25" s="183"/>
      <c r="AA25" s="184"/>
      <c r="AB25" s="183"/>
      <c r="AC25" s="184"/>
      <c r="AD25" s="183"/>
      <c r="AE25" s="184"/>
      <c r="AF25" s="169"/>
      <c r="AG25" s="34"/>
      <c r="AH25" s="185"/>
      <c r="AI25" s="186"/>
      <c r="AJ25" s="170"/>
      <c r="AK25" s="297"/>
      <c r="AL25" s="283"/>
      <c r="AM25" s="297"/>
      <c r="AN25" s="283"/>
      <c r="AO25" s="330"/>
      <c r="AP25" s="356"/>
      <c r="AQ25" s="185"/>
      <c r="AR25" s="186"/>
      <c r="AS25" s="169"/>
    </row>
    <row r="26" spans="1:45" s="7" customFormat="1" ht="12.75" customHeight="1">
      <c r="A26" s="281"/>
      <c r="B26" s="184"/>
      <c r="C26" s="281"/>
      <c r="D26" s="184"/>
      <c r="E26" s="281"/>
      <c r="F26" s="184"/>
      <c r="G26" s="281"/>
      <c r="H26" s="184"/>
      <c r="I26" s="169"/>
      <c r="J26" s="35">
        <f>'LIMA RAMP G1 MASTER'!J26</f>
        <v>6755</v>
      </c>
      <c r="K26" s="185">
        <f>'LIMA RAMP G1 MASTER'!K26</f>
        <v>793.2623000000001</v>
      </c>
      <c r="L26" s="186"/>
      <c r="M26" s="170">
        <f>'LIMA RAMP G1 MASTER'!M26</f>
        <v>14</v>
      </c>
      <c r="N26" s="297">
        <f>'LIMA RAMP G1 MASTER'!N26</f>
        <v>0.02</v>
      </c>
      <c r="O26" s="283"/>
      <c r="P26" s="297">
        <f>'LIMA RAMP G1 MASTER'!P26</f>
        <v>0.28000000000000003</v>
      </c>
      <c r="Q26" s="283"/>
      <c r="R26" s="330">
        <f>'LIMA RAMP G1 MASTER'!R26</f>
        <v>0</v>
      </c>
      <c r="S26" s="356"/>
      <c r="T26" s="185">
        <f>'LIMA RAMP G1 MASTER'!T26</f>
        <v>793.54230000000007</v>
      </c>
      <c r="U26" s="186"/>
      <c r="V26" s="169">
        <f>'LIMA RAMP G1 MASTER'!V26</f>
        <v>0</v>
      </c>
      <c r="W26" s="175"/>
      <c r="X26" s="183"/>
      <c r="Y26" s="184"/>
      <c r="Z26" s="183"/>
      <c r="AA26" s="184"/>
      <c r="AB26" s="183"/>
      <c r="AC26" s="184"/>
      <c r="AD26" s="183"/>
      <c r="AE26" s="184"/>
      <c r="AF26" s="169"/>
      <c r="AG26" s="34"/>
      <c r="AH26" s="185"/>
      <c r="AI26" s="186"/>
      <c r="AJ26" s="170"/>
      <c r="AK26" s="297"/>
      <c r="AL26" s="283"/>
      <c r="AM26" s="297"/>
      <c r="AN26" s="283"/>
      <c r="AO26" s="330"/>
      <c r="AP26" s="356"/>
      <c r="AQ26" s="185"/>
      <c r="AR26" s="186"/>
      <c r="AS26" s="169"/>
    </row>
    <row r="27" spans="1:45" s="7" customFormat="1" ht="12.75" customHeight="1">
      <c r="A27" s="281"/>
      <c r="B27" s="184"/>
      <c r="C27" s="281"/>
      <c r="D27" s="184"/>
      <c r="E27" s="281"/>
      <c r="F27" s="184"/>
      <c r="G27" s="281"/>
      <c r="H27" s="184"/>
      <c r="I27" s="169"/>
      <c r="J27" s="34">
        <f>'LIMA RAMP G1 MASTER'!J27</f>
        <v>6775</v>
      </c>
      <c r="K27" s="185">
        <f>'LIMA RAMP G1 MASTER'!K27</f>
        <v>793.48898666666662</v>
      </c>
      <c r="L27" s="186"/>
      <c r="M27" s="170">
        <f>'LIMA RAMP G1 MASTER'!M27</f>
        <v>14</v>
      </c>
      <c r="N27" s="297">
        <f>'LIMA RAMP G1 MASTER'!N27</f>
        <v>0.02</v>
      </c>
      <c r="O27" s="283"/>
      <c r="P27" s="297">
        <f>'LIMA RAMP G1 MASTER'!P27</f>
        <v>0.28000000000000003</v>
      </c>
      <c r="Q27" s="283"/>
      <c r="R27" s="330">
        <f>'LIMA RAMP G1 MASTER'!R27</f>
        <v>0</v>
      </c>
      <c r="S27" s="356"/>
      <c r="T27" s="185">
        <f>'LIMA RAMP G1 MASTER'!T27</f>
        <v>793.76898666666659</v>
      </c>
      <c r="U27" s="186"/>
      <c r="V27" s="169">
        <f>'LIMA RAMP G1 MASTER'!V27</f>
        <v>0</v>
      </c>
      <c r="W27" s="175"/>
      <c r="X27" s="183"/>
      <c r="Y27" s="184"/>
      <c r="Z27" s="183"/>
      <c r="AA27" s="184"/>
      <c r="AB27" s="183"/>
      <c r="AC27" s="184"/>
      <c r="AD27" s="183"/>
      <c r="AE27" s="184"/>
      <c r="AF27" s="169"/>
      <c r="AG27" s="34"/>
      <c r="AH27" s="185"/>
      <c r="AI27" s="186"/>
      <c r="AJ27" s="170"/>
      <c r="AK27" s="297"/>
      <c r="AL27" s="283"/>
      <c r="AM27" s="297"/>
      <c r="AN27" s="283"/>
      <c r="AO27" s="330"/>
      <c r="AP27" s="356"/>
      <c r="AQ27" s="185"/>
      <c r="AR27" s="186"/>
      <c r="AS27" s="169"/>
    </row>
    <row r="28" spans="1:45" s="7" customFormat="1" ht="12.75" customHeight="1">
      <c r="A28" s="281"/>
      <c r="B28" s="184"/>
      <c r="C28" s="281"/>
      <c r="D28" s="184"/>
      <c r="E28" s="281"/>
      <c r="F28" s="184"/>
      <c r="G28" s="281"/>
      <c r="H28" s="184"/>
      <c r="I28" s="169"/>
      <c r="J28" s="34">
        <f>'LIMA RAMP G1 MASTER'!J28</f>
        <v>6800</v>
      </c>
      <c r="K28" s="185">
        <f>'LIMA RAMP G1 MASTER'!K28</f>
        <v>793.56615124999996</v>
      </c>
      <c r="L28" s="186"/>
      <c r="M28" s="170">
        <f>'LIMA RAMP G1 MASTER'!M28</f>
        <v>14</v>
      </c>
      <c r="N28" s="297">
        <f>'LIMA RAMP G1 MASTER'!N28</f>
        <v>0.02</v>
      </c>
      <c r="O28" s="283"/>
      <c r="P28" s="297">
        <f>'LIMA RAMP G1 MASTER'!P28</f>
        <v>0.28000000000000003</v>
      </c>
      <c r="Q28" s="283"/>
      <c r="R28" s="330">
        <f>'LIMA RAMP G1 MASTER'!R28</f>
        <v>0</v>
      </c>
      <c r="S28" s="356"/>
      <c r="T28" s="185">
        <f>'LIMA RAMP G1 MASTER'!T28</f>
        <v>793.84615124999993</v>
      </c>
      <c r="U28" s="186"/>
      <c r="V28" s="169">
        <f>'LIMA RAMP G1 MASTER'!V28</f>
        <v>0</v>
      </c>
      <c r="W28" s="175"/>
      <c r="X28" s="183"/>
      <c r="Y28" s="184"/>
      <c r="Z28" s="183"/>
      <c r="AA28" s="184"/>
      <c r="AB28" s="183"/>
      <c r="AC28" s="184"/>
      <c r="AD28" s="183"/>
      <c r="AE28" s="184"/>
      <c r="AF28" s="169"/>
      <c r="AG28" s="35"/>
      <c r="AH28" s="185"/>
      <c r="AI28" s="186"/>
      <c r="AJ28" s="170"/>
      <c r="AK28" s="297"/>
      <c r="AL28" s="283"/>
      <c r="AM28" s="297"/>
      <c r="AN28" s="283"/>
      <c r="AO28" s="330"/>
      <c r="AP28" s="356"/>
      <c r="AQ28" s="185"/>
      <c r="AR28" s="186"/>
      <c r="AS28" s="169"/>
    </row>
    <row r="29" spans="1:45" s="7" customFormat="1" ht="12.75" customHeight="1">
      <c r="A29" s="281"/>
      <c r="B29" s="184"/>
      <c r="C29" s="281"/>
      <c r="D29" s="184"/>
      <c r="E29" s="281"/>
      <c r="F29" s="184"/>
      <c r="G29" s="281"/>
      <c r="H29" s="184"/>
      <c r="I29" s="169"/>
      <c r="J29" s="34">
        <f>'LIMA RAMP G1 MASTER'!J29</f>
        <v>6825</v>
      </c>
      <c r="K29" s="185">
        <f>'LIMA RAMP G1 MASTER'!K29</f>
        <v>793.41421166666657</v>
      </c>
      <c r="L29" s="186"/>
      <c r="M29" s="170">
        <f>'LIMA RAMP G1 MASTER'!M29</f>
        <v>14</v>
      </c>
      <c r="N29" s="297">
        <f>'LIMA RAMP G1 MASTER'!N29</f>
        <v>0.02</v>
      </c>
      <c r="O29" s="283"/>
      <c r="P29" s="297">
        <f>'LIMA RAMP G1 MASTER'!P29</f>
        <v>0.28000000000000003</v>
      </c>
      <c r="Q29" s="283"/>
      <c r="R29" s="330">
        <f>'LIMA RAMP G1 MASTER'!R29</f>
        <v>0</v>
      </c>
      <c r="S29" s="356"/>
      <c r="T29" s="185">
        <f>'LIMA RAMP G1 MASTER'!T29</f>
        <v>793.69421166666655</v>
      </c>
      <c r="U29" s="186"/>
      <c r="V29" s="169">
        <f>'LIMA RAMP G1 MASTER'!V29</f>
        <v>0</v>
      </c>
      <c r="W29" s="175"/>
      <c r="X29" s="183"/>
      <c r="Y29" s="184"/>
      <c r="Z29" s="183"/>
      <c r="AA29" s="184"/>
      <c r="AB29" s="183"/>
      <c r="AC29" s="184"/>
      <c r="AD29" s="183"/>
      <c r="AE29" s="184"/>
      <c r="AF29" s="169"/>
      <c r="AG29" s="34"/>
      <c r="AH29" s="185"/>
      <c r="AI29" s="186"/>
      <c r="AJ29" s="170"/>
      <c r="AK29" s="297"/>
      <c r="AL29" s="283"/>
      <c r="AM29" s="297"/>
      <c r="AN29" s="283"/>
      <c r="AO29" s="330"/>
      <c r="AP29" s="356"/>
      <c r="AQ29" s="185"/>
      <c r="AR29" s="186"/>
      <c r="AS29" s="169"/>
    </row>
    <row r="30" spans="1:45" s="7" customFormat="1" ht="12.75" customHeight="1">
      <c r="A30" s="281"/>
      <c r="B30" s="184"/>
      <c r="C30" s="281"/>
      <c r="D30" s="184"/>
      <c r="E30" s="281"/>
      <c r="F30" s="184"/>
      <c r="G30" s="281"/>
      <c r="H30" s="184"/>
      <c r="I30" s="169"/>
      <c r="J30" s="35">
        <f>'LIMA RAMP G1 MASTER'!J30</f>
        <v>6845</v>
      </c>
      <c r="K30" s="185">
        <f>'LIMA RAMP G1 MASTER'!K30</f>
        <v>793.12770499999999</v>
      </c>
      <c r="L30" s="186"/>
      <c r="M30" s="170">
        <f>'LIMA RAMP G1 MASTER'!M30</f>
        <v>14</v>
      </c>
      <c r="N30" s="297">
        <f>'LIMA RAMP G1 MASTER'!N30</f>
        <v>0.02</v>
      </c>
      <c r="O30" s="283"/>
      <c r="P30" s="297">
        <f>'LIMA RAMP G1 MASTER'!P30</f>
        <v>0.28000000000000003</v>
      </c>
      <c r="Q30" s="283"/>
      <c r="R30" s="330">
        <f>'LIMA RAMP G1 MASTER'!R30</f>
        <v>0</v>
      </c>
      <c r="S30" s="356"/>
      <c r="T30" s="185">
        <f>'LIMA RAMP G1 MASTER'!T30</f>
        <v>793.40770499999996</v>
      </c>
      <c r="U30" s="186"/>
      <c r="V30" s="169">
        <f>'LIMA RAMP G1 MASTER'!V30</f>
        <v>0</v>
      </c>
      <c r="W30" s="175"/>
      <c r="X30" s="183"/>
      <c r="Y30" s="184"/>
      <c r="Z30" s="183"/>
      <c r="AA30" s="184"/>
      <c r="AB30" s="183"/>
      <c r="AC30" s="184"/>
      <c r="AD30" s="183"/>
      <c r="AE30" s="184"/>
      <c r="AF30" s="169"/>
      <c r="AG30" s="35"/>
      <c r="AH30" s="185"/>
      <c r="AI30" s="186"/>
      <c r="AJ30" s="170"/>
      <c r="AK30" s="297"/>
      <c r="AL30" s="283"/>
      <c r="AM30" s="297"/>
      <c r="AN30" s="283"/>
      <c r="AO30" s="330"/>
      <c r="AP30" s="356"/>
      <c r="AQ30" s="185"/>
      <c r="AR30" s="186"/>
      <c r="AS30" s="169"/>
    </row>
    <row r="31" spans="1:45" s="7" customFormat="1" ht="12.75" customHeight="1">
      <c r="A31" s="281"/>
      <c r="B31" s="184"/>
      <c r="C31" s="281"/>
      <c r="D31" s="184"/>
      <c r="E31" s="281"/>
      <c r="F31" s="184"/>
      <c r="G31" s="281"/>
      <c r="H31" s="184"/>
      <c r="I31" s="169"/>
      <c r="J31" s="34">
        <f>'LIMA RAMP G1 MASTER'!J31</f>
        <v>6850</v>
      </c>
      <c r="K31" s="185">
        <f>'LIMA RAMP G1 MASTER'!K31</f>
        <v>793.03775000000007</v>
      </c>
      <c r="L31" s="186"/>
      <c r="M31" s="170">
        <f>'LIMA RAMP G1 MASTER'!M31</f>
        <v>14</v>
      </c>
      <c r="N31" s="297">
        <f>'LIMA RAMP G1 MASTER'!N31</f>
        <v>0.02</v>
      </c>
      <c r="O31" s="283"/>
      <c r="P31" s="297">
        <f>'LIMA RAMP G1 MASTER'!P31</f>
        <v>0.28000000000000003</v>
      </c>
      <c r="Q31" s="283"/>
      <c r="R31" s="330">
        <f>'LIMA RAMP G1 MASTER'!R31</f>
        <v>0</v>
      </c>
      <c r="S31" s="356"/>
      <c r="T31" s="185">
        <f>'LIMA RAMP G1 MASTER'!T31</f>
        <v>793.31775000000005</v>
      </c>
      <c r="U31" s="186"/>
      <c r="V31" s="169">
        <f>'LIMA RAMP G1 MASTER'!V31</f>
        <v>0</v>
      </c>
      <c r="W31" s="175"/>
      <c r="X31" s="183"/>
      <c r="Y31" s="184"/>
      <c r="Z31" s="183"/>
      <c r="AA31" s="184"/>
      <c r="AB31" s="183"/>
      <c r="AC31" s="184"/>
      <c r="AD31" s="183"/>
      <c r="AE31" s="184"/>
      <c r="AF31" s="169"/>
      <c r="AG31" s="34"/>
      <c r="AH31" s="185"/>
      <c r="AI31" s="186"/>
      <c r="AJ31" s="170"/>
      <c r="AK31" s="297"/>
      <c r="AL31" s="283"/>
      <c r="AM31" s="297"/>
      <c r="AN31" s="283"/>
      <c r="AO31" s="330"/>
      <c r="AP31" s="356"/>
      <c r="AQ31" s="185"/>
      <c r="AR31" s="186"/>
      <c r="AS31" s="169"/>
    </row>
    <row r="32" spans="1:45" s="7" customFormat="1" ht="12.75" customHeight="1">
      <c r="A32" s="281"/>
      <c r="B32" s="184"/>
      <c r="C32" s="281"/>
      <c r="D32" s="184"/>
      <c r="E32" s="281"/>
      <c r="F32" s="184"/>
      <c r="G32" s="281"/>
      <c r="H32" s="184"/>
      <c r="I32" s="169"/>
      <c r="J32" s="34">
        <f>'LIMA RAMP G1 MASTER'!J32</f>
        <v>6875</v>
      </c>
      <c r="K32" s="185">
        <f>'LIMA RAMP G1 MASTER'!K32</f>
        <v>792.58797500000003</v>
      </c>
      <c r="L32" s="186"/>
      <c r="M32" s="170">
        <f>'LIMA RAMP G1 MASTER'!M32</f>
        <v>14</v>
      </c>
      <c r="N32" s="297">
        <f>'LIMA RAMP G1 MASTER'!N32</f>
        <v>0.02</v>
      </c>
      <c r="O32" s="283"/>
      <c r="P32" s="297">
        <f>'LIMA RAMP G1 MASTER'!P32</f>
        <v>0.28000000000000003</v>
      </c>
      <c r="Q32" s="283"/>
      <c r="R32" s="330">
        <f>'LIMA RAMP G1 MASTER'!R32</f>
        <v>0</v>
      </c>
      <c r="S32" s="356"/>
      <c r="T32" s="185">
        <f>'LIMA RAMP G1 MASTER'!T32</f>
        <v>792.867975</v>
      </c>
      <c r="U32" s="186"/>
      <c r="V32" s="169">
        <f>'LIMA RAMP G1 MASTER'!V32</f>
        <v>0</v>
      </c>
      <c r="W32" s="175"/>
      <c r="X32" s="183"/>
      <c r="Y32" s="184"/>
      <c r="Z32" s="183"/>
      <c r="AA32" s="184"/>
      <c r="AB32" s="183"/>
      <c r="AC32" s="184"/>
      <c r="AD32" s="183"/>
      <c r="AE32" s="184"/>
      <c r="AF32" s="169"/>
      <c r="AG32" s="34"/>
      <c r="AH32" s="185"/>
      <c r="AI32" s="186"/>
      <c r="AJ32" s="170"/>
      <c r="AK32" s="297"/>
      <c r="AL32" s="283"/>
      <c r="AM32" s="297"/>
      <c r="AN32" s="283"/>
      <c r="AO32" s="330"/>
      <c r="AP32" s="356"/>
      <c r="AQ32" s="185"/>
      <c r="AR32" s="186"/>
      <c r="AS32" s="169"/>
    </row>
    <row r="33" spans="1:45" s="7" customFormat="1" ht="12.75" customHeight="1">
      <c r="A33" s="281"/>
      <c r="B33" s="184"/>
      <c r="C33" s="281"/>
      <c r="D33" s="184"/>
      <c r="E33" s="281"/>
      <c r="F33" s="184"/>
      <c r="G33" s="281"/>
      <c r="H33" s="184"/>
      <c r="I33" s="169"/>
      <c r="J33" s="34">
        <f>'LIMA RAMP G1 MASTER'!J33</f>
        <v>6900</v>
      </c>
      <c r="K33" s="185">
        <f>'LIMA RAMP G1 MASTER'!K33</f>
        <v>792.1382000000001</v>
      </c>
      <c r="L33" s="186"/>
      <c r="M33" s="170">
        <f>'LIMA RAMP G1 MASTER'!M33</f>
        <v>14</v>
      </c>
      <c r="N33" s="297">
        <f>'LIMA RAMP G1 MASTER'!N33</f>
        <v>0.02</v>
      </c>
      <c r="O33" s="283"/>
      <c r="P33" s="297">
        <f>'LIMA RAMP G1 MASTER'!P33</f>
        <v>0.28000000000000003</v>
      </c>
      <c r="Q33" s="283"/>
      <c r="R33" s="330">
        <f>'LIMA RAMP G1 MASTER'!R33</f>
        <v>0</v>
      </c>
      <c r="S33" s="356"/>
      <c r="T33" s="185">
        <f>'LIMA RAMP G1 MASTER'!T33</f>
        <v>792.41820000000007</v>
      </c>
      <c r="U33" s="186"/>
      <c r="V33" s="169">
        <f>'LIMA RAMP G1 MASTER'!V33</f>
        <v>0</v>
      </c>
      <c r="W33" s="175"/>
      <c r="X33" s="183"/>
      <c r="Y33" s="184"/>
      <c r="Z33" s="183"/>
      <c r="AA33" s="184"/>
      <c r="AB33" s="183"/>
      <c r="AC33" s="184"/>
      <c r="AD33" s="183"/>
      <c r="AE33" s="184"/>
      <c r="AF33" s="169"/>
      <c r="AG33" s="35"/>
      <c r="AH33" s="185"/>
      <c r="AI33" s="186"/>
      <c r="AJ33" s="170"/>
      <c r="AK33" s="297"/>
      <c r="AL33" s="283"/>
      <c r="AM33" s="297"/>
      <c r="AN33" s="283"/>
      <c r="AO33" s="330"/>
      <c r="AP33" s="356"/>
      <c r="AQ33" s="185"/>
      <c r="AR33" s="186"/>
      <c r="AS33" s="169"/>
    </row>
    <row r="34" spans="1:45" s="7" customFormat="1" ht="12.75" customHeight="1">
      <c r="A34" s="281"/>
      <c r="B34" s="184"/>
      <c r="C34" s="281"/>
      <c r="D34" s="184"/>
      <c r="E34" s="281"/>
      <c r="F34" s="184"/>
      <c r="G34" s="281"/>
      <c r="H34" s="184"/>
      <c r="I34" s="169"/>
      <c r="J34" s="34">
        <f>'LIMA RAMP G1 MASTER'!J34</f>
        <v>6925</v>
      </c>
      <c r="K34" s="185">
        <f>'LIMA RAMP G1 MASTER'!K34</f>
        <v>791.68842500000005</v>
      </c>
      <c r="L34" s="186"/>
      <c r="M34" s="170">
        <f>'LIMA RAMP G1 MASTER'!M34</f>
        <v>14</v>
      </c>
      <c r="N34" s="297">
        <f>'LIMA RAMP G1 MASTER'!N34</f>
        <v>0.02</v>
      </c>
      <c r="O34" s="283"/>
      <c r="P34" s="297">
        <f>'LIMA RAMP G1 MASTER'!P34</f>
        <v>0.28000000000000003</v>
      </c>
      <c r="Q34" s="283"/>
      <c r="R34" s="330">
        <f>'LIMA RAMP G1 MASTER'!R34</f>
        <v>0</v>
      </c>
      <c r="S34" s="356"/>
      <c r="T34" s="185">
        <f>'LIMA RAMP G1 MASTER'!T34</f>
        <v>791.96842500000002</v>
      </c>
      <c r="U34" s="186"/>
      <c r="V34" s="169">
        <f>'LIMA RAMP G1 MASTER'!V34</f>
        <v>0</v>
      </c>
      <c r="W34" s="175"/>
      <c r="X34" s="183"/>
      <c r="Y34" s="184"/>
      <c r="Z34" s="183"/>
      <c r="AA34" s="184"/>
      <c r="AB34" s="183"/>
      <c r="AC34" s="184"/>
      <c r="AD34" s="183"/>
      <c r="AE34" s="184"/>
      <c r="AF34" s="169"/>
      <c r="AG34" s="34"/>
      <c r="AH34" s="185"/>
      <c r="AI34" s="186"/>
      <c r="AJ34" s="170"/>
      <c r="AK34" s="297"/>
      <c r="AL34" s="283"/>
      <c r="AM34" s="297"/>
      <c r="AN34" s="283"/>
      <c r="AO34" s="330"/>
      <c r="AP34" s="356"/>
      <c r="AQ34" s="185"/>
      <c r="AR34" s="186"/>
      <c r="AS34" s="169"/>
    </row>
    <row r="35" spans="1:45" s="7" customFormat="1" ht="12.75" customHeight="1">
      <c r="A35" s="281"/>
      <c r="B35" s="184"/>
      <c r="C35" s="281"/>
      <c r="D35" s="184"/>
      <c r="E35" s="281"/>
      <c r="F35" s="184"/>
      <c r="G35" s="281"/>
      <c r="H35" s="184"/>
      <c r="I35" s="169"/>
      <c r="J35" s="35">
        <f>'LIMA RAMP G1 MASTER'!J35</f>
        <v>6935</v>
      </c>
      <c r="K35" s="185">
        <f>'LIMA RAMP G1 MASTER'!K35</f>
        <v>791.5085150000001</v>
      </c>
      <c r="L35" s="186"/>
      <c r="M35" s="170">
        <f>'LIMA RAMP G1 MASTER'!M35</f>
        <v>14</v>
      </c>
      <c r="N35" s="297">
        <f>'LIMA RAMP G1 MASTER'!N35</f>
        <v>0.02</v>
      </c>
      <c r="O35" s="283"/>
      <c r="P35" s="297">
        <f>'LIMA RAMP G1 MASTER'!P35</f>
        <v>0.28000000000000003</v>
      </c>
      <c r="Q35" s="283"/>
      <c r="R35" s="330">
        <f>'LIMA RAMP G1 MASTER'!R35</f>
        <v>0</v>
      </c>
      <c r="S35" s="356"/>
      <c r="T35" s="185">
        <f>'LIMA RAMP G1 MASTER'!T35</f>
        <v>791.78851500000007</v>
      </c>
      <c r="U35" s="186"/>
      <c r="V35" s="169">
        <f>'LIMA RAMP G1 MASTER'!V35</f>
        <v>0</v>
      </c>
      <c r="W35" s="175"/>
      <c r="X35" s="183"/>
      <c r="Y35" s="184"/>
      <c r="Z35" s="183"/>
      <c r="AA35" s="184"/>
      <c r="AB35" s="183"/>
      <c r="AC35" s="184"/>
      <c r="AD35" s="183"/>
      <c r="AE35" s="184"/>
      <c r="AF35" s="169"/>
      <c r="AG35" s="34"/>
      <c r="AH35" s="185"/>
      <c r="AI35" s="186"/>
      <c r="AJ35" s="170"/>
      <c r="AK35" s="297"/>
      <c r="AL35" s="283"/>
      <c r="AM35" s="297"/>
      <c r="AN35" s="283"/>
      <c r="AO35" s="330"/>
      <c r="AP35" s="356"/>
      <c r="AQ35" s="185"/>
      <c r="AR35" s="186"/>
      <c r="AS35" s="169"/>
    </row>
    <row r="36" spans="1:45" s="7" customFormat="1" ht="12.75" customHeight="1">
      <c r="A36" s="281"/>
      <c r="B36" s="184"/>
      <c r="C36" s="281"/>
      <c r="D36" s="184"/>
      <c r="E36" s="281"/>
      <c r="F36" s="184"/>
      <c r="G36" s="281"/>
      <c r="H36" s="184"/>
      <c r="I36" s="169"/>
      <c r="J36" s="34">
        <f>'LIMA RAMP G1 MASTER'!J36</f>
        <v>6950</v>
      </c>
      <c r="K36" s="185">
        <f>'LIMA RAMP G1 MASTER'!K36</f>
        <v>791.26424875000009</v>
      </c>
      <c r="L36" s="186"/>
      <c r="M36" s="170">
        <f>'LIMA RAMP G1 MASTER'!M36</f>
        <v>14</v>
      </c>
      <c r="N36" s="297">
        <f>'LIMA RAMP G1 MASTER'!N36</f>
        <v>0.02</v>
      </c>
      <c r="O36" s="283"/>
      <c r="P36" s="297">
        <f>'LIMA RAMP G1 MASTER'!P36</f>
        <v>0.28000000000000003</v>
      </c>
      <c r="Q36" s="283"/>
      <c r="R36" s="330">
        <f>'LIMA RAMP G1 MASTER'!R36</f>
        <v>0</v>
      </c>
      <c r="S36" s="356"/>
      <c r="T36" s="185">
        <f>'LIMA RAMP G1 MASTER'!T36</f>
        <v>791.54424875000007</v>
      </c>
      <c r="U36" s="186"/>
      <c r="V36" s="169">
        <f>'LIMA RAMP G1 MASTER'!V36</f>
        <v>0</v>
      </c>
      <c r="W36" s="175"/>
      <c r="X36" s="183"/>
      <c r="Y36" s="184"/>
      <c r="Z36" s="183"/>
      <c r="AA36" s="184"/>
      <c r="AB36" s="183"/>
      <c r="AC36" s="184"/>
      <c r="AD36" s="183"/>
      <c r="AE36" s="184"/>
      <c r="AF36" s="169"/>
      <c r="AG36" s="34"/>
      <c r="AH36" s="185"/>
      <c r="AI36" s="186"/>
      <c r="AJ36" s="170"/>
      <c r="AK36" s="297"/>
      <c r="AL36" s="283"/>
      <c r="AM36" s="297"/>
      <c r="AN36" s="283"/>
      <c r="AO36" s="330"/>
      <c r="AP36" s="356"/>
      <c r="AQ36" s="185"/>
      <c r="AR36" s="186"/>
      <c r="AS36" s="169"/>
    </row>
    <row r="37" spans="1:45" s="7" customFormat="1" ht="12.75" customHeight="1">
      <c r="A37" s="281"/>
      <c r="B37" s="184"/>
      <c r="C37" s="281"/>
      <c r="D37" s="184"/>
      <c r="E37" s="281"/>
      <c r="F37" s="184"/>
      <c r="G37" s="281"/>
      <c r="H37" s="184"/>
      <c r="I37" s="169"/>
      <c r="J37" s="34">
        <f>'LIMA RAMP G1 MASTER'!J37</f>
        <v>6975</v>
      </c>
      <c r="K37" s="185">
        <f>'LIMA RAMP G1 MASTER'!K37</f>
        <v>790.97100222222218</v>
      </c>
      <c r="L37" s="186"/>
      <c r="M37" s="170">
        <f>'LIMA RAMP G1 MASTER'!M37</f>
        <v>14</v>
      </c>
      <c r="N37" s="297">
        <f>'LIMA RAMP G1 MASTER'!N37</f>
        <v>0.02</v>
      </c>
      <c r="O37" s="283"/>
      <c r="P37" s="297">
        <f>'LIMA RAMP G1 MASTER'!P37</f>
        <v>0.28000000000000003</v>
      </c>
      <c r="Q37" s="283"/>
      <c r="R37" s="330">
        <f>'LIMA RAMP G1 MASTER'!R37</f>
        <v>0</v>
      </c>
      <c r="S37" s="356"/>
      <c r="T37" s="185">
        <f>'LIMA RAMP G1 MASTER'!T37</f>
        <v>791.25100222222216</v>
      </c>
      <c r="U37" s="186"/>
      <c r="V37" s="169">
        <f>'LIMA RAMP G1 MASTER'!V37</f>
        <v>0</v>
      </c>
      <c r="W37" s="175"/>
      <c r="X37" s="183"/>
      <c r="Y37" s="184"/>
      <c r="Z37" s="183"/>
      <c r="AA37" s="184"/>
      <c r="AB37" s="183"/>
      <c r="AC37" s="184"/>
      <c r="AD37" s="183"/>
      <c r="AE37" s="184"/>
      <c r="AF37" s="169"/>
      <c r="AG37" s="34"/>
      <c r="AH37" s="185"/>
      <c r="AI37" s="186"/>
      <c r="AJ37" s="170"/>
      <c r="AK37" s="297"/>
      <c r="AL37" s="283"/>
      <c r="AM37" s="297"/>
      <c r="AN37" s="283"/>
      <c r="AO37" s="330"/>
      <c r="AP37" s="356"/>
      <c r="AQ37" s="185"/>
      <c r="AR37" s="186"/>
      <c r="AS37" s="169"/>
    </row>
    <row r="38" spans="1:45" s="7" customFormat="1" ht="12.75" customHeight="1">
      <c r="A38" s="281"/>
      <c r="B38" s="184"/>
      <c r="C38" s="281"/>
      <c r="D38" s="184"/>
      <c r="E38" s="281"/>
      <c r="F38" s="184"/>
      <c r="G38" s="281"/>
      <c r="H38" s="184"/>
      <c r="I38" s="169"/>
      <c r="J38" s="35">
        <f>'LIMA RAMP G1 MASTER'!J38</f>
        <v>6985</v>
      </c>
      <c r="K38" s="185">
        <f>'LIMA RAMP G1 MASTER'!K38</f>
        <v>790.89354722222231</v>
      </c>
      <c r="L38" s="186"/>
      <c r="M38" s="170">
        <f>'LIMA RAMP G1 MASTER'!M38</f>
        <v>14</v>
      </c>
      <c r="N38" s="297">
        <f>'LIMA RAMP G1 MASTER'!N38</f>
        <v>0.02</v>
      </c>
      <c r="O38" s="283"/>
      <c r="P38" s="297">
        <f>'LIMA RAMP G1 MASTER'!P38</f>
        <v>0.28000000000000003</v>
      </c>
      <c r="Q38" s="283"/>
      <c r="R38" s="330" t="str">
        <f>'LIMA RAMP G1 MASTER'!R38</f>
        <v>181:1</v>
      </c>
      <c r="S38" s="356"/>
      <c r="T38" s="185">
        <f>'LIMA RAMP G1 MASTER'!T38</f>
        <v>791.17354722222228</v>
      </c>
      <c r="U38" s="186"/>
      <c r="V38" s="169">
        <f>'LIMA RAMP G1 MASTER'!V38</f>
        <v>0</v>
      </c>
      <c r="W38" s="175"/>
      <c r="X38" s="183"/>
      <c r="Y38" s="184"/>
      <c r="Z38" s="183"/>
      <c r="AA38" s="184"/>
      <c r="AB38" s="183"/>
      <c r="AC38" s="184"/>
      <c r="AD38" s="183"/>
      <c r="AE38" s="184"/>
      <c r="AF38" s="169"/>
      <c r="AG38" s="34"/>
      <c r="AH38" s="185"/>
      <c r="AI38" s="186"/>
      <c r="AJ38" s="170"/>
      <c r="AK38" s="297"/>
      <c r="AL38" s="283"/>
      <c r="AM38" s="297"/>
      <c r="AN38" s="283"/>
      <c r="AO38" s="330"/>
      <c r="AP38" s="356"/>
      <c r="AQ38" s="185"/>
      <c r="AR38" s="186"/>
      <c r="AS38" s="169"/>
    </row>
    <row r="39" spans="1:45" s="7" customFormat="1" ht="12.75" customHeight="1">
      <c r="A39" s="281"/>
      <c r="B39" s="184"/>
      <c r="C39" s="281"/>
      <c r="D39" s="184"/>
      <c r="E39" s="281"/>
      <c r="F39" s="184"/>
      <c r="G39" s="281"/>
      <c r="H39" s="184"/>
      <c r="I39" s="169"/>
      <c r="J39" s="34">
        <f>'LIMA RAMP G1 MASTER'!J39</f>
        <v>7000</v>
      </c>
      <c r="K39" s="185">
        <f>'LIMA RAMP G1 MASTER'!K39</f>
        <v>790.82005430555557</v>
      </c>
      <c r="L39" s="186"/>
      <c r="M39" s="170">
        <f>'LIMA RAMP G1 MASTER'!M39</f>
        <v>14</v>
      </c>
      <c r="N39" s="297">
        <f>'LIMA RAMP G1 MASTER'!N39</f>
        <v>2.5925E-2</v>
      </c>
      <c r="O39" s="283"/>
      <c r="P39" s="297">
        <f>'LIMA RAMP G1 MASTER'!P39</f>
        <v>0.36294999999999999</v>
      </c>
      <c r="Q39" s="283"/>
      <c r="R39" s="330" t="str">
        <f>'LIMA RAMP G1 MASTER'!R39</f>
        <v>181:1</v>
      </c>
      <c r="S39" s="356"/>
      <c r="T39" s="185">
        <f>'LIMA RAMP G1 MASTER'!T39</f>
        <v>791.18300430555553</v>
      </c>
      <c r="U39" s="186"/>
      <c r="V39" s="169">
        <f>'LIMA RAMP G1 MASTER'!V39</f>
        <v>0</v>
      </c>
      <c r="W39" s="175"/>
      <c r="X39" s="183"/>
      <c r="Y39" s="184"/>
      <c r="Z39" s="183"/>
      <c r="AA39" s="184"/>
      <c r="AB39" s="183"/>
      <c r="AC39" s="184"/>
      <c r="AD39" s="183"/>
      <c r="AE39" s="184"/>
      <c r="AF39" s="169"/>
      <c r="AG39" s="34"/>
      <c r="AH39" s="185"/>
      <c r="AI39" s="186"/>
      <c r="AJ39" s="170"/>
      <c r="AK39" s="297"/>
      <c r="AL39" s="283"/>
      <c r="AM39" s="297"/>
      <c r="AN39" s="283"/>
      <c r="AO39" s="330"/>
      <c r="AP39" s="356"/>
      <c r="AQ39" s="185"/>
      <c r="AR39" s="186"/>
      <c r="AS39" s="169"/>
    </row>
    <row r="40" spans="1:45" s="7" customFormat="1" ht="12.75" customHeight="1">
      <c r="A40" s="281"/>
      <c r="B40" s="184"/>
      <c r="C40" s="281"/>
      <c r="D40" s="184"/>
      <c r="E40" s="281"/>
      <c r="F40" s="184"/>
      <c r="G40" s="281"/>
      <c r="H40" s="184"/>
      <c r="I40" s="169"/>
      <c r="J40" s="34">
        <f>'LIMA RAMP G1 MASTER'!J40</f>
        <v>7025</v>
      </c>
      <c r="K40" s="185">
        <f>'LIMA RAMP G1 MASTER'!K40</f>
        <v>790.81140500000004</v>
      </c>
      <c r="L40" s="186"/>
      <c r="M40" s="170">
        <f>'LIMA RAMP G1 MASTER'!M40</f>
        <v>14</v>
      </c>
      <c r="N40" s="297">
        <f>'LIMA RAMP G1 MASTER'!N40</f>
        <v>3.5799999999999998E-2</v>
      </c>
      <c r="O40" s="283"/>
      <c r="P40" s="297">
        <f>'LIMA RAMP G1 MASTER'!P40</f>
        <v>0.50119999999999998</v>
      </c>
      <c r="Q40" s="283"/>
      <c r="R40" s="330" t="str">
        <f>'LIMA RAMP G1 MASTER'!R40</f>
        <v>181:1</v>
      </c>
      <c r="S40" s="356"/>
      <c r="T40" s="185">
        <f>'LIMA RAMP G1 MASTER'!T40</f>
        <v>791.31260500000008</v>
      </c>
      <c r="U40" s="186"/>
      <c r="V40" s="169">
        <f>'LIMA RAMP G1 MASTER'!V40</f>
        <v>0</v>
      </c>
      <c r="W40" s="175"/>
      <c r="X40" s="183"/>
      <c r="Y40" s="184"/>
      <c r="Z40" s="183"/>
      <c r="AA40" s="184"/>
      <c r="AB40" s="183"/>
      <c r="AC40" s="184"/>
      <c r="AD40" s="183"/>
      <c r="AE40" s="184"/>
      <c r="AF40" s="169"/>
      <c r="AG40" s="34"/>
      <c r="AH40" s="185"/>
      <c r="AI40" s="186"/>
      <c r="AJ40" s="170"/>
      <c r="AK40" s="297"/>
      <c r="AL40" s="283"/>
      <c r="AM40" s="297"/>
      <c r="AN40" s="283"/>
      <c r="AO40" s="330"/>
      <c r="AP40" s="356"/>
      <c r="AQ40" s="185"/>
      <c r="AR40" s="186"/>
      <c r="AS40" s="169"/>
    </row>
    <row r="41" spans="1:45" s="7" customFormat="1" ht="12.75" customHeight="1">
      <c r="A41" s="281"/>
      <c r="B41" s="184"/>
      <c r="C41" s="281"/>
      <c r="D41" s="184"/>
      <c r="E41" s="281"/>
      <c r="F41" s="184"/>
      <c r="G41" s="281"/>
      <c r="H41" s="184"/>
      <c r="I41" s="169"/>
      <c r="J41" s="34">
        <f>'LIMA RAMP G1 MASTER'!J41</f>
        <v>7050</v>
      </c>
      <c r="K41" s="185">
        <f>'LIMA RAMP G1 MASTER'!K41</f>
        <v>790.87399999999991</v>
      </c>
      <c r="L41" s="186"/>
      <c r="M41" s="304" t="str">
        <f>'LIMA RAMP G1 MASTER'!M41</f>
        <v>BASED ON LIMA AVE.</v>
      </c>
      <c r="N41" s="305"/>
      <c r="O41" s="305"/>
      <c r="P41" s="305"/>
      <c r="Q41" s="305"/>
      <c r="R41" s="305"/>
      <c r="S41" s="305"/>
      <c r="T41" s="305"/>
      <c r="U41" s="383"/>
      <c r="V41" s="169">
        <f>'LIMA RAMP G1 MASTER'!V41</f>
        <v>0</v>
      </c>
      <c r="W41" s="175"/>
      <c r="X41" s="183"/>
      <c r="Y41" s="184"/>
      <c r="Z41" s="183"/>
      <c r="AA41" s="184"/>
      <c r="AB41" s="183"/>
      <c r="AC41" s="184"/>
      <c r="AD41" s="183"/>
      <c r="AE41" s="184"/>
      <c r="AF41" s="169"/>
      <c r="AG41" s="34"/>
      <c r="AH41" s="185"/>
      <c r="AI41" s="186"/>
      <c r="AJ41" s="170"/>
      <c r="AK41" s="297"/>
      <c r="AL41" s="283"/>
      <c r="AM41" s="297"/>
      <c r="AN41" s="283"/>
      <c r="AO41" s="330"/>
      <c r="AP41" s="356"/>
      <c r="AQ41" s="185"/>
      <c r="AR41" s="186"/>
      <c r="AS41" s="169"/>
    </row>
    <row r="42" spans="1:45" s="7" customFormat="1" ht="12.75" customHeight="1">
      <c r="A42" s="281"/>
      <c r="B42" s="184"/>
      <c r="C42" s="281"/>
      <c r="D42" s="184"/>
      <c r="E42" s="281"/>
      <c r="F42" s="184"/>
      <c r="G42" s="281"/>
      <c r="H42" s="184"/>
      <c r="I42" s="169"/>
      <c r="J42" s="35">
        <f>'LIMA RAMP G1 MASTER'!J42</f>
        <v>7053.18</v>
      </c>
      <c r="K42" s="185">
        <f>'LIMA RAMP G1 MASTER'!K42</f>
        <v>790.88194999999996</v>
      </c>
      <c r="L42" s="186"/>
      <c r="M42" s="306"/>
      <c r="N42" s="307"/>
      <c r="O42" s="307"/>
      <c r="P42" s="307"/>
      <c r="Q42" s="307"/>
      <c r="R42" s="307"/>
      <c r="S42" s="307"/>
      <c r="T42" s="307"/>
      <c r="U42" s="384"/>
      <c r="V42" s="169" t="str">
        <f>'LIMA RAMP G1 MASTER'!V42</f>
        <v>PC</v>
      </c>
      <c r="W42" s="175"/>
      <c r="X42" s="183"/>
      <c r="Y42" s="184"/>
      <c r="Z42" s="183"/>
      <c r="AA42" s="184"/>
      <c r="AB42" s="183"/>
      <c r="AC42" s="184"/>
      <c r="AD42" s="183"/>
      <c r="AE42" s="184"/>
      <c r="AF42" s="169"/>
      <c r="AG42" s="34"/>
      <c r="AH42" s="185"/>
      <c r="AI42" s="186"/>
      <c r="AJ42" s="170"/>
      <c r="AK42" s="297"/>
      <c r="AL42" s="283"/>
      <c r="AM42" s="297"/>
      <c r="AN42" s="283"/>
      <c r="AO42" s="330"/>
      <c r="AP42" s="356"/>
      <c r="AQ42" s="185"/>
      <c r="AR42" s="186"/>
      <c r="AS42" s="169"/>
    </row>
    <row r="43" spans="1:45" s="7" customFormat="1" ht="12.75" customHeight="1">
      <c r="A43" s="281"/>
      <c r="B43" s="184"/>
      <c r="C43" s="281"/>
      <c r="D43" s="184"/>
      <c r="E43" s="281"/>
      <c r="F43" s="184"/>
      <c r="G43" s="281"/>
      <c r="H43" s="184"/>
      <c r="I43" s="169"/>
      <c r="J43" s="34">
        <f>'LIMA RAMP G1 MASTER'!J43</f>
        <v>7075</v>
      </c>
      <c r="K43" s="185">
        <f>'LIMA RAMP G1 MASTER'!K43</f>
        <v>790.93649999999991</v>
      </c>
      <c r="L43" s="186"/>
      <c r="M43" s="306"/>
      <c r="N43" s="307"/>
      <c r="O43" s="307"/>
      <c r="P43" s="307"/>
      <c r="Q43" s="307"/>
      <c r="R43" s="307"/>
      <c r="S43" s="307"/>
      <c r="T43" s="307"/>
      <c r="U43" s="384"/>
      <c r="V43" s="169">
        <f>'LIMA RAMP G1 MASTER'!V43</f>
        <v>0</v>
      </c>
      <c r="W43" s="175"/>
      <c r="X43" s="183"/>
      <c r="Y43" s="184"/>
      <c r="Z43" s="183"/>
      <c r="AA43" s="184"/>
      <c r="AB43" s="183"/>
      <c r="AC43" s="184"/>
      <c r="AD43" s="183"/>
      <c r="AE43" s="184"/>
      <c r="AF43" s="169"/>
      <c r="AG43" s="34"/>
      <c r="AH43" s="185"/>
      <c r="AI43" s="186"/>
      <c r="AJ43" s="170"/>
      <c r="AK43" s="297"/>
      <c r="AL43" s="283"/>
      <c r="AM43" s="297"/>
      <c r="AN43" s="283"/>
      <c r="AO43" s="330"/>
      <c r="AP43" s="356"/>
      <c r="AQ43" s="185"/>
      <c r="AR43" s="186"/>
      <c r="AS43" s="169"/>
    </row>
    <row r="44" spans="1:45" s="7" customFormat="1" ht="12.75" customHeight="1">
      <c r="A44" s="281"/>
      <c r="B44" s="184"/>
      <c r="C44" s="281"/>
      <c r="D44" s="184"/>
      <c r="E44" s="281"/>
      <c r="F44" s="184"/>
      <c r="G44" s="281"/>
      <c r="H44" s="184"/>
      <c r="I44" s="169"/>
      <c r="J44" s="34">
        <f>'LIMA RAMP G1 MASTER'!J44</f>
        <v>7100</v>
      </c>
      <c r="K44" s="185">
        <f>'LIMA RAMP G1 MASTER'!K44</f>
        <v>790.99899999999991</v>
      </c>
      <c r="L44" s="186"/>
      <c r="M44" s="306"/>
      <c r="N44" s="307"/>
      <c r="O44" s="307"/>
      <c r="P44" s="307"/>
      <c r="Q44" s="307"/>
      <c r="R44" s="307"/>
      <c r="S44" s="307"/>
      <c r="T44" s="307"/>
      <c r="U44" s="384"/>
      <c r="V44" s="169">
        <f>'LIMA RAMP G1 MASTER'!V44</f>
        <v>0</v>
      </c>
      <c r="W44" s="175"/>
      <c r="X44" s="183"/>
      <c r="Y44" s="184"/>
      <c r="Z44" s="183"/>
      <c r="AA44" s="184"/>
      <c r="AB44" s="183"/>
      <c r="AC44" s="184"/>
      <c r="AD44" s="183"/>
      <c r="AE44" s="184"/>
      <c r="AF44" s="169"/>
      <c r="AG44" s="34"/>
      <c r="AH44" s="185"/>
      <c r="AI44" s="186"/>
      <c r="AJ44" s="170"/>
      <c r="AK44" s="297"/>
      <c r="AL44" s="283"/>
      <c r="AM44" s="297"/>
      <c r="AN44" s="283"/>
      <c r="AO44" s="330"/>
      <c r="AP44" s="356"/>
      <c r="AQ44" s="185"/>
      <c r="AR44" s="186"/>
      <c r="AS44" s="169"/>
    </row>
    <row r="45" spans="1:45" s="7" customFormat="1" ht="12.75" customHeight="1">
      <c r="A45" s="281"/>
      <c r="B45" s="184"/>
      <c r="C45" s="281"/>
      <c r="D45" s="184"/>
      <c r="E45" s="281"/>
      <c r="F45" s="184"/>
      <c r="G45" s="281"/>
      <c r="H45" s="184"/>
      <c r="I45" s="169"/>
      <c r="J45" s="34">
        <f>'LIMA RAMP G1 MASTER'!J45</f>
        <v>7125</v>
      </c>
      <c r="K45" s="185">
        <f>'LIMA RAMP G1 MASTER'!K45</f>
        <v>791.06149999999991</v>
      </c>
      <c r="L45" s="186"/>
      <c r="M45" s="306"/>
      <c r="N45" s="307"/>
      <c r="O45" s="307"/>
      <c r="P45" s="307"/>
      <c r="Q45" s="307"/>
      <c r="R45" s="307"/>
      <c r="S45" s="307"/>
      <c r="T45" s="307"/>
      <c r="U45" s="384"/>
      <c r="V45" s="169">
        <f>'LIMA RAMP G1 MASTER'!V45</f>
        <v>0</v>
      </c>
      <c r="W45" s="175"/>
      <c r="X45" s="183"/>
      <c r="Y45" s="184"/>
      <c r="Z45" s="183"/>
      <c r="AA45" s="184"/>
      <c r="AB45" s="183"/>
      <c r="AC45" s="184"/>
      <c r="AD45" s="183"/>
      <c r="AE45" s="184"/>
      <c r="AF45" s="169"/>
      <c r="AG45" s="34"/>
      <c r="AH45" s="185"/>
      <c r="AI45" s="186"/>
      <c r="AJ45" s="170"/>
      <c r="AK45" s="297"/>
      <c r="AL45" s="283"/>
      <c r="AM45" s="297"/>
      <c r="AN45" s="283"/>
      <c r="AO45" s="330"/>
      <c r="AP45" s="356"/>
      <c r="AQ45" s="185"/>
      <c r="AR45" s="186"/>
      <c r="AS45" s="169"/>
    </row>
    <row r="46" spans="1:45" s="7" customFormat="1" ht="12.75" customHeight="1">
      <c r="A46" s="281"/>
      <c r="B46" s="184"/>
      <c r="C46" s="281"/>
      <c r="D46" s="184"/>
      <c r="E46" s="281"/>
      <c r="F46" s="184"/>
      <c r="G46" s="281"/>
      <c r="H46" s="184"/>
      <c r="I46" s="169"/>
      <c r="J46" s="34">
        <f>'LIMA RAMP G1 MASTER'!J46</f>
        <v>7150</v>
      </c>
      <c r="K46" s="185">
        <f>'LIMA RAMP G1 MASTER'!K46</f>
        <v>791.12399999999991</v>
      </c>
      <c r="L46" s="186"/>
      <c r="M46" s="306"/>
      <c r="N46" s="307"/>
      <c r="O46" s="307"/>
      <c r="P46" s="307"/>
      <c r="Q46" s="307"/>
      <c r="R46" s="307"/>
      <c r="S46" s="307"/>
      <c r="T46" s="307"/>
      <c r="U46" s="384"/>
      <c r="V46" s="169">
        <f>'LIMA RAMP G1 MASTER'!V46</f>
        <v>0</v>
      </c>
      <c r="W46" s="175"/>
      <c r="X46" s="183"/>
      <c r="Y46" s="184"/>
      <c r="Z46" s="183"/>
      <c r="AA46" s="184"/>
      <c r="AB46" s="183"/>
      <c r="AC46" s="184"/>
      <c r="AD46" s="183"/>
      <c r="AE46" s="184"/>
      <c r="AF46" s="169"/>
      <c r="AG46" s="34"/>
      <c r="AH46" s="185"/>
      <c r="AI46" s="186"/>
      <c r="AJ46" s="170"/>
      <c r="AK46" s="297"/>
      <c r="AL46" s="283"/>
      <c r="AM46" s="297"/>
      <c r="AN46" s="283"/>
      <c r="AO46" s="330"/>
      <c r="AP46" s="356"/>
      <c r="AQ46" s="185"/>
      <c r="AR46" s="186"/>
      <c r="AS46" s="169"/>
    </row>
    <row r="47" spans="1:45" s="7" customFormat="1" ht="12.75" customHeight="1">
      <c r="A47" s="281"/>
      <c r="B47" s="184"/>
      <c r="C47" s="281"/>
      <c r="D47" s="184"/>
      <c r="E47" s="281"/>
      <c r="F47" s="184"/>
      <c r="G47" s="281"/>
      <c r="H47" s="184"/>
      <c r="I47" s="169"/>
      <c r="J47" s="35">
        <f>'LIMA RAMP G1 MASTER'!J47</f>
        <v>7168.42</v>
      </c>
      <c r="K47" s="185">
        <f>'LIMA RAMP G1 MASTER'!K47</f>
        <v>791.17004999999995</v>
      </c>
      <c r="L47" s="186"/>
      <c r="M47" s="308"/>
      <c r="N47" s="309"/>
      <c r="O47" s="309"/>
      <c r="P47" s="309"/>
      <c r="Q47" s="309"/>
      <c r="R47" s="309"/>
      <c r="S47" s="309"/>
      <c r="T47" s="309"/>
      <c r="U47" s="385"/>
      <c r="V47" s="169" t="str">
        <f>'LIMA RAMP G1 MASTER'!V47</f>
        <v>PT</v>
      </c>
      <c r="W47" s="175"/>
      <c r="X47" s="183"/>
      <c r="Y47" s="184"/>
      <c r="Z47" s="183"/>
      <c r="AA47" s="184"/>
      <c r="AB47" s="183"/>
      <c r="AC47" s="184"/>
      <c r="AD47" s="183"/>
      <c r="AE47" s="184"/>
      <c r="AF47" s="169"/>
      <c r="AG47" s="34"/>
      <c r="AH47" s="185"/>
      <c r="AI47" s="186"/>
      <c r="AJ47" s="170"/>
      <c r="AK47" s="297"/>
      <c r="AL47" s="283"/>
      <c r="AM47" s="297"/>
      <c r="AN47" s="283"/>
      <c r="AO47" s="330"/>
      <c r="AP47" s="356"/>
      <c r="AQ47" s="185"/>
      <c r="AR47" s="186"/>
      <c r="AS47" s="169"/>
    </row>
    <row r="48" spans="1:45" s="7" customFormat="1" ht="12.75" customHeight="1">
      <c r="A48" s="281"/>
      <c r="B48" s="184"/>
      <c r="C48" s="281"/>
      <c r="D48" s="184"/>
      <c r="E48" s="281"/>
      <c r="F48" s="184"/>
      <c r="G48" s="281"/>
      <c r="H48" s="184"/>
      <c r="I48" s="169"/>
      <c r="J48" s="35"/>
      <c r="K48" s="185"/>
      <c r="L48" s="186"/>
      <c r="M48" s="170"/>
      <c r="N48" s="297"/>
      <c r="O48" s="283"/>
      <c r="P48" s="297"/>
      <c r="Q48" s="283"/>
      <c r="R48" s="330"/>
      <c r="S48" s="356"/>
      <c r="T48" s="185"/>
      <c r="U48" s="186"/>
      <c r="V48" s="169">
        <f>'LIMA RAMP G1 MASTER'!V48</f>
        <v>0</v>
      </c>
      <c r="W48" s="175"/>
      <c r="X48" s="183"/>
      <c r="Y48" s="184"/>
      <c r="Z48" s="183"/>
      <c r="AA48" s="184"/>
      <c r="AB48" s="183"/>
      <c r="AC48" s="184"/>
      <c r="AD48" s="183"/>
      <c r="AE48" s="184"/>
      <c r="AF48" s="169"/>
      <c r="AG48" s="34"/>
      <c r="AH48" s="185"/>
      <c r="AI48" s="186"/>
      <c r="AJ48" s="170"/>
      <c r="AK48" s="297"/>
      <c r="AL48" s="283"/>
      <c r="AM48" s="297"/>
      <c r="AN48" s="283"/>
      <c r="AO48" s="330"/>
      <c r="AP48" s="356"/>
      <c r="AQ48" s="185"/>
      <c r="AR48" s="186"/>
      <c r="AS48" s="169"/>
    </row>
    <row r="49" spans="1:45" s="7" customFormat="1" ht="12.75" customHeight="1">
      <c r="A49" s="281"/>
      <c r="B49" s="184"/>
      <c r="C49" s="281"/>
      <c r="D49" s="184"/>
      <c r="E49" s="281"/>
      <c r="F49" s="184"/>
      <c r="G49" s="281"/>
      <c r="H49" s="184"/>
      <c r="I49" s="169"/>
      <c r="J49" s="34"/>
      <c r="K49" s="185"/>
      <c r="L49" s="186"/>
      <c r="M49" s="170"/>
      <c r="N49" s="297"/>
      <c r="O49" s="283"/>
      <c r="P49" s="297"/>
      <c r="Q49" s="283"/>
      <c r="R49" s="330"/>
      <c r="S49" s="356"/>
      <c r="T49" s="185"/>
      <c r="U49" s="186"/>
      <c r="V49" s="169"/>
      <c r="W49" s="175"/>
      <c r="X49" s="183"/>
      <c r="Y49" s="184"/>
      <c r="Z49" s="183"/>
      <c r="AA49" s="184"/>
      <c r="AB49" s="183"/>
      <c r="AC49" s="184"/>
      <c r="AD49" s="183"/>
      <c r="AE49" s="184"/>
      <c r="AF49" s="169"/>
      <c r="AG49" s="34"/>
      <c r="AH49" s="185"/>
      <c r="AI49" s="186"/>
      <c r="AJ49" s="170"/>
      <c r="AK49" s="297"/>
      <c r="AL49" s="283"/>
      <c r="AM49" s="297"/>
      <c r="AN49" s="283"/>
      <c r="AO49" s="330"/>
      <c r="AP49" s="356"/>
      <c r="AQ49" s="185"/>
      <c r="AR49" s="186"/>
      <c r="AS49" s="169"/>
    </row>
    <row r="50" spans="1:45" s="7" customFormat="1" ht="12.75" customHeight="1">
      <c r="A50" s="281"/>
      <c r="B50" s="184"/>
      <c r="C50" s="281"/>
      <c r="D50" s="184"/>
      <c r="E50" s="281"/>
      <c r="F50" s="184"/>
      <c r="G50" s="281"/>
      <c r="H50" s="184"/>
      <c r="I50" s="169"/>
      <c r="J50" s="34"/>
      <c r="K50" s="185"/>
      <c r="L50" s="186"/>
      <c r="M50" s="170"/>
      <c r="N50" s="297"/>
      <c r="O50" s="283"/>
      <c r="P50" s="297"/>
      <c r="Q50" s="283"/>
      <c r="R50" s="330"/>
      <c r="S50" s="356"/>
      <c r="T50" s="185"/>
      <c r="U50" s="186"/>
      <c r="V50" s="169"/>
      <c r="W50" s="175"/>
      <c r="X50" s="183"/>
      <c r="Y50" s="184"/>
      <c r="Z50" s="183"/>
      <c r="AA50" s="184"/>
      <c r="AB50" s="183"/>
      <c r="AC50" s="184"/>
      <c r="AD50" s="183"/>
      <c r="AE50" s="184"/>
      <c r="AF50" s="169"/>
      <c r="AG50" s="34"/>
      <c r="AH50" s="185"/>
      <c r="AI50" s="186"/>
      <c r="AJ50" s="170"/>
      <c r="AK50" s="297"/>
      <c r="AL50" s="283"/>
      <c r="AM50" s="297"/>
      <c r="AN50" s="283"/>
      <c r="AO50" s="330"/>
      <c r="AP50" s="356"/>
      <c r="AQ50" s="185"/>
      <c r="AR50" s="186"/>
      <c r="AS50" s="169"/>
    </row>
    <row r="51" spans="1:45" s="7" customFormat="1" ht="12.75" customHeight="1">
      <c r="A51" s="281"/>
      <c r="B51" s="184"/>
      <c r="C51" s="281"/>
      <c r="D51" s="184"/>
      <c r="E51" s="281"/>
      <c r="F51" s="184"/>
      <c r="G51" s="281"/>
      <c r="H51" s="184"/>
      <c r="I51" s="169"/>
      <c r="J51" s="34"/>
      <c r="K51" s="185"/>
      <c r="L51" s="186"/>
      <c r="M51" s="170"/>
      <c r="N51" s="297"/>
      <c r="O51" s="283"/>
      <c r="P51" s="297"/>
      <c r="Q51" s="283"/>
      <c r="R51" s="330"/>
      <c r="S51" s="356"/>
      <c r="T51" s="185"/>
      <c r="U51" s="186"/>
      <c r="V51" s="169"/>
      <c r="W51" s="175"/>
      <c r="X51" s="183"/>
      <c r="Y51" s="184"/>
      <c r="Z51" s="183"/>
      <c r="AA51" s="184"/>
      <c r="AB51" s="183"/>
      <c r="AC51" s="184"/>
      <c r="AD51" s="183"/>
      <c r="AE51" s="184"/>
      <c r="AF51" s="169"/>
      <c r="AG51" s="34"/>
      <c r="AH51" s="185"/>
      <c r="AI51" s="186"/>
      <c r="AJ51" s="170"/>
      <c r="AK51" s="297"/>
      <c r="AL51" s="283"/>
      <c r="AM51" s="297"/>
      <c r="AN51" s="283"/>
      <c r="AO51" s="330"/>
      <c r="AP51" s="356"/>
      <c r="AQ51" s="185"/>
      <c r="AR51" s="186"/>
      <c r="AS51" s="169"/>
    </row>
    <row r="52" spans="1:45" s="7" customFormat="1" ht="12.75" customHeight="1">
      <c r="A52" s="281"/>
      <c r="B52" s="184"/>
      <c r="C52" s="281"/>
      <c r="D52" s="184"/>
      <c r="E52" s="281"/>
      <c r="F52" s="184"/>
      <c r="G52" s="281"/>
      <c r="H52" s="184"/>
      <c r="I52" s="169"/>
      <c r="J52" s="95"/>
      <c r="K52" s="185"/>
      <c r="L52" s="186"/>
      <c r="M52" s="170"/>
      <c r="N52" s="297"/>
      <c r="O52" s="283"/>
      <c r="P52" s="297"/>
      <c r="Q52" s="283"/>
      <c r="R52" s="330"/>
      <c r="S52" s="356"/>
      <c r="T52" s="185"/>
      <c r="U52" s="186"/>
      <c r="V52" s="169"/>
      <c r="W52" s="175"/>
      <c r="X52" s="183"/>
      <c r="Y52" s="184"/>
      <c r="Z52" s="183"/>
      <c r="AA52" s="184"/>
      <c r="AB52" s="183"/>
      <c r="AC52" s="184"/>
      <c r="AD52" s="183"/>
      <c r="AE52" s="184"/>
      <c r="AF52" s="169"/>
      <c r="AG52" s="34"/>
      <c r="AH52" s="185"/>
      <c r="AI52" s="186"/>
      <c r="AJ52" s="170"/>
      <c r="AK52" s="297"/>
      <c r="AL52" s="283"/>
      <c r="AM52" s="297"/>
      <c r="AN52" s="283"/>
      <c r="AO52" s="330"/>
      <c r="AP52" s="356"/>
      <c r="AQ52" s="185"/>
      <c r="AR52" s="186"/>
      <c r="AS52" s="169"/>
    </row>
    <row r="53" spans="1:45" s="7" customFormat="1" ht="12.75" customHeight="1">
      <c r="A53" s="281"/>
      <c r="B53" s="184"/>
      <c r="C53" s="281"/>
      <c r="D53" s="184"/>
      <c r="E53" s="281"/>
      <c r="F53" s="184"/>
      <c r="G53" s="281"/>
      <c r="H53" s="184"/>
      <c r="I53" s="169"/>
      <c r="J53" s="95"/>
      <c r="K53" s="185"/>
      <c r="L53" s="186"/>
      <c r="M53" s="170"/>
      <c r="N53" s="297"/>
      <c r="O53" s="283"/>
      <c r="P53" s="297"/>
      <c r="Q53" s="283"/>
      <c r="R53" s="330"/>
      <c r="S53" s="356"/>
      <c r="T53" s="185"/>
      <c r="U53" s="186"/>
      <c r="V53" s="169"/>
      <c r="W53" s="175"/>
      <c r="X53" s="183"/>
      <c r="Y53" s="184"/>
      <c r="Z53" s="183"/>
      <c r="AA53" s="184"/>
      <c r="AB53" s="183"/>
      <c r="AC53" s="184"/>
      <c r="AD53" s="183"/>
      <c r="AE53" s="184"/>
      <c r="AF53" s="169"/>
      <c r="AG53" s="34"/>
      <c r="AH53" s="185"/>
      <c r="AI53" s="186"/>
      <c r="AJ53" s="170"/>
      <c r="AK53" s="297"/>
      <c r="AL53" s="283"/>
      <c r="AM53" s="297"/>
      <c r="AN53" s="283"/>
      <c r="AO53" s="330"/>
      <c r="AP53" s="356"/>
      <c r="AQ53" s="185"/>
      <c r="AR53" s="186"/>
      <c r="AS53" s="169"/>
    </row>
    <row r="54" spans="1:45" s="7" customFormat="1" ht="12.75" customHeight="1">
      <c r="A54" s="281"/>
      <c r="B54" s="184"/>
      <c r="C54" s="281"/>
      <c r="D54" s="184"/>
      <c r="E54" s="281"/>
      <c r="F54" s="184"/>
      <c r="G54" s="281"/>
      <c r="H54" s="184"/>
      <c r="I54" s="169"/>
      <c r="J54" s="95"/>
      <c r="K54" s="185"/>
      <c r="L54" s="186"/>
      <c r="M54" s="170"/>
      <c r="N54" s="297"/>
      <c r="O54" s="283"/>
      <c r="P54" s="297"/>
      <c r="Q54" s="283"/>
      <c r="R54" s="330"/>
      <c r="S54" s="356"/>
      <c r="T54" s="185"/>
      <c r="U54" s="186"/>
      <c r="V54" s="169"/>
      <c r="W54" s="175"/>
      <c r="X54" s="183"/>
      <c r="Y54" s="184"/>
      <c r="Z54" s="183"/>
      <c r="AA54" s="184"/>
      <c r="AB54" s="183"/>
      <c r="AC54" s="184"/>
      <c r="AD54" s="183"/>
      <c r="AE54" s="184"/>
      <c r="AF54" s="169"/>
      <c r="AG54" s="34"/>
      <c r="AH54" s="185"/>
      <c r="AI54" s="186"/>
      <c r="AJ54" s="170"/>
      <c r="AK54" s="297"/>
      <c r="AL54" s="283"/>
      <c r="AM54" s="297"/>
      <c r="AN54" s="283"/>
      <c r="AO54" s="330"/>
      <c r="AP54" s="356"/>
      <c r="AQ54" s="185"/>
      <c r="AR54" s="186"/>
      <c r="AS54" s="169"/>
    </row>
    <row r="55" spans="1:45" s="7" customFormat="1" ht="12.75" customHeight="1">
      <c r="A55" s="281"/>
      <c r="B55" s="184"/>
      <c r="C55" s="281"/>
      <c r="D55" s="184"/>
      <c r="E55" s="281"/>
      <c r="F55" s="184"/>
      <c r="G55" s="281"/>
      <c r="H55" s="184"/>
      <c r="I55" s="169"/>
      <c r="J55" s="96"/>
      <c r="K55" s="185"/>
      <c r="L55" s="186"/>
      <c r="M55" s="170"/>
      <c r="N55" s="297"/>
      <c r="O55" s="283"/>
      <c r="P55" s="297"/>
      <c r="Q55" s="283"/>
      <c r="R55" s="330"/>
      <c r="S55" s="356"/>
      <c r="T55" s="185"/>
      <c r="U55" s="186"/>
      <c r="V55" s="169"/>
      <c r="W55" s="175"/>
      <c r="X55" s="183"/>
      <c r="Y55" s="184"/>
      <c r="Z55" s="183"/>
      <c r="AA55" s="184"/>
      <c r="AB55" s="183"/>
      <c r="AC55" s="184"/>
      <c r="AD55" s="183"/>
      <c r="AE55" s="184"/>
      <c r="AF55" s="169"/>
      <c r="AG55" s="34"/>
      <c r="AH55" s="185"/>
      <c r="AI55" s="186"/>
      <c r="AJ55" s="170"/>
      <c r="AK55" s="297"/>
      <c r="AL55" s="283"/>
      <c r="AM55" s="297"/>
      <c r="AN55" s="283"/>
      <c r="AO55" s="330"/>
      <c r="AP55" s="356"/>
      <c r="AQ55" s="185"/>
      <c r="AR55" s="186"/>
      <c r="AS55" s="169"/>
    </row>
    <row r="56" spans="1:45" s="7" customFormat="1" ht="12.75" customHeight="1">
      <c r="A56" s="281"/>
      <c r="B56" s="184"/>
      <c r="C56" s="281"/>
      <c r="D56" s="184"/>
      <c r="E56" s="281"/>
      <c r="F56" s="184"/>
      <c r="G56" s="281"/>
      <c r="H56" s="184"/>
      <c r="I56" s="169"/>
      <c r="J56" s="96"/>
      <c r="K56" s="185"/>
      <c r="L56" s="186"/>
      <c r="M56" s="170"/>
      <c r="N56" s="297"/>
      <c r="O56" s="283"/>
      <c r="P56" s="297"/>
      <c r="Q56" s="283"/>
      <c r="R56" s="330"/>
      <c r="S56" s="356"/>
      <c r="T56" s="185"/>
      <c r="U56" s="186"/>
      <c r="V56" s="169"/>
      <c r="W56" s="175"/>
      <c r="X56" s="183"/>
      <c r="Y56" s="184"/>
      <c r="Z56" s="183"/>
      <c r="AA56" s="184"/>
      <c r="AB56" s="183"/>
      <c r="AC56" s="184"/>
      <c r="AD56" s="183"/>
      <c r="AE56" s="184"/>
      <c r="AF56" s="169"/>
      <c r="AG56" s="34"/>
      <c r="AH56" s="185"/>
      <c r="AI56" s="186"/>
      <c r="AJ56" s="170"/>
      <c r="AK56" s="297"/>
      <c r="AL56" s="283"/>
      <c r="AM56" s="297"/>
      <c r="AN56" s="283"/>
      <c r="AO56" s="330"/>
      <c r="AP56" s="356"/>
      <c r="AQ56" s="185"/>
      <c r="AR56" s="186"/>
      <c r="AS56" s="169"/>
    </row>
    <row r="57" spans="1:45" s="7" customFormat="1" ht="12.75" customHeight="1">
      <c r="A57" s="281"/>
      <c r="B57" s="184"/>
      <c r="C57" s="281"/>
      <c r="D57" s="184"/>
      <c r="E57" s="281"/>
      <c r="F57" s="184"/>
      <c r="G57" s="281"/>
      <c r="H57" s="184"/>
      <c r="I57" s="169"/>
      <c r="J57" s="96"/>
      <c r="K57" s="185"/>
      <c r="L57" s="186"/>
      <c r="M57" s="170"/>
      <c r="N57" s="297"/>
      <c r="O57" s="283"/>
      <c r="P57" s="297"/>
      <c r="Q57" s="283"/>
      <c r="R57" s="330"/>
      <c r="S57" s="356"/>
      <c r="T57" s="185"/>
      <c r="U57" s="186"/>
      <c r="V57" s="169"/>
      <c r="W57" s="175"/>
      <c r="X57" s="183"/>
      <c r="Y57" s="184"/>
      <c r="Z57" s="183"/>
      <c r="AA57" s="184"/>
      <c r="AB57" s="183"/>
      <c r="AC57" s="184"/>
      <c r="AD57" s="183"/>
      <c r="AE57" s="184"/>
      <c r="AF57" s="169"/>
      <c r="AG57" s="34"/>
      <c r="AH57" s="185"/>
      <c r="AI57" s="186"/>
      <c r="AJ57" s="170"/>
      <c r="AK57" s="297"/>
      <c r="AL57" s="283"/>
      <c r="AM57" s="297"/>
      <c r="AN57" s="283"/>
      <c r="AO57" s="330"/>
      <c r="AP57" s="356"/>
      <c r="AQ57" s="185"/>
      <c r="AR57" s="186"/>
      <c r="AS57" s="169"/>
    </row>
    <row r="58" spans="1:45" s="7" customFormat="1" ht="12.75" customHeight="1">
      <c r="A58" s="281"/>
      <c r="B58" s="184"/>
      <c r="C58" s="281"/>
      <c r="D58" s="184"/>
      <c r="E58" s="281"/>
      <c r="F58" s="184"/>
      <c r="G58" s="281"/>
      <c r="H58" s="184"/>
      <c r="I58" s="169"/>
      <c r="J58" s="96"/>
      <c r="K58" s="185"/>
      <c r="L58" s="186"/>
      <c r="M58" s="170"/>
      <c r="N58" s="297"/>
      <c r="O58" s="283"/>
      <c r="P58" s="297"/>
      <c r="Q58" s="283"/>
      <c r="R58" s="330"/>
      <c r="S58" s="356"/>
      <c r="T58" s="185"/>
      <c r="U58" s="186"/>
      <c r="V58" s="169"/>
      <c r="W58" s="175"/>
      <c r="X58" s="183"/>
      <c r="Y58" s="184"/>
      <c r="Z58" s="183"/>
      <c r="AA58" s="184"/>
      <c r="AB58" s="183"/>
      <c r="AC58" s="184"/>
      <c r="AD58" s="183"/>
      <c r="AE58" s="184"/>
      <c r="AF58" s="169"/>
      <c r="AG58" s="34"/>
      <c r="AH58" s="185"/>
      <c r="AI58" s="186"/>
      <c r="AJ58" s="170"/>
      <c r="AK58" s="297"/>
      <c r="AL58" s="283"/>
      <c r="AM58" s="297"/>
      <c r="AN58" s="283"/>
      <c r="AO58" s="330"/>
      <c r="AP58" s="356"/>
      <c r="AQ58" s="185"/>
      <c r="AR58" s="186"/>
      <c r="AS58" s="169"/>
    </row>
    <row r="59" spans="1:45" s="7" customFormat="1" ht="12.75" customHeight="1">
      <c r="A59" s="281"/>
      <c r="B59" s="184"/>
      <c r="C59" s="281"/>
      <c r="D59" s="184"/>
      <c r="E59" s="281"/>
      <c r="F59" s="184"/>
      <c r="G59" s="281"/>
      <c r="H59" s="184"/>
      <c r="I59" s="169"/>
      <c r="J59" s="96"/>
      <c r="K59" s="185"/>
      <c r="L59" s="186"/>
      <c r="M59" s="170"/>
      <c r="N59" s="297"/>
      <c r="O59" s="283"/>
      <c r="P59" s="297"/>
      <c r="Q59" s="283"/>
      <c r="R59" s="330"/>
      <c r="S59" s="356"/>
      <c r="T59" s="185"/>
      <c r="U59" s="186"/>
      <c r="V59" s="169"/>
      <c r="W59" s="175"/>
      <c r="X59" s="183"/>
      <c r="Y59" s="184"/>
      <c r="Z59" s="183"/>
      <c r="AA59" s="184"/>
      <c r="AB59" s="183"/>
      <c r="AC59" s="184"/>
      <c r="AD59" s="183"/>
      <c r="AE59" s="184"/>
      <c r="AF59" s="169"/>
      <c r="AG59" s="34"/>
      <c r="AH59" s="185"/>
      <c r="AI59" s="186"/>
      <c r="AJ59" s="170"/>
      <c r="AK59" s="297"/>
      <c r="AL59" s="283"/>
      <c r="AM59" s="297"/>
      <c r="AN59" s="283"/>
      <c r="AO59" s="330"/>
      <c r="AP59" s="356"/>
      <c r="AQ59" s="185"/>
      <c r="AR59" s="186"/>
      <c r="AS59" s="169"/>
    </row>
    <row r="60" spans="1:45" s="7" customFormat="1" ht="12.75" customHeight="1">
      <c r="A60" s="281"/>
      <c r="B60" s="184"/>
      <c r="C60" s="281"/>
      <c r="D60" s="184"/>
      <c r="E60" s="281"/>
      <c r="F60" s="184"/>
      <c r="G60" s="281"/>
      <c r="H60" s="184"/>
      <c r="I60" s="169"/>
      <c r="J60" s="96"/>
      <c r="K60" s="185"/>
      <c r="L60" s="186"/>
      <c r="M60" s="170"/>
      <c r="N60" s="297"/>
      <c r="O60" s="283"/>
      <c r="P60" s="297"/>
      <c r="Q60" s="283"/>
      <c r="R60" s="330"/>
      <c r="S60" s="356"/>
      <c r="T60" s="185"/>
      <c r="U60" s="186"/>
      <c r="V60" s="169"/>
      <c r="W60" s="175"/>
      <c r="X60" s="183"/>
      <c r="Y60" s="184"/>
      <c r="Z60" s="183"/>
      <c r="AA60" s="184"/>
      <c r="AB60" s="183"/>
      <c r="AC60" s="184"/>
      <c r="AD60" s="183"/>
      <c r="AE60" s="184"/>
      <c r="AF60" s="169"/>
      <c r="AG60" s="34"/>
      <c r="AH60" s="185"/>
      <c r="AI60" s="186"/>
      <c r="AJ60" s="170"/>
      <c r="AK60" s="297"/>
      <c r="AL60" s="283"/>
      <c r="AM60" s="297"/>
      <c r="AN60" s="283"/>
      <c r="AO60" s="330"/>
      <c r="AP60" s="356"/>
      <c r="AQ60" s="185"/>
      <c r="AR60" s="186"/>
      <c r="AS60" s="169"/>
    </row>
    <row r="61" spans="1:45" s="7" customFormat="1" ht="12.75" customHeight="1">
      <c r="A61" s="281"/>
      <c r="B61" s="184"/>
      <c r="C61" s="281"/>
      <c r="D61" s="184"/>
      <c r="E61" s="281"/>
      <c r="F61" s="184"/>
      <c r="G61" s="281"/>
      <c r="H61" s="184"/>
      <c r="I61" s="169"/>
      <c r="J61" s="96"/>
      <c r="K61" s="185"/>
      <c r="L61" s="186"/>
      <c r="M61" s="170"/>
      <c r="N61" s="297"/>
      <c r="O61" s="283"/>
      <c r="P61" s="297"/>
      <c r="Q61" s="283"/>
      <c r="R61" s="330"/>
      <c r="S61" s="356"/>
      <c r="T61" s="185"/>
      <c r="U61" s="186"/>
      <c r="V61" s="169"/>
      <c r="W61" s="175"/>
      <c r="X61" s="183"/>
      <c r="Y61" s="184"/>
      <c r="Z61" s="183"/>
      <c r="AA61" s="184"/>
      <c r="AB61" s="183"/>
      <c r="AC61" s="184"/>
      <c r="AD61" s="183"/>
      <c r="AE61" s="184"/>
      <c r="AF61" s="169"/>
      <c r="AG61" s="34"/>
      <c r="AH61" s="185"/>
      <c r="AI61" s="186"/>
      <c r="AJ61" s="170"/>
      <c r="AK61" s="297"/>
      <c r="AL61" s="283"/>
      <c r="AM61" s="297"/>
      <c r="AN61" s="283"/>
      <c r="AO61" s="330"/>
      <c r="AP61" s="356"/>
      <c r="AQ61" s="185"/>
      <c r="AR61" s="186"/>
      <c r="AS61" s="169"/>
    </row>
    <row r="62" spans="1:45" s="7" customFormat="1" ht="12.75" customHeight="1">
      <c r="A62" s="281"/>
      <c r="B62" s="184"/>
      <c r="C62" s="281"/>
      <c r="D62" s="184"/>
      <c r="E62" s="281"/>
      <c r="F62" s="184"/>
      <c r="G62" s="281"/>
      <c r="H62" s="184"/>
      <c r="I62" s="169"/>
      <c r="J62" s="96"/>
      <c r="K62" s="185"/>
      <c r="L62" s="186"/>
      <c r="M62" s="170"/>
      <c r="N62" s="297"/>
      <c r="O62" s="283"/>
      <c r="P62" s="297"/>
      <c r="Q62" s="283"/>
      <c r="R62" s="330"/>
      <c r="S62" s="356"/>
      <c r="T62" s="185"/>
      <c r="U62" s="186"/>
      <c r="V62" s="169"/>
      <c r="W62" s="175"/>
      <c r="X62" s="183"/>
      <c r="Y62" s="184"/>
      <c r="Z62" s="183"/>
      <c r="AA62" s="184"/>
      <c r="AB62" s="183"/>
      <c r="AC62" s="184"/>
      <c r="AD62" s="183"/>
      <c r="AE62" s="184"/>
      <c r="AF62" s="169"/>
      <c r="AG62" s="34"/>
      <c r="AH62" s="185"/>
      <c r="AI62" s="186"/>
      <c r="AJ62" s="170"/>
      <c r="AK62" s="297"/>
      <c r="AL62" s="283"/>
      <c r="AM62" s="297"/>
      <c r="AN62" s="283"/>
      <c r="AO62" s="330"/>
      <c r="AP62" s="356"/>
      <c r="AQ62" s="185"/>
      <c r="AR62" s="186"/>
      <c r="AS62" s="169"/>
    </row>
    <row r="63" spans="1:45" s="7" customFormat="1" ht="12.75" customHeight="1">
      <c r="A63" s="281"/>
      <c r="B63" s="184"/>
      <c r="C63" s="281"/>
      <c r="D63" s="184"/>
      <c r="E63" s="281"/>
      <c r="F63" s="184"/>
      <c r="G63" s="281"/>
      <c r="H63" s="184"/>
      <c r="I63" s="169"/>
      <c r="J63" s="96"/>
      <c r="K63" s="185"/>
      <c r="L63" s="186"/>
      <c r="M63" s="170"/>
      <c r="N63" s="297"/>
      <c r="O63" s="283"/>
      <c r="P63" s="297"/>
      <c r="Q63" s="283"/>
      <c r="R63" s="330"/>
      <c r="S63" s="356"/>
      <c r="T63" s="185"/>
      <c r="U63" s="186"/>
      <c r="V63" s="169"/>
      <c r="W63" s="175"/>
      <c r="X63" s="183"/>
      <c r="Y63" s="184"/>
      <c r="Z63" s="183"/>
      <c r="AA63" s="184"/>
      <c r="AB63" s="183"/>
      <c r="AC63" s="184"/>
      <c r="AD63" s="183"/>
      <c r="AE63" s="184"/>
      <c r="AF63" s="169"/>
      <c r="AG63" s="34"/>
      <c r="AH63" s="185"/>
      <c r="AI63" s="186"/>
      <c r="AJ63" s="170"/>
      <c r="AK63" s="297"/>
      <c r="AL63" s="283"/>
      <c r="AM63" s="297"/>
      <c r="AN63" s="283"/>
      <c r="AO63" s="330"/>
      <c r="AP63" s="356"/>
      <c r="AQ63" s="185"/>
      <c r="AR63" s="186"/>
      <c r="AS63" s="169"/>
    </row>
    <row r="64" spans="1:45" s="7" customFormat="1" ht="12.75" customHeight="1">
      <c r="A64" s="281"/>
      <c r="B64" s="184"/>
      <c r="C64" s="281"/>
      <c r="D64" s="184"/>
      <c r="E64" s="281"/>
      <c r="F64" s="184"/>
      <c r="G64" s="281"/>
      <c r="H64" s="184"/>
      <c r="I64" s="169"/>
      <c r="J64" s="96"/>
      <c r="K64" s="185"/>
      <c r="L64" s="186"/>
      <c r="M64" s="170"/>
      <c r="N64" s="297"/>
      <c r="O64" s="283"/>
      <c r="P64" s="297"/>
      <c r="Q64" s="283"/>
      <c r="R64" s="330"/>
      <c r="S64" s="356"/>
      <c r="T64" s="185"/>
      <c r="U64" s="186"/>
      <c r="V64" s="169"/>
      <c r="W64" s="175"/>
      <c r="X64" s="183"/>
      <c r="Y64" s="184"/>
      <c r="Z64" s="183"/>
      <c r="AA64" s="184"/>
      <c r="AB64" s="183"/>
      <c r="AC64" s="184"/>
      <c r="AD64" s="183"/>
      <c r="AE64" s="184"/>
      <c r="AF64" s="169"/>
      <c r="AG64" s="34"/>
      <c r="AH64" s="185"/>
      <c r="AI64" s="186"/>
      <c r="AJ64" s="170"/>
      <c r="AK64" s="297"/>
      <c r="AL64" s="283"/>
      <c r="AM64" s="297"/>
      <c r="AN64" s="283"/>
      <c r="AO64" s="330"/>
      <c r="AP64" s="356"/>
      <c r="AQ64" s="185"/>
      <c r="AR64" s="186"/>
      <c r="AS64" s="169"/>
    </row>
    <row r="65" spans="1:45" s="7" customFormat="1" ht="12.75" customHeight="1">
      <c r="A65" s="281"/>
      <c r="B65" s="184"/>
      <c r="C65" s="281"/>
      <c r="D65" s="184"/>
      <c r="E65" s="281"/>
      <c r="F65" s="184"/>
      <c r="G65" s="281"/>
      <c r="H65" s="184"/>
      <c r="I65" s="169"/>
      <c r="J65" s="96"/>
      <c r="K65" s="185"/>
      <c r="L65" s="186"/>
      <c r="M65" s="170"/>
      <c r="N65" s="297"/>
      <c r="O65" s="283"/>
      <c r="P65" s="297"/>
      <c r="Q65" s="283"/>
      <c r="R65" s="330"/>
      <c r="S65" s="356"/>
      <c r="T65" s="185"/>
      <c r="U65" s="186"/>
      <c r="V65" s="169"/>
      <c r="W65" s="175"/>
      <c r="X65" s="183"/>
      <c r="Y65" s="184"/>
      <c r="Z65" s="183"/>
      <c r="AA65" s="184"/>
      <c r="AB65" s="183"/>
      <c r="AC65" s="184"/>
      <c r="AD65" s="183"/>
      <c r="AE65" s="184"/>
      <c r="AF65" s="169"/>
      <c r="AG65" s="34"/>
      <c r="AH65" s="185"/>
      <c r="AI65" s="186"/>
      <c r="AJ65" s="170"/>
      <c r="AK65" s="297"/>
      <c r="AL65" s="283"/>
      <c r="AM65" s="297"/>
      <c r="AN65" s="283"/>
      <c r="AO65" s="330"/>
      <c r="AP65" s="356"/>
      <c r="AQ65" s="185"/>
      <c r="AR65" s="186"/>
      <c r="AS65" s="169"/>
    </row>
    <row r="66" spans="1:45" s="7" customFormat="1" ht="12.75" customHeight="1">
      <c r="A66" s="281"/>
      <c r="B66" s="184"/>
      <c r="C66" s="281"/>
      <c r="D66" s="184"/>
      <c r="E66" s="281"/>
      <c r="F66" s="184"/>
      <c r="G66" s="281"/>
      <c r="H66" s="184"/>
      <c r="I66" s="169"/>
      <c r="J66" s="96"/>
      <c r="K66" s="185"/>
      <c r="L66" s="186"/>
      <c r="M66" s="170"/>
      <c r="N66" s="297"/>
      <c r="O66" s="283"/>
      <c r="P66" s="297"/>
      <c r="Q66" s="283"/>
      <c r="R66" s="330"/>
      <c r="S66" s="356"/>
      <c r="T66" s="185"/>
      <c r="U66" s="186"/>
      <c r="V66" s="169"/>
      <c r="W66" s="175"/>
      <c r="X66" s="183"/>
      <c r="Y66" s="184"/>
      <c r="Z66" s="183"/>
      <c r="AA66" s="184"/>
      <c r="AB66" s="183"/>
      <c r="AC66" s="184"/>
      <c r="AD66" s="183"/>
      <c r="AE66" s="184"/>
      <c r="AF66" s="169"/>
      <c r="AG66" s="34"/>
      <c r="AH66" s="185"/>
      <c r="AI66" s="186"/>
      <c r="AJ66" s="170"/>
      <c r="AK66" s="297"/>
      <c r="AL66" s="283"/>
      <c r="AM66" s="297"/>
      <c r="AN66" s="283"/>
      <c r="AO66" s="330"/>
      <c r="AP66" s="356"/>
      <c r="AQ66" s="185"/>
      <c r="AR66" s="186"/>
      <c r="AS66" s="169"/>
    </row>
    <row r="67" spans="1:45" s="7" customFormat="1" ht="12.75" customHeight="1">
      <c r="A67" s="281"/>
      <c r="B67" s="184"/>
      <c r="C67" s="281"/>
      <c r="D67" s="184"/>
      <c r="E67" s="281"/>
      <c r="F67" s="184"/>
      <c r="G67" s="281"/>
      <c r="H67" s="184"/>
      <c r="I67" s="169"/>
      <c r="J67" s="96"/>
      <c r="K67" s="185"/>
      <c r="L67" s="186"/>
      <c r="M67" s="170"/>
      <c r="N67" s="297"/>
      <c r="O67" s="283"/>
      <c r="P67" s="297"/>
      <c r="Q67" s="283"/>
      <c r="R67" s="330"/>
      <c r="S67" s="356"/>
      <c r="T67" s="185"/>
      <c r="U67" s="186"/>
      <c r="V67" s="169"/>
      <c r="W67" s="175"/>
      <c r="X67" s="183"/>
      <c r="Y67" s="184"/>
      <c r="Z67" s="183"/>
      <c r="AA67" s="184"/>
      <c r="AB67" s="183"/>
      <c r="AC67" s="184"/>
      <c r="AD67" s="183"/>
      <c r="AE67" s="184"/>
      <c r="AF67" s="169"/>
      <c r="AG67" s="34"/>
      <c r="AH67" s="185"/>
      <c r="AI67" s="186"/>
      <c r="AJ67" s="170"/>
      <c r="AK67" s="297"/>
      <c r="AL67" s="283"/>
      <c r="AM67" s="297"/>
      <c r="AN67" s="283"/>
      <c r="AO67" s="330"/>
      <c r="AP67" s="356"/>
      <c r="AQ67" s="185"/>
      <c r="AR67" s="186"/>
      <c r="AS67" s="169"/>
    </row>
    <row r="68" spans="1:45" s="7" customFormat="1" ht="12.75" customHeight="1">
      <c r="A68" s="281"/>
      <c r="B68" s="184"/>
      <c r="C68" s="281"/>
      <c r="D68" s="184"/>
      <c r="E68" s="281"/>
      <c r="F68" s="184"/>
      <c r="G68" s="281"/>
      <c r="H68" s="184"/>
      <c r="I68" s="169"/>
      <c r="J68" s="96"/>
      <c r="K68" s="185"/>
      <c r="L68" s="186"/>
      <c r="M68" s="170"/>
      <c r="N68" s="297"/>
      <c r="O68" s="283"/>
      <c r="P68" s="297"/>
      <c r="Q68" s="283"/>
      <c r="R68" s="330"/>
      <c r="S68" s="356"/>
      <c r="T68" s="185"/>
      <c r="U68" s="186"/>
      <c r="V68" s="169"/>
      <c r="W68" s="175"/>
      <c r="X68" s="183"/>
      <c r="Y68" s="184"/>
      <c r="Z68" s="183"/>
      <c r="AA68" s="184"/>
      <c r="AB68" s="183"/>
      <c r="AC68" s="184"/>
      <c r="AD68" s="183"/>
      <c r="AE68" s="184"/>
      <c r="AF68" s="169"/>
      <c r="AG68" s="35"/>
      <c r="AH68" s="185"/>
      <c r="AI68" s="186"/>
      <c r="AJ68" s="170"/>
      <c r="AK68" s="297"/>
      <c r="AL68" s="283"/>
      <c r="AM68" s="297"/>
      <c r="AN68" s="283"/>
      <c r="AO68" s="330"/>
      <c r="AP68" s="356"/>
      <c r="AQ68" s="185"/>
      <c r="AR68" s="186"/>
      <c r="AS68" s="169"/>
    </row>
    <row r="69" spans="1:45" s="7" customFormat="1" ht="12.75" customHeight="1">
      <c r="A69" s="281"/>
      <c r="B69" s="184"/>
      <c r="C69" s="281"/>
      <c r="D69" s="184"/>
      <c r="E69" s="281"/>
      <c r="F69" s="184"/>
      <c r="G69" s="281"/>
      <c r="H69" s="184"/>
      <c r="I69" s="169"/>
      <c r="J69" s="95"/>
      <c r="K69" s="185"/>
      <c r="L69" s="186"/>
      <c r="M69" s="170"/>
      <c r="N69" s="297"/>
      <c r="O69" s="283"/>
      <c r="P69" s="297"/>
      <c r="Q69" s="283"/>
      <c r="R69" s="330"/>
      <c r="S69" s="356"/>
      <c r="T69" s="185"/>
      <c r="U69" s="186"/>
      <c r="V69" s="169"/>
      <c r="W69" s="175"/>
      <c r="X69" s="183"/>
      <c r="Y69" s="184"/>
      <c r="Z69" s="183"/>
      <c r="AA69" s="184"/>
      <c r="AB69" s="183"/>
      <c r="AC69" s="184"/>
      <c r="AD69" s="183"/>
      <c r="AE69" s="184"/>
      <c r="AF69" s="169"/>
      <c r="AG69" s="34"/>
      <c r="AH69" s="185"/>
      <c r="AI69" s="186"/>
      <c r="AJ69" s="170"/>
      <c r="AK69" s="297"/>
      <c r="AL69" s="283"/>
      <c r="AM69" s="297"/>
      <c r="AN69" s="283"/>
      <c r="AO69" s="330"/>
      <c r="AP69" s="356"/>
      <c r="AQ69" s="185"/>
      <c r="AR69" s="186"/>
      <c r="AS69" s="169"/>
    </row>
    <row r="70" spans="1:45" s="7" customFormat="1" ht="12.75" customHeight="1">
      <c r="A70" s="281"/>
      <c r="B70" s="184"/>
      <c r="C70" s="281"/>
      <c r="D70" s="184"/>
      <c r="E70" s="281"/>
      <c r="F70" s="184"/>
      <c r="G70" s="281"/>
      <c r="H70" s="184"/>
      <c r="I70" s="169"/>
      <c r="J70" s="96"/>
      <c r="K70" s="185"/>
      <c r="L70" s="186"/>
      <c r="M70" s="170"/>
      <c r="N70" s="297"/>
      <c r="O70" s="283"/>
      <c r="P70" s="297"/>
      <c r="Q70" s="283"/>
      <c r="R70" s="330"/>
      <c r="S70" s="356"/>
      <c r="T70" s="185"/>
      <c r="U70" s="186"/>
      <c r="V70" s="169"/>
      <c r="W70" s="175"/>
      <c r="X70" s="183"/>
      <c r="Y70" s="184"/>
      <c r="Z70" s="183"/>
      <c r="AA70" s="184"/>
      <c r="AB70" s="183"/>
      <c r="AC70" s="184"/>
      <c r="AD70" s="183"/>
      <c r="AE70" s="184"/>
      <c r="AF70" s="169"/>
      <c r="AG70" s="34"/>
      <c r="AH70" s="185"/>
      <c r="AI70" s="186"/>
      <c r="AJ70" s="170"/>
      <c r="AK70" s="297"/>
      <c r="AL70" s="283"/>
      <c r="AM70" s="297"/>
      <c r="AN70" s="283"/>
      <c r="AO70" s="330"/>
      <c r="AP70" s="356"/>
      <c r="AQ70" s="185"/>
      <c r="AR70" s="186"/>
      <c r="AS70" s="169"/>
    </row>
    <row r="71" spans="1:45" s="7" customFormat="1" ht="12.75" customHeight="1">
      <c r="A71" s="281"/>
      <c r="B71" s="184"/>
      <c r="C71" s="281"/>
      <c r="D71" s="184"/>
      <c r="E71" s="281"/>
      <c r="F71" s="184"/>
      <c r="G71" s="281"/>
      <c r="H71" s="184"/>
      <c r="I71" s="169"/>
      <c r="J71" s="96"/>
      <c r="K71" s="185"/>
      <c r="L71" s="186"/>
      <c r="M71" s="170"/>
      <c r="N71" s="297"/>
      <c r="O71" s="283"/>
      <c r="P71" s="297"/>
      <c r="Q71" s="283"/>
      <c r="R71" s="330"/>
      <c r="S71" s="356"/>
      <c r="T71" s="185"/>
      <c r="U71" s="186"/>
      <c r="V71" s="169"/>
      <c r="W71" s="175"/>
      <c r="X71" s="183"/>
      <c r="Y71" s="184"/>
      <c r="Z71" s="183"/>
      <c r="AA71" s="184"/>
      <c r="AB71" s="183"/>
      <c r="AC71" s="184"/>
      <c r="AD71" s="183"/>
      <c r="AE71" s="184"/>
      <c r="AF71" s="169"/>
      <c r="AG71" s="34"/>
      <c r="AH71" s="185"/>
      <c r="AI71" s="186"/>
      <c r="AJ71" s="170"/>
      <c r="AK71" s="297"/>
      <c r="AL71" s="283"/>
      <c r="AM71" s="297"/>
      <c r="AN71" s="283"/>
      <c r="AO71" s="330"/>
      <c r="AP71" s="356"/>
      <c r="AQ71" s="185"/>
      <c r="AR71" s="186"/>
      <c r="AS71" s="169"/>
    </row>
    <row r="72" spans="1:45" s="7" customFormat="1" ht="12.75" customHeight="1">
      <c r="A72" s="281"/>
      <c r="B72" s="184"/>
      <c r="C72" s="281"/>
      <c r="D72" s="184"/>
      <c r="E72" s="281"/>
      <c r="F72" s="184"/>
      <c r="G72" s="281"/>
      <c r="H72" s="184"/>
      <c r="I72" s="169"/>
      <c r="J72" s="96"/>
      <c r="K72" s="185"/>
      <c r="L72" s="186"/>
      <c r="M72" s="170"/>
      <c r="N72" s="297"/>
      <c r="O72" s="283"/>
      <c r="P72" s="297"/>
      <c r="Q72" s="283"/>
      <c r="R72" s="330"/>
      <c r="S72" s="356"/>
      <c r="T72" s="185"/>
      <c r="U72" s="186"/>
      <c r="V72" s="169"/>
      <c r="W72" s="175"/>
      <c r="X72" s="183"/>
      <c r="Y72" s="184"/>
      <c r="Z72" s="183"/>
      <c r="AA72" s="184"/>
      <c r="AB72" s="183"/>
      <c r="AC72" s="184"/>
      <c r="AD72" s="183"/>
      <c r="AE72" s="184"/>
      <c r="AF72" s="169"/>
      <c r="AG72" s="35"/>
      <c r="AH72" s="185"/>
      <c r="AI72" s="186"/>
      <c r="AJ72" s="170"/>
      <c r="AK72" s="297"/>
      <c r="AL72" s="283"/>
      <c r="AM72" s="297"/>
      <c r="AN72" s="283"/>
      <c r="AO72" s="330"/>
      <c r="AP72" s="356"/>
      <c r="AQ72" s="185"/>
      <c r="AR72" s="186"/>
      <c r="AS72" s="169"/>
    </row>
    <row r="73" spans="1:45" s="7" customFormat="1" ht="12.75" customHeight="1">
      <c r="A73" s="281"/>
      <c r="B73" s="184"/>
      <c r="C73" s="281"/>
      <c r="D73" s="184"/>
      <c r="E73" s="281"/>
      <c r="F73" s="184"/>
      <c r="G73" s="281"/>
      <c r="H73" s="184"/>
      <c r="I73" s="169"/>
      <c r="J73" s="95"/>
      <c r="K73" s="185"/>
      <c r="L73" s="186"/>
      <c r="M73" s="170"/>
      <c r="N73" s="297"/>
      <c r="O73" s="283"/>
      <c r="P73" s="297"/>
      <c r="Q73" s="283"/>
      <c r="R73" s="330"/>
      <c r="S73" s="356"/>
      <c r="T73" s="185"/>
      <c r="U73" s="186"/>
      <c r="V73" s="169"/>
      <c r="W73" s="175"/>
      <c r="X73" s="183"/>
      <c r="Y73" s="184"/>
      <c r="Z73" s="183"/>
      <c r="AA73" s="184"/>
      <c r="AB73" s="183"/>
      <c r="AC73" s="184"/>
      <c r="AD73" s="183"/>
      <c r="AE73" s="184"/>
      <c r="AF73" s="169"/>
      <c r="AG73" s="35"/>
      <c r="AH73" s="185"/>
      <c r="AI73" s="186"/>
      <c r="AJ73" s="170"/>
      <c r="AK73" s="297"/>
      <c r="AL73" s="283"/>
      <c r="AM73" s="297"/>
      <c r="AN73" s="283"/>
      <c r="AO73" s="330"/>
      <c r="AP73" s="356"/>
      <c r="AQ73" s="185"/>
      <c r="AR73" s="186"/>
      <c r="AS73" s="169"/>
    </row>
    <row r="74" spans="1:45" s="7" customFormat="1" ht="12.75" customHeight="1">
      <c r="A74" s="281"/>
      <c r="B74" s="184"/>
      <c r="C74" s="281"/>
      <c r="D74" s="184"/>
      <c r="E74" s="281"/>
      <c r="F74" s="184"/>
      <c r="G74" s="281"/>
      <c r="H74" s="184"/>
      <c r="I74" s="169"/>
      <c r="J74" s="95"/>
      <c r="K74" s="185"/>
      <c r="L74" s="186"/>
      <c r="M74" s="170"/>
      <c r="N74" s="297"/>
      <c r="O74" s="283"/>
      <c r="P74" s="297"/>
      <c r="Q74" s="283"/>
      <c r="R74" s="330"/>
      <c r="S74" s="356"/>
      <c r="T74" s="185"/>
      <c r="U74" s="186"/>
      <c r="V74" s="169"/>
      <c r="W74" s="175"/>
      <c r="X74" s="183"/>
      <c r="Y74" s="184"/>
      <c r="Z74" s="183"/>
      <c r="AA74" s="184"/>
      <c r="AB74" s="183"/>
      <c r="AC74" s="184"/>
      <c r="AD74" s="183"/>
      <c r="AE74" s="184"/>
      <c r="AF74" s="169"/>
      <c r="AG74" s="34"/>
      <c r="AH74" s="183"/>
      <c r="AI74" s="184"/>
      <c r="AJ74" s="169"/>
      <c r="AK74" s="183"/>
      <c r="AL74" s="184"/>
      <c r="AM74" s="183"/>
      <c r="AN74" s="184"/>
      <c r="AO74" s="183"/>
      <c r="AP74" s="184"/>
      <c r="AQ74" s="183"/>
      <c r="AR74" s="184"/>
      <c r="AS74" s="176"/>
    </row>
    <row r="75" spans="1:45" s="7" customFormat="1" ht="12.75" customHeight="1">
      <c r="A75" s="281"/>
      <c r="B75" s="184"/>
      <c r="C75" s="281"/>
      <c r="D75" s="184"/>
      <c r="E75" s="281"/>
      <c r="F75" s="184"/>
      <c r="G75" s="281"/>
      <c r="H75" s="184"/>
      <c r="I75" s="169"/>
      <c r="J75" s="83"/>
      <c r="K75" s="185"/>
      <c r="L75" s="186"/>
      <c r="M75" s="170"/>
      <c r="N75" s="297"/>
      <c r="O75" s="283"/>
      <c r="P75" s="297"/>
      <c r="Q75" s="283"/>
      <c r="R75" s="357"/>
      <c r="S75" s="332"/>
      <c r="T75" s="185"/>
      <c r="U75" s="186"/>
      <c r="V75" s="177"/>
      <c r="W75" s="10"/>
      <c r="X75" s="183"/>
      <c r="Y75" s="184"/>
      <c r="Z75" s="183"/>
      <c r="AA75" s="184"/>
      <c r="AB75" s="183"/>
      <c r="AC75" s="184"/>
      <c r="AD75" s="183"/>
      <c r="AE75" s="184"/>
      <c r="AF75" s="169"/>
      <c r="AG75" s="94"/>
      <c r="AH75" s="183"/>
      <c r="AI75" s="184"/>
      <c r="AJ75" s="169"/>
      <c r="AK75" s="183"/>
      <c r="AL75" s="184"/>
      <c r="AM75" s="183"/>
      <c r="AN75" s="184"/>
      <c r="AO75" s="183"/>
      <c r="AP75" s="184"/>
      <c r="AQ75" s="183"/>
      <c r="AR75" s="184"/>
      <c r="AS75" s="176"/>
    </row>
  </sheetData>
  <mergeCells count="1067">
    <mergeCell ref="AB4:AH5"/>
    <mergeCell ref="AI4:AP5"/>
    <mergeCell ref="AQ4:AR5"/>
    <mergeCell ref="AS4:AS5"/>
    <mergeCell ref="A6:V6"/>
    <mergeCell ref="X6:AS6"/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U9:U18"/>
    <mergeCell ref="X9:X18"/>
    <mergeCell ref="K9:K18"/>
    <mergeCell ref="L9:L18"/>
    <mergeCell ref="M9:M18"/>
    <mergeCell ref="N9:N18"/>
    <mergeCell ref="O9:O18"/>
    <mergeCell ref="P9:P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AK9:AK18"/>
    <mergeCell ref="AL9:AL18"/>
    <mergeCell ref="AM9:AM18"/>
    <mergeCell ref="AN9:AN18"/>
    <mergeCell ref="AO9:AO18"/>
    <mergeCell ref="AP9:AP18"/>
    <mergeCell ref="AE9:AE18"/>
    <mergeCell ref="AF9:AF18"/>
    <mergeCell ref="AG9:AG18"/>
    <mergeCell ref="AH9:AH18"/>
    <mergeCell ref="AI9:AI18"/>
    <mergeCell ref="AJ9:AJ18"/>
    <mergeCell ref="Y9:Y18"/>
    <mergeCell ref="Z9:Z18"/>
    <mergeCell ref="AA9:AA18"/>
    <mergeCell ref="AB9:AB18"/>
    <mergeCell ref="AC9:AC18"/>
    <mergeCell ref="AD9:AD18"/>
    <mergeCell ref="Q9:Q18"/>
    <mergeCell ref="R9:R18"/>
    <mergeCell ref="S9:S18"/>
    <mergeCell ref="T9:T18"/>
    <mergeCell ref="AD20:AE20"/>
    <mergeCell ref="AH20:AI20"/>
    <mergeCell ref="AK20:AL20"/>
    <mergeCell ref="AM20:AN20"/>
    <mergeCell ref="AO20:AP20"/>
    <mergeCell ref="AQ20:AR20"/>
    <mergeCell ref="P20:Q20"/>
    <mergeCell ref="R20:S20"/>
    <mergeCell ref="T20:U20"/>
    <mergeCell ref="X20:Y20"/>
    <mergeCell ref="Z20:AA20"/>
    <mergeCell ref="AB20:AC20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K20:L20"/>
    <mergeCell ref="N20:O20"/>
    <mergeCell ref="T19:U19"/>
    <mergeCell ref="X19:Y19"/>
    <mergeCell ref="Z19:AA19"/>
    <mergeCell ref="AB19:AC19"/>
    <mergeCell ref="AD19:AE19"/>
    <mergeCell ref="AH19:AI19"/>
    <mergeCell ref="AD21:AE21"/>
    <mergeCell ref="AH21:AI21"/>
    <mergeCell ref="AK21:AL21"/>
    <mergeCell ref="AM21:AN21"/>
    <mergeCell ref="AO21:AP21"/>
    <mergeCell ref="AQ21:AR21"/>
    <mergeCell ref="P21:Q21"/>
    <mergeCell ref="R21:S21"/>
    <mergeCell ref="T21:U21"/>
    <mergeCell ref="X21:Y21"/>
    <mergeCell ref="Z21:AA21"/>
    <mergeCell ref="AB21:AC21"/>
    <mergeCell ref="A21:B21"/>
    <mergeCell ref="C21:D21"/>
    <mergeCell ref="E21:F21"/>
    <mergeCell ref="G21:H21"/>
    <mergeCell ref="K21:L21"/>
    <mergeCell ref="N21:O21"/>
    <mergeCell ref="AD22:AE22"/>
    <mergeCell ref="AH22:AI22"/>
    <mergeCell ref="AK22:AL22"/>
    <mergeCell ref="AM22:AN22"/>
    <mergeCell ref="AO22:AP22"/>
    <mergeCell ref="AQ22:AR22"/>
    <mergeCell ref="P22:Q22"/>
    <mergeCell ref="R22:S22"/>
    <mergeCell ref="T22:U22"/>
    <mergeCell ref="X22:Y22"/>
    <mergeCell ref="Z22:AA22"/>
    <mergeCell ref="AB22:AC22"/>
    <mergeCell ref="A22:B22"/>
    <mergeCell ref="C22:D22"/>
    <mergeCell ref="E22:F22"/>
    <mergeCell ref="G22:H22"/>
    <mergeCell ref="K22:L22"/>
    <mergeCell ref="N22:O22"/>
    <mergeCell ref="AD23:AE23"/>
    <mergeCell ref="AH23:AI23"/>
    <mergeCell ref="AK23:AL23"/>
    <mergeCell ref="AM23:AN23"/>
    <mergeCell ref="AO23:AP23"/>
    <mergeCell ref="AQ23:AR23"/>
    <mergeCell ref="P23:Q23"/>
    <mergeCell ref="R23:S23"/>
    <mergeCell ref="T23:U23"/>
    <mergeCell ref="X23:Y23"/>
    <mergeCell ref="Z23:AA23"/>
    <mergeCell ref="AB23:AC23"/>
    <mergeCell ref="A23:B23"/>
    <mergeCell ref="C23:D23"/>
    <mergeCell ref="E23:F23"/>
    <mergeCell ref="G23:H23"/>
    <mergeCell ref="K23:L23"/>
    <mergeCell ref="N23:O23"/>
    <mergeCell ref="AD24:AE24"/>
    <mergeCell ref="AH24:AI24"/>
    <mergeCell ref="AK24:AL24"/>
    <mergeCell ref="AM24:AN24"/>
    <mergeCell ref="AO24:AP24"/>
    <mergeCell ref="AQ24:AR24"/>
    <mergeCell ref="P24:Q24"/>
    <mergeCell ref="R24:S24"/>
    <mergeCell ref="T24:U24"/>
    <mergeCell ref="X24:Y24"/>
    <mergeCell ref="Z24:AA24"/>
    <mergeCell ref="AB24:AC24"/>
    <mergeCell ref="A24:B24"/>
    <mergeCell ref="C24:D24"/>
    <mergeCell ref="E24:F24"/>
    <mergeCell ref="G24:H24"/>
    <mergeCell ref="K24:L24"/>
    <mergeCell ref="N24:O24"/>
    <mergeCell ref="AD25:AE25"/>
    <mergeCell ref="AH25:AI25"/>
    <mergeCell ref="AK25:AL25"/>
    <mergeCell ref="AM25:AN25"/>
    <mergeCell ref="AO25:AP25"/>
    <mergeCell ref="AQ25:AR25"/>
    <mergeCell ref="P25:Q25"/>
    <mergeCell ref="R25:S25"/>
    <mergeCell ref="T25:U25"/>
    <mergeCell ref="X25:Y25"/>
    <mergeCell ref="Z25:AA25"/>
    <mergeCell ref="AB25:AC25"/>
    <mergeCell ref="A25:B25"/>
    <mergeCell ref="C25:D25"/>
    <mergeCell ref="E25:F25"/>
    <mergeCell ref="G25:H25"/>
    <mergeCell ref="K25:L25"/>
    <mergeCell ref="N25:O25"/>
    <mergeCell ref="AD26:AE26"/>
    <mergeCell ref="AH26:AI26"/>
    <mergeCell ref="AK26:AL26"/>
    <mergeCell ref="AM26:AN26"/>
    <mergeCell ref="AO26:AP26"/>
    <mergeCell ref="AQ26:AR26"/>
    <mergeCell ref="P26:Q26"/>
    <mergeCell ref="R26:S26"/>
    <mergeCell ref="T26:U26"/>
    <mergeCell ref="X26:Y26"/>
    <mergeCell ref="Z26:AA26"/>
    <mergeCell ref="AB26:AC26"/>
    <mergeCell ref="A26:B26"/>
    <mergeCell ref="C26:D26"/>
    <mergeCell ref="E26:F26"/>
    <mergeCell ref="G26:H26"/>
    <mergeCell ref="K26:L26"/>
    <mergeCell ref="N26:O26"/>
    <mergeCell ref="AD27:AE27"/>
    <mergeCell ref="AH27:AI27"/>
    <mergeCell ref="AK27:AL27"/>
    <mergeCell ref="AM27:AN27"/>
    <mergeCell ref="AO27:AP27"/>
    <mergeCell ref="AQ27:AR27"/>
    <mergeCell ref="P27:Q27"/>
    <mergeCell ref="R27:S27"/>
    <mergeCell ref="T27:U27"/>
    <mergeCell ref="X27:Y27"/>
    <mergeCell ref="Z27:AA27"/>
    <mergeCell ref="AB27:AC27"/>
    <mergeCell ref="A27:B27"/>
    <mergeCell ref="C27:D27"/>
    <mergeCell ref="E27:F27"/>
    <mergeCell ref="G27:H27"/>
    <mergeCell ref="K27:L27"/>
    <mergeCell ref="N27:O27"/>
    <mergeCell ref="AD28:AE28"/>
    <mergeCell ref="AH28:AI28"/>
    <mergeCell ref="AK28:AL28"/>
    <mergeCell ref="AM28:AN28"/>
    <mergeCell ref="AO28:AP28"/>
    <mergeCell ref="AQ28:AR28"/>
    <mergeCell ref="P28:Q28"/>
    <mergeCell ref="R28:S28"/>
    <mergeCell ref="T28:U28"/>
    <mergeCell ref="X28:Y28"/>
    <mergeCell ref="Z28:AA28"/>
    <mergeCell ref="AB28:AC28"/>
    <mergeCell ref="A28:B28"/>
    <mergeCell ref="C28:D28"/>
    <mergeCell ref="E28:F28"/>
    <mergeCell ref="G28:H28"/>
    <mergeCell ref="K28:L28"/>
    <mergeCell ref="N28:O28"/>
    <mergeCell ref="AD29:AE29"/>
    <mergeCell ref="AH29:AI29"/>
    <mergeCell ref="AK29:AL29"/>
    <mergeCell ref="AM29:AN29"/>
    <mergeCell ref="AO29:AP29"/>
    <mergeCell ref="AQ29:AR29"/>
    <mergeCell ref="P29:Q29"/>
    <mergeCell ref="R29:S29"/>
    <mergeCell ref="T29:U29"/>
    <mergeCell ref="X29:Y29"/>
    <mergeCell ref="Z29:AA29"/>
    <mergeCell ref="AB29:AC29"/>
    <mergeCell ref="A29:B29"/>
    <mergeCell ref="C29:D29"/>
    <mergeCell ref="E29:F29"/>
    <mergeCell ref="G29:H29"/>
    <mergeCell ref="K29:L29"/>
    <mergeCell ref="N29:O29"/>
    <mergeCell ref="AD30:AE30"/>
    <mergeCell ref="AH30:AI30"/>
    <mergeCell ref="AK30:AL30"/>
    <mergeCell ref="AM30:AN30"/>
    <mergeCell ref="AO30:AP30"/>
    <mergeCell ref="AQ30:AR30"/>
    <mergeCell ref="P30:Q30"/>
    <mergeCell ref="R30:S30"/>
    <mergeCell ref="T30:U30"/>
    <mergeCell ref="X30:Y30"/>
    <mergeCell ref="Z30:AA30"/>
    <mergeCell ref="AB30:AC30"/>
    <mergeCell ref="A30:B30"/>
    <mergeCell ref="C30:D30"/>
    <mergeCell ref="E30:F30"/>
    <mergeCell ref="G30:H30"/>
    <mergeCell ref="K30:L30"/>
    <mergeCell ref="N30:O30"/>
    <mergeCell ref="AD31:AE31"/>
    <mergeCell ref="AH31:AI31"/>
    <mergeCell ref="AK31:AL31"/>
    <mergeCell ref="AM31:AN31"/>
    <mergeCell ref="AO31:AP31"/>
    <mergeCell ref="AQ31:AR31"/>
    <mergeCell ref="P31:Q31"/>
    <mergeCell ref="R31:S31"/>
    <mergeCell ref="T31:U31"/>
    <mergeCell ref="X31:Y31"/>
    <mergeCell ref="Z31:AA31"/>
    <mergeCell ref="AB31:AC31"/>
    <mergeCell ref="A31:B31"/>
    <mergeCell ref="C31:D31"/>
    <mergeCell ref="E31:F31"/>
    <mergeCell ref="G31:H31"/>
    <mergeCell ref="K31:L31"/>
    <mergeCell ref="N31:O31"/>
    <mergeCell ref="AD32:AE32"/>
    <mergeCell ref="AH32:AI32"/>
    <mergeCell ref="AK32:AL32"/>
    <mergeCell ref="AM32:AN32"/>
    <mergeCell ref="AO32:AP32"/>
    <mergeCell ref="AQ32:AR32"/>
    <mergeCell ref="P32:Q32"/>
    <mergeCell ref="R32:S32"/>
    <mergeCell ref="T32:U32"/>
    <mergeCell ref="X32:Y32"/>
    <mergeCell ref="Z32:AA32"/>
    <mergeCell ref="AB32:AC32"/>
    <mergeCell ref="A32:B32"/>
    <mergeCell ref="C32:D32"/>
    <mergeCell ref="E32:F32"/>
    <mergeCell ref="G32:H32"/>
    <mergeCell ref="K32:L32"/>
    <mergeCell ref="N32:O32"/>
    <mergeCell ref="AD33:AE33"/>
    <mergeCell ref="AH33:AI33"/>
    <mergeCell ref="AK33:AL33"/>
    <mergeCell ref="AM33:AN33"/>
    <mergeCell ref="AO33:AP33"/>
    <mergeCell ref="AQ33:AR33"/>
    <mergeCell ref="P33:Q33"/>
    <mergeCell ref="R33:S33"/>
    <mergeCell ref="T33:U33"/>
    <mergeCell ref="X33:Y33"/>
    <mergeCell ref="Z33:AA33"/>
    <mergeCell ref="AB33:AC33"/>
    <mergeCell ref="A33:B33"/>
    <mergeCell ref="C33:D33"/>
    <mergeCell ref="E33:F33"/>
    <mergeCell ref="G33:H33"/>
    <mergeCell ref="K33:L33"/>
    <mergeCell ref="N33:O33"/>
    <mergeCell ref="AD34:AE34"/>
    <mergeCell ref="AH34:AI34"/>
    <mergeCell ref="AK34:AL34"/>
    <mergeCell ref="AM34:AN34"/>
    <mergeCell ref="AO34:AP34"/>
    <mergeCell ref="AQ34:AR34"/>
    <mergeCell ref="P34:Q34"/>
    <mergeCell ref="R34:S34"/>
    <mergeCell ref="T34:U34"/>
    <mergeCell ref="X34:Y34"/>
    <mergeCell ref="Z34:AA34"/>
    <mergeCell ref="AB34:AC34"/>
    <mergeCell ref="A34:B34"/>
    <mergeCell ref="C34:D34"/>
    <mergeCell ref="E34:F34"/>
    <mergeCell ref="G34:H34"/>
    <mergeCell ref="K34:L34"/>
    <mergeCell ref="N34:O34"/>
    <mergeCell ref="AD35:AE35"/>
    <mergeCell ref="AH35:AI35"/>
    <mergeCell ref="AK35:AL35"/>
    <mergeCell ref="AM35:AN35"/>
    <mergeCell ref="AO35:AP35"/>
    <mergeCell ref="AQ35:AR35"/>
    <mergeCell ref="P35:Q35"/>
    <mergeCell ref="R35:S35"/>
    <mergeCell ref="T35:U35"/>
    <mergeCell ref="X35:Y35"/>
    <mergeCell ref="Z35:AA35"/>
    <mergeCell ref="AB35:AC35"/>
    <mergeCell ref="A35:B35"/>
    <mergeCell ref="C35:D35"/>
    <mergeCell ref="E35:F35"/>
    <mergeCell ref="G35:H35"/>
    <mergeCell ref="K35:L35"/>
    <mergeCell ref="N35:O35"/>
    <mergeCell ref="AD36:AE36"/>
    <mergeCell ref="AH36:AI36"/>
    <mergeCell ref="AK36:AL36"/>
    <mergeCell ref="AM36:AN36"/>
    <mergeCell ref="AO36:AP36"/>
    <mergeCell ref="AQ36:AR36"/>
    <mergeCell ref="P36:Q36"/>
    <mergeCell ref="R36:S36"/>
    <mergeCell ref="T36:U36"/>
    <mergeCell ref="X36:Y36"/>
    <mergeCell ref="Z36:AA36"/>
    <mergeCell ref="AB36:AC36"/>
    <mergeCell ref="A36:B36"/>
    <mergeCell ref="C36:D36"/>
    <mergeCell ref="E36:F36"/>
    <mergeCell ref="G36:H36"/>
    <mergeCell ref="K36:L36"/>
    <mergeCell ref="N36:O36"/>
    <mergeCell ref="AD37:AE37"/>
    <mergeCell ref="AH37:AI37"/>
    <mergeCell ref="AK37:AL37"/>
    <mergeCell ref="AM37:AN37"/>
    <mergeCell ref="AO37:AP37"/>
    <mergeCell ref="AQ37:AR37"/>
    <mergeCell ref="P37:Q37"/>
    <mergeCell ref="R37:S37"/>
    <mergeCell ref="T37:U37"/>
    <mergeCell ref="X37:Y37"/>
    <mergeCell ref="Z37:AA37"/>
    <mergeCell ref="AB37:AC37"/>
    <mergeCell ref="A37:B37"/>
    <mergeCell ref="C37:D37"/>
    <mergeCell ref="E37:F37"/>
    <mergeCell ref="G37:H37"/>
    <mergeCell ref="K37:L37"/>
    <mergeCell ref="N37:O37"/>
    <mergeCell ref="AD38:AE38"/>
    <mergeCell ref="AH38:AI38"/>
    <mergeCell ref="AK38:AL38"/>
    <mergeCell ref="AM38:AN38"/>
    <mergeCell ref="AO38:AP38"/>
    <mergeCell ref="AQ38:AR38"/>
    <mergeCell ref="P38:Q38"/>
    <mergeCell ref="R38:S38"/>
    <mergeCell ref="T38:U38"/>
    <mergeCell ref="X38:Y38"/>
    <mergeCell ref="Z38:AA38"/>
    <mergeCell ref="AB38:AC38"/>
    <mergeCell ref="A38:B38"/>
    <mergeCell ref="C38:D38"/>
    <mergeCell ref="E38:F38"/>
    <mergeCell ref="G38:H38"/>
    <mergeCell ref="K38:L38"/>
    <mergeCell ref="N38:O38"/>
    <mergeCell ref="AD39:AE39"/>
    <mergeCell ref="AH39:AI39"/>
    <mergeCell ref="AK39:AL39"/>
    <mergeCell ref="AM39:AN39"/>
    <mergeCell ref="AO39:AP39"/>
    <mergeCell ref="AQ39:AR39"/>
    <mergeCell ref="P39:Q39"/>
    <mergeCell ref="R39:S39"/>
    <mergeCell ref="T39:U39"/>
    <mergeCell ref="X39:Y39"/>
    <mergeCell ref="Z39:AA39"/>
    <mergeCell ref="AB39:AC39"/>
    <mergeCell ref="A39:B39"/>
    <mergeCell ref="C39:D39"/>
    <mergeCell ref="E39:F39"/>
    <mergeCell ref="G39:H39"/>
    <mergeCell ref="K39:L39"/>
    <mergeCell ref="N39:O39"/>
    <mergeCell ref="AD41:AE41"/>
    <mergeCell ref="AH41:AI41"/>
    <mergeCell ref="AK41:AL41"/>
    <mergeCell ref="AM41:AN41"/>
    <mergeCell ref="AO41:AP41"/>
    <mergeCell ref="AQ41:AR41"/>
    <mergeCell ref="X41:Y41"/>
    <mergeCell ref="Z41:AA41"/>
    <mergeCell ref="AB41:AC41"/>
    <mergeCell ref="A41:B41"/>
    <mergeCell ref="C41:D41"/>
    <mergeCell ref="E41:F41"/>
    <mergeCell ref="G41:H41"/>
    <mergeCell ref="K41:L41"/>
    <mergeCell ref="AD40:AE40"/>
    <mergeCell ref="AH40:AI40"/>
    <mergeCell ref="AK40:AL40"/>
    <mergeCell ref="AM40:AN40"/>
    <mergeCell ref="AO40:AP40"/>
    <mergeCell ref="AQ40:AR40"/>
    <mergeCell ref="P40:Q40"/>
    <mergeCell ref="R40:S40"/>
    <mergeCell ref="T40:U40"/>
    <mergeCell ref="X40:Y40"/>
    <mergeCell ref="Z40:AA40"/>
    <mergeCell ref="AB40:AC40"/>
    <mergeCell ref="A40:B40"/>
    <mergeCell ref="C40:D40"/>
    <mergeCell ref="E40:F40"/>
    <mergeCell ref="G40:H40"/>
    <mergeCell ref="K40:L40"/>
    <mergeCell ref="N40:O40"/>
    <mergeCell ref="AD43:AE43"/>
    <mergeCell ref="AH43:AI43"/>
    <mergeCell ref="AK43:AL43"/>
    <mergeCell ref="AM43:AN43"/>
    <mergeCell ref="AO43:AP43"/>
    <mergeCell ref="AQ43:AR43"/>
    <mergeCell ref="X43:Y43"/>
    <mergeCell ref="Z43:AA43"/>
    <mergeCell ref="AB43:AC43"/>
    <mergeCell ref="A43:B43"/>
    <mergeCell ref="C43:D43"/>
    <mergeCell ref="E43:F43"/>
    <mergeCell ref="G43:H43"/>
    <mergeCell ref="K43:L43"/>
    <mergeCell ref="AD42:AE42"/>
    <mergeCell ref="AH42:AI42"/>
    <mergeCell ref="AK42:AL42"/>
    <mergeCell ref="AM42:AN42"/>
    <mergeCell ref="AO42:AP42"/>
    <mergeCell ref="AQ42:AR42"/>
    <mergeCell ref="X42:Y42"/>
    <mergeCell ref="Z42:AA42"/>
    <mergeCell ref="AB42:AC42"/>
    <mergeCell ref="A42:B42"/>
    <mergeCell ref="C42:D42"/>
    <mergeCell ref="E42:F42"/>
    <mergeCell ref="G42:H42"/>
    <mergeCell ref="K42:L42"/>
    <mergeCell ref="AM45:AN45"/>
    <mergeCell ref="AO45:AP45"/>
    <mergeCell ref="AQ45:AR45"/>
    <mergeCell ref="X45:Y45"/>
    <mergeCell ref="Z45:AA45"/>
    <mergeCell ref="AB45:AC45"/>
    <mergeCell ref="A45:B45"/>
    <mergeCell ref="C45:D45"/>
    <mergeCell ref="E45:F45"/>
    <mergeCell ref="G45:H45"/>
    <mergeCell ref="K45:L45"/>
    <mergeCell ref="AD44:AE44"/>
    <mergeCell ref="AH44:AI44"/>
    <mergeCell ref="AK44:AL44"/>
    <mergeCell ref="AM44:AN44"/>
    <mergeCell ref="AO44:AP44"/>
    <mergeCell ref="AQ44:AR44"/>
    <mergeCell ref="X44:Y44"/>
    <mergeCell ref="Z44:AA44"/>
    <mergeCell ref="AB44:AC44"/>
    <mergeCell ref="A44:B44"/>
    <mergeCell ref="C44:D44"/>
    <mergeCell ref="E44:F44"/>
    <mergeCell ref="G44:H44"/>
    <mergeCell ref="K44:L44"/>
    <mergeCell ref="AD47:AE47"/>
    <mergeCell ref="AH47:AI47"/>
    <mergeCell ref="AK47:AL47"/>
    <mergeCell ref="AM47:AN47"/>
    <mergeCell ref="AO47:AP47"/>
    <mergeCell ref="AQ47:AR47"/>
    <mergeCell ref="X47:Y47"/>
    <mergeCell ref="Z47:AA47"/>
    <mergeCell ref="AB47:AC47"/>
    <mergeCell ref="M41:U47"/>
    <mergeCell ref="A47:B47"/>
    <mergeCell ref="C47:D47"/>
    <mergeCell ref="E47:F47"/>
    <mergeCell ref="G47:H47"/>
    <mergeCell ref="K47:L47"/>
    <mergeCell ref="AD46:AE46"/>
    <mergeCell ref="AH46:AI46"/>
    <mergeCell ref="AK46:AL46"/>
    <mergeCell ref="AM46:AN46"/>
    <mergeCell ref="AO46:AP46"/>
    <mergeCell ref="AQ46:AR46"/>
    <mergeCell ref="X46:Y46"/>
    <mergeCell ref="Z46:AA46"/>
    <mergeCell ref="AB46:AC46"/>
    <mergeCell ref="A46:B46"/>
    <mergeCell ref="C46:D46"/>
    <mergeCell ref="E46:F46"/>
    <mergeCell ref="G46:H46"/>
    <mergeCell ref="K46:L46"/>
    <mergeCell ref="AD45:AE45"/>
    <mergeCell ref="AH45:AI45"/>
    <mergeCell ref="AK45:AL45"/>
    <mergeCell ref="AD48:AE48"/>
    <mergeCell ref="AH48:AI48"/>
    <mergeCell ref="AK48:AL48"/>
    <mergeCell ref="AM48:AN48"/>
    <mergeCell ref="AO48:AP48"/>
    <mergeCell ref="AQ48:AR48"/>
    <mergeCell ref="P48:Q48"/>
    <mergeCell ref="R48:S48"/>
    <mergeCell ref="T48:U48"/>
    <mergeCell ref="X48:Y48"/>
    <mergeCell ref="Z48:AA48"/>
    <mergeCell ref="AB48:AC48"/>
    <mergeCell ref="A48:B48"/>
    <mergeCell ref="C48:D48"/>
    <mergeCell ref="E48:F48"/>
    <mergeCell ref="G48:H48"/>
    <mergeCell ref="K48:L48"/>
    <mergeCell ref="N48:O48"/>
    <mergeCell ref="AD49:AE49"/>
    <mergeCell ref="AH49:AI49"/>
    <mergeCell ref="AK49:AL49"/>
    <mergeCell ref="AM49:AN49"/>
    <mergeCell ref="AO49:AP49"/>
    <mergeCell ref="AQ49:AR49"/>
    <mergeCell ref="P49:Q49"/>
    <mergeCell ref="R49:S49"/>
    <mergeCell ref="T49:U49"/>
    <mergeCell ref="X49:Y49"/>
    <mergeCell ref="Z49:AA49"/>
    <mergeCell ref="AB49:AC49"/>
    <mergeCell ref="A49:B49"/>
    <mergeCell ref="C49:D49"/>
    <mergeCell ref="E49:F49"/>
    <mergeCell ref="G49:H49"/>
    <mergeCell ref="K49:L49"/>
    <mergeCell ref="N49:O49"/>
    <mergeCell ref="AD50:AE50"/>
    <mergeCell ref="AH50:AI50"/>
    <mergeCell ref="AK50:AL50"/>
    <mergeCell ref="AM50:AN50"/>
    <mergeCell ref="AO50:AP50"/>
    <mergeCell ref="AQ50:AR50"/>
    <mergeCell ref="P50:Q50"/>
    <mergeCell ref="R50:S50"/>
    <mergeCell ref="T50:U50"/>
    <mergeCell ref="X50:Y50"/>
    <mergeCell ref="Z50:AA50"/>
    <mergeCell ref="AB50:AC50"/>
    <mergeCell ref="A50:B50"/>
    <mergeCell ref="C50:D50"/>
    <mergeCell ref="E50:F50"/>
    <mergeCell ref="G50:H50"/>
    <mergeCell ref="K50:L50"/>
    <mergeCell ref="N50:O50"/>
    <mergeCell ref="AD51:AE51"/>
    <mergeCell ref="AH51:AI51"/>
    <mergeCell ref="AK51:AL51"/>
    <mergeCell ref="AM51:AN51"/>
    <mergeCell ref="AO51:AP51"/>
    <mergeCell ref="AQ51:AR51"/>
    <mergeCell ref="P51:Q51"/>
    <mergeCell ref="R51:S51"/>
    <mergeCell ref="T51:U51"/>
    <mergeCell ref="X51:Y51"/>
    <mergeCell ref="Z51:AA51"/>
    <mergeCell ref="AB51:AC51"/>
    <mergeCell ref="A51:B51"/>
    <mergeCell ref="C51:D51"/>
    <mergeCell ref="E51:F51"/>
    <mergeCell ref="G51:H51"/>
    <mergeCell ref="K51:L51"/>
    <mergeCell ref="N51:O51"/>
    <mergeCell ref="AD52:AE52"/>
    <mergeCell ref="AH52:AI52"/>
    <mergeCell ref="AK52:AL52"/>
    <mergeCell ref="AM52:AN52"/>
    <mergeCell ref="AO52:AP52"/>
    <mergeCell ref="AQ52:AR52"/>
    <mergeCell ref="P52:Q52"/>
    <mergeCell ref="R52:S52"/>
    <mergeCell ref="T52:U52"/>
    <mergeCell ref="X52:Y52"/>
    <mergeCell ref="Z52:AA52"/>
    <mergeCell ref="AB52:AC52"/>
    <mergeCell ref="A52:B52"/>
    <mergeCell ref="C52:D52"/>
    <mergeCell ref="E52:F52"/>
    <mergeCell ref="G52:H52"/>
    <mergeCell ref="K52:L52"/>
    <mergeCell ref="N52:O52"/>
    <mergeCell ref="AD53:AE53"/>
    <mergeCell ref="AH53:AI53"/>
    <mergeCell ref="AK53:AL53"/>
    <mergeCell ref="AM53:AN53"/>
    <mergeCell ref="AO53:AP53"/>
    <mergeCell ref="AQ53:AR53"/>
    <mergeCell ref="P53:Q53"/>
    <mergeCell ref="R53:S53"/>
    <mergeCell ref="T53:U53"/>
    <mergeCell ref="X53:Y53"/>
    <mergeCell ref="Z53:AA53"/>
    <mergeCell ref="AB53:AC53"/>
    <mergeCell ref="A53:B53"/>
    <mergeCell ref="C53:D53"/>
    <mergeCell ref="E53:F53"/>
    <mergeCell ref="G53:H53"/>
    <mergeCell ref="K53:L53"/>
    <mergeCell ref="N53:O53"/>
    <mergeCell ref="AD54:AE54"/>
    <mergeCell ref="AH54:AI54"/>
    <mergeCell ref="AK54:AL54"/>
    <mergeCell ref="AM54:AN54"/>
    <mergeCell ref="AO54:AP54"/>
    <mergeCell ref="AQ54:AR54"/>
    <mergeCell ref="P54:Q54"/>
    <mergeCell ref="R54:S54"/>
    <mergeCell ref="T54:U54"/>
    <mergeCell ref="X54:Y54"/>
    <mergeCell ref="Z54:AA54"/>
    <mergeCell ref="AB54:AC54"/>
    <mergeCell ref="A54:B54"/>
    <mergeCell ref="C54:D54"/>
    <mergeCell ref="E54:F54"/>
    <mergeCell ref="G54:H54"/>
    <mergeCell ref="K54:L54"/>
    <mergeCell ref="N54:O54"/>
    <mergeCell ref="AD55:AE55"/>
    <mergeCell ref="AH55:AI55"/>
    <mergeCell ref="AK55:AL55"/>
    <mergeCell ref="AM55:AN55"/>
    <mergeCell ref="AO55:AP55"/>
    <mergeCell ref="AQ55:AR55"/>
    <mergeCell ref="P55:Q55"/>
    <mergeCell ref="R55:S55"/>
    <mergeCell ref="T55:U55"/>
    <mergeCell ref="X55:Y55"/>
    <mergeCell ref="Z55:AA55"/>
    <mergeCell ref="AB55:AC55"/>
    <mergeCell ref="A55:B55"/>
    <mergeCell ref="C55:D55"/>
    <mergeCell ref="E55:F55"/>
    <mergeCell ref="G55:H55"/>
    <mergeCell ref="K55:L55"/>
    <mergeCell ref="N55:O55"/>
    <mergeCell ref="AD56:AE56"/>
    <mergeCell ref="AH56:AI56"/>
    <mergeCell ref="AK56:AL56"/>
    <mergeCell ref="AM56:AN56"/>
    <mergeCell ref="AO56:AP56"/>
    <mergeCell ref="AQ56:AR56"/>
    <mergeCell ref="P56:Q56"/>
    <mergeCell ref="R56:S56"/>
    <mergeCell ref="T56:U56"/>
    <mergeCell ref="X56:Y56"/>
    <mergeCell ref="Z56:AA56"/>
    <mergeCell ref="AB56:AC56"/>
    <mergeCell ref="A56:B56"/>
    <mergeCell ref="C56:D56"/>
    <mergeCell ref="E56:F56"/>
    <mergeCell ref="G56:H56"/>
    <mergeCell ref="K56:L56"/>
    <mergeCell ref="N56:O56"/>
    <mergeCell ref="AD57:AE57"/>
    <mergeCell ref="AH57:AI57"/>
    <mergeCell ref="AK57:AL57"/>
    <mergeCell ref="AM57:AN57"/>
    <mergeCell ref="AO57:AP57"/>
    <mergeCell ref="AQ57:AR57"/>
    <mergeCell ref="P57:Q57"/>
    <mergeCell ref="R57:S57"/>
    <mergeCell ref="T57:U57"/>
    <mergeCell ref="X57:Y57"/>
    <mergeCell ref="Z57:AA57"/>
    <mergeCell ref="AB57:AC57"/>
    <mergeCell ref="A57:B57"/>
    <mergeCell ref="C57:D57"/>
    <mergeCell ref="E57:F57"/>
    <mergeCell ref="G57:H57"/>
    <mergeCell ref="K57:L57"/>
    <mergeCell ref="N57:O57"/>
    <mergeCell ref="AD58:AE58"/>
    <mergeCell ref="AH58:AI58"/>
    <mergeCell ref="AK58:AL58"/>
    <mergeCell ref="AM58:AN58"/>
    <mergeCell ref="AO58:AP58"/>
    <mergeCell ref="AQ58:AR58"/>
    <mergeCell ref="P58:Q58"/>
    <mergeCell ref="R58:S58"/>
    <mergeCell ref="T58:U58"/>
    <mergeCell ref="X58:Y58"/>
    <mergeCell ref="Z58:AA58"/>
    <mergeCell ref="AB58:AC58"/>
    <mergeCell ref="A58:B58"/>
    <mergeCell ref="C58:D58"/>
    <mergeCell ref="E58:F58"/>
    <mergeCell ref="G58:H58"/>
    <mergeCell ref="K58:L58"/>
    <mergeCell ref="N58:O58"/>
    <mergeCell ref="AD59:AE59"/>
    <mergeCell ref="AH59:AI59"/>
    <mergeCell ref="AK59:AL59"/>
    <mergeCell ref="AM59:AN59"/>
    <mergeCell ref="AO59:AP59"/>
    <mergeCell ref="AQ59:AR59"/>
    <mergeCell ref="P59:Q59"/>
    <mergeCell ref="R59:S59"/>
    <mergeCell ref="T59:U59"/>
    <mergeCell ref="X59:Y59"/>
    <mergeCell ref="Z59:AA59"/>
    <mergeCell ref="AB59:AC59"/>
    <mergeCell ref="A59:B59"/>
    <mergeCell ref="C59:D59"/>
    <mergeCell ref="E59:F59"/>
    <mergeCell ref="G59:H59"/>
    <mergeCell ref="K59:L59"/>
    <mergeCell ref="N59:O59"/>
    <mergeCell ref="AD60:AE60"/>
    <mergeCell ref="AH60:AI60"/>
    <mergeCell ref="AK60:AL60"/>
    <mergeCell ref="AM60:AN60"/>
    <mergeCell ref="AO60:AP60"/>
    <mergeCell ref="AQ60:AR60"/>
    <mergeCell ref="P60:Q60"/>
    <mergeCell ref="R60:S60"/>
    <mergeCell ref="T60:U60"/>
    <mergeCell ref="X60:Y60"/>
    <mergeCell ref="Z60:AA60"/>
    <mergeCell ref="AB60:AC60"/>
    <mergeCell ref="A60:B60"/>
    <mergeCell ref="C60:D60"/>
    <mergeCell ref="E60:F60"/>
    <mergeCell ref="G60:H60"/>
    <mergeCell ref="K60:L60"/>
    <mergeCell ref="N60:O60"/>
    <mergeCell ref="AD61:AE61"/>
    <mergeCell ref="AH61:AI61"/>
    <mergeCell ref="AK61:AL61"/>
    <mergeCell ref="AM61:AN61"/>
    <mergeCell ref="AO61:AP61"/>
    <mergeCell ref="AQ61:AR61"/>
    <mergeCell ref="P61:Q61"/>
    <mergeCell ref="R61:S61"/>
    <mergeCell ref="T61:U61"/>
    <mergeCell ref="X61:Y61"/>
    <mergeCell ref="Z61:AA61"/>
    <mergeCell ref="AB61:AC61"/>
    <mergeCell ref="A61:B61"/>
    <mergeCell ref="C61:D61"/>
    <mergeCell ref="E61:F61"/>
    <mergeCell ref="G61:H61"/>
    <mergeCell ref="K61:L61"/>
    <mergeCell ref="N61:O61"/>
    <mergeCell ref="AD62:AE62"/>
    <mergeCell ref="AH62:AI62"/>
    <mergeCell ref="AK62:AL62"/>
    <mergeCell ref="AM62:AN62"/>
    <mergeCell ref="AO62:AP62"/>
    <mergeCell ref="AQ62:AR62"/>
    <mergeCell ref="P62:Q62"/>
    <mergeCell ref="R62:S62"/>
    <mergeCell ref="T62:U62"/>
    <mergeCell ref="X62:Y62"/>
    <mergeCell ref="Z62:AA62"/>
    <mergeCell ref="AB62:AC62"/>
    <mergeCell ref="A62:B62"/>
    <mergeCell ref="C62:D62"/>
    <mergeCell ref="E62:F62"/>
    <mergeCell ref="G62:H62"/>
    <mergeCell ref="K62:L62"/>
    <mergeCell ref="N62:O62"/>
    <mergeCell ref="AD63:AE63"/>
    <mergeCell ref="AH63:AI63"/>
    <mergeCell ref="AK63:AL63"/>
    <mergeCell ref="AM63:AN63"/>
    <mergeCell ref="AO63:AP63"/>
    <mergeCell ref="AQ63:AR63"/>
    <mergeCell ref="P63:Q63"/>
    <mergeCell ref="R63:S63"/>
    <mergeCell ref="T63:U63"/>
    <mergeCell ref="X63:Y63"/>
    <mergeCell ref="Z63:AA63"/>
    <mergeCell ref="AB63:AC63"/>
    <mergeCell ref="A63:B63"/>
    <mergeCell ref="C63:D63"/>
    <mergeCell ref="E63:F63"/>
    <mergeCell ref="G63:H63"/>
    <mergeCell ref="K63:L63"/>
    <mergeCell ref="N63:O63"/>
    <mergeCell ref="AD64:AE64"/>
    <mergeCell ref="AH64:AI64"/>
    <mergeCell ref="AK64:AL64"/>
    <mergeCell ref="AM64:AN64"/>
    <mergeCell ref="AO64:AP64"/>
    <mergeCell ref="AQ64:AR64"/>
    <mergeCell ref="P64:Q64"/>
    <mergeCell ref="R64:S64"/>
    <mergeCell ref="T64:U64"/>
    <mergeCell ref="X64:Y64"/>
    <mergeCell ref="Z64:AA64"/>
    <mergeCell ref="AB64:AC64"/>
    <mergeCell ref="A64:B64"/>
    <mergeCell ref="C64:D64"/>
    <mergeCell ref="E64:F64"/>
    <mergeCell ref="G64:H64"/>
    <mergeCell ref="K64:L64"/>
    <mergeCell ref="N64:O64"/>
    <mergeCell ref="AD65:AE65"/>
    <mergeCell ref="AH65:AI65"/>
    <mergeCell ref="AK65:AL65"/>
    <mergeCell ref="AM65:AN65"/>
    <mergeCell ref="AO65:AP65"/>
    <mergeCell ref="AQ65:AR65"/>
    <mergeCell ref="P65:Q65"/>
    <mergeCell ref="R65:S65"/>
    <mergeCell ref="T65:U65"/>
    <mergeCell ref="X65:Y65"/>
    <mergeCell ref="Z65:AA65"/>
    <mergeCell ref="AB65:AC65"/>
    <mergeCell ref="A65:B65"/>
    <mergeCell ref="C65:D65"/>
    <mergeCell ref="E65:F65"/>
    <mergeCell ref="G65:H65"/>
    <mergeCell ref="K65:L65"/>
    <mergeCell ref="N65:O65"/>
    <mergeCell ref="AD66:AE66"/>
    <mergeCell ref="AH66:AI66"/>
    <mergeCell ref="AK66:AL66"/>
    <mergeCell ref="AM66:AN66"/>
    <mergeCell ref="AO66:AP66"/>
    <mergeCell ref="AQ66:AR66"/>
    <mergeCell ref="P66:Q66"/>
    <mergeCell ref="R66:S66"/>
    <mergeCell ref="T66:U66"/>
    <mergeCell ref="X66:Y66"/>
    <mergeCell ref="Z66:AA66"/>
    <mergeCell ref="AB66:AC66"/>
    <mergeCell ref="A66:B66"/>
    <mergeCell ref="C66:D66"/>
    <mergeCell ref="E66:F66"/>
    <mergeCell ref="G66:H66"/>
    <mergeCell ref="K66:L66"/>
    <mergeCell ref="N66:O66"/>
    <mergeCell ref="AD67:AE67"/>
    <mergeCell ref="AH67:AI67"/>
    <mergeCell ref="AK67:AL67"/>
    <mergeCell ref="AM67:AN67"/>
    <mergeCell ref="AO67:AP67"/>
    <mergeCell ref="AQ67:AR67"/>
    <mergeCell ref="P67:Q67"/>
    <mergeCell ref="R67:S67"/>
    <mergeCell ref="T67:U67"/>
    <mergeCell ref="X67:Y67"/>
    <mergeCell ref="Z67:AA67"/>
    <mergeCell ref="AB67:AC67"/>
    <mergeCell ref="A67:B67"/>
    <mergeCell ref="C67:D67"/>
    <mergeCell ref="E67:F67"/>
    <mergeCell ref="G67:H67"/>
    <mergeCell ref="K67:L67"/>
    <mergeCell ref="N67:O67"/>
    <mergeCell ref="AD68:AE68"/>
    <mergeCell ref="AH68:AI68"/>
    <mergeCell ref="AK68:AL68"/>
    <mergeCell ref="AM68:AN68"/>
    <mergeCell ref="AO68:AP68"/>
    <mergeCell ref="AQ68:AR68"/>
    <mergeCell ref="P68:Q68"/>
    <mergeCell ref="R68:S68"/>
    <mergeCell ref="T68:U68"/>
    <mergeCell ref="X68:Y68"/>
    <mergeCell ref="Z68:AA68"/>
    <mergeCell ref="AB68:AC68"/>
    <mergeCell ref="A68:B68"/>
    <mergeCell ref="C68:D68"/>
    <mergeCell ref="E68:F68"/>
    <mergeCell ref="G68:H68"/>
    <mergeCell ref="K68:L68"/>
    <mergeCell ref="N68:O68"/>
    <mergeCell ref="AD69:AE69"/>
    <mergeCell ref="AH69:AI69"/>
    <mergeCell ref="AK69:AL69"/>
    <mergeCell ref="AM69:AN69"/>
    <mergeCell ref="AO69:AP69"/>
    <mergeCell ref="AQ69:AR69"/>
    <mergeCell ref="P69:Q69"/>
    <mergeCell ref="R69:S69"/>
    <mergeCell ref="T69:U69"/>
    <mergeCell ref="X69:Y69"/>
    <mergeCell ref="Z69:AA69"/>
    <mergeCell ref="AB69:AC69"/>
    <mergeCell ref="A69:B69"/>
    <mergeCell ref="C69:D69"/>
    <mergeCell ref="E69:F69"/>
    <mergeCell ref="G69:H69"/>
    <mergeCell ref="K69:L69"/>
    <mergeCell ref="N69:O69"/>
    <mergeCell ref="AD70:AE70"/>
    <mergeCell ref="AH70:AI70"/>
    <mergeCell ref="AK70:AL70"/>
    <mergeCell ref="AM70:AN70"/>
    <mergeCell ref="AO70:AP70"/>
    <mergeCell ref="AQ70:AR70"/>
    <mergeCell ref="P70:Q70"/>
    <mergeCell ref="R70:S70"/>
    <mergeCell ref="T70:U70"/>
    <mergeCell ref="X70:Y70"/>
    <mergeCell ref="Z70:AA70"/>
    <mergeCell ref="AB70:AC70"/>
    <mergeCell ref="A70:B70"/>
    <mergeCell ref="C70:D70"/>
    <mergeCell ref="E70:F70"/>
    <mergeCell ref="G70:H70"/>
    <mergeCell ref="K70:L70"/>
    <mergeCell ref="N70:O70"/>
    <mergeCell ref="AD71:AE71"/>
    <mergeCell ref="AH71:AI71"/>
    <mergeCell ref="AK71:AL71"/>
    <mergeCell ref="AM71:AN71"/>
    <mergeCell ref="AO71:AP71"/>
    <mergeCell ref="AQ71:AR71"/>
    <mergeCell ref="P71:Q71"/>
    <mergeCell ref="R71:S71"/>
    <mergeCell ref="T71:U71"/>
    <mergeCell ref="X71:Y71"/>
    <mergeCell ref="Z71:AA71"/>
    <mergeCell ref="AB71:AC71"/>
    <mergeCell ref="A71:B71"/>
    <mergeCell ref="C71:D71"/>
    <mergeCell ref="E71:F71"/>
    <mergeCell ref="G71:H71"/>
    <mergeCell ref="K71:L71"/>
    <mergeCell ref="N71:O71"/>
    <mergeCell ref="AD72:AE72"/>
    <mergeCell ref="AH72:AI72"/>
    <mergeCell ref="AK72:AL72"/>
    <mergeCell ref="AM72:AN72"/>
    <mergeCell ref="AO72:AP72"/>
    <mergeCell ref="AQ72:AR72"/>
    <mergeCell ref="P72:Q72"/>
    <mergeCell ref="R72:S72"/>
    <mergeCell ref="T72:U72"/>
    <mergeCell ref="X72:Y72"/>
    <mergeCell ref="Z72:AA72"/>
    <mergeCell ref="AB72:AC72"/>
    <mergeCell ref="A72:B72"/>
    <mergeCell ref="C72:D72"/>
    <mergeCell ref="E72:F72"/>
    <mergeCell ref="G72:H72"/>
    <mergeCell ref="K72:L72"/>
    <mergeCell ref="N72:O72"/>
    <mergeCell ref="AD73:AE73"/>
    <mergeCell ref="AH73:AI73"/>
    <mergeCell ref="AK73:AL73"/>
    <mergeCell ref="AM73:AN73"/>
    <mergeCell ref="AO73:AP73"/>
    <mergeCell ref="AQ73:AR73"/>
    <mergeCell ref="P73:Q73"/>
    <mergeCell ref="R73:S73"/>
    <mergeCell ref="T73:U73"/>
    <mergeCell ref="X73:Y73"/>
    <mergeCell ref="Z73:AA73"/>
    <mergeCell ref="AB73:AC73"/>
    <mergeCell ref="A73:B73"/>
    <mergeCell ref="C73:D73"/>
    <mergeCell ref="E73:F73"/>
    <mergeCell ref="G73:H73"/>
    <mergeCell ref="K73:L73"/>
    <mergeCell ref="N73:O73"/>
    <mergeCell ref="AD74:AE74"/>
    <mergeCell ref="AH74:AI74"/>
    <mergeCell ref="AK74:AL74"/>
    <mergeCell ref="AM74:AN74"/>
    <mergeCell ref="AO74:AP74"/>
    <mergeCell ref="AQ74:AR74"/>
    <mergeCell ref="P74:Q74"/>
    <mergeCell ref="R74:S74"/>
    <mergeCell ref="T74:U74"/>
    <mergeCell ref="X74:Y74"/>
    <mergeCell ref="Z74:AA74"/>
    <mergeCell ref="AB74:AC74"/>
    <mergeCell ref="A74:B74"/>
    <mergeCell ref="C74:D74"/>
    <mergeCell ref="E74:F74"/>
    <mergeCell ref="G74:H74"/>
    <mergeCell ref="K74:L74"/>
    <mergeCell ref="N74:O74"/>
    <mergeCell ref="AD75:AE75"/>
    <mergeCell ref="AH75:AI75"/>
    <mergeCell ref="AK75:AL75"/>
    <mergeCell ref="AM75:AN75"/>
    <mergeCell ref="AO75:AP75"/>
    <mergeCell ref="AQ75:AR75"/>
    <mergeCell ref="P75:Q75"/>
    <mergeCell ref="R75:S75"/>
    <mergeCell ref="T75:U75"/>
    <mergeCell ref="X75:Y75"/>
    <mergeCell ref="Z75:AA75"/>
    <mergeCell ref="AB75:AC75"/>
    <mergeCell ref="A75:B75"/>
    <mergeCell ref="C75:D75"/>
    <mergeCell ref="E75:F75"/>
    <mergeCell ref="G75:H75"/>
    <mergeCell ref="K75:L75"/>
    <mergeCell ref="N75:O75"/>
  </mergeCells>
  <pageMargins left="0.75" right="0.75" top="1" bottom="1" header="0.5" footer="0.5"/>
  <pageSetup paperSize="17" scale="6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75"/>
  <sheetViews>
    <sheetView showZeros="0" zoomScale="70" zoomScaleNormal="70" workbookViewId="0">
      <selection activeCell="AB21" sqref="AB21:AC21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8" width="4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3" max="23" width="8.85546875" customWidth="1"/>
    <col min="24" max="25" width="5.28515625" customWidth="1"/>
    <col min="26" max="27" width="4.28515625" customWidth="1"/>
    <col min="28" max="29" width="5.28515625" customWidth="1"/>
    <col min="30" max="31" width="4.28515625" customWidth="1"/>
    <col min="32" max="32" width="8.7109375" customWidth="1"/>
    <col min="33" max="33" width="13.7109375" customWidth="1"/>
    <col min="34" max="35" width="4.28515625" customWidth="1"/>
    <col min="36" max="36" width="8.7109375" customWidth="1"/>
    <col min="37" max="38" width="4.28515625" customWidth="1"/>
    <col min="39" max="40" width="5.28515625" customWidth="1"/>
    <col min="41" max="42" width="4.28515625" customWidth="1"/>
    <col min="43" max="44" width="5.28515625" customWidth="1"/>
    <col min="45" max="45" width="11.42578125" customWidth="1"/>
    <col min="46" max="46" width="5.7109375" customWidth="1"/>
  </cols>
  <sheetData>
    <row r="1" spans="1:45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  <c r="W1" s="1"/>
      <c r="X1" s="334" t="s">
        <v>1</v>
      </c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335"/>
    </row>
    <row r="2" spans="1:45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  <c r="W2" s="2"/>
      <c r="X2" s="336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337"/>
    </row>
    <row r="3" spans="1:45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W3" s="2"/>
      <c r="X3" s="336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337"/>
    </row>
    <row r="4" spans="1:45" ht="12.75" customHeight="1">
      <c r="A4" s="241"/>
      <c r="B4" s="242"/>
      <c r="C4" s="244"/>
      <c r="D4" s="245"/>
      <c r="E4" s="338" t="s">
        <v>96</v>
      </c>
      <c r="F4" s="339"/>
      <c r="G4" s="339"/>
      <c r="H4" s="339"/>
      <c r="I4" s="339"/>
      <c r="J4" s="339"/>
      <c r="K4" s="340"/>
      <c r="L4" s="338" t="s">
        <v>46</v>
      </c>
      <c r="M4" s="339"/>
      <c r="N4" s="339"/>
      <c r="O4" s="339"/>
      <c r="P4" s="339"/>
      <c r="Q4" s="339"/>
      <c r="R4" s="339"/>
      <c r="S4" s="340"/>
      <c r="T4" s="249"/>
      <c r="U4" s="250"/>
      <c r="V4" s="251"/>
      <c r="W4" s="2"/>
      <c r="X4" s="249"/>
      <c r="Y4" s="250"/>
      <c r="Z4" s="250"/>
      <c r="AA4" s="251"/>
      <c r="AB4" s="338" t="s">
        <v>123</v>
      </c>
      <c r="AC4" s="339"/>
      <c r="AD4" s="339"/>
      <c r="AE4" s="339"/>
      <c r="AF4" s="339"/>
      <c r="AG4" s="339"/>
      <c r="AH4" s="340"/>
      <c r="AI4" s="338" t="s">
        <v>47</v>
      </c>
      <c r="AJ4" s="339"/>
      <c r="AK4" s="339"/>
      <c r="AL4" s="339"/>
      <c r="AM4" s="339"/>
      <c r="AN4" s="339"/>
      <c r="AO4" s="339"/>
      <c r="AP4" s="340"/>
      <c r="AQ4" s="249"/>
      <c r="AR4" s="250"/>
      <c r="AS4" s="344"/>
    </row>
    <row r="5" spans="1:45" ht="12.75" customHeight="1" thickBot="1">
      <c r="A5" s="243"/>
      <c r="B5" s="242"/>
      <c r="C5" s="244"/>
      <c r="D5" s="245"/>
      <c r="E5" s="341"/>
      <c r="F5" s="342"/>
      <c r="G5" s="342"/>
      <c r="H5" s="342"/>
      <c r="I5" s="342"/>
      <c r="J5" s="342"/>
      <c r="K5" s="343"/>
      <c r="L5" s="341"/>
      <c r="M5" s="342"/>
      <c r="N5" s="342"/>
      <c r="O5" s="342"/>
      <c r="P5" s="342"/>
      <c r="Q5" s="342"/>
      <c r="R5" s="342"/>
      <c r="S5" s="343"/>
      <c r="T5" s="249"/>
      <c r="U5" s="250"/>
      <c r="V5" s="251"/>
      <c r="W5" s="2"/>
      <c r="X5" s="249"/>
      <c r="Y5" s="250"/>
      <c r="Z5" s="250"/>
      <c r="AA5" s="251"/>
      <c r="AB5" s="341"/>
      <c r="AC5" s="342"/>
      <c r="AD5" s="342"/>
      <c r="AE5" s="342"/>
      <c r="AF5" s="342"/>
      <c r="AG5" s="342"/>
      <c r="AH5" s="343"/>
      <c r="AI5" s="341"/>
      <c r="AJ5" s="342"/>
      <c r="AK5" s="342"/>
      <c r="AL5" s="342"/>
      <c r="AM5" s="342"/>
      <c r="AN5" s="342"/>
      <c r="AO5" s="342"/>
      <c r="AP5" s="343"/>
      <c r="AQ5" s="249"/>
      <c r="AR5" s="250"/>
      <c r="AS5" s="344"/>
    </row>
    <row r="6" spans="1:45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W6" s="2"/>
      <c r="X6" s="345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346"/>
    </row>
    <row r="7" spans="1:45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94" t="s">
        <v>0</v>
      </c>
      <c r="W7" s="2"/>
      <c r="X7" s="264" t="s">
        <v>2</v>
      </c>
      <c r="Y7" s="256"/>
      <c r="Z7" s="256"/>
      <c r="AA7" s="256"/>
      <c r="AB7" s="256"/>
      <c r="AC7" s="256"/>
      <c r="AD7" s="256"/>
      <c r="AE7" s="256"/>
      <c r="AF7" s="257"/>
      <c r="AG7" s="261" t="s">
        <v>3</v>
      </c>
      <c r="AH7" s="262"/>
      <c r="AI7" s="263"/>
      <c r="AJ7" s="264" t="s">
        <v>5</v>
      </c>
      <c r="AK7" s="256"/>
      <c r="AL7" s="256"/>
      <c r="AM7" s="256"/>
      <c r="AN7" s="256"/>
      <c r="AO7" s="256"/>
      <c r="AP7" s="256"/>
      <c r="AQ7" s="256"/>
      <c r="AR7" s="257"/>
      <c r="AS7" s="347" t="s">
        <v>0</v>
      </c>
    </row>
    <row r="8" spans="1:45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95"/>
      <c r="W8" s="2"/>
      <c r="X8" s="271"/>
      <c r="Y8" s="259"/>
      <c r="Z8" s="259"/>
      <c r="AA8" s="259"/>
      <c r="AB8" s="259"/>
      <c r="AC8" s="259"/>
      <c r="AD8" s="259"/>
      <c r="AE8" s="259"/>
      <c r="AF8" s="260"/>
      <c r="AG8" s="271" t="s">
        <v>4</v>
      </c>
      <c r="AH8" s="259"/>
      <c r="AI8" s="260"/>
      <c r="AJ8" s="265"/>
      <c r="AK8" s="266"/>
      <c r="AL8" s="266"/>
      <c r="AM8" s="266"/>
      <c r="AN8" s="266"/>
      <c r="AO8" s="266"/>
      <c r="AP8" s="266"/>
      <c r="AQ8" s="266"/>
      <c r="AR8" s="267"/>
      <c r="AS8" s="348"/>
    </row>
    <row r="9" spans="1:45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95"/>
      <c r="W9" s="2"/>
      <c r="X9" s="275" t="s">
        <v>6</v>
      </c>
      <c r="Y9" s="223" t="s">
        <v>7</v>
      </c>
      <c r="Z9" s="232" t="s">
        <v>8</v>
      </c>
      <c r="AA9" s="223" t="s">
        <v>9</v>
      </c>
      <c r="AB9" s="232" t="s">
        <v>7</v>
      </c>
      <c r="AC9" s="223" t="s">
        <v>10</v>
      </c>
      <c r="AD9" s="232" t="s">
        <v>11</v>
      </c>
      <c r="AE9" s="223" t="s">
        <v>12</v>
      </c>
      <c r="AF9" s="229" t="s">
        <v>13</v>
      </c>
      <c r="AG9" s="229" t="s">
        <v>14</v>
      </c>
      <c r="AH9" s="275" t="s">
        <v>15</v>
      </c>
      <c r="AI9" s="223" t="s">
        <v>16</v>
      </c>
      <c r="AJ9" s="229" t="s">
        <v>13</v>
      </c>
      <c r="AK9" s="232" t="s">
        <v>11</v>
      </c>
      <c r="AL9" s="223" t="s">
        <v>12</v>
      </c>
      <c r="AM9" s="232" t="s">
        <v>7</v>
      </c>
      <c r="AN9" s="223" t="s">
        <v>10</v>
      </c>
      <c r="AO9" s="232" t="s">
        <v>8</v>
      </c>
      <c r="AP9" s="223" t="s">
        <v>9</v>
      </c>
      <c r="AQ9" s="232" t="s">
        <v>6</v>
      </c>
      <c r="AR9" s="223" t="s">
        <v>7</v>
      </c>
      <c r="AS9" s="348"/>
    </row>
    <row r="10" spans="1:45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95"/>
      <c r="W10" s="2"/>
      <c r="X10" s="276"/>
      <c r="Y10" s="224"/>
      <c r="Z10" s="233"/>
      <c r="AA10" s="224"/>
      <c r="AB10" s="233"/>
      <c r="AC10" s="224"/>
      <c r="AD10" s="233"/>
      <c r="AE10" s="224"/>
      <c r="AF10" s="230"/>
      <c r="AG10" s="230"/>
      <c r="AH10" s="276"/>
      <c r="AI10" s="224"/>
      <c r="AJ10" s="230"/>
      <c r="AK10" s="233"/>
      <c r="AL10" s="224"/>
      <c r="AM10" s="233"/>
      <c r="AN10" s="224"/>
      <c r="AO10" s="233"/>
      <c r="AP10" s="224"/>
      <c r="AQ10" s="233"/>
      <c r="AR10" s="224"/>
      <c r="AS10" s="348"/>
    </row>
    <row r="11" spans="1:45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95"/>
      <c r="W11" s="2"/>
      <c r="X11" s="276"/>
      <c r="Y11" s="224"/>
      <c r="Z11" s="233"/>
      <c r="AA11" s="224"/>
      <c r="AB11" s="233"/>
      <c r="AC11" s="224"/>
      <c r="AD11" s="233"/>
      <c r="AE11" s="224"/>
      <c r="AF11" s="230"/>
      <c r="AG11" s="230"/>
      <c r="AH11" s="276"/>
      <c r="AI11" s="224"/>
      <c r="AJ11" s="230"/>
      <c r="AK11" s="233"/>
      <c r="AL11" s="224"/>
      <c r="AM11" s="233"/>
      <c r="AN11" s="224"/>
      <c r="AO11" s="233"/>
      <c r="AP11" s="224"/>
      <c r="AQ11" s="233"/>
      <c r="AR11" s="224"/>
      <c r="AS11" s="348"/>
    </row>
    <row r="12" spans="1:45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95"/>
      <c r="W12" s="2"/>
      <c r="X12" s="276"/>
      <c r="Y12" s="224"/>
      <c r="Z12" s="233"/>
      <c r="AA12" s="224"/>
      <c r="AB12" s="233"/>
      <c r="AC12" s="224"/>
      <c r="AD12" s="233"/>
      <c r="AE12" s="224"/>
      <c r="AF12" s="230"/>
      <c r="AG12" s="230"/>
      <c r="AH12" s="276"/>
      <c r="AI12" s="224"/>
      <c r="AJ12" s="230"/>
      <c r="AK12" s="233"/>
      <c r="AL12" s="224"/>
      <c r="AM12" s="233"/>
      <c r="AN12" s="224"/>
      <c r="AO12" s="233"/>
      <c r="AP12" s="224"/>
      <c r="AQ12" s="233"/>
      <c r="AR12" s="224"/>
      <c r="AS12" s="348"/>
    </row>
    <row r="13" spans="1:45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95"/>
      <c r="W13" s="2"/>
      <c r="X13" s="276"/>
      <c r="Y13" s="224"/>
      <c r="Z13" s="233"/>
      <c r="AA13" s="224"/>
      <c r="AB13" s="233"/>
      <c r="AC13" s="224"/>
      <c r="AD13" s="233"/>
      <c r="AE13" s="224"/>
      <c r="AF13" s="230"/>
      <c r="AG13" s="230"/>
      <c r="AH13" s="276"/>
      <c r="AI13" s="224"/>
      <c r="AJ13" s="230"/>
      <c r="AK13" s="233"/>
      <c r="AL13" s="224"/>
      <c r="AM13" s="233"/>
      <c r="AN13" s="224"/>
      <c r="AO13" s="233"/>
      <c r="AP13" s="224"/>
      <c r="AQ13" s="233"/>
      <c r="AR13" s="224"/>
      <c r="AS13" s="348"/>
    </row>
    <row r="14" spans="1:45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95"/>
      <c r="W14" s="2"/>
      <c r="X14" s="276"/>
      <c r="Y14" s="224"/>
      <c r="Z14" s="233"/>
      <c r="AA14" s="224"/>
      <c r="AB14" s="233"/>
      <c r="AC14" s="224"/>
      <c r="AD14" s="233"/>
      <c r="AE14" s="224"/>
      <c r="AF14" s="230"/>
      <c r="AG14" s="230"/>
      <c r="AH14" s="276"/>
      <c r="AI14" s="224"/>
      <c r="AJ14" s="230"/>
      <c r="AK14" s="233"/>
      <c r="AL14" s="224"/>
      <c r="AM14" s="233"/>
      <c r="AN14" s="224"/>
      <c r="AO14" s="233"/>
      <c r="AP14" s="224"/>
      <c r="AQ14" s="233"/>
      <c r="AR14" s="224"/>
      <c r="AS14" s="348"/>
    </row>
    <row r="15" spans="1:45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95"/>
      <c r="W15" s="2"/>
      <c r="X15" s="276"/>
      <c r="Y15" s="224"/>
      <c r="Z15" s="233"/>
      <c r="AA15" s="224"/>
      <c r="AB15" s="233"/>
      <c r="AC15" s="224"/>
      <c r="AD15" s="233"/>
      <c r="AE15" s="224"/>
      <c r="AF15" s="230"/>
      <c r="AG15" s="230"/>
      <c r="AH15" s="276"/>
      <c r="AI15" s="224"/>
      <c r="AJ15" s="230"/>
      <c r="AK15" s="233"/>
      <c r="AL15" s="224"/>
      <c r="AM15" s="233"/>
      <c r="AN15" s="224"/>
      <c r="AO15" s="233"/>
      <c r="AP15" s="224"/>
      <c r="AQ15" s="233"/>
      <c r="AR15" s="224"/>
      <c r="AS15" s="348"/>
    </row>
    <row r="16" spans="1:45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95"/>
      <c r="W16" s="2"/>
      <c r="X16" s="276"/>
      <c r="Y16" s="224"/>
      <c r="Z16" s="233"/>
      <c r="AA16" s="224"/>
      <c r="AB16" s="233"/>
      <c r="AC16" s="224"/>
      <c r="AD16" s="233"/>
      <c r="AE16" s="224"/>
      <c r="AF16" s="230"/>
      <c r="AG16" s="230"/>
      <c r="AH16" s="276"/>
      <c r="AI16" s="224"/>
      <c r="AJ16" s="230"/>
      <c r="AK16" s="233"/>
      <c r="AL16" s="224"/>
      <c r="AM16" s="233"/>
      <c r="AN16" s="224"/>
      <c r="AO16" s="233"/>
      <c r="AP16" s="224"/>
      <c r="AQ16" s="233"/>
      <c r="AR16" s="224"/>
      <c r="AS16" s="348"/>
    </row>
    <row r="17" spans="1:45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95"/>
      <c r="W17" s="2"/>
      <c r="X17" s="276"/>
      <c r="Y17" s="224"/>
      <c r="Z17" s="233"/>
      <c r="AA17" s="224"/>
      <c r="AB17" s="233"/>
      <c r="AC17" s="224"/>
      <c r="AD17" s="233"/>
      <c r="AE17" s="224"/>
      <c r="AF17" s="230"/>
      <c r="AG17" s="230"/>
      <c r="AH17" s="276"/>
      <c r="AI17" s="224"/>
      <c r="AJ17" s="230"/>
      <c r="AK17" s="233"/>
      <c r="AL17" s="224"/>
      <c r="AM17" s="233"/>
      <c r="AN17" s="224"/>
      <c r="AO17" s="233"/>
      <c r="AP17" s="224"/>
      <c r="AQ17" s="233"/>
      <c r="AR17" s="224"/>
      <c r="AS17" s="348"/>
    </row>
    <row r="18" spans="1:45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96"/>
      <c r="W18" s="2"/>
      <c r="X18" s="277"/>
      <c r="Y18" s="225"/>
      <c r="Z18" s="234"/>
      <c r="AA18" s="225"/>
      <c r="AB18" s="234"/>
      <c r="AC18" s="225"/>
      <c r="AD18" s="234"/>
      <c r="AE18" s="225"/>
      <c r="AF18" s="231"/>
      <c r="AG18" s="231"/>
      <c r="AH18" s="277"/>
      <c r="AI18" s="225"/>
      <c r="AJ18" s="231"/>
      <c r="AK18" s="234"/>
      <c r="AL18" s="225"/>
      <c r="AM18" s="234"/>
      <c r="AN18" s="225"/>
      <c r="AO18" s="234"/>
      <c r="AP18" s="225"/>
      <c r="AQ18" s="234"/>
      <c r="AR18" s="225"/>
      <c r="AS18" s="349"/>
    </row>
    <row r="19" spans="1:45" s="7" customFormat="1" ht="12.75" customHeight="1">
      <c r="A19" s="380"/>
      <c r="B19" s="381"/>
      <c r="C19" s="382"/>
      <c r="D19" s="381"/>
      <c r="E19" s="382"/>
      <c r="F19" s="381"/>
      <c r="G19" s="382"/>
      <c r="H19" s="381"/>
      <c r="I19" s="101"/>
      <c r="J19" s="102"/>
      <c r="K19" s="382"/>
      <c r="L19" s="381"/>
      <c r="M19" s="101"/>
      <c r="N19" s="382"/>
      <c r="O19" s="381"/>
      <c r="P19" s="382"/>
      <c r="Q19" s="381"/>
      <c r="R19" s="382"/>
      <c r="S19" s="381"/>
      <c r="T19" s="382"/>
      <c r="U19" s="381"/>
      <c r="V19" s="101"/>
      <c r="W19" s="3"/>
      <c r="X19" s="228"/>
      <c r="Y19" s="227"/>
      <c r="Z19" s="228"/>
      <c r="AA19" s="227"/>
      <c r="AB19" s="228"/>
      <c r="AC19" s="227"/>
      <c r="AD19" s="228"/>
      <c r="AE19" s="227"/>
      <c r="AF19" s="4"/>
      <c r="AG19" s="6"/>
      <c r="AH19" s="228"/>
      <c r="AI19" s="227"/>
      <c r="AJ19" s="4"/>
      <c r="AK19" s="228"/>
      <c r="AL19" s="227"/>
      <c r="AM19" s="228"/>
      <c r="AN19" s="227"/>
      <c r="AO19" s="228"/>
      <c r="AP19" s="227"/>
      <c r="AQ19" s="228"/>
      <c r="AR19" s="227"/>
      <c r="AS19" s="98"/>
    </row>
    <row r="20" spans="1:45" s="7" customFormat="1" ht="12.75" customHeight="1">
      <c r="A20" s="304">
        <f>'LIMA RAMP H MASTER'!A30</f>
        <v>0</v>
      </c>
      <c r="B20" s="305"/>
      <c r="C20" s="305">
        <f>'LIMA RAMP H MASTER'!C30:D30</f>
        <v>0</v>
      </c>
      <c r="D20" s="305"/>
      <c r="E20" s="318">
        <f>'LIMA RAMP H MASTER'!E30</f>
        <v>0</v>
      </c>
      <c r="F20" s="318"/>
      <c r="G20" s="318">
        <f>'LIMA RAMP H MASTER'!G30</f>
        <v>0</v>
      </c>
      <c r="H20" s="318"/>
      <c r="I20" s="161">
        <f>'LIMA RAMP H MASTER'!I30</f>
        <v>0</v>
      </c>
      <c r="J20" s="35">
        <f>'LIMA RAMP H MASTER'!J30</f>
        <v>79430.87</v>
      </c>
      <c r="K20" s="185">
        <f>'LIMA RAMP H MASTER'!K30</f>
        <v>790.7</v>
      </c>
      <c r="L20" s="186"/>
      <c r="M20" s="39"/>
      <c r="N20" s="297"/>
      <c r="O20" s="283"/>
      <c r="P20" s="297"/>
      <c r="Q20" s="283"/>
      <c r="R20" s="333"/>
      <c r="S20" s="329"/>
      <c r="T20" s="185"/>
      <c r="U20" s="186"/>
      <c r="V20" s="148" t="str">
        <f>'LIMA RAMP H MASTER'!V30</f>
        <v>PC</v>
      </c>
      <c r="W20" s="3"/>
      <c r="X20" s="185">
        <f>'LIMA RAMP H MASTER'!$A55</f>
        <v>790.77917500000001</v>
      </c>
      <c r="Y20" s="186"/>
      <c r="Z20" s="281">
        <f>'LIMA RAMP H MASTER'!C55</f>
        <v>0</v>
      </c>
      <c r="AA20" s="184"/>
      <c r="AB20" s="297">
        <f>'LIMA RAMP H MASTER'!$E55</f>
        <v>0.25600000000000001</v>
      </c>
      <c r="AC20" s="283"/>
      <c r="AD20" s="297">
        <f>'LIMA RAMP H MASTER'!$G55</f>
        <v>1.6E-2</v>
      </c>
      <c r="AE20" s="283"/>
      <c r="AF20" s="38">
        <f>'LIMA RAMP H MASTER'!$I55</f>
        <v>16</v>
      </c>
      <c r="AG20" s="34">
        <f>'LIMA RAMP H MASTER'!$J55</f>
        <v>79950</v>
      </c>
      <c r="AH20" s="185">
        <f>'LIMA RAMP H MASTER'!$K55</f>
        <v>790.52317500000004</v>
      </c>
      <c r="AI20" s="186"/>
      <c r="AJ20" s="8"/>
      <c r="AK20" s="183"/>
      <c r="AL20" s="184"/>
      <c r="AM20" s="183"/>
      <c r="AN20" s="184"/>
      <c r="AO20" s="183"/>
      <c r="AP20" s="184"/>
      <c r="AQ20" s="183"/>
      <c r="AR20" s="184"/>
      <c r="AS20" s="107">
        <f>'LIMA RAMP H MASTER'!V55</f>
        <v>0</v>
      </c>
    </row>
    <row r="21" spans="1:45" s="7" customFormat="1" ht="12.75" customHeight="1">
      <c r="A21" s="306">
        <f>'LIMA RAMP H MASTER'!A31</f>
        <v>0</v>
      </c>
      <c r="B21" s="307"/>
      <c r="C21" s="307">
        <f>'LIMA RAMP H MASTER'!C31:D31</f>
        <v>0</v>
      </c>
      <c r="D21" s="307"/>
      <c r="E21" s="313">
        <f>'LIMA RAMP H MASTER'!E31</f>
        <v>0</v>
      </c>
      <c r="F21" s="313"/>
      <c r="G21" s="313">
        <f>'LIMA RAMP H MASTER'!G31</f>
        <v>0</v>
      </c>
      <c r="H21" s="313"/>
      <c r="I21" s="162">
        <f>'LIMA RAMP H MASTER'!I31</f>
        <v>0</v>
      </c>
      <c r="J21" s="34">
        <f>'LIMA RAMP H MASTER'!J31</f>
        <v>79450</v>
      </c>
      <c r="K21" s="185">
        <f>'LIMA RAMP H MASTER'!K31</f>
        <v>790.64683773000002</v>
      </c>
      <c r="L21" s="186"/>
      <c r="M21" s="146"/>
      <c r="N21" s="183"/>
      <c r="O21" s="184"/>
      <c r="P21" s="183"/>
      <c r="Q21" s="184"/>
      <c r="R21" s="183"/>
      <c r="S21" s="184"/>
      <c r="T21" s="183"/>
      <c r="U21" s="184"/>
      <c r="V21" s="148">
        <f>'LIMA RAMP H MASTER'!V31</f>
        <v>0</v>
      </c>
      <c r="W21" s="3"/>
      <c r="X21" s="185">
        <f>'LIMA RAMP H MASTER'!$A56</f>
        <v>790.75314375000005</v>
      </c>
      <c r="Y21" s="186"/>
      <c r="Z21" s="281">
        <f>'LIMA RAMP H MASTER'!C56</f>
        <v>0</v>
      </c>
      <c r="AA21" s="184"/>
      <c r="AB21" s="297">
        <f>'LIMA RAMP H MASTER'!$E56</f>
        <v>0.25600000000000001</v>
      </c>
      <c r="AC21" s="283"/>
      <c r="AD21" s="297">
        <f>'LIMA RAMP H MASTER'!$G56</f>
        <v>1.6E-2</v>
      </c>
      <c r="AE21" s="283"/>
      <c r="AF21" s="147">
        <f>'LIMA RAMP H MASTER'!$I56</f>
        <v>16</v>
      </c>
      <c r="AG21" s="34">
        <f>'LIMA RAMP H MASTER'!$J56</f>
        <v>79975</v>
      </c>
      <c r="AH21" s="185">
        <f>'LIMA RAMP H MASTER'!$K56</f>
        <v>790.49714375000008</v>
      </c>
      <c r="AI21" s="186"/>
      <c r="AJ21" s="39"/>
      <c r="AK21" s="297"/>
      <c r="AL21" s="283"/>
      <c r="AM21" s="297"/>
      <c r="AN21" s="283"/>
      <c r="AO21" s="328"/>
      <c r="AP21" s="329"/>
      <c r="AQ21" s="185"/>
      <c r="AR21" s="184"/>
      <c r="AS21" s="107">
        <f>'LIMA RAMP H MASTER'!V56</f>
        <v>0</v>
      </c>
    </row>
    <row r="22" spans="1:45" s="7" customFormat="1" ht="12.75" customHeight="1">
      <c r="A22" s="306">
        <f>'LIMA RAMP H MASTER'!A32</f>
        <v>0</v>
      </c>
      <c r="B22" s="307"/>
      <c r="C22" s="307">
        <f>'LIMA RAMP H MASTER'!C32:D32</f>
        <v>0</v>
      </c>
      <c r="D22" s="307"/>
      <c r="E22" s="313">
        <f>'LIMA RAMP H MASTER'!E32</f>
        <v>0</v>
      </c>
      <c r="F22" s="313"/>
      <c r="G22" s="313">
        <f>'LIMA RAMP H MASTER'!G32</f>
        <v>0</v>
      </c>
      <c r="H22" s="313"/>
      <c r="I22" s="162">
        <f>'LIMA RAMP H MASTER'!I32</f>
        <v>0</v>
      </c>
      <c r="J22" s="34">
        <f>'LIMA RAMP H MASTER'!J32</f>
        <v>79475</v>
      </c>
      <c r="K22" s="185">
        <f>'LIMA RAMP H MASTER'!K32</f>
        <v>790.57736273</v>
      </c>
      <c r="L22" s="186"/>
      <c r="M22" s="146"/>
      <c r="N22" s="183"/>
      <c r="O22" s="184"/>
      <c r="P22" s="183"/>
      <c r="Q22" s="184"/>
      <c r="R22" s="183"/>
      <c r="S22" s="184"/>
      <c r="T22" s="183"/>
      <c r="U22" s="184"/>
      <c r="V22" s="148">
        <f>'LIMA RAMP H MASTER'!V32</f>
        <v>0</v>
      </c>
      <c r="W22" s="3"/>
      <c r="X22" s="185">
        <f>'LIMA RAMP H MASTER'!$A57</f>
        <v>790.68869999999993</v>
      </c>
      <c r="Y22" s="186"/>
      <c r="Z22" s="281">
        <f>'LIMA RAMP H MASTER'!C57</f>
        <v>0</v>
      </c>
      <c r="AA22" s="184"/>
      <c r="AB22" s="297">
        <f>'LIMA RAMP H MASTER'!$E57</f>
        <v>0.25600000000000001</v>
      </c>
      <c r="AC22" s="283"/>
      <c r="AD22" s="297">
        <f>'LIMA RAMP H MASTER'!$G57</f>
        <v>1.6E-2</v>
      </c>
      <c r="AE22" s="283"/>
      <c r="AF22" s="147">
        <f>'LIMA RAMP H MASTER'!$I57</f>
        <v>16</v>
      </c>
      <c r="AG22" s="34">
        <f>'LIMA RAMP H MASTER'!$J57</f>
        <v>80000</v>
      </c>
      <c r="AH22" s="185">
        <f>'LIMA RAMP H MASTER'!$K57</f>
        <v>790.43269999999995</v>
      </c>
      <c r="AI22" s="186"/>
      <c r="AJ22" s="39"/>
      <c r="AK22" s="297"/>
      <c r="AL22" s="283"/>
      <c r="AM22" s="297"/>
      <c r="AN22" s="283"/>
      <c r="AO22" s="328"/>
      <c r="AP22" s="329"/>
      <c r="AQ22" s="185"/>
      <c r="AR22" s="184"/>
      <c r="AS22" s="107">
        <f>'LIMA RAMP H MASTER'!V57</f>
        <v>0</v>
      </c>
    </row>
    <row r="23" spans="1:45" s="7" customFormat="1" ht="12.75" customHeight="1">
      <c r="A23" s="306" t="str">
        <f>'LIMA RAMP H MASTER'!A33</f>
        <v>BASED ON LIMA AVE. RAMP G</v>
      </c>
      <c r="B23" s="307"/>
      <c r="C23" s="307"/>
      <c r="D23" s="307"/>
      <c r="E23" s="307"/>
      <c r="F23" s="307"/>
      <c r="G23" s="307"/>
      <c r="H23" s="307"/>
      <c r="I23" s="384"/>
      <c r="J23" s="34">
        <f>'LIMA RAMP H MASTER'!J33</f>
        <v>79500</v>
      </c>
      <c r="K23" s="185">
        <f>'LIMA RAMP H MASTER'!K33</f>
        <v>790.50788772999999</v>
      </c>
      <c r="L23" s="186"/>
      <c r="M23" s="146"/>
      <c r="N23" s="183"/>
      <c r="O23" s="184"/>
      <c r="P23" s="183"/>
      <c r="Q23" s="184"/>
      <c r="R23" s="183"/>
      <c r="S23" s="184"/>
      <c r="T23" s="183"/>
      <c r="U23" s="184"/>
      <c r="V23" s="148">
        <f>'LIMA RAMP H MASTER'!V33</f>
        <v>0</v>
      </c>
      <c r="W23" s="3"/>
      <c r="X23" s="185">
        <f>'LIMA RAMP H MASTER'!$A58</f>
        <v>790.58584374999998</v>
      </c>
      <c r="Y23" s="186"/>
      <c r="Z23" s="281">
        <f>'LIMA RAMP H MASTER'!C58</f>
        <v>0</v>
      </c>
      <c r="AA23" s="184"/>
      <c r="AB23" s="297">
        <f>'LIMA RAMP H MASTER'!$E58</f>
        <v>0.25600000000000001</v>
      </c>
      <c r="AC23" s="283"/>
      <c r="AD23" s="297">
        <f>'LIMA RAMP H MASTER'!$G58</f>
        <v>1.6E-2</v>
      </c>
      <c r="AE23" s="283"/>
      <c r="AF23" s="147">
        <f>'LIMA RAMP H MASTER'!$I58</f>
        <v>16</v>
      </c>
      <c r="AG23" s="34">
        <f>'LIMA RAMP H MASTER'!$J58</f>
        <v>80025</v>
      </c>
      <c r="AH23" s="185">
        <f>'LIMA RAMP H MASTER'!$K58</f>
        <v>790.32984375000001</v>
      </c>
      <c r="AI23" s="186"/>
      <c r="AJ23" s="39"/>
      <c r="AK23" s="297"/>
      <c r="AL23" s="283"/>
      <c r="AM23" s="297"/>
      <c r="AN23" s="283"/>
      <c r="AO23" s="328"/>
      <c r="AP23" s="329"/>
      <c r="AQ23" s="185"/>
      <c r="AR23" s="184"/>
      <c r="AS23" s="107">
        <f>'LIMA RAMP H MASTER'!V58</f>
        <v>0</v>
      </c>
    </row>
    <row r="24" spans="1:45" s="7" customFormat="1" ht="12.75" customHeight="1">
      <c r="A24" s="306">
        <f>'LIMA RAMP H MASTER'!A34</f>
        <v>0</v>
      </c>
      <c r="B24" s="307"/>
      <c r="C24" s="307">
        <f>'LIMA RAMP H MASTER'!C34:D34</f>
        <v>0</v>
      </c>
      <c r="D24" s="307"/>
      <c r="E24" s="313">
        <f>'LIMA RAMP H MASTER'!E34</f>
        <v>0</v>
      </c>
      <c r="F24" s="313"/>
      <c r="G24" s="313">
        <f>'LIMA RAMP H MASTER'!G34</f>
        <v>0</v>
      </c>
      <c r="H24" s="313"/>
      <c r="I24" s="162">
        <f>'LIMA RAMP H MASTER'!I34</f>
        <v>0</v>
      </c>
      <c r="J24" s="34">
        <f>'LIMA RAMP H MASTER'!J34</f>
        <v>79525</v>
      </c>
      <c r="K24" s="185">
        <f>'LIMA RAMP H MASTER'!K34</f>
        <v>790.43841272999998</v>
      </c>
      <c r="L24" s="186"/>
      <c r="M24" s="146"/>
      <c r="N24" s="183"/>
      <c r="O24" s="184"/>
      <c r="P24" s="183"/>
      <c r="Q24" s="184"/>
      <c r="R24" s="183"/>
      <c r="S24" s="184"/>
      <c r="T24" s="183"/>
      <c r="U24" s="184"/>
      <c r="V24" s="148">
        <f>'LIMA RAMP H MASTER'!V34</f>
        <v>0</v>
      </c>
      <c r="W24" s="3"/>
      <c r="X24" s="185">
        <f>'LIMA RAMP H MASTER'!$A59</f>
        <v>790.46124441366305</v>
      </c>
      <c r="Y24" s="186"/>
      <c r="Z24" s="281" t="str">
        <f>'LIMA RAMP H MASTER'!C59</f>
        <v>208:1</v>
      </c>
      <c r="AA24" s="184"/>
      <c r="AB24" s="297">
        <f>'LIMA RAMP H MASTER'!$E59</f>
        <v>0.25600000000000001</v>
      </c>
      <c r="AC24" s="283"/>
      <c r="AD24" s="297">
        <f>'LIMA RAMP H MASTER'!$G59</f>
        <v>1.6E-2</v>
      </c>
      <c r="AE24" s="283"/>
      <c r="AF24" s="147">
        <f>'LIMA RAMP H MASTER'!$I59</f>
        <v>16</v>
      </c>
      <c r="AG24" s="35">
        <f>'LIMA RAMP H MASTER'!$J59</f>
        <v>80047.37</v>
      </c>
      <c r="AH24" s="185">
        <f>'LIMA RAMP H MASTER'!$K59</f>
        <v>790.20524441366308</v>
      </c>
      <c r="AI24" s="186"/>
      <c r="AJ24" s="39"/>
      <c r="AK24" s="297"/>
      <c r="AL24" s="283"/>
      <c r="AM24" s="297"/>
      <c r="AN24" s="283"/>
      <c r="AO24" s="328"/>
      <c r="AP24" s="329"/>
      <c r="AQ24" s="185"/>
      <c r="AR24" s="184"/>
      <c r="AS24" s="107">
        <f>'LIMA RAMP H MASTER'!V59</f>
        <v>0</v>
      </c>
    </row>
    <row r="25" spans="1:45" s="7" customFormat="1" ht="12.75" customHeight="1">
      <c r="A25" s="306">
        <f>'LIMA RAMP H MASTER'!A35</f>
        <v>0</v>
      </c>
      <c r="B25" s="307"/>
      <c r="C25" s="307">
        <f>'LIMA RAMP H MASTER'!C35:D35</f>
        <v>0</v>
      </c>
      <c r="D25" s="307"/>
      <c r="E25" s="313">
        <f>'LIMA RAMP H MASTER'!E35</f>
        <v>0</v>
      </c>
      <c r="F25" s="313"/>
      <c r="G25" s="313">
        <f>'LIMA RAMP H MASTER'!G35</f>
        <v>0</v>
      </c>
      <c r="H25" s="313"/>
      <c r="I25" s="162">
        <f>'LIMA RAMP H MASTER'!I35</f>
        <v>0</v>
      </c>
      <c r="J25" s="34">
        <f>'LIMA RAMP H MASTER'!J35</f>
        <v>79550</v>
      </c>
      <c r="K25" s="185">
        <f>'LIMA RAMP H MASTER'!K35</f>
        <v>790.36893773000008</v>
      </c>
      <c r="L25" s="186"/>
      <c r="M25" s="146"/>
      <c r="N25" s="183"/>
      <c r="O25" s="184"/>
      <c r="P25" s="183"/>
      <c r="Q25" s="184"/>
      <c r="R25" s="183"/>
      <c r="S25" s="184"/>
      <c r="T25" s="183"/>
      <c r="U25" s="184"/>
      <c r="V25" s="148">
        <f>'LIMA RAMP H MASTER'!V35</f>
        <v>0</v>
      </c>
      <c r="W25" s="3"/>
      <c r="X25" s="185">
        <f>'LIMA RAMP H MASTER'!$A60</f>
        <v>790.43195086877552</v>
      </c>
      <c r="Y25" s="186"/>
      <c r="Z25" s="281" t="str">
        <f>'LIMA RAMP H MASTER'!C60</f>
        <v>208:1</v>
      </c>
      <c r="AA25" s="184"/>
      <c r="AB25" s="297">
        <f>'LIMA RAMP H MASTER'!$E60</f>
        <v>0.243375868775456</v>
      </c>
      <c r="AC25" s="283"/>
      <c r="AD25" s="297">
        <f>'LIMA RAMP H MASTER'!$G60</f>
        <v>1.5210991798466E-2</v>
      </c>
      <c r="AE25" s="283"/>
      <c r="AF25" s="147">
        <f>'LIMA RAMP H MASTER'!$I60</f>
        <v>16</v>
      </c>
      <c r="AG25" s="34">
        <f>'LIMA RAMP H MASTER'!$J60</f>
        <v>80050</v>
      </c>
      <c r="AH25" s="185">
        <f>'LIMA RAMP H MASTER'!$K60</f>
        <v>790.18857500000001</v>
      </c>
      <c r="AI25" s="186"/>
      <c r="AJ25" s="39"/>
      <c r="AK25" s="297"/>
      <c r="AL25" s="283"/>
      <c r="AM25" s="297"/>
      <c r="AN25" s="283"/>
      <c r="AO25" s="328"/>
      <c r="AP25" s="329"/>
      <c r="AQ25" s="185"/>
      <c r="AR25" s="184"/>
      <c r="AS25" s="107">
        <f>'LIMA RAMP H MASTER'!V60</f>
        <v>0</v>
      </c>
    </row>
    <row r="26" spans="1:45" s="7" customFormat="1" ht="12.75" customHeight="1">
      <c r="A26" s="306">
        <f>'LIMA RAMP H MASTER'!A36</f>
        <v>0</v>
      </c>
      <c r="B26" s="307"/>
      <c r="C26" s="307">
        <f>'LIMA RAMP H MASTER'!C36:D36</f>
        <v>0</v>
      </c>
      <c r="D26" s="307"/>
      <c r="E26" s="313">
        <f>'LIMA RAMP H MASTER'!E36</f>
        <v>0</v>
      </c>
      <c r="F26" s="313"/>
      <c r="G26" s="313">
        <f>'LIMA RAMP H MASTER'!G36</f>
        <v>0</v>
      </c>
      <c r="H26" s="313"/>
      <c r="I26" s="162">
        <f>'LIMA RAMP H MASTER'!I36</f>
        <v>0</v>
      </c>
      <c r="J26" s="34">
        <f>'LIMA RAMP H MASTER'!J36</f>
        <v>79575</v>
      </c>
      <c r="K26" s="185">
        <f>'LIMA RAMP H MASTER'!K36</f>
        <v>790.29946273000007</v>
      </c>
      <c r="L26" s="186"/>
      <c r="M26" s="146"/>
      <c r="N26" s="183"/>
      <c r="O26" s="184"/>
      <c r="P26" s="183"/>
      <c r="Q26" s="184"/>
      <c r="R26" s="183"/>
      <c r="S26" s="184"/>
      <c r="T26" s="183"/>
      <c r="U26" s="184"/>
      <c r="V26" s="148">
        <f>'LIMA RAMP H MASTER'!V36</f>
        <v>0</v>
      </c>
      <c r="W26" s="3"/>
      <c r="X26" s="185">
        <f>'LIMA RAMP H MASTER'!$A61</f>
        <v>790.13226837139416</v>
      </c>
      <c r="Y26" s="186"/>
      <c r="Z26" s="281" t="str">
        <f>'LIMA RAMP H MASTER'!C61</f>
        <v>208:1</v>
      </c>
      <c r="AA26" s="184"/>
      <c r="AB26" s="297">
        <f>'LIMA RAMP H MASTER'!$E61</f>
        <v>0.12337462139407154</v>
      </c>
      <c r="AC26" s="283"/>
      <c r="AD26" s="297">
        <f>'LIMA RAMP H MASTER'!$G61</f>
        <v>7.7109138371294714E-3</v>
      </c>
      <c r="AE26" s="283"/>
      <c r="AF26" s="147">
        <f>'LIMA RAMP H MASTER'!$I61</f>
        <v>16</v>
      </c>
      <c r="AG26" s="34">
        <f>'LIMA RAMP H MASTER'!$J61</f>
        <v>80075</v>
      </c>
      <c r="AH26" s="185">
        <f>'LIMA RAMP H MASTER'!$K61</f>
        <v>790.00889375000008</v>
      </c>
      <c r="AI26" s="186"/>
      <c r="AJ26" s="39"/>
      <c r="AK26" s="297"/>
      <c r="AL26" s="283"/>
      <c r="AM26" s="297"/>
      <c r="AN26" s="283"/>
      <c r="AO26" s="328"/>
      <c r="AP26" s="329"/>
      <c r="AQ26" s="185"/>
      <c r="AR26" s="184"/>
      <c r="AS26" s="107">
        <f>'LIMA RAMP H MASTER'!V61</f>
        <v>0</v>
      </c>
    </row>
    <row r="27" spans="1:45" s="7" customFormat="1" ht="12.75" customHeight="1">
      <c r="A27" s="308">
        <f>'LIMA RAMP H MASTER'!A37</f>
        <v>0</v>
      </c>
      <c r="B27" s="309"/>
      <c r="C27" s="309">
        <f>'LIMA RAMP H MASTER'!C37:D37</f>
        <v>0</v>
      </c>
      <c r="D27" s="309"/>
      <c r="E27" s="326">
        <f>'LIMA RAMP H MASTER'!E37</f>
        <v>0</v>
      </c>
      <c r="F27" s="326"/>
      <c r="G27" s="326">
        <f>'LIMA RAMP H MASTER'!G37</f>
        <v>0</v>
      </c>
      <c r="H27" s="326"/>
      <c r="I27" s="163">
        <f>'LIMA RAMP H MASTER'!I37</f>
        <v>0</v>
      </c>
      <c r="J27" s="34">
        <f>'LIMA RAMP H MASTER'!J37</f>
        <v>79600</v>
      </c>
      <c r="K27" s="185">
        <f>'LIMA RAMP H MASTER'!K37</f>
        <v>790.23</v>
      </c>
      <c r="L27" s="186"/>
      <c r="M27" s="146"/>
      <c r="N27" s="183"/>
      <c r="O27" s="184"/>
      <c r="P27" s="183"/>
      <c r="Q27" s="184"/>
      <c r="R27" s="183"/>
      <c r="S27" s="184"/>
      <c r="T27" s="183"/>
      <c r="U27" s="184"/>
      <c r="V27" s="148">
        <f>'LIMA RAMP H MASTER'!V37</f>
        <v>0</v>
      </c>
      <c r="W27" s="3"/>
      <c r="X27" s="185">
        <f>'LIMA RAMP H MASTER'!$A62</f>
        <v>789.79417337401264</v>
      </c>
      <c r="Y27" s="186"/>
      <c r="Z27" s="281" t="str">
        <f>'LIMA RAMP H MASTER'!C62</f>
        <v>208:1</v>
      </c>
      <c r="AA27" s="184"/>
      <c r="AB27" s="297">
        <f>'LIMA RAMP H MASTER'!$E62</f>
        <v>3.3733740126871137E-3</v>
      </c>
      <c r="AC27" s="283"/>
      <c r="AD27" s="297">
        <f>'LIMA RAMP H MASTER'!$G62</f>
        <v>2.108358757929446E-4</v>
      </c>
      <c r="AE27" s="283"/>
      <c r="AF27" s="147">
        <f>'LIMA RAMP H MASTER'!$I62</f>
        <v>16</v>
      </c>
      <c r="AG27" s="34">
        <f>'LIMA RAMP H MASTER'!$J62</f>
        <v>80100</v>
      </c>
      <c r="AH27" s="185">
        <f>'LIMA RAMP H MASTER'!$K62</f>
        <v>789.79079999999999</v>
      </c>
      <c r="AI27" s="186"/>
      <c r="AJ27" s="39"/>
      <c r="AK27" s="297"/>
      <c r="AL27" s="283"/>
      <c r="AM27" s="297"/>
      <c r="AN27" s="283"/>
      <c r="AO27" s="328"/>
      <c r="AP27" s="329"/>
      <c r="AQ27" s="185"/>
      <c r="AR27" s="184"/>
      <c r="AS27" s="107">
        <f>'LIMA RAMP H MASTER'!V62</f>
        <v>0</v>
      </c>
    </row>
    <row r="28" spans="1:45" s="7" customFormat="1" ht="12.75" customHeight="1">
      <c r="A28" s="185">
        <f>'LIMA RAMP H MASTER'!A38</f>
        <v>790.76706602872503</v>
      </c>
      <c r="B28" s="186"/>
      <c r="C28" s="278">
        <f>'LIMA RAMP H MASTER'!C38:D38</f>
        <v>0</v>
      </c>
      <c r="D28" s="186"/>
      <c r="E28" s="297">
        <f>'LIMA RAMP H MASTER'!E38</f>
        <v>0.56544000000000005</v>
      </c>
      <c r="F28" s="283"/>
      <c r="G28" s="297">
        <f>'LIMA RAMP H MASTER'!G38</f>
        <v>5.7000000000000002E-2</v>
      </c>
      <c r="H28" s="283"/>
      <c r="I28" s="147">
        <f>'LIMA RAMP H MASTER'!I38</f>
        <v>9.92</v>
      </c>
      <c r="J28" s="35">
        <f>'LIMA RAMP H MASTER'!J38</f>
        <v>79608.97</v>
      </c>
      <c r="K28" s="185">
        <f>'LIMA RAMP H MASTER'!K38</f>
        <v>790.20162602872506</v>
      </c>
      <c r="L28" s="186"/>
      <c r="M28" s="146"/>
      <c r="N28" s="183"/>
      <c r="O28" s="184"/>
      <c r="P28" s="183"/>
      <c r="Q28" s="184"/>
      <c r="R28" s="183"/>
      <c r="S28" s="184"/>
      <c r="T28" s="183"/>
      <c r="U28" s="184"/>
      <c r="V28" s="148">
        <f>'LIMA RAMP H MASTER'!V38</f>
        <v>0</v>
      </c>
      <c r="W28" s="3"/>
      <c r="X28" s="185">
        <f>'LIMA RAMP H MASTER'!$A63</f>
        <v>789.7841438468206</v>
      </c>
      <c r="Y28" s="186"/>
      <c r="Z28" s="281" t="str">
        <f>'LIMA RAMP H MASTER'!C63</f>
        <v>208:1</v>
      </c>
      <c r="AA28" s="184"/>
      <c r="AB28" s="297">
        <f>'LIMA RAMP H MASTER'!$E63</f>
        <v>9.9790510757480355E-6</v>
      </c>
      <c r="AC28" s="283"/>
      <c r="AD28" s="297">
        <f>'LIMA RAMP H MASTER'!$G63</f>
        <v>6.2369069223425222E-7</v>
      </c>
      <c r="AE28" s="283"/>
      <c r="AF28" s="147">
        <f>'LIMA RAMP H MASTER'!$I63</f>
        <v>16</v>
      </c>
      <c r="AG28" s="35">
        <f>'LIMA RAMP H MASTER'!$J63</f>
        <v>80100.700700000001</v>
      </c>
      <c r="AH28" s="185">
        <f>'LIMA RAMP H MASTER'!$K63</f>
        <v>789.78413386776947</v>
      </c>
      <c r="AI28" s="186"/>
      <c r="AJ28" s="39"/>
      <c r="AK28" s="297"/>
      <c r="AL28" s="283"/>
      <c r="AM28" s="297"/>
      <c r="AN28" s="283"/>
      <c r="AO28" s="328"/>
      <c r="AP28" s="329"/>
      <c r="AQ28" s="185"/>
      <c r="AR28" s="184"/>
      <c r="AS28" s="107" t="str">
        <f>'LIMA RAMP H MASTER'!V63</f>
        <v>TS / FLAT</v>
      </c>
    </row>
    <row r="29" spans="1:45" s="7" customFormat="1" ht="12.75" customHeight="1">
      <c r="A29" s="185">
        <f>'LIMA RAMP H MASTER'!A39</f>
        <v>790.78289125000003</v>
      </c>
      <c r="B29" s="186"/>
      <c r="C29" s="278">
        <f>'LIMA RAMP H MASTER'!C39:D39</f>
        <v>0</v>
      </c>
      <c r="D29" s="186"/>
      <c r="E29" s="297">
        <f>'LIMA RAMP H MASTER'!E39</f>
        <v>0.62586000000000008</v>
      </c>
      <c r="F29" s="283"/>
      <c r="G29" s="297">
        <f>'LIMA RAMP H MASTER'!G39</f>
        <v>5.7000000000000002E-2</v>
      </c>
      <c r="H29" s="283"/>
      <c r="I29" s="147">
        <f>'LIMA RAMP H MASTER'!I39</f>
        <v>10.98</v>
      </c>
      <c r="J29" s="34">
        <f>'LIMA RAMP H MASTER'!J39</f>
        <v>79625</v>
      </c>
      <c r="K29" s="185">
        <f>'LIMA RAMP H MASTER'!K39</f>
        <v>790.15703125000005</v>
      </c>
      <c r="L29" s="186"/>
      <c r="M29" s="146"/>
      <c r="N29" s="183"/>
      <c r="O29" s="184"/>
      <c r="P29" s="183"/>
      <c r="Q29" s="184"/>
      <c r="R29" s="183"/>
      <c r="S29" s="184"/>
      <c r="T29" s="183"/>
      <c r="U29" s="184"/>
      <c r="V29" s="148">
        <f>'LIMA RAMP H MASTER'!V39</f>
        <v>0</v>
      </c>
      <c r="W29" s="3"/>
      <c r="X29" s="185">
        <f>'LIMA RAMP H MASTER'!$A64</f>
        <v>789.41766587663142</v>
      </c>
      <c r="Y29" s="186"/>
      <c r="Z29" s="281" t="str">
        <f>'LIMA RAMP H MASTER'!C64</f>
        <v>208:1</v>
      </c>
      <c r="AA29" s="184"/>
      <c r="AB29" s="297">
        <f>'LIMA RAMP H MASTER'!$E64</f>
        <v>-0.11662787336869734</v>
      </c>
      <c r="AC29" s="283"/>
      <c r="AD29" s="297">
        <f>'LIMA RAMP H MASTER'!$G64</f>
        <v>-7.289242085543584E-3</v>
      </c>
      <c r="AE29" s="283"/>
      <c r="AF29" s="147">
        <f>'LIMA RAMP H MASTER'!$I64</f>
        <v>16</v>
      </c>
      <c r="AG29" s="34">
        <f>'LIMA RAMP H MASTER'!$J64</f>
        <v>80125</v>
      </c>
      <c r="AH29" s="185">
        <f>'LIMA RAMP H MASTER'!$K64</f>
        <v>789.53429375000007</v>
      </c>
      <c r="AI29" s="186"/>
      <c r="AJ29" s="39"/>
      <c r="AK29" s="297"/>
      <c r="AL29" s="283"/>
      <c r="AM29" s="297"/>
      <c r="AN29" s="283"/>
      <c r="AO29" s="328"/>
      <c r="AP29" s="329"/>
      <c r="AQ29" s="185"/>
      <c r="AR29" s="184"/>
      <c r="AS29" s="107">
        <f>'LIMA RAMP H MASTER'!V64</f>
        <v>0</v>
      </c>
    </row>
    <row r="30" spans="1:45" s="7" customFormat="1" ht="12.75" customHeight="1">
      <c r="A30" s="185">
        <f>'LIMA RAMP H MASTER'!A40</f>
        <v>790.82303500000012</v>
      </c>
      <c r="B30" s="186"/>
      <c r="C30" s="278">
        <f>'LIMA RAMP H MASTER'!C40:D40</f>
        <v>0</v>
      </c>
      <c r="D30" s="186"/>
      <c r="E30" s="297">
        <f>'LIMA RAMP H MASTER'!E40</f>
        <v>0.71991000000000005</v>
      </c>
      <c r="F30" s="283"/>
      <c r="G30" s="297">
        <f>'LIMA RAMP H MASTER'!G40</f>
        <v>5.7000000000000002E-2</v>
      </c>
      <c r="H30" s="283"/>
      <c r="I30" s="147">
        <f>'LIMA RAMP H MASTER'!I40</f>
        <v>12.63</v>
      </c>
      <c r="J30" s="34">
        <f>'LIMA RAMP H MASTER'!J40</f>
        <v>79650</v>
      </c>
      <c r="K30" s="185">
        <f>'LIMA RAMP H MASTER'!K40</f>
        <v>790.10312500000009</v>
      </c>
      <c r="L30" s="186"/>
      <c r="M30" s="146"/>
      <c r="N30" s="183"/>
      <c r="O30" s="184"/>
      <c r="P30" s="183"/>
      <c r="Q30" s="184"/>
      <c r="R30" s="183"/>
      <c r="S30" s="184"/>
      <c r="T30" s="183"/>
      <c r="U30" s="184"/>
      <c r="V30" s="148">
        <f>'LIMA RAMP H MASTER'!V40</f>
        <v>0</v>
      </c>
      <c r="W30" s="3"/>
      <c r="X30" s="185">
        <f>'LIMA RAMP H MASTER'!$A65</f>
        <v>789.00274587925003</v>
      </c>
      <c r="Y30" s="186"/>
      <c r="Z30" s="281" t="str">
        <f>'LIMA RAMP H MASTER'!C65</f>
        <v>208:1</v>
      </c>
      <c r="AA30" s="184"/>
      <c r="AB30" s="297">
        <f>'LIMA RAMP H MASTER'!$E65</f>
        <v>-0.2366291207500818</v>
      </c>
      <c r="AC30" s="283"/>
      <c r="AD30" s="297">
        <f>'LIMA RAMP H MASTER'!$G65</f>
        <v>-1.4789320046880113E-2</v>
      </c>
      <c r="AE30" s="283"/>
      <c r="AF30" s="147">
        <f>'LIMA RAMP H MASTER'!$I65</f>
        <v>16</v>
      </c>
      <c r="AG30" s="34">
        <f>'LIMA RAMP H MASTER'!$J65</f>
        <v>80150</v>
      </c>
      <c r="AH30" s="185">
        <f>'LIMA RAMP H MASTER'!$K65</f>
        <v>789.23937500000011</v>
      </c>
      <c r="AI30" s="186"/>
      <c r="AJ30" s="39"/>
      <c r="AK30" s="297"/>
      <c r="AL30" s="283"/>
      <c r="AM30" s="297"/>
      <c r="AN30" s="283"/>
      <c r="AO30" s="328"/>
      <c r="AP30" s="329"/>
      <c r="AQ30" s="185"/>
      <c r="AR30" s="184"/>
      <c r="AS30" s="107">
        <f>'LIMA RAMP H MASTER'!V65</f>
        <v>0</v>
      </c>
    </row>
    <row r="31" spans="1:45" s="7" customFormat="1" ht="12.75" customHeight="1">
      <c r="A31" s="185">
        <f>'LIMA RAMP H MASTER'!A41</f>
        <v>790.90276125000003</v>
      </c>
      <c r="B31" s="186"/>
      <c r="C31" s="278">
        <f>'LIMA RAMP H MASTER'!C41:D41</f>
        <v>0</v>
      </c>
      <c r="D31" s="186"/>
      <c r="E31" s="297">
        <f>'LIMA RAMP H MASTER'!E41</f>
        <v>0.83448000000000011</v>
      </c>
      <c r="F31" s="283"/>
      <c r="G31" s="297">
        <f>'LIMA RAMP H MASTER'!G41</f>
        <v>5.7000000000000002E-2</v>
      </c>
      <c r="H31" s="283"/>
      <c r="I31" s="147">
        <f>'LIMA RAMP H MASTER'!I41</f>
        <v>14.64</v>
      </c>
      <c r="J31" s="34">
        <f>'LIMA RAMP H MASTER'!J41</f>
        <v>79675</v>
      </c>
      <c r="K31" s="185">
        <f>'LIMA RAMP H MASTER'!K41</f>
        <v>790.06828125000004</v>
      </c>
      <c r="L31" s="186"/>
      <c r="M31" s="146"/>
      <c r="N31" s="183"/>
      <c r="O31" s="184"/>
      <c r="P31" s="183"/>
      <c r="Q31" s="184"/>
      <c r="R31" s="183"/>
      <c r="S31" s="184"/>
      <c r="T31" s="183"/>
      <c r="U31" s="184"/>
      <c r="V31" s="148">
        <f>'LIMA RAMP H MASTER'!V41</f>
        <v>0</v>
      </c>
      <c r="W31" s="3"/>
      <c r="X31" s="185">
        <f>'LIMA RAMP H MASTER'!$A66</f>
        <v>788.56861963186839</v>
      </c>
      <c r="Y31" s="186"/>
      <c r="Z31" s="281" t="str">
        <f>'LIMA RAMP H MASTER'!C66</f>
        <v>208:1</v>
      </c>
      <c r="AA31" s="184"/>
      <c r="AB31" s="297">
        <f>'LIMA RAMP H MASTER'!$E66</f>
        <v>-0.35663036813146631</v>
      </c>
      <c r="AC31" s="283"/>
      <c r="AD31" s="297">
        <f>'LIMA RAMP H MASTER'!$G66</f>
        <v>-2.2289398008216645E-2</v>
      </c>
      <c r="AE31" s="283"/>
      <c r="AF31" s="147">
        <f>'LIMA RAMP H MASTER'!$I66</f>
        <v>16</v>
      </c>
      <c r="AG31" s="34">
        <f>'LIMA RAMP H MASTER'!$J66</f>
        <v>80175</v>
      </c>
      <c r="AH31" s="185">
        <f>'LIMA RAMP H MASTER'!$K66</f>
        <v>788.92524999999989</v>
      </c>
      <c r="AI31" s="186"/>
      <c r="AJ31" s="39"/>
      <c r="AK31" s="297"/>
      <c r="AL31" s="283"/>
      <c r="AM31" s="297"/>
      <c r="AN31" s="283"/>
      <c r="AO31" s="328"/>
      <c r="AP31" s="329"/>
      <c r="AQ31" s="185"/>
      <c r="AR31" s="184"/>
      <c r="AS31" s="107">
        <f>'LIMA RAMP H MASTER'!V66</f>
        <v>0</v>
      </c>
    </row>
    <row r="32" spans="1:45" s="7" customFormat="1" ht="12.75" customHeight="1">
      <c r="A32" s="185">
        <f>'LIMA RAMP H MASTER'!A42</f>
        <v>790.96450000000004</v>
      </c>
      <c r="B32" s="186"/>
      <c r="C32" s="278">
        <f>'LIMA RAMP H MASTER'!C42:D42</f>
        <v>0</v>
      </c>
      <c r="D32" s="186"/>
      <c r="E32" s="297">
        <f>'LIMA RAMP H MASTER'!E42</f>
        <v>0.91200000000000003</v>
      </c>
      <c r="F32" s="283"/>
      <c r="G32" s="297">
        <f>'LIMA RAMP H MASTER'!G42</f>
        <v>5.7000000000000002E-2</v>
      </c>
      <c r="H32" s="283"/>
      <c r="I32" s="147">
        <f>'LIMA RAMP H MASTER'!I42</f>
        <v>16</v>
      </c>
      <c r="J32" s="34">
        <f>'LIMA RAMP H MASTER'!J42</f>
        <v>79700</v>
      </c>
      <c r="K32" s="185">
        <f>'LIMA RAMP H MASTER'!K42</f>
        <v>790.05250000000001</v>
      </c>
      <c r="L32" s="186"/>
      <c r="M32" s="146"/>
      <c r="N32" s="183"/>
      <c r="O32" s="184"/>
      <c r="P32" s="183"/>
      <c r="Q32" s="184"/>
      <c r="R32" s="183"/>
      <c r="S32" s="184"/>
      <c r="T32" s="183"/>
      <c r="U32" s="184"/>
      <c r="V32" s="148">
        <f>'LIMA RAMP H MASTER'!V42</f>
        <v>0</v>
      </c>
      <c r="W32" s="3"/>
      <c r="X32" s="185">
        <f>'LIMA RAMP H MASTER'!$A67</f>
        <v>788.13449338448709</v>
      </c>
      <c r="Y32" s="186"/>
      <c r="Z32" s="281" t="str">
        <f>'LIMA RAMP H MASTER'!C67</f>
        <v>208:1</v>
      </c>
      <c r="AA32" s="184"/>
      <c r="AB32" s="297">
        <f>'LIMA RAMP H MASTER'!$E67</f>
        <v>-0.47663161551285071</v>
      </c>
      <c r="AC32" s="283"/>
      <c r="AD32" s="297">
        <f>'LIMA RAMP H MASTER'!$G67</f>
        <v>-2.978947596955317E-2</v>
      </c>
      <c r="AE32" s="283"/>
      <c r="AF32" s="147">
        <f>'LIMA RAMP H MASTER'!$I67</f>
        <v>16</v>
      </c>
      <c r="AG32" s="34">
        <f>'LIMA RAMP H MASTER'!$J67</f>
        <v>80200</v>
      </c>
      <c r="AH32" s="185">
        <f>'LIMA RAMP H MASTER'!$K67</f>
        <v>788.6111249999999</v>
      </c>
      <c r="AI32" s="186"/>
      <c r="AJ32" s="39"/>
      <c r="AK32" s="297"/>
      <c r="AL32" s="283"/>
      <c r="AM32" s="297"/>
      <c r="AN32" s="283"/>
      <c r="AO32" s="328"/>
      <c r="AP32" s="329"/>
      <c r="AQ32" s="185"/>
      <c r="AR32" s="184"/>
      <c r="AS32" s="107">
        <f>'LIMA RAMP H MASTER'!V67</f>
        <v>0</v>
      </c>
    </row>
    <row r="33" spans="1:45" s="7" customFormat="1" ht="12.75" customHeight="1">
      <c r="A33" s="185">
        <f>'LIMA RAMP H MASTER'!A43</f>
        <v>790.96366508572498</v>
      </c>
      <c r="B33" s="186"/>
      <c r="C33" s="278" t="str">
        <f>'LIMA RAMP H MASTER'!C43:D43</f>
        <v>185:1</v>
      </c>
      <c r="D33" s="186"/>
      <c r="E33" s="297">
        <f>'LIMA RAMP H MASTER'!E43</f>
        <v>0.91200000000000003</v>
      </c>
      <c r="F33" s="283"/>
      <c r="G33" s="297">
        <f>'LIMA RAMP H MASTER'!G43</f>
        <v>5.7000000000000002E-2</v>
      </c>
      <c r="H33" s="283"/>
      <c r="I33" s="147">
        <f>'LIMA RAMP H MASTER'!I43</f>
        <v>16</v>
      </c>
      <c r="J33" s="35">
        <f>'LIMA RAMP H MASTER'!J43</f>
        <v>79704.67</v>
      </c>
      <c r="K33" s="185">
        <f>'LIMA RAMP H MASTER'!K43</f>
        <v>790.05166508572495</v>
      </c>
      <c r="L33" s="186"/>
      <c r="M33" s="146"/>
      <c r="N33" s="183"/>
      <c r="O33" s="184"/>
      <c r="P33" s="183"/>
      <c r="Q33" s="184"/>
      <c r="R33" s="183"/>
      <c r="S33" s="184"/>
      <c r="T33" s="183"/>
      <c r="U33" s="184"/>
      <c r="V33" s="148" t="str">
        <f>'LIMA RAMP H MASTER'!V43</f>
        <v>FS</v>
      </c>
      <c r="W33" s="3"/>
      <c r="X33" s="185">
        <f>'LIMA RAMP H MASTER'!$A68</f>
        <v>787.70036713710567</v>
      </c>
      <c r="Y33" s="186"/>
      <c r="Z33" s="281" t="str">
        <f>'LIMA RAMP H MASTER'!C68</f>
        <v>208:1</v>
      </c>
      <c r="AA33" s="184"/>
      <c r="AB33" s="297">
        <f>'LIMA RAMP H MASTER'!$E68</f>
        <v>-0.59663286289423523</v>
      </c>
      <c r="AC33" s="283"/>
      <c r="AD33" s="297">
        <f>'LIMA RAMP H MASTER'!$G68</f>
        <v>-3.7289553930889702E-2</v>
      </c>
      <c r="AE33" s="283"/>
      <c r="AF33" s="147">
        <f>'LIMA RAMP H MASTER'!$I68</f>
        <v>16</v>
      </c>
      <c r="AG33" s="34">
        <f>'LIMA RAMP H MASTER'!$J68</f>
        <v>80225</v>
      </c>
      <c r="AH33" s="185">
        <f>'LIMA RAMP H MASTER'!$K68</f>
        <v>788.29699999999991</v>
      </c>
      <c r="AI33" s="186"/>
      <c r="AJ33" s="39"/>
      <c r="AK33" s="297"/>
      <c r="AL33" s="283"/>
      <c r="AM33" s="297"/>
      <c r="AN33" s="283"/>
      <c r="AO33" s="328"/>
      <c r="AP33" s="329"/>
      <c r="AQ33" s="185"/>
      <c r="AR33" s="184"/>
      <c r="AS33" s="107">
        <f>'LIMA RAMP H MASTER'!V68</f>
        <v>0</v>
      </c>
    </row>
    <row r="34" spans="1:45" s="7" customFormat="1" ht="12.75" customHeight="1">
      <c r="A34" s="185">
        <f>'LIMA RAMP H MASTER'!A44</f>
        <v>790.85807016082595</v>
      </c>
      <c r="B34" s="186"/>
      <c r="C34" s="278" t="str">
        <f>'LIMA RAMP H MASTER'!C44:D44</f>
        <v>185:1</v>
      </c>
      <c r="D34" s="186"/>
      <c r="E34" s="297">
        <f>'LIMA RAMP H MASTER'!E44</f>
        <v>0.80228891082591813</v>
      </c>
      <c r="F34" s="283"/>
      <c r="G34" s="297">
        <f>'LIMA RAMP H MASTER'!G44</f>
        <v>5.0143056926619883E-2</v>
      </c>
      <c r="H34" s="283"/>
      <c r="I34" s="147">
        <f>'LIMA RAMP H MASTER'!I44</f>
        <v>16</v>
      </c>
      <c r="J34" s="34">
        <f>'LIMA RAMP H MASTER'!J44</f>
        <v>79725</v>
      </c>
      <c r="K34" s="185">
        <f>'LIMA RAMP H MASTER'!K44</f>
        <v>790.05578125</v>
      </c>
      <c r="L34" s="186"/>
      <c r="M34" s="146"/>
      <c r="N34" s="183"/>
      <c r="O34" s="184"/>
      <c r="P34" s="183"/>
      <c r="Q34" s="184"/>
      <c r="R34" s="183"/>
      <c r="S34" s="184"/>
      <c r="T34" s="183"/>
      <c r="U34" s="184"/>
      <c r="V34" s="148">
        <f>'LIMA RAMP H MASTER'!V44</f>
        <v>0</v>
      </c>
      <c r="W34" s="3"/>
      <c r="X34" s="185">
        <f>'LIMA RAMP H MASTER'!$A69</f>
        <v>787.26624088972426</v>
      </c>
      <c r="Y34" s="186"/>
      <c r="Z34" s="281" t="str">
        <f>'LIMA RAMP H MASTER'!C69</f>
        <v>208:1</v>
      </c>
      <c r="AA34" s="184"/>
      <c r="AB34" s="297">
        <f>'LIMA RAMP H MASTER'!$E69</f>
        <v>-0.71663411027561963</v>
      </c>
      <c r="AC34" s="283"/>
      <c r="AD34" s="297">
        <f>'LIMA RAMP H MASTER'!$G69</f>
        <v>-4.4789631892226227E-2</v>
      </c>
      <c r="AE34" s="283"/>
      <c r="AF34" s="147">
        <f>'LIMA RAMP H MASTER'!$I69</f>
        <v>16</v>
      </c>
      <c r="AG34" s="34">
        <f>'LIMA RAMP H MASTER'!$J69</f>
        <v>80250</v>
      </c>
      <c r="AH34" s="185">
        <f>'LIMA RAMP H MASTER'!$K69</f>
        <v>787.98287499999992</v>
      </c>
      <c r="AI34" s="186"/>
      <c r="AJ34" s="39"/>
      <c r="AK34" s="297"/>
      <c r="AL34" s="283"/>
      <c r="AM34" s="297"/>
      <c r="AN34" s="283"/>
      <c r="AO34" s="328"/>
      <c r="AP34" s="329"/>
      <c r="AQ34" s="185"/>
      <c r="AR34" s="184"/>
      <c r="AS34" s="107">
        <f>'LIMA RAMP H MASTER'!V69</f>
        <v>0</v>
      </c>
    </row>
    <row r="35" spans="1:45" s="7" customFormat="1" ht="12.75" customHeight="1">
      <c r="A35" s="185">
        <f>'LIMA RAMP H MASTER'!A45</f>
        <v>790.74550111056271</v>
      </c>
      <c r="B35" s="186"/>
      <c r="C35" s="278" t="str">
        <f>'LIMA RAMP H MASTER'!C45:D45</f>
        <v>185:1</v>
      </c>
      <c r="D35" s="186"/>
      <c r="E35" s="297">
        <f>'LIMA RAMP H MASTER'!E45</f>
        <v>0.66737611056267099</v>
      </c>
      <c r="F35" s="283"/>
      <c r="G35" s="297">
        <f>'LIMA RAMP H MASTER'!G45</f>
        <v>4.1711006910166937E-2</v>
      </c>
      <c r="H35" s="283"/>
      <c r="I35" s="147">
        <f>'LIMA RAMP H MASTER'!I45</f>
        <v>16</v>
      </c>
      <c r="J35" s="34">
        <f>'LIMA RAMP H MASTER'!J45</f>
        <v>79750</v>
      </c>
      <c r="K35" s="185">
        <f>'LIMA RAMP H MASTER'!K45</f>
        <v>790.078125</v>
      </c>
      <c r="L35" s="186"/>
      <c r="M35" s="146"/>
      <c r="N35" s="183"/>
      <c r="O35" s="184"/>
      <c r="P35" s="183"/>
      <c r="Q35" s="184"/>
      <c r="R35" s="183"/>
      <c r="S35" s="184"/>
      <c r="T35" s="183"/>
      <c r="U35" s="184"/>
      <c r="V35" s="148">
        <f>'LIMA RAMP H MASTER'!V45</f>
        <v>0</v>
      </c>
      <c r="W35" s="3"/>
      <c r="X35" s="185">
        <f>'LIMA RAMP H MASTER'!$A70</f>
        <v>786.83211464234296</v>
      </c>
      <c r="Y35" s="186"/>
      <c r="Z35" s="281" t="str">
        <f>'LIMA RAMP H MASTER'!C70</f>
        <v>208:1</v>
      </c>
      <c r="AA35" s="184"/>
      <c r="AB35" s="297">
        <f>'LIMA RAMP H MASTER'!$E70</f>
        <v>-0.83663535765700403</v>
      </c>
      <c r="AC35" s="283"/>
      <c r="AD35" s="297">
        <f>'LIMA RAMP H MASTER'!$G70</f>
        <v>-5.2289709853562752E-2</v>
      </c>
      <c r="AE35" s="283"/>
      <c r="AF35" s="147">
        <f>'LIMA RAMP H MASTER'!$I70</f>
        <v>16</v>
      </c>
      <c r="AG35" s="34">
        <f>'LIMA RAMP H MASTER'!$J70</f>
        <v>80275</v>
      </c>
      <c r="AH35" s="185">
        <f>'LIMA RAMP H MASTER'!$K70</f>
        <v>787.66874999999993</v>
      </c>
      <c r="AI35" s="186"/>
      <c r="AJ35" s="39"/>
      <c r="AK35" s="297"/>
      <c r="AL35" s="283"/>
      <c r="AM35" s="297"/>
      <c r="AN35" s="283"/>
      <c r="AO35" s="328"/>
      <c r="AP35" s="329"/>
      <c r="AQ35" s="185"/>
      <c r="AR35" s="184"/>
      <c r="AS35" s="107">
        <f>'LIMA RAMP H MASTER'!V70</f>
        <v>0</v>
      </c>
    </row>
    <row r="36" spans="1:45" s="7" customFormat="1" ht="12.75" customHeight="1">
      <c r="A36" s="185">
        <f>'LIMA RAMP H MASTER'!A46</f>
        <v>790.66127831981316</v>
      </c>
      <c r="B36" s="186"/>
      <c r="C36" s="278" t="str">
        <f>'LIMA RAMP H MASTER'!C46:D46</f>
        <v>185:1</v>
      </c>
      <c r="D36" s="186"/>
      <c r="E36" s="297">
        <f>'LIMA RAMP H MASTER'!E46</f>
        <v>0.5471957880881485</v>
      </c>
      <c r="F36" s="283"/>
      <c r="G36" s="297">
        <f>'LIMA RAMP H MASTER'!G46</f>
        <v>3.4199736755509282E-2</v>
      </c>
      <c r="H36" s="283"/>
      <c r="I36" s="147">
        <f>'LIMA RAMP H MASTER'!I46</f>
        <v>16</v>
      </c>
      <c r="J36" s="35">
        <f>'LIMA RAMP H MASTER'!J46</f>
        <v>79772.27</v>
      </c>
      <c r="K36" s="185">
        <f>'LIMA RAMP H MASTER'!K46</f>
        <v>790.11408253172499</v>
      </c>
      <c r="L36" s="186"/>
      <c r="M36" s="146"/>
      <c r="N36" s="183"/>
      <c r="O36" s="184"/>
      <c r="P36" s="183"/>
      <c r="Q36" s="184"/>
      <c r="R36" s="183"/>
      <c r="S36" s="184"/>
      <c r="T36" s="183"/>
      <c r="U36" s="184"/>
      <c r="V36" s="148" t="str">
        <f>'LIMA RAMP H MASTER'!V46</f>
        <v>PT</v>
      </c>
      <c r="W36" s="3"/>
      <c r="X36" s="185">
        <f>'LIMA RAMP H MASTER'!$A71</f>
        <v>786.39798839496154</v>
      </c>
      <c r="Y36" s="186"/>
      <c r="Z36" s="281" t="str">
        <f>'LIMA RAMP H MASTER'!C71</f>
        <v>208:1</v>
      </c>
      <c r="AA36" s="184"/>
      <c r="AB36" s="297">
        <f>'LIMA RAMP H MASTER'!$E71</f>
        <v>-0.95663660503838854</v>
      </c>
      <c r="AC36" s="283"/>
      <c r="AD36" s="297">
        <f>'LIMA RAMP H MASTER'!$G71</f>
        <v>-5.9789787814899284E-2</v>
      </c>
      <c r="AE36" s="283"/>
      <c r="AF36" s="147">
        <f>'LIMA RAMP H MASTER'!$I71</f>
        <v>16</v>
      </c>
      <c r="AG36" s="34">
        <f>'LIMA RAMP H MASTER'!$J71</f>
        <v>80300</v>
      </c>
      <c r="AH36" s="185">
        <f>'LIMA RAMP H MASTER'!$K71</f>
        <v>787.35462499999994</v>
      </c>
      <c r="AI36" s="186"/>
      <c r="AJ36" s="39"/>
      <c r="AK36" s="297"/>
      <c r="AL36" s="283"/>
      <c r="AM36" s="297"/>
      <c r="AN36" s="283"/>
      <c r="AO36" s="328"/>
      <c r="AP36" s="329"/>
      <c r="AQ36" s="185"/>
      <c r="AR36" s="184"/>
      <c r="AS36" s="107">
        <f>'LIMA RAMP H MASTER'!V71</f>
        <v>0</v>
      </c>
    </row>
    <row r="37" spans="1:45" s="7" customFormat="1" ht="12.75" customHeight="1">
      <c r="A37" s="185">
        <f>'LIMA RAMP H MASTER'!A47</f>
        <v>790.6519945602995</v>
      </c>
      <c r="B37" s="186"/>
      <c r="C37" s="278" t="str">
        <f>'LIMA RAMP H MASTER'!C47:D47</f>
        <v>185:1</v>
      </c>
      <c r="D37" s="186"/>
      <c r="E37" s="297">
        <f>'LIMA RAMP H MASTER'!E47</f>
        <v>0.53246331029942384</v>
      </c>
      <c r="F37" s="283"/>
      <c r="G37" s="297">
        <f>'LIMA RAMP H MASTER'!G47</f>
        <v>3.327895689371399E-2</v>
      </c>
      <c r="H37" s="283"/>
      <c r="I37" s="147">
        <f>'LIMA RAMP H MASTER'!I47</f>
        <v>16</v>
      </c>
      <c r="J37" s="34">
        <f>'LIMA RAMP H MASTER'!J47</f>
        <v>79775</v>
      </c>
      <c r="K37" s="185">
        <f>'LIMA RAMP H MASTER'!K47</f>
        <v>790.11953125000002</v>
      </c>
      <c r="L37" s="186"/>
      <c r="M37" s="146"/>
      <c r="N37" s="183"/>
      <c r="O37" s="184"/>
      <c r="P37" s="183"/>
      <c r="Q37" s="184"/>
      <c r="R37" s="183"/>
      <c r="S37" s="184"/>
      <c r="T37" s="183"/>
      <c r="U37" s="184"/>
      <c r="V37" s="148">
        <f>'LIMA RAMP H MASTER'!V47</f>
        <v>0</v>
      </c>
      <c r="W37" s="3"/>
      <c r="X37" s="185">
        <f>'LIMA RAMP H MASTER'!$A72</f>
        <v>786.38582070449991</v>
      </c>
      <c r="Y37" s="186"/>
      <c r="Z37" s="281" t="str">
        <f>'LIMA RAMP H MASTER'!C72</f>
        <v>208:1</v>
      </c>
      <c r="AA37" s="184"/>
      <c r="AB37" s="297">
        <f>'LIMA RAMP H MASTER'!$E72</f>
        <v>-0.96</v>
      </c>
      <c r="AC37" s="283"/>
      <c r="AD37" s="297">
        <f>'LIMA RAMP H MASTER'!$G72</f>
        <v>-0.06</v>
      </c>
      <c r="AE37" s="283"/>
      <c r="AF37" s="147">
        <f>'LIMA RAMP H MASTER'!$I72</f>
        <v>16</v>
      </c>
      <c r="AG37" s="35">
        <f>'LIMA RAMP H MASTER'!$J72</f>
        <v>80300.700700000001</v>
      </c>
      <c r="AH37" s="185">
        <f>'LIMA RAMP H MASTER'!$K72</f>
        <v>787.34582070449994</v>
      </c>
      <c r="AI37" s="186"/>
      <c r="AJ37" s="39"/>
      <c r="AK37" s="297"/>
      <c r="AL37" s="283"/>
      <c r="AM37" s="297"/>
      <c r="AN37" s="283"/>
      <c r="AO37" s="328"/>
      <c r="AP37" s="329"/>
      <c r="AQ37" s="185"/>
      <c r="AR37" s="184"/>
      <c r="AS37" s="107" t="str">
        <f>'LIMA RAMP H MASTER'!V72</f>
        <v>SC/FS</v>
      </c>
    </row>
    <row r="38" spans="1:45" s="7" customFormat="1" ht="12.75" customHeight="1">
      <c r="A38" s="185">
        <f>'LIMA RAMP H MASTER'!A48</f>
        <v>790.57755051003619</v>
      </c>
      <c r="B38" s="186"/>
      <c r="C38" s="278" t="str">
        <f>'LIMA RAMP H MASTER'!C48:D48</f>
        <v>185:1</v>
      </c>
      <c r="D38" s="186"/>
      <c r="E38" s="297">
        <f>'LIMA RAMP H MASTER'!E48</f>
        <v>0.39755051003617681</v>
      </c>
      <c r="F38" s="283"/>
      <c r="G38" s="297">
        <f>'LIMA RAMP H MASTER'!G48</f>
        <v>2.484690687726105E-2</v>
      </c>
      <c r="H38" s="283"/>
      <c r="I38" s="147">
        <f>'LIMA RAMP H MASTER'!I48</f>
        <v>16</v>
      </c>
      <c r="J38" s="34">
        <f>'LIMA RAMP H MASTER'!J48</f>
        <v>79800</v>
      </c>
      <c r="K38" s="185">
        <f>'LIMA RAMP H MASTER'!K48</f>
        <v>790.18000000000006</v>
      </c>
      <c r="L38" s="186"/>
      <c r="M38" s="146"/>
      <c r="N38" s="183"/>
      <c r="O38" s="184"/>
      <c r="P38" s="183"/>
      <c r="Q38" s="184"/>
      <c r="R38" s="183"/>
      <c r="S38" s="184"/>
      <c r="T38" s="183"/>
      <c r="U38" s="184"/>
      <c r="V38" s="148">
        <f>'LIMA RAMP H MASTER'!V48</f>
        <v>0</v>
      </c>
      <c r="W38" s="3"/>
      <c r="X38" s="185">
        <f>'LIMA RAMP H MASTER'!$A73</f>
        <v>786.08049999999992</v>
      </c>
      <c r="Y38" s="186"/>
      <c r="Z38" s="281">
        <f>'LIMA RAMP H MASTER'!C73</f>
        <v>0</v>
      </c>
      <c r="AA38" s="184"/>
      <c r="AB38" s="297">
        <f>'LIMA RAMP H MASTER'!$E73</f>
        <v>-0.96</v>
      </c>
      <c r="AC38" s="283"/>
      <c r="AD38" s="297">
        <f>'LIMA RAMP H MASTER'!$G73</f>
        <v>-0.06</v>
      </c>
      <c r="AE38" s="283"/>
      <c r="AF38" s="147">
        <f>'LIMA RAMP H MASTER'!$I73</f>
        <v>16</v>
      </c>
      <c r="AG38" s="34">
        <f>'LIMA RAMP H MASTER'!$J73</f>
        <v>80325</v>
      </c>
      <c r="AH38" s="185">
        <f>'LIMA RAMP H MASTER'!$K73</f>
        <v>787.04049999999995</v>
      </c>
      <c r="AI38" s="186"/>
      <c r="AJ38" s="39"/>
      <c r="AK38" s="297"/>
      <c r="AL38" s="283"/>
      <c r="AM38" s="297"/>
      <c r="AN38" s="283"/>
      <c r="AO38" s="328"/>
      <c r="AP38" s="329"/>
      <c r="AQ38" s="185"/>
      <c r="AR38" s="184"/>
      <c r="AS38" s="107">
        <f>'LIMA RAMP H MASTER'!V73</f>
        <v>0</v>
      </c>
    </row>
    <row r="39" spans="1:45" s="7" customFormat="1" ht="12.75" customHeight="1">
      <c r="A39" s="185">
        <f>'LIMA RAMP H MASTER'!A49</f>
        <v>790.51263770977289</v>
      </c>
      <c r="B39" s="186"/>
      <c r="C39" s="278" t="str">
        <f>'LIMA RAMP H MASTER'!C49:D49</f>
        <v>185:1</v>
      </c>
      <c r="D39" s="186"/>
      <c r="E39" s="297">
        <f>'LIMA RAMP H MASTER'!E49</f>
        <v>0.26263770977292977</v>
      </c>
      <c r="F39" s="283"/>
      <c r="G39" s="297">
        <f>'LIMA RAMP H MASTER'!G49</f>
        <v>1.6414856860808111E-2</v>
      </c>
      <c r="H39" s="283"/>
      <c r="I39" s="147">
        <f>'LIMA RAMP H MASTER'!I49</f>
        <v>16</v>
      </c>
      <c r="J39" s="34">
        <f>'LIMA RAMP H MASTER'!J49</f>
        <v>79825</v>
      </c>
      <c r="K39" s="185">
        <f>'LIMA RAMP H MASTER'!K49</f>
        <v>790.25</v>
      </c>
      <c r="L39" s="186"/>
      <c r="M39" s="146"/>
      <c r="N39" s="183"/>
      <c r="O39" s="184"/>
      <c r="P39" s="183"/>
      <c r="Q39" s="184"/>
      <c r="R39" s="183"/>
      <c r="S39" s="184"/>
      <c r="T39" s="183"/>
      <c r="U39" s="184"/>
      <c r="V39" s="148">
        <f>'LIMA RAMP H MASTER'!V49</f>
        <v>0</v>
      </c>
      <c r="W39" s="3"/>
      <c r="X39" s="185">
        <f>'LIMA RAMP H MASTER'!$A74</f>
        <v>785.76637499999993</v>
      </c>
      <c r="Y39" s="186"/>
      <c r="Z39" s="281">
        <f>'LIMA RAMP H MASTER'!C74</f>
        <v>0</v>
      </c>
      <c r="AA39" s="184"/>
      <c r="AB39" s="297">
        <f>'LIMA RAMP H MASTER'!$E74</f>
        <v>-0.96</v>
      </c>
      <c r="AC39" s="283"/>
      <c r="AD39" s="297">
        <f>'LIMA RAMP H MASTER'!$G74</f>
        <v>-0.06</v>
      </c>
      <c r="AE39" s="283"/>
      <c r="AF39" s="147">
        <f>'LIMA RAMP H MASTER'!$I74</f>
        <v>16</v>
      </c>
      <c r="AG39" s="34">
        <f>'LIMA RAMP H MASTER'!$J74</f>
        <v>80350</v>
      </c>
      <c r="AH39" s="185">
        <f>'LIMA RAMP H MASTER'!$K74</f>
        <v>786.72637499999996</v>
      </c>
      <c r="AI39" s="186"/>
      <c r="AJ39" s="39"/>
      <c r="AK39" s="297"/>
      <c r="AL39" s="283"/>
      <c r="AM39" s="297"/>
      <c r="AN39" s="283"/>
      <c r="AO39" s="328"/>
      <c r="AP39" s="329"/>
      <c r="AQ39" s="185"/>
      <c r="AR39" s="184"/>
      <c r="AS39" s="107">
        <f>'LIMA RAMP H MASTER'!V74</f>
        <v>0</v>
      </c>
    </row>
    <row r="40" spans="1:45" s="7" customFormat="1" ht="12.75" customHeight="1">
      <c r="A40" s="185">
        <f>'LIMA RAMP H MASTER'!A50</f>
        <v>790.50944399999992</v>
      </c>
      <c r="B40" s="186"/>
      <c r="C40" s="278" t="str">
        <f>'LIMA RAMP H MASTER'!C50:D50</f>
        <v>185:1</v>
      </c>
      <c r="D40" s="186"/>
      <c r="E40" s="297">
        <f>'LIMA RAMP H MASTER'!E50</f>
        <v>0.25600000000000001</v>
      </c>
      <c r="F40" s="283"/>
      <c r="G40" s="297">
        <f>'LIMA RAMP H MASTER'!G50</f>
        <v>1.6E-2</v>
      </c>
      <c r="H40" s="283"/>
      <c r="I40" s="147">
        <f>'LIMA RAMP H MASTER'!I50</f>
        <v>16</v>
      </c>
      <c r="J40" s="35">
        <f>'LIMA RAMP H MASTER'!J50</f>
        <v>79826.23</v>
      </c>
      <c r="K40" s="185">
        <f>'LIMA RAMP H MASTER'!K50</f>
        <v>790.25344399999994</v>
      </c>
      <c r="L40" s="186"/>
      <c r="M40" s="146"/>
      <c r="N40" s="183"/>
      <c r="O40" s="184"/>
      <c r="P40" s="183"/>
      <c r="Q40" s="184"/>
      <c r="R40" s="183"/>
      <c r="S40" s="184"/>
      <c r="T40" s="183"/>
      <c r="U40" s="184"/>
      <c r="V40" s="148">
        <f>'LIMA RAMP H MASTER'!V50</f>
        <v>0</v>
      </c>
      <c r="W40" s="3"/>
      <c r="X40" s="185">
        <f>'LIMA RAMP H MASTER'!$A75</f>
        <v>785.45224999999994</v>
      </c>
      <c r="Y40" s="186"/>
      <c r="Z40" s="281">
        <f>'LIMA RAMP H MASTER'!C75</f>
        <v>0</v>
      </c>
      <c r="AA40" s="184"/>
      <c r="AB40" s="297">
        <f>'LIMA RAMP H MASTER'!$E75</f>
        <v>-0.96</v>
      </c>
      <c r="AC40" s="283"/>
      <c r="AD40" s="297">
        <f>'LIMA RAMP H MASTER'!$G75</f>
        <v>-0.06</v>
      </c>
      <c r="AE40" s="283"/>
      <c r="AF40" s="147">
        <f>'LIMA RAMP H MASTER'!$I75</f>
        <v>16</v>
      </c>
      <c r="AG40" s="34">
        <f>'LIMA RAMP H MASTER'!$J75</f>
        <v>80375</v>
      </c>
      <c r="AH40" s="185">
        <f>'LIMA RAMP H MASTER'!$K75</f>
        <v>786.41224999999997</v>
      </c>
      <c r="AI40" s="186"/>
      <c r="AJ40" s="39"/>
      <c r="AK40" s="297"/>
      <c r="AL40" s="283"/>
      <c r="AM40" s="297"/>
      <c r="AN40" s="283"/>
      <c r="AO40" s="328"/>
      <c r="AP40" s="329"/>
      <c r="AQ40" s="185"/>
      <c r="AR40" s="184"/>
      <c r="AS40" s="107">
        <f>'LIMA RAMP H MASTER'!V75</f>
        <v>0</v>
      </c>
    </row>
    <row r="41" spans="1:45" s="7" customFormat="1" ht="12.75" customHeight="1">
      <c r="A41" s="185">
        <f>'LIMA RAMP H MASTER'!A51</f>
        <v>790.57599999999991</v>
      </c>
      <c r="B41" s="186"/>
      <c r="C41" s="278">
        <f>'LIMA RAMP H MASTER'!C51:D51</f>
        <v>0</v>
      </c>
      <c r="D41" s="186"/>
      <c r="E41" s="297">
        <f>'LIMA RAMP H MASTER'!E51</f>
        <v>0.25600000000000001</v>
      </c>
      <c r="F41" s="283"/>
      <c r="G41" s="297">
        <f>'LIMA RAMP H MASTER'!G51</f>
        <v>1.6E-2</v>
      </c>
      <c r="H41" s="283"/>
      <c r="I41" s="147">
        <f>'LIMA RAMP H MASTER'!I51</f>
        <v>16</v>
      </c>
      <c r="J41" s="34">
        <f>'LIMA RAMP H MASTER'!J51</f>
        <v>79850</v>
      </c>
      <c r="K41" s="185">
        <f>'LIMA RAMP H MASTER'!K51</f>
        <v>790.31999999999994</v>
      </c>
      <c r="L41" s="186"/>
      <c r="M41" s="146"/>
      <c r="N41" s="183"/>
      <c r="O41" s="184"/>
      <c r="P41" s="183"/>
      <c r="Q41" s="184"/>
      <c r="R41" s="183"/>
      <c r="S41" s="184"/>
      <c r="T41" s="183"/>
      <c r="U41" s="184"/>
      <c r="V41" s="148">
        <f>'LIMA RAMP H MASTER'!V51</f>
        <v>0</v>
      </c>
      <c r="W41" s="3"/>
      <c r="X41" s="185"/>
      <c r="Y41" s="186"/>
      <c r="Z41" s="281"/>
      <c r="AA41" s="184"/>
      <c r="AB41" s="297"/>
      <c r="AC41" s="283"/>
      <c r="AD41" s="297"/>
      <c r="AE41" s="283"/>
      <c r="AF41" s="38"/>
      <c r="AG41" s="35"/>
      <c r="AH41" s="185"/>
      <c r="AI41" s="186"/>
      <c r="AJ41" s="39"/>
      <c r="AK41" s="297"/>
      <c r="AL41" s="283"/>
      <c r="AM41" s="297"/>
      <c r="AN41" s="283"/>
      <c r="AO41" s="328"/>
      <c r="AP41" s="329"/>
      <c r="AQ41" s="185"/>
      <c r="AR41" s="184"/>
      <c r="AS41" s="107"/>
    </row>
    <row r="42" spans="1:45" s="7" customFormat="1" ht="12.75" customHeight="1">
      <c r="A42" s="185">
        <f>'LIMA RAMP H MASTER'!A52</f>
        <v>790.64599999999996</v>
      </c>
      <c r="B42" s="186"/>
      <c r="C42" s="278">
        <f>'LIMA RAMP H MASTER'!C52:D52</f>
        <v>0</v>
      </c>
      <c r="D42" s="186"/>
      <c r="E42" s="297">
        <f>'LIMA RAMP H MASTER'!E52</f>
        <v>0.25600000000000001</v>
      </c>
      <c r="F42" s="283"/>
      <c r="G42" s="297">
        <f>'LIMA RAMP H MASTER'!G52</f>
        <v>1.6E-2</v>
      </c>
      <c r="H42" s="283"/>
      <c r="I42" s="147">
        <f>'LIMA RAMP H MASTER'!I52</f>
        <v>16</v>
      </c>
      <c r="J42" s="34">
        <f>'LIMA RAMP H MASTER'!J52</f>
        <v>79875</v>
      </c>
      <c r="K42" s="185">
        <f>'LIMA RAMP H MASTER'!K52</f>
        <v>790.39</v>
      </c>
      <c r="L42" s="186"/>
      <c r="M42" s="146"/>
      <c r="N42" s="183"/>
      <c r="O42" s="184"/>
      <c r="P42" s="183"/>
      <c r="Q42" s="184"/>
      <c r="R42" s="183"/>
      <c r="S42" s="184"/>
      <c r="T42" s="183"/>
      <c r="U42" s="184"/>
      <c r="V42" s="148">
        <f>'LIMA RAMP H MASTER'!V52</f>
        <v>0</v>
      </c>
      <c r="W42" s="3"/>
      <c r="X42" s="185"/>
      <c r="Y42" s="186"/>
      <c r="Z42" s="281"/>
      <c r="AA42" s="184"/>
      <c r="AB42" s="297"/>
      <c r="AC42" s="283"/>
      <c r="AD42" s="297"/>
      <c r="AE42" s="283"/>
      <c r="AF42" s="38"/>
      <c r="AG42" s="34"/>
      <c r="AH42" s="185"/>
      <c r="AI42" s="186"/>
      <c r="AJ42" s="46"/>
      <c r="AK42" s="328"/>
      <c r="AL42" s="329"/>
      <c r="AM42" s="328"/>
      <c r="AN42" s="329"/>
      <c r="AO42" s="328"/>
      <c r="AP42" s="329"/>
      <c r="AQ42" s="328"/>
      <c r="AR42" s="329"/>
      <c r="AS42" s="107"/>
    </row>
    <row r="43" spans="1:45" s="7" customFormat="1" ht="12.75" customHeight="1">
      <c r="A43" s="185">
        <f>'LIMA RAMP H MASTER'!A53</f>
        <v>790.71600000000001</v>
      </c>
      <c r="B43" s="186"/>
      <c r="C43" s="278">
        <f>'LIMA RAMP H MASTER'!C53:D53</f>
        <v>0</v>
      </c>
      <c r="D43" s="186"/>
      <c r="E43" s="297">
        <f>'LIMA RAMP H MASTER'!E53</f>
        <v>0.25600000000000001</v>
      </c>
      <c r="F43" s="283"/>
      <c r="G43" s="297">
        <f>'LIMA RAMP H MASTER'!G53</f>
        <v>1.6E-2</v>
      </c>
      <c r="H43" s="283"/>
      <c r="I43" s="147">
        <f>'LIMA RAMP H MASTER'!I53</f>
        <v>16</v>
      </c>
      <c r="J43" s="34">
        <f>'LIMA RAMP H MASTER'!J53</f>
        <v>79900</v>
      </c>
      <c r="K43" s="185">
        <f>'LIMA RAMP H MASTER'!K53</f>
        <v>790.46</v>
      </c>
      <c r="L43" s="186"/>
      <c r="M43" s="146"/>
      <c r="N43" s="183"/>
      <c r="O43" s="184"/>
      <c r="P43" s="183"/>
      <c r="Q43" s="184"/>
      <c r="R43" s="183"/>
      <c r="S43" s="184"/>
      <c r="T43" s="183"/>
      <c r="U43" s="184"/>
      <c r="V43" s="148">
        <f>'LIMA RAMP H MASTER'!V53</f>
        <v>0</v>
      </c>
      <c r="W43" s="3"/>
      <c r="X43" s="185"/>
      <c r="Y43" s="186"/>
      <c r="Z43" s="281"/>
      <c r="AA43" s="184"/>
      <c r="AB43" s="297"/>
      <c r="AC43" s="283"/>
      <c r="AD43" s="297"/>
      <c r="AE43" s="283"/>
      <c r="AF43" s="38"/>
      <c r="AG43" s="34"/>
      <c r="AH43" s="185"/>
      <c r="AI43" s="186"/>
      <c r="AJ43" s="46"/>
      <c r="AK43" s="328"/>
      <c r="AL43" s="329"/>
      <c r="AM43" s="328"/>
      <c r="AN43" s="329"/>
      <c r="AO43" s="328"/>
      <c r="AP43" s="329"/>
      <c r="AQ43" s="328"/>
      <c r="AR43" s="329"/>
      <c r="AS43" s="107"/>
    </row>
    <row r="44" spans="1:45" s="7" customFormat="1" ht="12.75" customHeight="1">
      <c r="A44" s="185">
        <f>'LIMA RAMP H MASTER'!A54</f>
        <v>790.76679375000003</v>
      </c>
      <c r="B44" s="186"/>
      <c r="C44" s="278">
        <f>'LIMA RAMP H MASTER'!C54:D54</f>
        <v>0</v>
      </c>
      <c r="D44" s="186"/>
      <c r="E44" s="297">
        <f>'LIMA RAMP H MASTER'!E54</f>
        <v>0.25600000000000001</v>
      </c>
      <c r="F44" s="283"/>
      <c r="G44" s="297">
        <f>'LIMA RAMP H MASTER'!G54</f>
        <v>1.6E-2</v>
      </c>
      <c r="H44" s="283"/>
      <c r="I44" s="147">
        <f>'LIMA RAMP H MASTER'!I54</f>
        <v>16</v>
      </c>
      <c r="J44" s="34">
        <f>'LIMA RAMP H MASTER'!J54</f>
        <v>79925</v>
      </c>
      <c r="K44" s="185">
        <f>'LIMA RAMP H MASTER'!K54</f>
        <v>790.51079375000006</v>
      </c>
      <c r="L44" s="186"/>
      <c r="M44" s="146"/>
      <c r="N44" s="183"/>
      <c r="O44" s="184"/>
      <c r="P44" s="183"/>
      <c r="Q44" s="184"/>
      <c r="R44" s="183"/>
      <c r="S44" s="184"/>
      <c r="T44" s="183"/>
      <c r="U44" s="184"/>
      <c r="V44" s="148">
        <f>'LIMA RAMP H MASTER'!V54</f>
        <v>0</v>
      </c>
      <c r="W44" s="3"/>
      <c r="X44" s="185">
        <f>'LIMA RAMP H MASTER'!$A84</f>
        <v>784.70843333333335</v>
      </c>
      <c r="Y44" s="186"/>
      <c r="Z44" s="281">
        <f>'LIMA RAMP H MASTER'!C84</f>
        <v>0</v>
      </c>
      <c r="AA44" s="184"/>
      <c r="AB44" s="297">
        <f>'LIMA RAMP H MASTER'!$E84</f>
        <v>-0.96</v>
      </c>
      <c r="AC44" s="283"/>
      <c r="AD44" s="297">
        <f>'LIMA RAMP H MASTER'!$G84</f>
        <v>-0.06</v>
      </c>
      <c r="AE44" s="283"/>
      <c r="AF44" s="38">
        <f>'LIMA RAMP H MASTER'!$I84</f>
        <v>16</v>
      </c>
      <c r="AG44" s="34">
        <f>'LIMA RAMP H MASTER'!$J84</f>
        <v>80600</v>
      </c>
      <c r="AH44" s="185">
        <f>'LIMA RAMP H MASTER'!$K84</f>
        <v>785.66843333333338</v>
      </c>
      <c r="AI44" s="186"/>
      <c r="AJ44" s="8"/>
      <c r="AK44" s="183"/>
      <c r="AL44" s="184"/>
      <c r="AM44" s="183"/>
      <c r="AN44" s="184"/>
      <c r="AO44" s="183"/>
      <c r="AP44" s="184"/>
      <c r="AQ44" s="183"/>
      <c r="AR44" s="184"/>
      <c r="AS44" s="107">
        <f>'LIMA RAMP H MASTER'!V84</f>
        <v>0</v>
      </c>
    </row>
    <row r="45" spans="1:45" s="7" customFormat="1" ht="12.75" customHeight="1">
      <c r="A45" s="185">
        <f>'LIMA RAMP H MASTER'!A55</f>
        <v>790.77917500000001</v>
      </c>
      <c r="B45" s="186"/>
      <c r="C45" s="278">
        <f>'LIMA RAMP H MASTER'!C55:D55</f>
        <v>0</v>
      </c>
      <c r="D45" s="186"/>
      <c r="E45" s="297">
        <f>'LIMA RAMP H MASTER'!E55</f>
        <v>0.25600000000000001</v>
      </c>
      <c r="F45" s="283"/>
      <c r="G45" s="297">
        <f>'LIMA RAMP H MASTER'!G55</f>
        <v>1.6E-2</v>
      </c>
      <c r="H45" s="283"/>
      <c r="I45" s="147">
        <f>'LIMA RAMP H MASTER'!I55</f>
        <v>16</v>
      </c>
      <c r="J45" s="34">
        <f>'LIMA RAMP H MASTER'!J55</f>
        <v>79950</v>
      </c>
      <c r="K45" s="185">
        <f>'LIMA RAMP H MASTER'!K55</f>
        <v>790.52317500000004</v>
      </c>
      <c r="L45" s="186"/>
      <c r="M45" s="146"/>
      <c r="N45" s="183"/>
      <c r="O45" s="184"/>
      <c r="P45" s="183"/>
      <c r="Q45" s="184"/>
      <c r="R45" s="183"/>
      <c r="S45" s="184"/>
      <c r="T45" s="183"/>
      <c r="U45" s="184"/>
      <c r="V45" s="148">
        <f>'LIMA RAMP H MASTER'!V55</f>
        <v>0</v>
      </c>
      <c r="W45" s="3"/>
      <c r="X45" s="185">
        <f>'LIMA RAMP H MASTER'!$A85</f>
        <v>784.94769374999998</v>
      </c>
      <c r="Y45" s="186"/>
      <c r="Z45" s="281">
        <f>'LIMA RAMP H MASTER'!C85</f>
        <v>0</v>
      </c>
      <c r="AA45" s="184"/>
      <c r="AB45" s="297">
        <f>'LIMA RAMP H MASTER'!$E85</f>
        <v>-0.96</v>
      </c>
      <c r="AC45" s="283"/>
      <c r="AD45" s="297">
        <f>'LIMA RAMP H MASTER'!$G85</f>
        <v>-0.06</v>
      </c>
      <c r="AE45" s="283"/>
      <c r="AF45" s="147">
        <f>'LIMA RAMP H MASTER'!$I85</f>
        <v>16</v>
      </c>
      <c r="AG45" s="34">
        <f>'LIMA RAMP H MASTER'!$J85</f>
        <v>80625</v>
      </c>
      <c r="AH45" s="185">
        <f>'LIMA RAMP H MASTER'!$K85</f>
        <v>785.90769375000002</v>
      </c>
      <c r="AI45" s="186"/>
      <c r="AJ45" s="8"/>
      <c r="AK45" s="183"/>
      <c r="AL45" s="184"/>
      <c r="AM45" s="183"/>
      <c r="AN45" s="184"/>
      <c r="AO45" s="183"/>
      <c r="AP45" s="184"/>
      <c r="AQ45" s="183"/>
      <c r="AR45" s="184"/>
      <c r="AS45" s="107">
        <f>'LIMA RAMP H MASTER'!V85</f>
        <v>0</v>
      </c>
    </row>
    <row r="46" spans="1:45" s="7" customFormat="1" ht="12.75" customHeight="1">
      <c r="A46" s="185"/>
      <c r="B46" s="186"/>
      <c r="C46" s="278"/>
      <c r="D46" s="186"/>
      <c r="E46" s="297"/>
      <c r="F46" s="283"/>
      <c r="G46" s="297"/>
      <c r="H46" s="283"/>
      <c r="I46" s="147"/>
      <c r="J46" s="35"/>
      <c r="K46" s="185"/>
      <c r="L46" s="186"/>
      <c r="M46" s="146"/>
      <c r="N46" s="183"/>
      <c r="O46" s="184"/>
      <c r="P46" s="183"/>
      <c r="Q46" s="184"/>
      <c r="R46" s="183"/>
      <c r="S46" s="184"/>
      <c r="T46" s="183"/>
      <c r="U46" s="184"/>
      <c r="V46" s="148"/>
      <c r="W46" s="3"/>
      <c r="X46" s="185">
        <f>'LIMA RAMP H MASTER'!$A86</f>
        <v>784.99648556350041</v>
      </c>
      <c r="Y46" s="186"/>
      <c r="Z46" s="281" t="str">
        <f>'LIMA RAMP H MASTER'!C86</f>
        <v>284:1</v>
      </c>
      <c r="AA46" s="184"/>
      <c r="AB46" s="297">
        <f>'LIMA RAMP H MASTER'!$E86</f>
        <v>-0.96</v>
      </c>
      <c r="AC46" s="283"/>
      <c r="AD46" s="297">
        <f>'LIMA RAMP H MASTER'!$G86</f>
        <v>-0.06</v>
      </c>
      <c r="AE46" s="283"/>
      <c r="AF46" s="147">
        <f>'LIMA RAMP H MASTER'!$I86</f>
        <v>16</v>
      </c>
      <c r="AG46" s="35">
        <f>'LIMA RAMP H MASTER'!$J86</f>
        <v>80629.395099999994</v>
      </c>
      <c r="AH46" s="185">
        <f>'LIMA RAMP H MASTER'!$K86</f>
        <v>785.95648556350045</v>
      </c>
      <c r="AI46" s="186"/>
      <c r="AJ46" s="8"/>
      <c r="AK46" s="183"/>
      <c r="AL46" s="184"/>
      <c r="AM46" s="183"/>
      <c r="AN46" s="184"/>
      <c r="AO46" s="183"/>
      <c r="AP46" s="184"/>
      <c r="AQ46" s="183"/>
      <c r="AR46" s="184"/>
      <c r="AS46" s="107" t="str">
        <f>'LIMA RAMP H MASTER'!V86</f>
        <v>CS/FS</v>
      </c>
    </row>
    <row r="47" spans="1:45" s="7" customFormat="1" ht="12.75" customHeight="1">
      <c r="A47" s="369"/>
      <c r="B47" s="370"/>
      <c r="C47" s="386"/>
      <c r="D47" s="370"/>
      <c r="E47" s="367"/>
      <c r="F47" s="368"/>
      <c r="G47" s="367"/>
      <c r="H47" s="368"/>
      <c r="I47" s="86"/>
      <c r="J47" s="108"/>
      <c r="K47" s="369"/>
      <c r="L47" s="370"/>
      <c r="M47" s="106"/>
      <c r="N47" s="371"/>
      <c r="O47" s="372"/>
      <c r="P47" s="371"/>
      <c r="Q47" s="372"/>
      <c r="R47" s="371"/>
      <c r="S47" s="372"/>
      <c r="T47" s="371"/>
      <c r="U47" s="372"/>
      <c r="V47" s="104"/>
      <c r="W47" s="3"/>
      <c r="X47" s="185">
        <f>'LIMA RAMP H MASTER'!$A87</f>
        <v>785.32458758133339</v>
      </c>
      <c r="Y47" s="186"/>
      <c r="Z47" s="281" t="str">
        <f>'LIMA RAMP H MASTER'!C87</f>
        <v>284:1</v>
      </c>
      <c r="AA47" s="184"/>
      <c r="AB47" s="297">
        <f>'LIMA RAMP H MASTER'!$E87</f>
        <v>-0.88747075199997982</v>
      </c>
      <c r="AC47" s="283"/>
      <c r="AD47" s="297">
        <f>'LIMA RAMP H MASTER'!$G87</f>
        <v>-5.5466921999998739E-2</v>
      </c>
      <c r="AE47" s="283"/>
      <c r="AF47" s="147">
        <f>'LIMA RAMP H MASTER'!$I87</f>
        <v>16</v>
      </c>
      <c r="AG47" s="34">
        <f>'LIMA RAMP H MASTER'!$J87</f>
        <v>80650</v>
      </c>
      <c r="AH47" s="185">
        <f>'LIMA RAMP H MASTER'!$K87</f>
        <v>786.2120583333334</v>
      </c>
      <c r="AI47" s="186"/>
      <c r="AJ47" s="8"/>
      <c r="AK47" s="183"/>
      <c r="AL47" s="184"/>
      <c r="AM47" s="183"/>
      <c r="AN47" s="184"/>
      <c r="AO47" s="183"/>
      <c r="AP47" s="184"/>
      <c r="AQ47" s="183"/>
      <c r="AR47" s="184"/>
      <c r="AS47" s="107">
        <f>'LIMA RAMP H MASTER'!V87</f>
        <v>0</v>
      </c>
    </row>
    <row r="48" spans="1:45" s="7" customFormat="1" ht="12.75" customHeight="1">
      <c r="A48" s="369"/>
      <c r="B48" s="370"/>
      <c r="C48" s="386"/>
      <c r="D48" s="370"/>
      <c r="E48" s="367"/>
      <c r="F48" s="368"/>
      <c r="G48" s="367"/>
      <c r="H48" s="368"/>
      <c r="I48" s="86"/>
      <c r="J48" s="108"/>
      <c r="K48" s="369"/>
      <c r="L48" s="370"/>
      <c r="M48" s="106"/>
      <c r="N48" s="371"/>
      <c r="O48" s="372"/>
      <c r="P48" s="371"/>
      <c r="Q48" s="372"/>
      <c r="R48" s="371"/>
      <c r="S48" s="372"/>
      <c r="T48" s="371"/>
      <c r="U48" s="372"/>
      <c r="V48" s="104"/>
      <c r="W48" s="3"/>
      <c r="X48" s="185">
        <f>'LIMA RAMP H MASTER'!$A88</f>
        <v>785.78205633133348</v>
      </c>
      <c r="Y48" s="186"/>
      <c r="Z48" s="281" t="str">
        <f>'LIMA RAMP H MASTER'!C88</f>
        <v>284:1</v>
      </c>
      <c r="AA48" s="184"/>
      <c r="AB48" s="297">
        <f>'LIMA RAMP H MASTER'!$E88</f>
        <v>-0.79947075199997986</v>
      </c>
      <c r="AC48" s="283"/>
      <c r="AD48" s="297">
        <f>'LIMA RAMP H MASTER'!$G88</f>
        <v>-4.9966921999998741E-2</v>
      </c>
      <c r="AE48" s="283"/>
      <c r="AF48" s="147">
        <f>'LIMA RAMP H MASTER'!$I88</f>
        <v>16</v>
      </c>
      <c r="AG48" s="34">
        <f>'LIMA RAMP H MASTER'!$J88</f>
        <v>80675</v>
      </c>
      <c r="AH48" s="185">
        <f>'LIMA RAMP H MASTER'!$K88</f>
        <v>786.58152708333341</v>
      </c>
      <c r="AI48" s="186"/>
      <c r="AJ48" s="8"/>
      <c r="AK48" s="183"/>
      <c r="AL48" s="184"/>
      <c r="AM48" s="183"/>
      <c r="AN48" s="184"/>
      <c r="AO48" s="183"/>
      <c r="AP48" s="184"/>
      <c r="AQ48" s="183"/>
      <c r="AR48" s="184"/>
      <c r="AS48" s="107">
        <f>'LIMA RAMP H MASTER'!V88</f>
        <v>0</v>
      </c>
    </row>
    <row r="49" spans="1:45" s="7" customFormat="1" ht="12.75" customHeight="1">
      <c r="A49" s="369"/>
      <c r="B49" s="370"/>
      <c r="C49" s="386"/>
      <c r="D49" s="370"/>
      <c r="E49" s="367"/>
      <c r="F49" s="368"/>
      <c r="G49" s="367"/>
      <c r="H49" s="368"/>
      <c r="I49" s="86"/>
      <c r="J49" s="108"/>
      <c r="K49" s="369"/>
      <c r="L49" s="370"/>
      <c r="M49" s="106"/>
      <c r="N49" s="371"/>
      <c r="O49" s="372"/>
      <c r="P49" s="371"/>
      <c r="Q49" s="372"/>
      <c r="R49" s="371"/>
      <c r="S49" s="372"/>
      <c r="T49" s="371"/>
      <c r="U49" s="372"/>
      <c r="V49" s="104"/>
      <c r="W49" s="3"/>
      <c r="X49" s="185">
        <f>'LIMA RAMP H MASTER'!$A89</f>
        <v>786.30462924800008</v>
      </c>
      <c r="Y49" s="186"/>
      <c r="Z49" s="281" t="str">
        <f>'LIMA RAMP H MASTER'!C89</f>
        <v>284:1</v>
      </c>
      <c r="AA49" s="184"/>
      <c r="AB49" s="297">
        <f>'LIMA RAMP H MASTER'!$E89</f>
        <v>-0.71147075199997989</v>
      </c>
      <c r="AC49" s="283"/>
      <c r="AD49" s="297">
        <f>'LIMA RAMP H MASTER'!$G89</f>
        <v>-4.4466921999998743E-2</v>
      </c>
      <c r="AE49" s="283"/>
      <c r="AF49" s="147">
        <f>'LIMA RAMP H MASTER'!$I89</f>
        <v>16</v>
      </c>
      <c r="AG49" s="34">
        <f>'LIMA RAMP H MASTER'!$J89</f>
        <v>80700</v>
      </c>
      <c r="AH49" s="185">
        <f>'LIMA RAMP H MASTER'!$K89</f>
        <v>787.01610000000005</v>
      </c>
      <c r="AI49" s="186"/>
      <c r="AJ49" s="8"/>
      <c r="AK49" s="183"/>
      <c r="AL49" s="184"/>
      <c r="AM49" s="183"/>
      <c r="AN49" s="184"/>
      <c r="AO49" s="183"/>
      <c r="AP49" s="184"/>
      <c r="AQ49" s="183"/>
      <c r="AR49" s="184"/>
      <c r="AS49" s="107">
        <f>'LIMA RAMP H MASTER'!V89</f>
        <v>0</v>
      </c>
    </row>
    <row r="50" spans="1:45" s="7" customFormat="1" ht="12.75" customHeight="1">
      <c r="A50" s="369"/>
      <c r="B50" s="370"/>
      <c r="C50" s="386"/>
      <c r="D50" s="370"/>
      <c r="E50" s="367"/>
      <c r="F50" s="368"/>
      <c r="G50" s="367"/>
      <c r="H50" s="368"/>
      <c r="I50" s="86"/>
      <c r="J50" s="108"/>
      <c r="K50" s="369"/>
      <c r="L50" s="370"/>
      <c r="M50" s="106"/>
      <c r="N50" s="371"/>
      <c r="O50" s="372"/>
      <c r="P50" s="371"/>
      <c r="Q50" s="372"/>
      <c r="R50" s="371"/>
      <c r="S50" s="372"/>
      <c r="T50" s="371"/>
      <c r="U50" s="372"/>
      <c r="V50" s="104"/>
      <c r="W50" s="3"/>
      <c r="X50" s="185">
        <f>'LIMA RAMP H MASTER'!$A90</f>
        <v>786.85975424800006</v>
      </c>
      <c r="Y50" s="186"/>
      <c r="Z50" s="281" t="str">
        <f>'LIMA RAMP H MASTER'!C90</f>
        <v>284:1</v>
      </c>
      <c r="AA50" s="184"/>
      <c r="AB50" s="297">
        <f>'LIMA RAMP H MASTER'!$E90</f>
        <v>-0.62347075199997981</v>
      </c>
      <c r="AC50" s="283"/>
      <c r="AD50" s="297">
        <f>'LIMA RAMP H MASTER'!$G90</f>
        <v>-3.8966921999998738E-2</v>
      </c>
      <c r="AE50" s="283"/>
      <c r="AF50" s="147">
        <f>'LIMA RAMP H MASTER'!$I90</f>
        <v>16</v>
      </c>
      <c r="AG50" s="34">
        <f>'LIMA RAMP H MASTER'!$J90</f>
        <v>80725</v>
      </c>
      <c r="AH50" s="185">
        <f>'LIMA RAMP H MASTER'!$K90</f>
        <v>787.48322500000006</v>
      </c>
      <c r="AI50" s="186"/>
      <c r="AJ50" s="8"/>
      <c r="AK50" s="183"/>
      <c r="AL50" s="184"/>
      <c r="AM50" s="183"/>
      <c r="AN50" s="184"/>
      <c r="AO50" s="183"/>
      <c r="AP50" s="184"/>
      <c r="AQ50" s="183"/>
      <c r="AR50" s="184"/>
      <c r="AS50" s="107">
        <f>'LIMA RAMP H MASTER'!V90</f>
        <v>0</v>
      </c>
    </row>
    <row r="51" spans="1:45" s="7" customFormat="1" ht="12.75" customHeight="1">
      <c r="A51" s="369"/>
      <c r="B51" s="370"/>
      <c r="C51" s="386"/>
      <c r="D51" s="370"/>
      <c r="E51" s="367"/>
      <c r="F51" s="368"/>
      <c r="G51" s="367"/>
      <c r="H51" s="368"/>
      <c r="I51" s="86"/>
      <c r="J51" s="108"/>
      <c r="K51" s="369"/>
      <c r="L51" s="370"/>
      <c r="M51" s="106"/>
      <c r="N51" s="371"/>
      <c r="O51" s="372"/>
      <c r="P51" s="371"/>
      <c r="Q51" s="372"/>
      <c r="R51" s="371"/>
      <c r="S51" s="372"/>
      <c r="T51" s="371"/>
      <c r="U51" s="372"/>
      <c r="V51" s="104"/>
      <c r="W51" s="3"/>
      <c r="X51" s="185">
        <f>'LIMA RAMP H MASTER'!$A91</f>
        <v>787.41487924800015</v>
      </c>
      <c r="Y51" s="186"/>
      <c r="Z51" s="281" t="str">
        <f>'LIMA RAMP H MASTER'!C91</f>
        <v>284:1</v>
      </c>
      <c r="AA51" s="184"/>
      <c r="AB51" s="297">
        <f>'LIMA RAMP H MASTER'!$E91</f>
        <v>-0.53547075199997984</v>
      </c>
      <c r="AC51" s="283"/>
      <c r="AD51" s="297">
        <f>'LIMA RAMP H MASTER'!$G91</f>
        <v>-3.346692199999874E-2</v>
      </c>
      <c r="AE51" s="283"/>
      <c r="AF51" s="147">
        <f>'LIMA RAMP H MASTER'!$I91</f>
        <v>16</v>
      </c>
      <c r="AG51" s="34">
        <f>'LIMA RAMP H MASTER'!$J91</f>
        <v>80750</v>
      </c>
      <c r="AH51" s="185">
        <f>'LIMA RAMP H MASTER'!$K91</f>
        <v>787.95035000000007</v>
      </c>
      <c r="AI51" s="186"/>
      <c r="AJ51" s="8"/>
      <c r="AK51" s="183"/>
      <c r="AL51" s="184"/>
      <c r="AM51" s="183"/>
      <c r="AN51" s="184"/>
      <c r="AO51" s="183"/>
      <c r="AP51" s="184"/>
      <c r="AQ51" s="183"/>
      <c r="AR51" s="184"/>
      <c r="AS51" s="107">
        <f>'LIMA RAMP H MASTER'!V91</f>
        <v>0</v>
      </c>
    </row>
    <row r="52" spans="1:45" s="7" customFormat="1" ht="12.75" customHeight="1">
      <c r="A52" s="369"/>
      <c r="B52" s="370"/>
      <c r="C52" s="386"/>
      <c r="D52" s="370"/>
      <c r="E52" s="367"/>
      <c r="F52" s="368"/>
      <c r="G52" s="367"/>
      <c r="H52" s="368"/>
      <c r="I52" s="86"/>
      <c r="J52" s="108"/>
      <c r="K52" s="369"/>
      <c r="L52" s="370"/>
      <c r="M52" s="106"/>
      <c r="N52" s="371"/>
      <c r="O52" s="372"/>
      <c r="P52" s="371"/>
      <c r="Q52" s="372"/>
      <c r="R52" s="371"/>
      <c r="S52" s="372"/>
      <c r="T52" s="371"/>
      <c r="U52" s="372"/>
      <c r="V52" s="104"/>
      <c r="W52" s="3"/>
      <c r="X52" s="185">
        <f>'LIMA RAMP H MASTER'!$A92</f>
        <v>787.74792924799999</v>
      </c>
      <c r="Y52" s="186"/>
      <c r="Z52" s="281" t="str">
        <f>'LIMA RAMP H MASTER'!C92</f>
        <v>284:1</v>
      </c>
      <c r="AA52" s="184"/>
      <c r="AB52" s="297">
        <f>'LIMA RAMP H MASTER'!$E92</f>
        <v>-0.48267075199997983</v>
      </c>
      <c r="AC52" s="283"/>
      <c r="AD52" s="297">
        <f>'LIMA RAMP H MASTER'!$G92</f>
        <v>-3.0166921999998739E-2</v>
      </c>
      <c r="AE52" s="283"/>
      <c r="AF52" s="147">
        <f>'LIMA RAMP H MASTER'!$I92</f>
        <v>16</v>
      </c>
      <c r="AG52" s="34">
        <f>'LIMA RAMP H MASTER'!$J92</f>
        <v>80765</v>
      </c>
      <c r="AH52" s="185">
        <f>'LIMA RAMP H MASTER'!$K92</f>
        <v>788.23059999999998</v>
      </c>
      <c r="AI52" s="186"/>
      <c r="AJ52" s="8"/>
      <c r="AK52" s="183"/>
      <c r="AL52" s="184"/>
      <c r="AM52" s="183"/>
      <c r="AN52" s="184"/>
      <c r="AO52" s="183"/>
      <c r="AP52" s="184"/>
      <c r="AQ52" s="183"/>
      <c r="AR52" s="184"/>
      <c r="AS52" s="107">
        <f>'LIMA RAMP H MASTER'!V92</f>
        <v>0</v>
      </c>
    </row>
    <row r="53" spans="1:45" s="7" customFormat="1" ht="12.75" customHeight="1">
      <c r="A53" s="369"/>
      <c r="B53" s="370"/>
      <c r="C53" s="386"/>
      <c r="D53" s="370"/>
      <c r="E53" s="367"/>
      <c r="F53" s="368"/>
      <c r="G53" s="367"/>
      <c r="H53" s="368"/>
      <c r="I53" s="86"/>
      <c r="J53" s="108"/>
      <c r="K53" s="369"/>
      <c r="L53" s="370"/>
      <c r="M53" s="106"/>
      <c r="N53" s="371"/>
      <c r="O53" s="372"/>
      <c r="P53" s="371"/>
      <c r="Q53" s="372"/>
      <c r="R53" s="371"/>
      <c r="S53" s="372"/>
      <c r="T53" s="371"/>
      <c r="U53" s="372"/>
      <c r="V53" s="104"/>
      <c r="W53" s="3"/>
      <c r="X53" s="185">
        <f>'LIMA RAMP H MASTER'!$A93</f>
        <v>787.9622128194286</v>
      </c>
      <c r="Y53" s="186"/>
      <c r="Z53" s="281" t="str">
        <f>'LIMA RAMP H MASTER'!C93</f>
        <v>284:1</v>
      </c>
      <c r="AA53" s="184"/>
      <c r="AB53" s="297">
        <f>'LIMA RAMP H MASTER'!$E93</f>
        <v>-0.44747075199997988</v>
      </c>
      <c r="AC53" s="283"/>
      <c r="AD53" s="297">
        <f>'LIMA RAMP H MASTER'!$G93</f>
        <v>-2.7966921999998742E-2</v>
      </c>
      <c r="AE53" s="283"/>
      <c r="AF53" s="147">
        <f>'LIMA RAMP H MASTER'!$I93</f>
        <v>16</v>
      </c>
      <c r="AG53" s="34">
        <f>'LIMA RAMP H MASTER'!$J93</f>
        <v>80775</v>
      </c>
      <c r="AH53" s="185">
        <f>'LIMA RAMP H MASTER'!$K93</f>
        <v>788.40968357142856</v>
      </c>
      <c r="AI53" s="186"/>
      <c r="AJ53" s="8"/>
      <c r="AK53" s="183"/>
      <c r="AL53" s="184"/>
      <c r="AM53" s="183"/>
      <c r="AN53" s="184"/>
      <c r="AO53" s="183"/>
      <c r="AP53" s="184"/>
      <c r="AQ53" s="183"/>
      <c r="AR53" s="184"/>
      <c r="AS53" s="107">
        <f>'LIMA RAMP H MASTER'!V93</f>
        <v>0</v>
      </c>
    </row>
    <row r="54" spans="1:45" s="7" customFormat="1" ht="12.75" customHeight="1">
      <c r="A54" s="369"/>
      <c r="B54" s="370"/>
      <c r="C54" s="386"/>
      <c r="D54" s="370"/>
      <c r="E54" s="367"/>
      <c r="F54" s="368"/>
      <c r="G54" s="367"/>
      <c r="H54" s="368"/>
      <c r="I54" s="86"/>
      <c r="J54" s="108"/>
      <c r="K54" s="369"/>
      <c r="L54" s="370"/>
      <c r="M54" s="106"/>
      <c r="N54" s="371"/>
      <c r="O54" s="372"/>
      <c r="P54" s="371"/>
      <c r="Q54" s="372"/>
      <c r="R54" s="371"/>
      <c r="S54" s="372"/>
      <c r="T54" s="371"/>
      <c r="U54" s="372"/>
      <c r="V54" s="104"/>
      <c r="W54" s="3"/>
      <c r="X54" s="185">
        <f>'LIMA RAMP H MASTER'!$A94</f>
        <v>788.42996549799989</v>
      </c>
      <c r="Y54" s="186"/>
      <c r="Z54" s="281" t="str">
        <f>'LIMA RAMP H MASTER'!C94</f>
        <v>284:1</v>
      </c>
      <c r="AA54" s="184"/>
      <c r="AB54" s="297">
        <f>'LIMA RAMP H MASTER'!$E94</f>
        <v>-0.35947075199997991</v>
      </c>
      <c r="AC54" s="283"/>
      <c r="AD54" s="297">
        <f>'LIMA RAMP H MASTER'!$G94</f>
        <v>-2.2466921999998744E-2</v>
      </c>
      <c r="AE54" s="283"/>
      <c r="AF54" s="147">
        <f>'LIMA RAMP H MASTER'!$I94</f>
        <v>16</v>
      </c>
      <c r="AG54" s="34">
        <f>'LIMA RAMP H MASTER'!$J94</f>
        <v>80800</v>
      </c>
      <c r="AH54" s="185">
        <f>'LIMA RAMP H MASTER'!$K94</f>
        <v>788.78943624999988</v>
      </c>
      <c r="AI54" s="186"/>
      <c r="AJ54" s="8"/>
      <c r="AK54" s="183"/>
      <c r="AL54" s="184"/>
      <c r="AM54" s="183"/>
      <c r="AN54" s="184"/>
      <c r="AO54" s="183"/>
      <c r="AP54" s="184"/>
      <c r="AQ54" s="183"/>
      <c r="AR54" s="184"/>
      <c r="AS54" s="107">
        <f>'LIMA RAMP H MASTER'!V94</f>
        <v>0</v>
      </c>
    </row>
    <row r="55" spans="1:45" s="7" customFormat="1" ht="12.75" customHeight="1">
      <c r="A55" s="369"/>
      <c r="B55" s="370"/>
      <c r="C55" s="386"/>
      <c r="D55" s="370"/>
      <c r="E55" s="367"/>
      <c r="F55" s="368"/>
      <c r="G55" s="367"/>
      <c r="H55" s="368"/>
      <c r="I55" s="86"/>
      <c r="J55" s="87"/>
      <c r="K55" s="369"/>
      <c r="L55" s="370"/>
      <c r="M55" s="106"/>
      <c r="N55" s="371"/>
      <c r="O55" s="372"/>
      <c r="P55" s="371"/>
      <c r="Q55" s="372"/>
      <c r="R55" s="371"/>
      <c r="S55" s="372"/>
      <c r="T55" s="371"/>
      <c r="U55" s="372"/>
      <c r="V55" s="104"/>
      <c r="W55" s="3"/>
      <c r="X55" s="185">
        <f>'LIMA RAMP H MASTER'!$A95</f>
        <v>788.80063781942852</v>
      </c>
      <c r="Y55" s="186"/>
      <c r="Z55" s="281" t="str">
        <f>'LIMA RAMP H MASTER'!C95</f>
        <v>284:1</v>
      </c>
      <c r="AA55" s="184"/>
      <c r="AB55" s="297">
        <f>'LIMA RAMP H MASTER'!$E95</f>
        <v>-0.27147075199997983</v>
      </c>
      <c r="AC55" s="283"/>
      <c r="AD55" s="297">
        <f>'LIMA RAMP H MASTER'!$G95</f>
        <v>-1.6966921999998739E-2</v>
      </c>
      <c r="AE55" s="283"/>
      <c r="AF55" s="147">
        <f>'LIMA RAMP H MASTER'!$I95</f>
        <v>16</v>
      </c>
      <c r="AG55" s="34">
        <f>'LIMA RAMP H MASTER'!$J95</f>
        <v>80825</v>
      </c>
      <c r="AH55" s="185">
        <f>'LIMA RAMP H MASTER'!$K95</f>
        <v>789.07210857142854</v>
      </c>
      <c r="AI55" s="186"/>
      <c r="AJ55" s="8"/>
      <c r="AK55" s="183"/>
      <c r="AL55" s="184"/>
      <c r="AM55" s="183"/>
      <c r="AN55" s="184"/>
      <c r="AO55" s="183"/>
      <c r="AP55" s="184"/>
      <c r="AQ55" s="183"/>
      <c r="AR55" s="184"/>
      <c r="AS55" s="107">
        <f>'LIMA RAMP H MASTER'!V95</f>
        <v>0</v>
      </c>
    </row>
    <row r="56" spans="1:45" s="7" customFormat="1" ht="12.75" customHeight="1">
      <c r="A56" s="278"/>
      <c r="B56" s="184"/>
      <c r="C56" s="350"/>
      <c r="D56" s="329"/>
      <c r="E56" s="282"/>
      <c r="F56" s="283"/>
      <c r="G56" s="282"/>
      <c r="H56" s="283"/>
      <c r="I56" s="39"/>
      <c r="J56" s="35"/>
      <c r="K56" s="185"/>
      <c r="L56" s="184"/>
      <c r="M56" s="8"/>
      <c r="N56" s="183"/>
      <c r="O56" s="184"/>
      <c r="P56" s="183"/>
      <c r="Q56" s="184"/>
      <c r="R56" s="183"/>
      <c r="S56" s="184"/>
      <c r="T56" s="183"/>
      <c r="U56" s="184"/>
      <c r="V56" s="8"/>
      <c r="W56" s="3"/>
      <c r="X56" s="185">
        <f>'LIMA RAMP H MASTER'!$A96</f>
        <v>788.8557697051192</v>
      </c>
      <c r="Y56" s="186"/>
      <c r="Z56" s="281" t="str">
        <f>'LIMA RAMP H MASTER'!C96</f>
        <v>284:1</v>
      </c>
      <c r="AA56" s="184"/>
      <c r="AB56" s="297">
        <f>'LIMA RAMP H MASTER'!$E96</f>
        <v>-0.25600000000000001</v>
      </c>
      <c r="AC56" s="283"/>
      <c r="AD56" s="297">
        <f>'LIMA RAMP H MASTER'!$G96</f>
        <v>-1.6E-2</v>
      </c>
      <c r="AE56" s="283"/>
      <c r="AF56" s="147">
        <f>'LIMA RAMP H MASTER'!$I96</f>
        <v>16</v>
      </c>
      <c r="AG56" s="35">
        <f>'LIMA RAMP H MASTER'!$J96</f>
        <v>80829.395099999994</v>
      </c>
      <c r="AH56" s="185">
        <f>'LIMA RAMP H MASTER'!$K96</f>
        <v>789.11176970511917</v>
      </c>
      <c r="AI56" s="186"/>
      <c r="AJ56" s="8"/>
      <c r="AK56" s="183"/>
      <c r="AL56" s="184"/>
      <c r="AM56" s="183"/>
      <c r="AN56" s="184"/>
      <c r="AO56" s="183"/>
      <c r="AP56" s="184"/>
      <c r="AQ56" s="183"/>
      <c r="AR56" s="184"/>
      <c r="AS56" s="107" t="str">
        <f>'LIMA RAMP H MASTER'!V96</f>
        <v>ST</v>
      </c>
    </row>
    <row r="57" spans="1:45" s="7" customFormat="1" ht="12.75" customHeight="1">
      <c r="A57" s="278"/>
      <c r="B57" s="184"/>
      <c r="C57" s="350"/>
      <c r="D57" s="329"/>
      <c r="E57" s="282"/>
      <c r="F57" s="283"/>
      <c r="G57" s="282"/>
      <c r="H57" s="283"/>
      <c r="I57" s="39"/>
      <c r="J57" s="35"/>
      <c r="K57" s="185"/>
      <c r="L57" s="184"/>
      <c r="M57" s="8"/>
      <c r="N57" s="183"/>
      <c r="O57" s="184"/>
      <c r="P57" s="183"/>
      <c r="Q57" s="184"/>
      <c r="R57" s="183"/>
      <c r="S57" s="184"/>
      <c r="T57" s="183"/>
      <c r="U57" s="184"/>
      <c r="V57" s="8"/>
      <c r="W57" s="3"/>
      <c r="X57" s="185">
        <f>'LIMA RAMP H MASTER'!$A97</f>
        <v>789.00170053571424</v>
      </c>
      <c r="Y57" s="186"/>
      <c r="Z57" s="281">
        <f>'LIMA RAMP H MASTER'!C97</f>
        <v>0</v>
      </c>
      <c r="AA57" s="184"/>
      <c r="AB57" s="297">
        <f>'LIMA RAMP H MASTER'!$E97</f>
        <v>-0.25600000000000001</v>
      </c>
      <c r="AC57" s="283"/>
      <c r="AD57" s="297">
        <f>'LIMA RAMP H MASTER'!$G97</f>
        <v>-1.6E-2</v>
      </c>
      <c r="AE57" s="283"/>
      <c r="AF57" s="147">
        <f>'LIMA RAMP H MASTER'!$I97</f>
        <v>16</v>
      </c>
      <c r="AG57" s="34">
        <f>'LIMA RAMP H MASTER'!$J97</f>
        <v>80850</v>
      </c>
      <c r="AH57" s="185">
        <f>'LIMA RAMP H MASTER'!$K97</f>
        <v>789.25770053571421</v>
      </c>
      <c r="AI57" s="186"/>
      <c r="AJ57" s="8"/>
      <c r="AK57" s="183"/>
      <c r="AL57" s="184"/>
      <c r="AM57" s="183"/>
      <c r="AN57" s="184"/>
      <c r="AO57" s="183"/>
      <c r="AP57" s="184"/>
      <c r="AQ57" s="183"/>
      <c r="AR57" s="184"/>
      <c r="AS57" s="107">
        <f>'LIMA RAMP H MASTER'!V97</f>
        <v>0</v>
      </c>
    </row>
    <row r="58" spans="1:45" s="7" customFormat="1" ht="12.75" customHeight="1">
      <c r="A58" s="278"/>
      <c r="B58" s="184"/>
      <c r="C58" s="350"/>
      <c r="D58" s="329"/>
      <c r="E58" s="282"/>
      <c r="F58" s="283"/>
      <c r="G58" s="282"/>
      <c r="H58" s="283"/>
      <c r="I58" s="39"/>
      <c r="J58" s="35"/>
      <c r="K58" s="185"/>
      <c r="L58" s="184"/>
      <c r="M58" s="38"/>
      <c r="N58" s="297"/>
      <c r="O58" s="283"/>
      <c r="P58" s="297"/>
      <c r="Q58" s="283"/>
      <c r="R58" s="183"/>
      <c r="S58" s="184"/>
      <c r="T58" s="185"/>
      <c r="U58" s="184"/>
      <c r="V58" s="8"/>
      <c r="W58" s="3"/>
      <c r="X58" s="185">
        <f>'LIMA RAMP H MASTER'!$A98</f>
        <v>789.09021214285713</v>
      </c>
      <c r="Y58" s="186"/>
      <c r="Z58" s="281">
        <f>'LIMA RAMP H MASTER'!C98</f>
        <v>0</v>
      </c>
      <c r="AA58" s="184"/>
      <c r="AB58" s="297">
        <f>'LIMA RAMP H MASTER'!$E98</f>
        <v>-0.25600000000000001</v>
      </c>
      <c r="AC58" s="283"/>
      <c r="AD58" s="297">
        <f>'LIMA RAMP H MASTER'!$G98</f>
        <v>-1.6E-2</v>
      </c>
      <c r="AE58" s="283"/>
      <c r="AF58" s="147">
        <f>'LIMA RAMP H MASTER'!$I98</f>
        <v>16</v>
      </c>
      <c r="AG58" s="34">
        <f>'LIMA RAMP H MASTER'!$J98</f>
        <v>80875</v>
      </c>
      <c r="AH58" s="185">
        <f>'LIMA RAMP H MASTER'!$K98</f>
        <v>789.3462121428571</v>
      </c>
      <c r="AI58" s="186"/>
      <c r="AJ58" s="8"/>
      <c r="AK58" s="183"/>
      <c r="AL58" s="184"/>
      <c r="AM58" s="183"/>
      <c r="AN58" s="184"/>
      <c r="AO58" s="183"/>
      <c r="AP58" s="184"/>
      <c r="AQ58" s="183"/>
      <c r="AR58" s="184"/>
      <c r="AS58" s="107">
        <f>'LIMA RAMP H MASTER'!V98</f>
        <v>0</v>
      </c>
    </row>
    <row r="59" spans="1:45" s="7" customFormat="1" ht="12.75" customHeight="1">
      <c r="A59" s="278"/>
      <c r="B59" s="184"/>
      <c r="C59" s="350"/>
      <c r="D59" s="329"/>
      <c r="E59" s="282"/>
      <c r="F59" s="283"/>
      <c r="G59" s="282"/>
      <c r="H59" s="283"/>
      <c r="I59" s="39"/>
      <c r="J59" s="35"/>
      <c r="K59" s="185"/>
      <c r="L59" s="184"/>
      <c r="M59" s="38"/>
      <c r="N59" s="297"/>
      <c r="O59" s="283"/>
      <c r="P59" s="297"/>
      <c r="Q59" s="283"/>
      <c r="R59" s="183"/>
      <c r="S59" s="184"/>
      <c r="T59" s="185"/>
      <c r="U59" s="184"/>
      <c r="V59" s="8"/>
      <c r="W59" s="3"/>
      <c r="X59" s="185">
        <f>'LIMA RAMP H MASTER'!$A99</f>
        <v>789.08164339285713</v>
      </c>
      <c r="Y59" s="186"/>
      <c r="Z59" s="281">
        <f>'LIMA RAMP H MASTER'!C99</f>
        <v>0</v>
      </c>
      <c r="AA59" s="184"/>
      <c r="AB59" s="297">
        <f>'LIMA RAMP H MASTER'!$E99</f>
        <v>-0.25600000000000001</v>
      </c>
      <c r="AC59" s="283"/>
      <c r="AD59" s="297">
        <f>'LIMA RAMP H MASTER'!$G99</f>
        <v>-1.6E-2</v>
      </c>
      <c r="AE59" s="283"/>
      <c r="AF59" s="147">
        <f>'LIMA RAMP H MASTER'!$I99</f>
        <v>16</v>
      </c>
      <c r="AG59" s="34">
        <f>'LIMA RAMP H MASTER'!$J99</f>
        <v>80900</v>
      </c>
      <c r="AH59" s="185">
        <f>'LIMA RAMP H MASTER'!$K99</f>
        <v>789.3376433928571</v>
      </c>
      <c r="AI59" s="186"/>
      <c r="AJ59" s="8"/>
      <c r="AK59" s="183"/>
      <c r="AL59" s="184"/>
      <c r="AM59" s="183"/>
      <c r="AN59" s="184"/>
      <c r="AO59" s="183"/>
      <c r="AP59" s="184"/>
      <c r="AQ59" s="183"/>
      <c r="AR59" s="184"/>
      <c r="AS59" s="107">
        <f>'LIMA RAMP H MASTER'!V99</f>
        <v>0</v>
      </c>
    </row>
    <row r="60" spans="1:45" s="7" customFormat="1" ht="12.75" customHeight="1">
      <c r="A60" s="278"/>
      <c r="B60" s="184"/>
      <c r="C60" s="387"/>
      <c r="D60" s="329"/>
      <c r="E60" s="282"/>
      <c r="F60" s="283"/>
      <c r="G60" s="282"/>
      <c r="H60" s="283"/>
      <c r="I60" s="39"/>
      <c r="J60" s="35"/>
      <c r="K60" s="185"/>
      <c r="L60" s="184"/>
      <c r="M60" s="39"/>
      <c r="N60" s="297"/>
      <c r="O60" s="283"/>
      <c r="P60" s="297"/>
      <c r="Q60" s="283"/>
      <c r="R60" s="183"/>
      <c r="S60" s="184"/>
      <c r="T60" s="185"/>
      <c r="U60" s="184"/>
      <c r="V60" s="8"/>
      <c r="W60" s="3"/>
      <c r="X60" s="185">
        <f>'LIMA RAMP H MASTER'!$A100</f>
        <v>788.97599428571425</v>
      </c>
      <c r="Y60" s="186"/>
      <c r="Z60" s="281">
        <f>'LIMA RAMP H MASTER'!C100</f>
        <v>0</v>
      </c>
      <c r="AA60" s="184"/>
      <c r="AB60" s="297">
        <f>'LIMA RAMP H MASTER'!$E100</f>
        <v>-0.25600000000000001</v>
      </c>
      <c r="AC60" s="283"/>
      <c r="AD60" s="297">
        <f>'LIMA RAMP H MASTER'!$G100</f>
        <v>-1.6E-2</v>
      </c>
      <c r="AE60" s="283"/>
      <c r="AF60" s="147">
        <f>'LIMA RAMP H MASTER'!$I100</f>
        <v>16</v>
      </c>
      <c r="AG60" s="34">
        <f>'LIMA RAMP H MASTER'!$J100</f>
        <v>80925</v>
      </c>
      <c r="AH60" s="185">
        <f>'LIMA RAMP H MASTER'!$K100</f>
        <v>789.23199428571422</v>
      </c>
      <c r="AI60" s="186"/>
      <c r="AJ60" s="8"/>
      <c r="AK60" s="183"/>
      <c r="AL60" s="184"/>
      <c r="AM60" s="183"/>
      <c r="AN60" s="184"/>
      <c r="AO60" s="183"/>
      <c r="AP60" s="184"/>
      <c r="AQ60" s="183"/>
      <c r="AR60" s="184"/>
      <c r="AS60" s="107">
        <f>'LIMA RAMP H MASTER'!V100</f>
        <v>0</v>
      </c>
    </row>
    <row r="61" spans="1:45" s="7" customFormat="1" ht="12.75" customHeight="1">
      <c r="A61" s="278"/>
      <c r="B61" s="184"/>
      <c r="C61" s="387"/>
      <c r="D61" s="329"/>
      <c r="E61" s="282"/>
      <c r="F61" s="283"/>
      <c r="G61" s="282"/>
      <c r="H61" s="283"/>
      <c r="I61" s="39"/>
      <c r="J61" s="35"/>
      <c r="K61" s="185"/>
      <c r="L61" s="184"/>
      <c r="M61" s="39"/>
      <c r="N61" s="297"/>
      <c r="O61" s="283"/>
      <c r="P61" s="297"/>
      <c r="Q61" s="283"/>
      <c r="R61" s="183"/>
      <c r="S61" s="184"/>
      <c r="T61" s="185"/>
      <c r="U61" s="184"/>
      <c r="V61" s="8"/>
      <c r="W61" s="3"/>
      <c r="X61" s="185">
        <f>'LIMA RAMP H MASTER'!$A101</f>
        <v>788.7732648214286</v>
      </c>
      <c r="Y61" s="186"/>
      <c r="Z61" s="281">
        <f>'LIMA RAMP H MASTER'!C101</f>
        <v>0</v>
      </c>
      <c r="AA61" s="184"/>
      <c r="AB61" s="297">
        <f>'LIMA RAMP H MASTER'!$E101</f>
        <v>-0.25600000000000001</v>
      </c>
      <c r="AC61" s="283"/>
      <c r="AD61" s="297">
        <f>'LIMA RAMP H MASTER'!$G101</f>
        <v>-1.6E-2</v>
      </c>
      <c r="AE61" s="283"/>
      <c r="AF61" s="147">
        <f>'LIMA RAMP H MASTER'!$I101</f>
        <v>16</v>
      </c>
      <c r="AG61" s="34">
        <f>'LIMA RAMP H MASTER'!$J101</f>
        <v>80950</v>
      </c>
      <c r="AH61" s="185">
        <f>'LIMA RAMP H MASTER'!$K101</f>
        <v>789.02926482142857</v>
      </c>
      <c r="AI61" s="186"/>
      <c r="AJ61" s="8"/>
      <c r="AK61" s="183"/>
      <c r="AL61" s="184"/>
      <c r="AM61" s="183"/>
      <c r="AN61" s="184"/>
      <c r="AO61" s="183"/>
      <c r="AP61" s="184"/>
      <c r="AQ61" s="183"/>
      <c r="AR61" s="184"/>
      <c r="AS61" s="107">
        <f>'LIMA RAMP H MASTER'!V101</f>
        <v>0</v>
      </c>
    </row>
    <row r="62" spans="1:45" s="7" customFormat="1" ht="12.75" customHeight="1">
      <c r="A62" s="278"/>
      <c r="B62" s="184"/>
      <c r="C62" s="387"/>
      <c r="D62" s="329"/>
      <c r="E62" s="282"/>
      <c r="F62" s="283"/>
      <c r="G62" s="282"/>
      <c r="H62" s="283"/>
      <c r="I62" s="39"/>
      <c r="J62" s="35"/>
      <c r="K62" s="185"/>
      <c r="L62" s="184"/>
      <c r="M62" s="39"/>
      <c r="N62" s="297"/>
      <c r="O62" s="283"/>
      <c r="P62" s="297"/>
      <c r="Q62" s="283"/>
      <c r="R62" s="183"/>
      <c r="S62" s="184"/>
      <c r="T62" s="185"/>
      <c r="U62" s="184"/>
      <c r="V62" s="8"/>
      <c r="W62" s="3"/>
      <c r="X62" s="185">
        <f>'LIMA RAMP H MASTER'!$A102</f>
        <v>788.47345500000006</v>
      </c>
      <c r="Y62" s="186"/>
      <c r="Z62" s="281">
        <f>'LIMA RAMP H MASTER'!C102</f>
        <v>0</v>
      </c>
      <c r="AA62" s="184"/>
      <c r="AB62" s="297">
        <f>'LIMA RAMP H MASTER'!$E102</f>
        <v>-0.25600000000000001</v>
      </c>
      <c r="AC62" s="283"/>
      <c r="AD62" s="297">
        <f>'LIMA RAMP H MASTER'!$G102</f>
        <v>-1.6E-2</v>
      </c>
      <c r="AE62" s="283"/>
      <c r="AF62" s="147">
        <f>'LIMA RAMP H MASTER'!$I102</f>
        <v>16</v>
      </c>
      <c r="AG62" s="34">
        <f>'LIMA RAMP H MASTER'!$J102</f>
        <v>80975</v>
      </c>
      <c r="AH62" s="185">
        <f>'LIMA RAMP H MASTER'!$K102</f>
        <v>788.72945500000003</v>
      </c>
      <c r="AI62" s="186"/>
      <c r="AJ62" s="8"/>
      <c r="AK62" s="183"/>
      <c r="AL62" s="184"/>
      <c r="AM62" s="183"/>
      <c r="AN62" s="184"/>
      <c r="AO62" s="183"/>
      <c r="AP62" s="184"/>
      <c r="AQ62" s="183"/>
      <c r="AR62" s="184"/>
      <c r="AS62" s="107">
        <f>'LIMA RAMP H MASTER'!V102</f>
        <v>0</v>
      </c>
    </row>
    <row r="63" spans="1:45" s="7" customFormat="1" ht="12.75" customHeight="1">
      <c r="A63" s="278"/>
      <c r="B63" s="184"/>
      <c r="C63" s="387"/>
      <c r="D63" s="329"/>
      <c r="E63" s="282"/>
      <c r="F63" s="283"/>
      <c r="G63" s="282"/>
      <c r="H63" s="283"/>
      <c r="I63" s="39"/>
      <c r="J63" s="35"/>
      <c r="K63" s="185"/>
      <c r="L63" s="184"/>
      <c r="M63" s="39"/>
      <c r="N63" s="297"/>
      <c r="O63" s="283"/>
      <c r="P63" s="297"/>
      <c r="Q63" s="283"/>
      <c r="R63" s="183"/>
      <c r="S63" s="184"/>
      <c r="T63" s="185"/>
      <c r="U63" s="184"/>
      <c r="V63" s="8"/>
      <c r="W63" s="3"/>
      <c r="X63" s="185">
        <f>'LIMA RAMP H MASTER'!$A103</f>
        <v>788.07656482142863</v>
      </c>
      <c r="Y63" s="186"/>
      <c r="Z63" s="281">
        <f>'LIMA RAMP H MASTER'!C103</f>
        <v>0</v>
      </c>
      <c r="AA63" s="184"/>
      <c r="AB63" s="297">
        <f>'LIMA RAMP H MASTER'!$E103</f>
        <v>-0.25600000000000001</v>
      </c>
      <c r="AC63" s="283"/>
      <c r="AD63" s="297">
        <f>'LIMA RAMP H MASTER'!$G103</f>
        <v>-1.6E-2</v>
      </c>
      <c r="AE63" s="283"/>
      <c r="AF63" s="147">
        <f>'LIMA RAMP H MASTER'!$I103</f>
        <v>16</v>
      </c>
      <c r="AG63" s="34">
        <f>'LIMA RAMP H MASTER'!$J103</f>
        <v>81000</v>
      </c>
      <c r="AH63" s="185">
        <f>'LIMA RAMP H MASTER'!$K103</f>
        <v>788.3325648214286</v>
      </c>
      <c r="AI63" s="186"/>
      <c r="AJ63" s="8"/>
      <c r="AK63" s="183"/>
      <c r="AL63" s="184"/>
      <c r="AM63" s="183"/>
      <c r="AN63" s="184"/>
      <c r="AO63" s="183"/>
      <c r="AP63" s="184"/>
      <c r="AQ63" s="183"/>
      <c r="AR63" s="184"/>
      <c r="AS63" s="107">
        <f>'LIMA RAMP H MASTER'!V103</f>
        <v>0</v>
      </c>
    </row>
    <row r="64" spans="1:45" s="7" customFormat="1" ht="12.75" customHeight="1">
      <c r="A64" s="278"/>
      <c r="B64" s="184"/>
      <c r="C64" s="387"/>
      <c r="D64" s="329"/>
      <c r="E64" s="282"/>
      <c r="F64" s="283"/>
      <c r="G64" s="282"/>
      <c r="H64" s="283"/>
      <c r="I64" s="39"/>
      <c r="J64" s="35"/>
      <c r="K64" s="185"/>
      <c r="L64" s="184"/>
      <c r="M64" s="39"/>
      <c r="N64" s="297"/>
      <c r="O64" s="283"/>
      <c r="P64" s="297"/>
      <c r="Q64" s="283"/>
      <c r="R64" s="183"/>
      <c r="S64" s="184"/>
      <c r="T64" s="185"/>
      <c r="U64" s="184"/>
      <c r="V64" s="8"/>
      <c r="W64" s="3"/>
      <c r="X64" s="185">
        <f>'LIMA RAMP H MASTER'!$A104</f>
        <v>787.58259428571432</v>
      </c>
      <c r="Y64" s="186"/>
      <c r="Z64" s="281">
        <f>'LIMA RAMP H MASTER'!C104</f>
        <v>0</v>
      </c>
      <c r="AA64" s="184"/>
      <c r="AB64" s="297">
        <f>'LIMA RAMP H MASTER'!$E104</f>
        <v>-0.25600000000000001</v>
      </c>
      <c r="AC64" s="283"/>
      <c r="AD64" s="297">
        <f>'LIMA RAMP H MASTER'!$G104</f>
        <v>-1.6E-2</v>
      </c>
      <c r="AE64" s="283"/>
      <c r="AF64" s="147">
        <f>'LIMA RAMP H MASTER'!$I104</f>
        <v>16</v>
      </c>
      <c r="AG64" s="34">
        <f>'LIMA RAMP H MASTER'!$J104</f>
        <v>81025</v>
      </c>
      <c r="AH64" s="185">
        <f>'LIMA RAMP H MASTER'!$K104</f>
        <v>787.83859428571429</v>
      </c>
      <c r="AI64" s="186"/>
      <c r="AJ64" s="8"/>
      <c r="AK64" s="183"/>
      <c r="AL64" s="184"/>
      <c r="AM64" s="183"/>
      <c r="AN64" s="184"/>
      <c r="AO64" s="183"/>
      <c r="AP64" s="184"/>
      <c r="AQ64" s="183"/>
      <c r="AR64" s="184"/>
      <c r="AS64" s="107">
        <f>'LIMA RAMP H MASTER'!V104</f>
        <v>0</v>
      </c>
    </row>
    <row r="65" spans="1:45" s="7" customFormat="1" ht="12.75" customHeight="1">
      <c r="A65" s="278"/>
      <c r="B65" s="184"/>
      <c r="C65" s="387"/>
      <c r="D65" s="329"/>
      <c r="E65" s="282"/>
      <c r="F65" s="283"/>
      <c r="G65" s="282"/>
      <c r="H65" s="283"/>
      <c r="I65" s="39"/>
      <c r="J65" s="35"/>
      <c r="K65" s="185"/>
      <c r="L65" s="184"/>
      <c r="M65" s="39"/>
      <c r="N65" s="297"/>
      <c r="O65" s="283"/>
      <c r="P65" s="297"/>
      <c r="Q65" s="283"/>
      <c r="R65" s="183"/>
      <c r="S65" s="184"/>
      <c r="T65" s="185"/>
      <c r="U65" s="184"/>
      <c r="V65" s="8"/>
      <c r="W65" s="3"/>
      <c r="X65" s="185">
        <f>'LIMA RAMP H MASTER'!$A105</f>
        <v>787.11752000000001</v>
      </c>
      <c r="Y65" s="186"/>
      <c r="Z65" s="281">
        <f>'LIMA RAMP H MASTER'!C105</f>
        <v>0</v>
      </c>
      <c r="AA65" s="184"/>
      <c r="AB65" s="297">
        <f>'LIMA RAMP H MASTER'!$E105</f>
        <v>-0.25600000000000001</v>
      </c>
      <c r="AC65" s="283"/>
      <c r="AD65" s="297">
        <f>'LIMA RAMP H MASTER'!$G105</f>
        <v>-1.6E-2</v>
      </c>
      <c r="AE65" s="283"/>
      <c r="AF65" s="147">
        <f>'LIMA RAMP H MASTER'!$I105</f>
        <v>16</v>
      </c>
      <c r="AG65" s="34">
        <f>'LIMA RAMP H MASTER'!$J105</f>
        <v>81045</v>
      </c>
      <c r="AH65" s="185">
        <f>'LIMA RAMP H MASTER'!$K105</f>
        <v>787.37351999999998</v>
      </c>
      <c r="AI65" s="186"/>
      <c r="AJ65" s="8"/>
      <c r="AK65" s="183"/>
      <c r="AL65" s="184"/>
      <c r="AM65" s="183"/>
      <c r="AN65" s="184"/>
      <c r="AO65" s="183"/>
      <c r="AP65" s="184"/>
      <c r="AQ65" s="183"/>
      <c r="AR65" s="184"/>
      <c r="AS65" s="107">
        <f>'LIMA RAMP H MASTER'!V105</f>
        <v>0</v>
      </c>
    </row>
    <row r="66" spans="1:45" s="7" customFormat="1" ht="12.75" customHeight="1">
      <c r="A66" s="278"/>
      <c r="B66" s="184"/>
      <c r="C66" s="387"/>
      <c r="D66" s="329"/>
      <c r="E66" s="282"/>
      <c r="F66" s="283"/>
      <c r="G66" s="282"/>
      <c r="H66" s="283"/>
      <c r="I66" s="39"/>
      <c r="J66" s="35"/>
      <c r="K66" s="185"/>
      <c r="L66" s="184"/>
      <c r="M66" s="39"/>
      <c r="N66" s="297"/>
      <c r="O66" s="283"/>
      <c r="P66" s="297"/>
      <c r="Q66" s="283"/>
      <c r="R66" s="183"/>
      <c r="S66" s="184"/>
      <c r="T66" s="185"/>
      <c r="U66" s="184"/>
      <c r="V66" s="8"/>
      <c r="W66" s="3"/>
      <c r="X66" s="185">
        <f>'LIMA RAMP H MASTER'!$A106</f>
        <v>786.99456558333338</v>
      </c>
      <c r="Y66" s="186"/>
      <c r="Z66" s="281">
        <f>'LIMA RAMP H MASTER'!C106</f>
        <v>0</v>
      </c>
      <c r="AA66" s="184"/>
      <c r="AB66" s="297">
        <f>'LIMA RAMP H MASTER'!$E106</f>
        <v>-0.25600000000000001</v>
      </c>
      <c r="AC66" s="283"/>
      <c r="AD66" s="297">
        <f>'LIMA RAMP H MASTER'!$G106</f>
        <v>-1.6E-2</v>
      </c>
      <c r="AE66" s="283"/>
      <c r="AF66" s="147">
        <f>'LIMA RAMP H MASTER'!$I106</f>
        <v>16</v>
      </c>
      <c r="AG66" s="34">
        <f>'LIMA RAMP H MASTER'!$J106</f>
        <v>81050</v>
      </c>
      <c r="AH66" s="185">
        <f>'LIMA RAMP H MASTER'!$K106</f>
        <v>787.25056558333335</v>
      </c>
      <c r="AI66" s="186"/>
      <c r="AJ66" s="8"/>
      <c r="AK66" s="183"/>
      <c r="AL66" s="184"/>
      <c r="AM66" s="183"/>
      <c r="AN66" s="184"/>
      <c r="AO66" s="183"/>
      <c r="AP66" s="184"/>
      <c r="AQ66" s="183"/>
      <c r="AR66" s="184"/>
      <c r="AS66" s="107">
        <f>'LIMA RAMP H MASTER'!V106</f>
        <v>0</v>
      </c>
    </row>
    <row r="67" spans="1:45" s="7" customFormat="1" ht="12.75" customHeight="1">
      <c r="A67" s="278"/>
      <c r="B67" s="184"/>
      <c r="C67" s="387"/>
      <c r="D67" s="329"/>
      <c r="E67" s="282"/>
      <c r="F67" s="283"/>
      <c r="G67" s="282"/>
      <c r="H67" s="283"/>
      <c r="I67" s="39"/>
      <c r="J67" s="35"/>
      <c r="K67" s="185"/>
      <c r="L67" s="184"/>
      <c r="M67" s="8"/>
      <c r="N67" s="183"/>
      <c r="O67" s="184"/>
      <c r="P67" s="183"/>
      <c r="Q67" s="184"/>
      <c r="R67" s="183"/>
      <c r="S67" s="184"/>
      <c r="T67" s="183"/>
      <c r="U67" s="184"/>
      <c r="V67" s="8"/>
      <c r="W67" s="3"/>
      <c r="X67" s="185">
        <f>'LIMA RAMP H MASTER'!$A107</f>
        <v>786.52483958333335</v>
      </c>
      <c r="Y67" s="186"/>
      <c r="Z67" s="281">
        <f>'LIMA RAMP H MASTER'!C107</f>
        <v>0</v>
      </c>
      <c r="AA67" s="184"/>
      <c r="AB67" s="297">
        <f>'LIMA RAMP H MASTER'!$E107</f>
        <v>-0.25600000000000001</v>
      </c>
      <c r="AC67" s="283"/>
      <c r="AD67" s="297">
        <f>'LIMA RAMP H MASTER'!$G107</f>
        <v>-1.6E-2</v>
      </c>
      <c r="AE67" s="283"/>
      <c r="AF67" s="147">
        <f>'LIMA RAMP H MASTER'!$I107</f>
        <v>16</v>
      </c>
      <c r="AG67" s="34">
        <f>'LIMA RAMP H MASTER'!$J107</f>
        <v>81070</v>
      </c>
      <c r="AH67" s="185">
        <f>'LIMA RAMP H MASTER'!$K107</f>
        <v>786.78083958333332</v>
      </c>
      <c r="AI67" s="186"/>
      <c r="AJ67" s="8"/>
      <c r="AK67" s="183"/>
      <c r="AL67" s="184"/>
      <c r="AM67" s="183"/>
      <c r="AN67" s="184"/>
      <c r="AO67" s="183"/>
      <c r="AP67" s="184"/>
      <c r="AQ67" s="183"/>
      <c r="AR67" s="184"/>
      <c r="AS67" s="107">
        <f>'LIMA RAMP H MASTER'!V107</f>
        <v>0</v>
      </c>
    </row>
    <row r="68" spans="1:45" s="7" customFormat="1" ht="12.75" customHeight="1">
      <c r="A68" s="278"/>
      <c r="B68" s="184"/>
      <c r="C68" s="387"/>
      <c r="D68" s="329"/>
      <c r="E68" s="282"/>
      <c r="F68" s="283"/>
      <c r="G68" s="282"/>
      <c r="H68" s="283"/>
      <c r="I68" s="39"/>
      <c r="J68" s="35"/>
      <c r="K68" s="185"/>
      <c r="L68" s="184"/>
      <c r="M68" s="8"/>
      <c r="N68" s="183"/>
      <c r="O68" s="184"/>
      <c r="P68" s="183"/>
      <c r="Q68" s="184"/>
      <c r="R68" s="183"/>
      <c r="S68" s="184"/>
      <c r="T68" s="183"/>
      <c r="U68" s="184"/>
      <c r="V68" s="8"/>
      <c r="W68" s="3"/>
      <c r="X68" s="185">
        <f>'LIMA RAMP H MASTER'!$A108</f>
        <v>786.41291100000012</v>
      </c>
      <c r="Y68" s="186"/>
      <c r="Z68" s="281">
        <f>'LIMA RAMP H MASTER'!C108</f>
        <v>0</v>
      </c>
      <c r="AA68" s="184"/>
      <c r="AB68" s="297">
        <f>'LIMA RAMP H MASTER'!$E108</f>
        <v>-0.25600000000000001</v>
      </c>
      <c r="AC68" s="283"/>
      <c r="AD68" s="297">
        <f>'LIMA RAMP H MASTER'!$G108</f>
        <v>-1.6E-2</v>
      </c>
      <c r="AE68" s="283"/>
      <c r="AF68" s="147">
        <f>'LIMA RAMP H MASTER'!$I108</f>
        <v>16</v>
      </c>
      <c r="AG68" s="34">
        <f>'LIMA RAMP H MASTER'!$J108</f>
        <v>81075</v>
      </c>
      <c r="AH68" s="185">
        <f>'LIMA RAMP H MASTER'!$K108</f>
        <v>786.66891100000009</v>
      </c>
      <c r="AI68" s="186"/>
      <c r="AJ68" s="8"/>
      <c r="AK68" s="183"/>
      <c r="AL68" s="184"/>
      <c r="AM68" s="183"/>
      <c r="AN68" s="184"/>
      <c r="AO68" s="183"/>
      <c r="AP68" s="184"/>
      <c r="AQ68" s="183"/>
      <c r="AR68" s="184"/>
      <c r="AS68" s="107">
        <f>'LIMA RAMP H MASTER'!V108</f>
        <v>0</v>
      </c>
    </row>
    <row r="69" spans="1:45" s="7" customFormat="1" ht="12.75" customHeight="1">
      <c r="A69" s="278"/>
      <c r="B69" s="184"/>
      <c r="C69" s="387"/>
      <c r="D69" s="329"/>
      <c r="E69" s="282"/>
      <c r="F69" s="283"/>
      <c r="G69" s="282"/>
      <c r="H69" s="283"/>
      <c r="I69" s="39"/>
      <c r="J69" s="35"/>
      <c r="K69" s="185"/>
      <c r="L69" s="184"/>
      <c r="M69" s="8"/>
      <c r="N69" s="183"/>
      <c r="O69" s="184"/>
      <c r="P69" s="183"/>
      <c r="Q69" s="184"/>
      <c r="R69" s="183"/>
      <c r="S69" s="184"/>
      <c r="T69" s="183"/>
      <c r="U69" s="184"/>
      <c r="V69" s="40"/>
      <c r="W69" s="3"/>
      <c r="X69" s="185">
        <f>'LIMA RAMP H MASTER'!$A109</f>
        <v>785.88628558333346</v>
      </c>
      <c r="Y69" s="186"/>
      <c r="Z69" s="281">
        <f>'LIMA RAMP H MASTER'!C109</f>
        <v>0</v>
      </c>
      <c r="AA69" s="184"/>
      <c r="AB69" s="297">
        <f>'LIMA RAMP H MASTER'!$E109</f>
        <v>-0.25600000000000001</v>
      </c>
      <c r="AC69" s="283"/>
      <c r="AD69" s="297">
        <f>'LIMA RAMP H MASTER'!$G109</f>
        <v>-1.6E-2</v>
      </c>
      <c r="AE69" s="283"/>
      <c r="AF69" s="147">
        <f>'LIMA RAMP H MASTER'!$I109</f>
        <v>16</v>
      </c>
      <c r="AG69" s="34">
        <f>'LIMA RAMP H MASTER'!$J109</f>
        <v>81100</v>
      </c>
      <c r="AH69" s="185">
        <f>'LIMA RAMP H MASTER'!$K109</f>
        <v>786.14228558333343</v>
      </c>
      <c r="AI69" s="186"/>
      <c r="AJ69" s="8"/>
      <c r="AK69" s="183"/>
      <c r="AL69" s="184"/>
      <c r="AM69" s="183"/>
      <c r="AN69" s="184"/>
      <c r="AO69" s="183"/>
      <c r="AP69" s="184"/>
      <c r="AQ69" s="183"/>
      <c r="AR69" s="184"/>
      <c r="AS69" s="107">
        <f>'LIMA RAMP H MASTER'!V109</f>
        <v>0</v>
      </c>
    </row>
    <row r="70" spans="1:45" s="7" customFormat="1" ht="12.75" customHeight="1">
      <c r="A70" s="278"/>
      <c r="B70" s="184"/>
      <c r="C70" s="387"/>
      <c r="D70" s="329"/>
      <c r="E70" s="282"/>
      <c r="F70" s="283"/>
      <c r="G70" s="282"/>
      <c r="H70" s="283"/>
      <c r="I70" s="39"/>
      <c r="J70" s="35"/>
      <c r="K70" s="185"/>
      <c r="L70" s="184"/>
      <c r="M70" s="8"/>
      <c r="N70" s="183"/>
      <c r="O70" s="184"/>
      <c r="P70" s="183"/>
      <c r="Q70" s="184"/>
      <c r="R70" s="183"/>
      <c r="S70" s="184"/>
      <c r="T70" s="183"/>
      <c r="U70" s="184"/>
      <c r="V70" s="8"/>
      <c r="W70" s="3"/>
      <c r="X70" s="185">
        <f>'LIMA RAMP H MASTER'!$A110</f>
        <v>785.45326338459745</v>
      </c>
      <c r="Y70" s="186"/>
      <c r="Z70" s="281" t="str">
        <f>'LIMA RAMP H MASTER'!C110</f>
        <v>213:1</v>
      </c>
      <c r="AA70" s="184"/>
      <c r="AB70" s="297">
        <f>'LIMA RAMP H MASTER'!$E110</f>
        <v>-0.25600000000000001</v>
      </c>
      <c r="AC70" s="283"/>
      <c r="AD70" s="297">
        <f>'LIMA RAMP H MASTER'!$G110</f>
        <v>-1.6E-2</v>
      </c>
      <c r="AE70" s="283"/>
      <c r="AF70" s="147">
        <f>'LIMA RAMP H MASTER'!$I110</f>
        <v>16</v>
      </c>
      <c r="AG70" s="35">
        <f>'LIMA RAMP H MASTER'!$J110</f>
        <v>81122.84</v>
      </c>
      <c r="AH70" s="185">
        <f>'LIMA RAMP H MASTER'!$K110</f>
        <v>785.70926338459742</v>
      </c>
      <c r="AI70" s="186"/>
      <c r="AJ70" s="8"/>
      <c r="AK70" s="183"/>
      <c r="AL70" s="184"/>
      <c r="AM70" s="183"/>
      <c r="AN70" s="184"/>
      <c r="AO70" s="183"/>
      <c r="AP70" s="184"/>
      <c r="AQ70" s="183"/>
      <c r="AR70" s="184"/>
      <c r="AS70" s="107">
        <f>'LIMA RAMP H MASTER'!V110</f>
        <v>0</v>
      </c>
    </row>
    <row r="71" spans="1:45" s="7" customFormat="1" ht="12.75" customHeight="1">
      <c r="A71" s="278"/>
      <c r="B71" s="184"/>
      <c r="C71" s="387"/>
      <c r="D71" s="329"/>
      <c r="E71" s="282"/>
      <c r="F71" s="283"/>
      <c r="G71" s="282"/>
      <c r="H71" s="283"/>
      <c r="I71" s="39"/>
      <c r="J71" s="35"/>
      <c r="K71" s="185"/>
      <c r="L71" s="184"/>
      <c r="M71" s="8"/>
      <c r="N71" s="183"/>
      <c r="O71" s="184"/>
      <c r="P71" s="183"/>
      <c r="Q71" s="184"/>
      <c r="R71" s="183"/>
      <c r="S71" s="184"/>
      <c r="T71" s="183"/>
      <c r="U71" s="184"/>
      <c r="V71" s="8"/>
      <c r="W71" s="3"/>
      <c r="X71" s="185">
        <f>'LIMA RAMP H MASTER'!$A111</f>
        <v>785.40455173333339</v>
      </c>
      <c r="Y71" s="186"/>
      <c r="Z71" s="281" t="str">
        <f>'LIMA RAMP H MASTER'!C111</f>
        <v>213:1</v>
      </c>
      <c r="AA71" s="184"/>
      <c r="AB71" s="297">
        <f>'LIMA RAMP H MASTER'!$E111</f>
        <v>-0.26613760000001641</v>
      </c>
      <c r="AC71" s="283"/>
      <c r="AD71" s="297">
        <f>'LIMA RAMP H MASTER'!$G111</f>
        <v>-1.6633600000001025E-2</v>
      </c>
      <c r="AE71" s="283"/>
      <c r="AF71" s="147">
        <f>'LIMA RAMP H MASTER'!$I111</f>
        <v>16</v>
      </c>
      <c r="AG71" s="34">
        <f>'LIMA RAMP H MASTER'!$J111</f>
        <v>81125</v>
      </c>
      <c r="AH71" s="185">
        <f>'LIMA RAMP H MASTER'!$K111</f>
        <v>785.67068933333337</v>
      </c>
      <c r="AI71" s="186"/>
      <c r="AJ71" s="8"/>
      <c r="AK71" s="183"/>
      <c r="AL71" s="184"/>
      <c r="AM71" s="183"/>
      <c r="AN71" s="184"/>
      <c r="AO71" s="183"/>
      <c r="AP71" s="184"/>
      <c r="AQ71" s="183"/>
      <c r="AR71" s="184"/>
      <c r="AS71" s="107">
        <f>'LIMA RAMP H MASTER'!V111</f>
        <v>0</v>
      </c>
    </row>
    <row r="72" spans="1:45" s="7" customFormat="1" ht="12.75" customHeight="1">
      <c r="A72" s="278"/>
      <c r="B72" s="184"/>
      <c r="C72" s="387"/>
      <c r="D72" s="329"/>
      <c r="E72" s="282"/>
      <c r="F72" s="283"/>
      <c r="G72" s="282"/>
      <c r="H72" s="283"/>
      <c r="I72" s="39"/>
      <c r="J72" s="35"/>
      <c r="K72" s="185"/>
      <c r="L72" s="184"/>
      <c r="M72" s="8"/>
      <c r="N72" s="183"/>
      <c r="O72" s="184"/>
      <c r="P72" s="183"/>
      <c r="Q72" s="184"/>
      <c r="R72" s="183"/>
      <c r="S72" s="184"/>
      <c r="T72" s="183"/>
      <c r="U72" s="184"/>
      <c r="V72" s="8"/>
      <c r="W72" s="3"/>
      <c r="X72" s="185">
        <f>'LIMA RAMP H MASTER'!$A112</f>
        <v>784.87065131666668</v>
      </c>
      <c r="Y72" s="186"/>
      <c r="Z72" s="281" t="str">
        <f>'LIMA RAMP H MASTER'!C112</f>
        <v>213:1</v>
      </c>
      <c r="AA72" s="184"/>
      <c r="AB72" s="297">
        <f>'LIMA RAMP H MASTER'!$E112</f>
        <v>-0.3834709333333497</v>
      </c>
      <c r="AC72" s="283"/>
      <c r="AD72" s="297">
        <f>'LIMA RAMP H MASTER'!$G112</f>
        <v>-2.3966933333334356E-2</v>
      </c>
      <c r="AE72" s="283"/>
      <c r="AF72" s="147">
        <f>'LIMA RAMP H MASTER'!$I112</f>
        <v>16</v>
      </c>
      <c r="AG72" s="34">
        <f>'LIMA RAMP H MASTER'!$J112</f>
        <v>81150</v>
      </c>
      <c r="AH72" s="185">
        <f>'LIMA RAMP H MASTER'!$K112</f>
        <v>785.25412225000002</v>
      </c>
      <c r="AI72" s="186"/>
      <c r="AJ72" s="8"/>
      <c r="AK72" s="183"/>
      <c r="AL72" s="184"/>
      <c r="AM72" s="183"/>
      <c r="AN72" s="184"/>
      <c r="AO72" s="183"/>
      <c r="AP72" s="184"/>
      <c r="AQ72" s="183"/>
      <c r="AR72" s="184"/>
      <c r="AS72" s="107">
        <f>'LIMA RAMP H MASTER'!V112</f>
        <v>0</v>
      </c>
    </row>
    <row r="73" spans="1:45" s="7" customFormat="1" ht="12.75" customHeight="1">
      <c r="A73" s="278"/>
      <c r="B73" s="184"/>
      <c r="C73" s="387"/>
      <c r="D73" s="329"/>
      <c r="E73" s="282"/>
      <c r="F73" s="283"/>
      <c r="G73" s="282"/>
      <c r="H73" s="283"/>
      <c r="I73" s="39"/>
      <c r="J73" s="35"/>
      <c r="K73" s="185"/>
      <c r="L73" s="184"/>
      <c r="M73" s="8"/>
      <c r="N73" s="183"/>
      <c r="O73" s="184"/>
      <c r="P73" s="183"/>
      <c r="Q73" s="184"/>
      <c r="R73" s="183"/>
      <c r="S73" s="184"/>
      <c r="T73" s="183"/>
      <c r="U73" s="184"/>
      <c r="V73" s="8"/>
      <c r="W73" s="3"/>
      <c r="X73" s="185">
        <f>'LIMA RAMP H MASTER'!$A113</f>
        <v>784.39178006666668</v>
      </c>
      <c r="Y73" s="186"/>
      <c r="Z73" s="281" t="str">
        <f>'LIMA RAMP H MASTER'!C113</f>
        <v>213:1</v>
      </c>
      <c r="AA73" s="184"/>
      <c r="AB73" s="297">
        <f>'LIMA RAMP H MASTER'!$E113</f>
        <v>-0.5008042666666831</v>
      </c>
      <c r="AC73" s="283"/>
      <c r="AD73" s="297">
        <f>'LIMA RAMP H MASTER'!$G113</f>
        <v>-3.1300266666667693E-2</v>
      </c>
      <c r="AE73" s="283"/>
      <c r="AF73" s="147">
        <f>'LIMA RAMP H MASTER'!$I113</f>
        <v>16</v>
      </c>
      <c r="AG73" s="34">
        <f>'LIMA RAMP H MASTER'!$J113</f>
        <v>81175</v>
      </c>
      <c r="AH73" s="185">
        <f>'LIMA RAMP H MASTER'!$K113</f>
        <v>784.89258433333339</v>
      </c>
      <c r="AI73" s="186"/>
      <c r="AJ73" s="8"/>
      <c r="AK73" s="183"/>
      <c r="AL73" s="184"/>
      <c r="AM73" s="183"/>
      <c r="AN73" s="184"/>
      <c r="AO73" s="183"/>
      <c r="AP73" s="184"/>
      <c r="AQ73" s="183"/>
      <c r="AR73" s="184"/>
      <c r="AS73" s="107">
        <f>'LIMA RAMP H MASTER'!V113</f>
        <v>0</v>
      </c>
    </row>
    <row r="74" spans="1:45" s="7" customFormat="1" ht="12.75" customHeight="1">
      <c r="A74" s="278"/>
      <c r="B74" s="184"/>
      <c r="C74" s="387"/>
      <c r="D74" s="329"/>
      <c r="E74" s="282"/>
      <c r="F74" s="283"/>
      <c r="G74" s="282"/>
      <c r="H74" s="283"/>
      <c r="I74" s="39"/>
      <c r="J74" s="35"/>
      <c r="K74" s="185"/>
      <c r="L74" s="184"/>
      <c r="M74" s="8"/>
      <c r="N74" s="183"/>
      <c r="O74" s="184"/>
      <c r="P74" s="183"/>
      <c r="Q74" s="184"/>
      <c r="R74" s="183"/>
      <c r="S74" s="184"/>
      <c r="T74" s="183"/>
      <c r="U74" s="184"/>
      <c r="V74" s="8"/>
      <c r="W74" s="3"/>
      <c r="X74" s="185">
        <f>'LIMA RAMP H MASTER'!$A114</f>
        <v>784.04830406666679</v>
      </c>
      <c r="Y74" s="186"/>
      <c r="Z74" s="281" t="str">
        <f>'LIMA RAMP H MASTER'!C114</f>
        <v>213:1</v>
      </c>
      <c r="AA74" s="184"/>
      <c r="AB74" s="297">
        <f>'LIMA RAMP H MASTER'!$E114</f>
        <v>-0.59467093333334975</v>
      </c>
      <c r="AC74" s="283"/>
      <c r="AD74" s="297">
        <f>'LIMA RAMP H MASTER'!$G114</f>
        <v>-3.7166933333334359E-2</v>
      </c>
      <c r="AE74" s="283"/>
      <c r="AF74" s="147">
        <f>'LIMA RAMP H MASTER'!$I114</f>
        <v>16</v>
      </c>
      <c r="AG74" s="34">
        <f>'LIMA RAMP H MASTER'!$J114</f>
        <v>81195</v>
      </c>
      <c r="AH74" s="185">
        <f>'LIMA RAMP H MASTER'!$K114</f>
        <v>784.64297500000009</v>
      </c>
      <c r="AI74" s="186"/>
      <c r="AJ74" s="8"/>
      <c r="AK74" s="183"/>
      <c r="AL74" s="184"/>
      <c r="AM74" s="183"/>
      <c r="AN74" s="184"/>
      <c r="AO74" s="183"/>
      <c r="AP74" s="184"/>
      <c r="AQ74" s="183"/>
      <c r="AR74" s="184"/>
      <c r="AS74" s="107">
        <f>'LIMA RAMP H MASTER'!V114</f>
        <v>0</v>
      </c>
    </row>
    <row r="75" spans="1:45" s="7" customFormat="1" ht="12.75" customHeight="1">
      <c r="A75" s="278"/>
      <c r="B75" s="184"/>
      <c r="C75" s="387"/>
      <c r="D75" s="329"/>
      <c r="E75" s="282"/>
      <c r="F75" s="283"/>
      <c r="G75" s="282"/>
      <c r="H75" s="283"/>
      <c r="I75" s="39"/>
      <c r="J75" s="35"/>
      <c r="K75" s="185"/>
      <c r="L75" s="184"/>
      <c r="M75" s="8"/>
      <c r="N75" s="183"/>
      <c r="O75" s="184"/>
      <c r="P75" s="183"/>
      <c r="Q75" s="184"/>
      <c r="R75" s="183"/>
      <c r="S75" s="184"/>
      <c r="T75" s="183"/>
      <c r="U75" s="184"/>
      <c r="V75" s="8"/>
      <c r="W75" s="10"/>
      <c r="X75" s="185">
        <f>'LIMA RAMP H MASTER'!$A115</f>
        <v>784.00193156000012</v>
      </c>
      <c r="Y75" s="186"/>
      <c r="Z75" s="281" t="str">
        <f>'LIMA RAMP H MASTER'!C115</f>
        <v>213:1</v>
      </c>
      <c r="AA75" s="184"/>
      <c r="AB75" s="297">
        <f>'LIMA RAMP H MASTER'!$E115</f>
        <v>-0.60800703999999284</v>
      </c>
      <c r="AC75" s="283"/>
      <c r="AD75" s="297">
        <f>'LIMA RAMP H MASTER'!$G115</f>
        <v>-3.8000439999999552E-2</v>
      </c>
      <c r="AE75" s="283"/>
      <c r="AF75" s="147">
        <f>'LIMA RAMP H MASTER'!$I115</f>
        <v>16</v>
      </c>
      <c r="AG75" s="35">
        <f>'LIMA RAMP H MASTER'!$J115</f>
        <v>81197.841499999995</v>
      </c>
      <c r="AH75" s="185">
        <f>'LIMA RAMP H MASTER'!$K115</f>
        <v>784.60993860000008</v>
      </c>
      <c r="AI75" s="186"/>
      <c r="AJ75" s="8"/>
      <c r="AK75" s="183"/>
      <c r="AL75" s="184"/>
      <c r="AM75" s="183"/>
      <c r="AN75" s="184"/>
      <c r="AO75" s="183"/>
      <c r="AP75" s="184"/>
      <c r="AQ75" s="183"/>
      <c r="AR75" s="184"/>
      <c r="AS75" s="107" t="str">
        <f>'LIMA RAMP H MASTER'!V115</f>
        <v>POT</v>
      </c>
    </row>
  </sheetData>
  <mergeCells count="1091">
    <mergeCell ref="AD75:AE75"/>
    <mergeCell ref="AH75:AI75"/>
    <mergeCell ref="P75:Q75"/>
    <mergeCell ref="E74:F74"/>
    <mergeCell ref="G74:H74"/>
    <mergeCell ref="K74:L74"/>
    <mergeCell ref="N74:O74"/>
    <mergeCell ref="C75:D75"/>
    <mergeCell ref="E75:F75"/>
    <mergeCell ref="G75:H75"/>
    <mergeCell ref="K75:L75"/>
    <mergeCell ref="N75:O75"/>
    <mergeCell ref="P74:Q74"/>
    <mergeCell ref="A75:B75"/>
    <mergeCell ref="A73:B73"/>
    <mergeCell ref="C73:D73"/>
    <mergeCell ref="E73:F73"/>
    <mergeCell ref="G73:H73"/>
    <mergeCell ref="K73:L73"/>
    <mergeCell ref="N73:O73"/>
    <mergeCell ref="A74:B74"/>
    <mergeCell ref="C74:D74"/>
    <mergeCell ref="X74:Y74"/>
    <mergeCell ref="Z74:AA74"/>
    <mergeCell ref="AB74:AC74"/>
    <mergeCell ref="AD73:AE73"/>
    <mergeCell ref="AK75:AL75"/>
    <mergeCell ref="AM75:AN75"/>
    <mergeCell ref="AO75:AP75"/>
    <mergeCell ref="AQ75:AR75"/>
    <mergeCell ref="X75:Y75"/>
    <mergeCell ref="Z75:AA75"/>
    <mergeCell ref="AB75:AC75"/>
    <mergeCell ref="P70:Q70"/>
    <mergeCell ref="R70:S70"/>
    <mergeCell ref="T70:U70"/>
    <mergeCell ref="P71:Q71"/>
    <mergeCell ref="R75:S75"/>
    <mergeCell ref="T75:U75"/>
    <mergeCell ref="R74:S74"/>
    <mergeCell ref="AQ74:AR74"/>
    <mergeCell ref="A69:B69"/>
    <mergeCell ref="C69:D69"/>
    <mergeCell ref="E69:F69"/>
    <mergeCell ref="G69:H69"/>
    <mergeCell ref="K69:L69"/>
    <mergeCell ref="N69:O69"/>
    <mergeCell ref="A70:B70"/>
    <mergeCell ref="C70:D70"/>
    <mergeCell ref="E70:F70"/>
    <mergeCell ref="AD74:AE74"/>
    <mergeCell ref="AH74:AI74"/>
    <mergeCell ref="AK74:AL74"/>
    <mergeCell ref="AM74:AN74"/>
    <mergeCell ref="AO74:AP74"/>
    <mergeCell ref="AH73:AI73"/>
    <mergeCell ref="AK73:AL73"/>
    <mergeCell ref="AM73:AN73"/>
    <mergeCell ref="P72:Q72"/>
    <mergeCell ref="R72:S72"/>
    <mergeCell ref="T74:U74"/>
    <mergeCell ref="X73:Y73"/>
    <mergeCell ref="Z73:AA73"/>
    <mergeCell ref="A68:B68"/>
    <mergeCell ref="C68:D68"/>
    <mergeCell ref="E68:F68"/>
    <mergeCell ref="G68:H68"/>
    <mergeCell ref="K68:L68"/>
    <mergeCell ref="AB73:AC73"/>
    <mergeCell ref="T72:U72"/>
    <mergeCell ref="P73:Q73"/>
    <mergeCell ref="R73:S73"/>
    <mergeCell ref="N68:O68"/>
    <mergeCell ref="T73:U73"/>
    <mergeCell ref="A72:B72"/>
    <mergeCell ref="C72:D72"/>
    <mergeCell ref="E72:F72"/>
    <mergeCell ref="G72:H72"/>
    <mergeCell ref="K72:L72"/>
    <mergeCell ref="N72:O72"/>
    <mergeCell ref="G70:H70"/>
    <mergeCell ref="K70:L70"/>
    <mergeCell ref="N70:O70"/>
    <mergeCell ref="A71:B71"/>
    <mergeCell ref="C71:D71"/>
    <mergeCell ref="AQ73:AR73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AB72:AC72"/>
    <mergeCell ref="AD72:AE72"/>
    <mergeCell ref="AH72:AI72"/>
    <mergeCell ref="AH71:AI71"/>
    <mergeCell ref="AD70:AE70"/>
    <mergeCell ref="AH70:AI70"/>
    <mergeCell ref="AH69:AI69"/>
    <mergeCell ref="AO73:AP73"/>
    <mergeCell ref="E71:F71"/>
    <mergeCell ref="G71:H71"/>
    <mergeCell ref="K71:L71"/>
    <mergeCell ref="N71:O71"/>
    <mergeCell ref="X72:Y72"/>
    <mergeCell ref="Z72:AA72"/>
    <mergeCell ref="P68:Q68"/>
    <mergeCell ref="R68:S68"/>
    <mergeCell ref="T68:U68"/>
    <mergeCell ref="P69:Q69"/>
    <mergeCell ref="AK71:AL71"/>
    <mergeCell ref="AM71:AN71"/>
    <mergeCell ref="AO71:AP71"/>
    <mergeCell ref="AQ71:AR71"/>
    <mergeCell ref="AO70:AP70"/>
    <mergeCell ref="AQ70:AR70"/>
    <mergeCell ref="AQ72:AR72"/>
    <mergeCell ref="AK72:AL72"/>
    <mergeCell ref="AM72:AN72"/>
    <mergeCell ref="AO72:AP72"/>
    <mergeCell ref="X70:Y70"/>
    <mergeCell ref="AK70:AL70"/>
    <mergeCell ref="AM69:AN69"/>
    <mergeCell ref="AO69:AP69"/>
    <mergeCell ref="AQ69:AR69"/>
    <mergeCell ref="AK69:AL69"/>
    <mergeCell ref="X69:Y69"/>
    <mergeCell ref="Z69:AA69"/>
    <mergeCell ref="AB69:AC69"/>
    <mergeCell ref="AD69:AE69"/>
    <mergeCell ref="R71:S71"/>
    <mergeCell ref="T71:U71"/>
    <mergeCell ref="X66:Y66"/>
    <mergeCell ref="Z66:AA66"/>
    <mergeCell ref="AB66:AC66"/>
    <mergeCell ref="AD66:AE66"/>
    <mergeCell ref="AH66:AI66"/>
    <mergeCell ref="AK66:AL66"/>
    <mergeCell ref="A66:B66"/>
    <mergeCell ref="C66:D66"/>
    <mergeCell ref="E66:F66"/>
    <mergeCell ref="G66:H66"/>
    <mergeCell ref="K66:L66"/>
    <mergeCell ref="AM70:AN70"/>
    <mergeCell ref="X71:Y71"/>
    <mergeCell ref="Z71:AA71"/>
    <mergeCell ref="AB71:AC71"/>
    <mergeCell ref="AD71:AE71"/>
    <mergeCell ref="R69:S69"/>
    <mergeCell ref="T69:U69"/>
    <mergeCell ref="Z70:AA70"/>
    <mergeCell ref="AB70:AC70"/>
    <mergeCell ref="C64:D64"/>
    <mergeCell ref="E64:F64"/>
    <mergeCell ref="G64:H64"/>
    <mergeCell ref="K64:L64"/>
    <mergeCell ref="AB64:AC64"/>
    <mergeCell ref="Z64:AA64"/>
    <mergeCell ref="P63:Q63"/>
    <mergeCell ref="AM68:AN68"/>
    <mergeCell ref="AO68:AP68"/>
    <mergeCell ref="AQ68:AR68"/>
    <mergeCell ref="AM67:AN67"/>
    <mergeCell ref="AO67:AP67"/>
    <mergeCell ref="AQ67:AR67"/>
    <mergeCell ref="N66:O66"/>
    <mergeCell ref="P66:Q66"/>
    <mergeCell ref="R66:S66"/>
    <mergeCell ref="T66:U66"/>
    <mergeCell ref="X68:Y68"/>
    <mergeCell ref="Z68:AA68"/>
    <mergeCell ref="AB68:AC68"/>
    <mergeCell ref="AD68:AE68"/>
    <mergeCell ref="AH68:AI68"/>
    <mergeCell ref="AH67:AI67"/>
    <mergeCell ref="AK68:AL68"/>
    <mergeCell ref="AK67:AL67"/>
    <mergeCell ref="X67:Y67"/>
    <mergeCell ref="Z67:AA67"/>
    <mergeCell ref="AB67:AC67"/>
    <mergeCell ref="AD67:AE67"/>
    <mergeCell ref="AQ66:AR66"/>
    <mergeCell ref="AM66:AN66"/>
    <mergeCell ref="AO66:AP66"/>
    <mergeCell ref="AK63:AL63"/>
    <mergeCell ref="R58:S58"/>
    <mergeCell ref="T58:U58"/>
    <mergeCell ref="X64:Y64"/>
    <mergeCell ref="AQ65:AR65"/>
    <mergeCell ref="AO65:AP65"/>
    <mergeCell ref="X63:Y63"/>
    <mergeCell ref="AB63:AC63"/>
    <mergeCell ref="AK65:AL65"/>
    <mergeCell ref="AM65:AN65"/>
    <mergeCell ref="T62:U62"/>
    <mergeCell ref="AH64:AI64"/>
    <mergeCell ref="AK64:AL64"/>
    <mergeCell ref="A63:B63"/>
    <mergeCell ref="C63:D63"/>
    <mergeCell ref="E63:F63"/>
    <mergeCell ref="G63:H63"/>
    <mergeCell ref="K63:L63"/>
    <mergeCell ref="N63:O63"/>
    <mergeCell ref="P64:Q64"/>
    <mergeCell ref="A65:B65"/>
    <mergeCell ref="C65:D65"/>
    <mergeCell ref="E65:F65"/>
    <mergeCell ref="G65:H65"/>
    <mergeCell ref="K65:L65"/>
    <mergeCell ref="N65:O65"/>
    <mergeCell ref="P65:Q65"/>
    <mergeCell ref="AM64:AN64"/>
    <mergeCell ref="AD64:AE64"/>
    <mergeCell ref="N64:O64"/>
    <mergeCell ref="R65:S65"/>
    <mergeCell ref="A64:B64"/>
    <mergeCell ref="Z63:AA63"/>
    <mergeCell ref="AD65:AE65"/>
    <mergeCell ref="AH65:AI65"/>
    <mergeCell ref="T65:U65"/>
    <mergeCell ref="AB65:AC65"/>
    <mergeCell ref="K62:L62"/>
    <mergeCell ref="K61:L61"/>
    <mergeCell ref="N61:O61"/>
    <mergeCell ref="P62:Q62"/>
    <mergeCell ref="AQ62:AR62"/>
    <mergeCell ref="AK62:AL62"/>
    <mergeCell ref="R63:S63"/>
    <mergeCell ref="T63:U63"/>
    <mergeCell ref="AO63:AP63"/>
    <mergeCell ref="AQ63:AR63"/>
    <mergeCell ref="AM62:AN62"/>
    <mergeCell ref="AK61:AL61"/>
    <mergeCell ref="AM61:AN61"/>
    <mergeCell ref="AO61:AP61"/>
    <mergeCell ref="AQ61:AR61"/>
    <mergeCell ref="X65:Y65"/>
    <mergeCell ref="Z65:AA65"/>
    <mergeCell ref="R61:S61"/>
    <mergeCell ref="T61:U61"/>
    <mergeCell ref="R62:S62"/>
    <mergeCell ref="AQ64:AR64"/>
    <mergeCell ref="R64:S64"/>
    <mergeCell ref="T64:U64"/>
    <mergeCell ref="AO64:AP64"/>
    <mergeCell ref="AD63:AE63"/>
    <mergeCell ref="AH63:AI63"/>
    <mergeCell ref="AM63:AN63"/>
    <mergeCell ref="X62:Y62"/>
    <mergeCell ref="Z62:AA62"/>
    <mergeCell ref="AB62:AC62"/>
    <mergeCell ref="AD62:AE62"/>
    <mergeCell ref="AH62:AI62"/>
    <mergeCell ref="P58:Q58"/>
    <mergeCell ref="AD61:AE61"/>
    <mergeCell ref="AH61:AI61"/>
    <mergeCell ref="T60:U60"/>
    <mergeCell ref="X61:Y61"/>
    <mergeCell ref="Z61:AA61"/>
    <mergeCell ref="AB61:AC61"/>
    <mergeCell ref="AQ57:AR57"/>
    <mergeCell ref="N60:O60"/>
    <mergeCell ref="P60:Q60"/>
    <mergeCell ref="R60:S60"/>
    <mergeCell ref="AK60:AL60"/>
    <mergeCell ref="AM60:AN60"/>
    <mergeCell ref="AK57:AL57"/>
    <mergeCell ref="AM57:AN57"/>
    <mergeCell ref="P61:Q61"/>
    <mergeCell ref="N59:O59"/>
    <mergeCell ref="P59:Q59"/>
    <mergeCell ref="AO62:AP62"/>
    <mergeCell ref="AQ60:AR60"/>
    <mergeCell ref="AQ59:AR59"/>
    <mergeCell ref="AQ58:AR58"/>
    <mergeCell ref="R59:S59"/>
    <mergeCell ref="T59:U59"/>
    <mergeCell ref="AO60:AP60"/>
    <mergeCell ref="AK59:AL59"/>
    <mergeCell ref="AK58:AL58"/>
    <mergeCell ref="A58:B58"/>
    <mergeCell ref="C58:D58"/>
    <mergeCell ref="E58:F58"/>
    <mergeCell ref="G58:H58"/>
    <mergeCell ref="K58:L58"/>
    <mergeCell ref="N62:O62"/>
    <mergeCell ref="A59:B59"/>
    <mergeCell ref="C59:D59"/>
    <mergeCell ref="E59:F59"/>
    <mergeCell ref="G59:H59"/>
    <mergeCell ref="A60:B60"/>
    <mergeCell ref="C60:D60"/>
    <mergeCell ref="E60:F60"/>
    <mergeCell ref="G60:H60"/>
    <mergeCell ref="A62:B62"/>
    <mergeCell ref="C62:D62"/>
    <mergeCell ref="E62:F62"/>
    <mergeCell ref="G62:H62"/>
    <mergeCell ref="N58:O58"/>
    <mergeCell ref="A61:B61"/>
    <mergeCell ref="C61:D61"/>
    <mergeCell ref="E61:F61"/>
    <mergeCell ref="G61:H61"/>
    <mergeCell ref="K59:L59"/>
    <mergeCell ref="K60:L60"/>
    <mergeCell ref="AM58:AN58"/>
    <mergeCell ref="AO58:AP58"/>
    <mergeCell ref="AM59:AN59"/>
    <mergeCell ref="AO59:AP59"/>
    <mergeCell ref="AO57:AP57"/>
    <mergeCell ref="X60:Y60"/>
    <mergeCell ref="Z60:AA60"/>
    <mergeCell ref="AB60:AC60"/>
    <mergeCell ref="AD60:AE60"/>
    <mergeCell ref="AH60:AI60"/>
    <mergeCell ref="AH57:AI57"/>
    <mergeCell ref="A54:B54"/>
    <mergeCell ref="C54:D54"/>
    <mergeCell ref="E54:F54"/>
    <mergeCell ref="G54:H54"/>
    <mergeCell ref="K54:L54"/>
    <mergeCell ref="N54:O54"/>
    <mergeCell ref="P54:Q54"/>
    <mergeCell ref="X59:Y59"/>
    <mergeCell ref="Z59:AA59"/>
    <mergeCell ref="AB59:AC59"/>
    <mergeCell ref="AD59:AE59"/>
    <mergeCell ref="AH59:AI59"/>
    <mergeCell ref="AD58:AE58"/>
    <mergeCell ref="AH58:AI58"/>
    <mergeCell ref="R54:S54"/>
    <mergeCell ref="AD57:AE57"/>
    <mergeCell ref="C56:D56"/>
    <mergeCell ref="E56:F56"/>
    <mergeCell ref="C57:D57"/>
    <mergeCell ref="E57:F57"/>
    <mergeCell ref="G57:H57"/>
    <mergeCell ref="X57:Y57"/>
    <mergeCell ref="Z57:AA57"/>
    <mergeCell ref="AB57:AC57"/>
    <mergeCell ref="P56:Q56"/>
    <mergeCell ref="R56:S56"/>
    <mergeCell ref="T56:U56"/>
    <mergeCell ref="R57:S57"/>
    <mergeCell ref="T57:U57"/>
    <mergeCell ref="A56:B56"/>
    <mergeCell ref="E53:F53"/>
    <mergeCell ref="G53:H53"/>
    <mergeCell ref="K53:L53"/>
    <mergeCell ref="N53:O53"/>
    <mergeCell ref="X56:Y56"/>
    <mergeCell ref="Z56:AA56"/>
    <mergeCell ref="G56:H56"/>
    <mergeCell ref="K56:L56"/>
    <mergeCell ref="N56:O56"/>
    <mergeCell ref="N57:O57"/>
    <mergeCell ref="P57:Q57"/>
    <mergeCell ref="R52:S52"/>
    <mergeCell ref="T52:U52"/>
    <mergeCell ref="X58:Y58"/>
    <mergeCell ref="Z58:AA58"/>
    <mergeCell ref="AB58:AC58"/>
    <mergeCell ref="P53:Q53"/>
    <mergeCell ref="R53:S53"/>
    <mergeCell ref="T53:U53"/>
    <mergeCell ref="AB56:AC56"/>
    <mergeCell ref="A52:B52"/>
    <mergeCell ref="C52:D52"/>
    <mergeCell ref="E52:F52"/>
    <mergeCell ref="G52:H52"/>
    <mergeCell ref="K52:L52"/>
    <mergeCell ref="N52:O52"/>
    <mergeCell ref="X52:Y52"/>
    <mergeCell ref="Z52:AA52"/>
    <mergeCell ref="A55:B55"/>
    <mergeCell ref="C55:D55"/>
    <mergeCell ref="E55:F55"/>
    <mergeCell ref="G55:H55"/>
    <mergeCell ref="K55:L55"/>
    <mergeCell ref="N55:O55"/>
    <mergeCell ref="T54:U54"/>
    <mergeCell ref="K57:L57"/>
    <mergeCell ref="Z54:AA54"/>
    <mergeCell ref="AB54:AC54"/>
    <mergeCell ref="AB52:AC52"/>
    <mergeCell ref="P55:Q55"/>
    <mergeCell ref="R55:S55"/>
    <mergeCell ref="T55:U55"/>
    <mergeCell ref="A57:B57"/>
    <mergeCell ref="AH56:AI56"/>
    <mergeCell ref="AK56:AL56"/>
    <mergeCell ref="AM56:AN56"/>
    <mergeCell ref="AO56:AP56"/>
    <mergeCell ref="AQ56:AR56"/>
    <mergeCell ref="AD56:AE56"/>
    <mergeCell ref="AM54:AN54"/>
    <mergeCell ref="AK55:AL55"/>
    <mergeCell ref="AM55:AN55"/>
    <mergeCell ref="A51:B51"/>
    <mergeCell ref="C51:D51"/>
    <mergeCell ref="E51:F51"/>
    <mergeCell ref="G51:H51"/>
    <mergeCell ref="K51:L51"/>
    <mergeCell ref="X55:Y55"/>
    <mergeCell ref="Z55:AA55"/>
    <mergeCell ref="AB55:AC55"/>
    <mergeCell ref="X54:Y54"/>
    <mergeCell ref="AD53:AE53"/>
    <mergeCell ref="AH53:AI53"/>
    <mergeCell ref="AK53:AL53"/>
    <mergeCell ref="X51:Y51"/>
    <mergeCell ref="Z51:AA51"/>
    <mergeCell ref="AB51:AC51"/>
    <mergeCell ref="AD52:AE52"/>
    <mergeCell ref="AH52:AI52"/>
    <mergeCell ref="AK52:AL52"/>
    <mergeCell ref="AD51:AE51"/>
    <mergeCell ref="AH51:AI51"/>
    <mergeCell ref="A53:B53"/>
    <mergeCell ref="C53:D53"/>
    <mergeCell ref="P52:Q52"/>
    <mergeCell ref="N50:O50"/>
    <mergeCell ref="P50:Q50"/>
    <mergeCell ref="R50:S50"/>
    <mergeCell ref="T50:U50"/>
    <mergeCell ref="N51:O51"/>
    <mergeCell ref="P51:Q51"/>
    <mergeCell ref="R51:S51"/>
    <mergeCell ref="T51:U51"/>
    <mergeCell ref="AO55:AP55"/>
    <mergeCell ref="AQ55:AR55"/>
    <mergeCell ref="A50:B50"/>
    <mergeCell ref="C50:D50"/>
    <mergeCell ref="E50:F50"/>
    <mergeCell ref="G50:H50"/>
    <mergeCell ref="K50:L50"/>
    <mergeCell ref="AM53:AN53"/>
    <mergeCell ref="AD55:AE55"/>
    <mergeCell ref="AH55:AI55"/>
    <mergeCell ref="AO54:AP54"/>
    <mergeCell ref="AQ54:AR54"/>
    <mergeCell ref="AO53:AP53"/>
    <mergeCell ref="AQ53:AR53"/>
    <mergeCell ref="AD54:AE54"/>
    <mergeCell ref="AH54:AI54"/>
    <mergeCell ref="AK54:AL54"/>
    <mergeCell ref="AK51:AL51"/>
    <mergeCell ref="AM52:AN52"/>
    <mergeCell ref="AO52:AP52"/>
    <mergeCell ref="AQ52:AR52"/>
    <mergeCell ref="X53:Y53"/>
    <mergeCell ref="Z53:AA53"/>
    <mergeCell ref="AB53:AC53"/>
    <mergeCell ref="AM50:AN50"/>
    <mergeCell ref="AO50:AP50"/>
    <mergeCell ref="AQ50:AR50"/>
    <mergeCell ref="AM51:AN51"/>
    <mergeCell ref="AO51:AP51"/>
    <mergeCell ref="AQ51:AR51"/>
    <mergeCell ref="X50:Y50"/>
    <mergeCell ref="Z50:AA50"/>
    <mergeCell ref="AB50:AC50"/>
    <mergeCell ref="AD49:AE49"/>
    <mergeCell ref="AH49:AI49"/>
    <mergeCell ref="AK49:AL49"/>
    <mergeCell ref="AD50:AE50"/>
    <mergeCell ref="AH50:AI50"/>
    <mergeCell ref="AK50:AL50"/>
    <mergeCell ref="AM49:AN49"/>
    <mergeCell ref="AO49:AP49"/>
    <mergeCell ref="AQ49:AR49"/>
    <mergeCell ref="P49:Q49"/>
    <mergeCell ref="R49:S49"/>
    <mergeCell ref="T49:U49"/>
    <mergeCell ref="X49:Y49"/>
    <mergeCell ref="Z49:AA49"/>
    <mergeCell ref="AB49:AC49"/>
    <mergeCell ref="A49:B49"/>
    <mergeCell ref="C49:D49"/>
    <mergeCell ref="E49:F49"/>
    <mergeCell ref="G49:H49"/>
    <mergeCell ref="K49:L49"/>
    <mergeCell ref="N49:O49"/>
    <mergeCell ref="AD48:AE48"/>
    <mergeCell ref="AH48:AI48"/>
    <mergeCell ref="AK48:AL48"/>
    <mergeCell ref="AM48:AN48"/>
    <mergeCell ref="AO48:AP48"/>
    <mergeCell ref="AQ48:AR48"/>
    <mergeCell ref="P48:Q48"/>
    <mergeCell ref="R48:S48"/>
    <mergeCell ref="T48:U48"/>
    <mergeCell ref="X48:Y48"/>
    <mergeCell ref="Z48:AA48"/>
    <mergeCell ref="AB48:AC48"/>
    <mergeCell ref="A48:B48"/>
    <mergeCell ref="C48:D48"/>
    <mergeCell ref="E48:F48"/>
    <mergeCell ref="G48:H48"/>
    <mergeCell ref="K48:L48"/>
    <mergeCell ref="N48:O48"/>
    <mergeCell ref="AD47:AE47"/>
    <mergeCell ref="AH47:AI47"/>
    <mergeCell ref="AK47:AL47"/>
    <mergeCell ref="AM47:AN47"/>
    <mergeCell ref="AO47:AP47"/>
    <mergeCell ref="AQ47:AR47"/>
    <mergeCell ref="P47:Q47"/>
    <mergeCell ref="R47:S47"/>
    <mergeCell ref="T47:U47"/>
    <mergeCell ref="X47:Y47"/>
    <mergeCell ref="Z47:AA47"/>
    <mergeCell ref="AB47:AC47"/>
    <mergeCell ref="A47:B47"/>
    <mergeCell ref="C47:D47"/>
    <mergeCell ref="E47:F47"/>
    <mergeCell ref="G47:H47"/>
    <mergeCell ref="K47:L47"/>
    <mergeCell ref="N47:O47"/>
    <mergeCell ref="AD46:AE46"/>
    <mergeCell ref="AH46:AI46"/>
    <mergeCell ref="AK46:AL46"/>
    <mergeCell ref="AM46:AN46"/>
    <mergeCell ref="AO46:AP46"/>
    <mergeCell ref="AQ46:AR46"/>
    <mergeCell ref="P46:Q46"/>
    <mergeCell ref="R46:S46"/>
    <mergeCell ref="T46:U46"/>
    <mergeCell ref="X46:Y46"/>
    <mergeCell ref="Z46:AA46"/>
    <mergeCell ref="AB46:AC46"/>
    <mergeCell ref="A46:B46"/>
    <mergeCell ref="C46:D46"/>
    <mergeCell ref="E46:F46"/>
    <mergeCell ref="G46:H46"/>
    <mergeCell ref="K46:L46"/>
    <mergeCell ref="N46:O46"/>
    <mergeCell ref="AD45:AE45"/>
    <mergeCell ref="AH45:AI45"/>
    <mergeCell ref="AK45:AL45"/>
    <mergeCell ref="AM45:AN45"/>
    <mergeCell ref="AO45:AP45"/>
    <mergeCell ref="AQ45:AR45"/>
    <mergeCell ref="P45:Q45"/>
    <mergeCell ref="R45:S45"/>
    <mergeCell ref="T45:U45"/>
    <mergeCell ref="X45:Y45"/>
    <mergeCell ref="Z45:AA45"/>
    <mergeCell ref="AB45:AC45"/>
    <mergeCell ref="A45:B45"/>
    <mergeCell ref="C45:D45"/>
    <mergeCell ref="E45:F45"/>
    <mergeCell ref="G45:H45"/>
    <mergeCell ref="K45:L45"/>
    <mergeCell ref="N45:O45"/>
    <mergeCell ref="AD44:AE44"/>
    <mergeCell ref="AH44:AI44"/>
    <mergeCell ref="AK44:AL44"/>
    <mergeCell ref="AM44:AN44"/>
    <mergeCell ref="AO44:AP44"/>
    <mergeCell ref="AQ44:AR44"/>
    <mergeCell ref="P44:Q44"/>
    <mergeCell ref="R44:S44"/>
    <mergeCell ref="T44:U44"/>
    <mergeCell ref="X44:Y44"/>
    <mergeCell ref="Z44:AA44"/>
    <mergeCell ref="AB44:AC44"/>
    <mergeCell ref="A44:B44"/>
    <mergeCell ref="C44:D44"/>
    <mergeCell ref="E44:F44"/>
    <mergeCell ref="G44:H44"/>
    <mergeCell ref="K44:L44"/>
    <mergeCell ref="N44:O44"/>
    <mergeCell ref="AD43:AE43"/>
    <mergeCell ref="AH43:AI43"/>
    <mergeCell ref="AK43:AL43"/>
    <mergeCell ref="AM43:AN43"/>
    <mergeCell ref="AO43:AP43"/>
    <mergeCell ref="AQ43:AR43"/>
    <mergeCell ref="P43:Q43"/>
    <mergeCell ref="R43:S43"/>
    <mergeCell ref="T43:U43"/>
    <mergeCell ref="X43:Y43"/>
    <mergeCell ref="Z43:AA43"/>
    <mergeCell ref="AB43:AC43"/>
    <mergeCell ref="A43:B43"/>
    <mergeCell ref="C43:D43"/>
    <mergeCell ref="E43:F43"/>
    <mergeCell ref="G43:H43"/>
    <mergeCell ref="K43:L43"/>
    <mergeCell ref="N43:O43"/>
    <mergeCell ref="AD42:AE42"/>
    <mergeCell ref="AH42:AI42"/>
    <mergeCell ref="AK42:AL42"/>
    <mergeCell ref="AM42:AN42"/>
    <mergeCell ref="AO42:AP42"/>
    <mergeCell ref="AQ42:AR42"/>
    <mergeCell ref="P42:Q42"/>
    <mergeCell ref="R42:S42"/>
    <mergeCell ref="T42:U42"/>
    <mergeCell ref="X42:Y42"/>
    <mergeCell ref="Z42:AA42"/>
    <mergeCell ref="AB42:AC42"/>
    <mergeCell ref="A42:B42"/>
    <mergeCell ref="C42:D42"/>
    <mergeCell ref="E42:F42"/>
    <mergeCell ref="G42:H42"/>
    <mergeCell ref="K42:L42"/>
    <mergeCell ref="N42:O42"/>
    <mergeCell ref="AD41:AE41"/>
    <mergeCell ref="AH41:AI41"/>
    <mergeCell ref="AK41:AL41"/>
    <mergeCell ref="AM41:AN41"/>
    <mergeCell ref="AO41:AP41"/>
    <mergeCell ref="AQ41:AR41"/>
    <mergeCell ref="P41:Q41"/>
    <mergeCell ref="R41:S41"/>
    <mergeCell ref="T41:U41"/>
    <mergeCell ref="X41:Y41"/>
    <mergeCell ref="Z41:AA41"/>
    <mergeCell ref="AB41:AC41"/>
    <mergeCell ref="A41:B41"/>
    <mergeCell ref="C41:D41"/>
    <mergeCell ref="E41:F41"/>
    <mergeCell ref="G41:H41"/>
    <mergeCell ref="K41:L41"/>
    <mergeCell ref="N41:O41"/>
    <mergeCell ref="AD40:AE40"/>
    <mergeCell ref="AH40:AI40"/>
    <mergeCell ref="AK40:AL40"/>
    <mergeCell ref="AM40:AN40"/>
    <mergeCell ref="AO40:AP40"/>
    <mergeCell ref="AQ40:AR40"/>
    <mergeCell ref="P40:Q40"/>
    <mergeCell ref="R40:S40"/>
    <mergeCell ref="T40:U40"/>
    <mergeCell ref="X40:Y40"/>
    <mergeCell ref="Z40:AA40"/>
    <mergeCell ref="AB40:AC40"/>
    <mergeCell ref="A40:B40"/>
    <mergeCell ref="C40:D40"/>
    <mergeCell ref="E40:F40"/>
    <mergeCell ref="G40:H40"/>
    <mergeCell ref="K40:L40"/>
    <mergeCell ref="N40:O40"/>
    <mergeCell ref="AD39:AE39"/>
    <mergeCell ref="AH39:AI39"/>
    <mergeCell ref="AK39:AL39"/>
    <mergeCell ref="AM39:AN39"/>
    <mergeCell ref="AO39:AP39"/>
    <mergeCell ref="AQ39:AR39"/>
    <mergeCell ref="P39:Q39"/>
    <mergeCell ref="R39:S39"/>
    <mergeCell ref="T39:U39"/>
    <mergeCell ref="X39:Y39"/>
    <mergeCell ref="Z39:AA39"/>
    <mergeCell ref="AB39:AC39"/>
    <mergeCell ref="A39:B39"/>
    <mergeCell ref="C39:D39"/>
    <mergeCell ref="E39:F39"/>
    <mergeCell ref="G39:H39"/>
    <mergeCell ref="K39:L39"/>
    <mergeCell ref="N39:O39"/>
    <mergeCell ref="AD38:AE38"/>
    <mergeCell ref="AH38:AI38"/>
    <mergeCell ref="AK38:AL38"/>
    <mergeCell ref="AM38:AN38"/>
    <mergeCell ref="AO38:AP38"/>
    <mergeCell ref="AQ38:AR38"/>
    <mergeCell ref="P38:Q38"/>
    <mergeCell ref="R38:S38"/>
    <mergeCell ref="T38:U38"/>
    <mergeCell ref="X38:Y38"/>
    <mergeCell ref="Z38:AA38"/>
    <mergeCell ref="AB38:AC38"/>
    <mergeCell ref="A38:B38"/>
    <mergeCell ref="C38:D38"/>
    <mergeCell ref="E38:F38"/>
    <mergeCell ref="G38:H38"/>
    <mergeCell ref="K38:L38"/>
    <mergeCell ref="N38:O38"/>
    <mergeCell ref="AD37:AE37"/>
    <mergeCell ref="AH37:AI37"/>
    <mergeCell ref="AK37:AL37"/>
    <mergeCell ref="AM37:AN37"/>
    <mergeCell ref="AO37:AP37"/>
    <mergeCell ref="AQ37:AR37"/>
    <mergeCell ref="P37:Q37"/>
    <mergeCell ref="R37:S37"/>
    <mergeCell ref="T37:U37"/>
    <mergeCell ref="X37:Y37"/>
    <mergeCell ref="Z37:AA37"/>
    <mergeCell ref="AB37:AC37"/>
    <mergeCell ref="A37:B37"/>
    <mergeCell ref="C37:D37"/>
    <mergeCell ref="E37:F37"/>
    <mergeCell ref="G37:H37"/>
    <mergeCell ref="K37:L37"/>
    <mergeCell ref="N37:O37"/>
    <mergeCell ref="AD36:AE36"/>
    <mergeCell ref="AH36:AI36"/>
    <mergeCell ref="AK36:AL36"/>
    <mergeCell ref="AM36:AN36"/>
    <mergeCell ref="AO36:AP36"/>
    <mergeCell ref="AQ36:AR36"/>
    <mergeCell ref="P36:Q36"/>
    <mergeCell ref="R36:S36"/>
    <mergeCell ref="T36:U36"/>
    <mergeCell ref="X36:Y36"/>
    <mergeCell ref="Z36:AA36"/>
    <mergeCell ref="AB36:AC36"/>
    <mergeCell ref="A36:B36"/>
    <mergeCell ref="C36:D36"/>
    <mergeCell ref="E36:F36"/>
    <mergeCell ref="G36:H36"/>
    <mergeCell ref="K36:L36"/>
    <mergeCell ref="N36:O36"/>
    <mergeCell ref="AD35:AE35"/>
    <mergeCell ref="AH35:AI35"/>
    <mergeCell ref="AK35:AL35"/>
    <mergeCell ref="AM35:AN35"/>
    <mergeCell ref="AO35:AP35"/>
    <mergeCell ref="AQ35:AR35"/>
    <mergeCell ref="P35:Q35"/>
    <mergeCell ref="R35:S35"/>
    <mergeCell ref="T35:U35"/>
    <mergeCell ref="X35:Y35"/>
    <mergeCell ref="Z35:AA35"/>
    <mergeCell ref="AB35:AC35"/>
    <mergeCell ref="A35:B35"/>
    <mergeCell ref="C35:D35"/>
    <mergeCell ref="E35:F35"/>
    <mergeCell ref="G35:H35"/>
    <mergeCell ref="K35:L35"/>
    <mergeCell ref="N35:O35"/>
    <mergeCell ref="AD34:AE34"/>
    <mergeCell ref="AH34:AI34"/>
    <mergeCell ref="AK34:AL34"/>
    <mergeCell ref="AM34:AN34"/>
    <mergeCell ref="AO34:AP34"/>
    <mergeCell ref="AQ34:AR34"/>
    <mergeCell ref="P34:Q34"/>
    <mergeCell ref="R34:S34"/>
    <mergeCell ref="T34:U34"/>
    <mergeCell ref="X34:Y34"/>
    <mergeCell ref="Z34:AA34"/>
    <mergeCell ref="AB34:AC34"/>
    <mergeCell ref="A34:B34"/>
    <mergeCell ref="C34:D34"/>
    <mergeCell ref="E34:F34"/>
    <mergeCell ref="G34:H34"/>
    <mergeCell ref="K34:L34"/>
    <mergeCell ref="N34:O34"/>
    <mergeCell ref="AD33:AE33"/>
    <mergeCell ref="AH33:AI33"/>
    <mergeCell ref="AK33:AL33"/>
    <mergeCell ref="AM33:AN33"/>
    <mergeCell ref="AO33:AP33"/>
    <mergeCell ref="AQ33:AR33"/>
    <mergeCell ref="P33:Q33"/>
    <mergeCell ref="R33:S33"/>
    <mergeCell ref="T33:U33"/>
    <mergeCell ref="X33:Y33"/>
    <mergeCell ref="Z33:AA33"/>
    <mergeCell ref="AB33:AC33"/>
    <mergeCell ref="A33:B33"/>
    <mergeCell ref="C33:D33"/>
    <mergeCell ref="E33:F33"/>
    <mergeCell ref="G33:H33"/>
    <mergeCell ref="K33:L33"/>
    <mergeCell ref="N33:O33"/>
    <mergeCell ref="AD32:AE32"/>
    <mergeCell ref="AH32:AI32"/>
    <mergeCell ref="AK32:AL32"/>
    <mergeCell ref="AM32:AN32"/>
    <mergeCell ref="AO32:AP32"/>
    <mergeCell ref="AQ32:AR32"/>
    <mergeCell ref="P32:Q32"/>
    <mergeCell ref="R32:S32"/>
    <mergeCell ref="T32:U32"/>
    <mergeCell ref="X32:Y32"/>
    <mergeCell ref="Z32:AA32"/>
    <mergeCell ref="AB32:AC32"/>
    <mergeCell ref="A32:B32"/>
    <mergeCell ref="C32:D32"/>
    <mergeCell ref="E32:F32"/>
    <mergeCell ref="G32:H32"/>
    <mergeCell ref="K32:L32"/>
    <mergeCell ref="N32:O32"/>
    <mergeCell ref="AD31:AE31"/>
    <mergeCell ref="AH31:AI31"/>
    <mergeCell ref="AK31:AL31"/>
    <mergeCell ref="AM31:AN31"/>
    <mergeCell ref="AO31:AP31"/>
    <mergeCell ref="AQ31:AR31"/>
    <mergeCell ref="P31:Q31"/>
    <mergeCell ref="R31:S31"/>
    <mergeCell ref="T31:U31"/>
    <mergeCell ref="X31:Y31"/>
    <mergeCell ref="Z31:AA31"/>
    <mergeCell ref="AB31:AC31"/>
    <mergeCell ref="A31:B31"/>
    <mergeCell ref="C31:D31"/>
    <mergeCell ref="E31:F31"/>
    <mergeCell ref="G31:H31"/>
    <mergeCell ref="K31:L31"/>
    <mergeCell ref="N31:O31"/>
    <mergeCell ref="AD30:AE30"/>
    <mergeCell ref="AH30:AI30"/>
    <mergeCell ref="AK30:AL30"/>
    <mergeCell ref="AM30:AN30"/>
    <mergeCell ref="AO30:AP30"/>
    <mergeCell ref="AQ30:AR30"/>
    <mergeCell ref="P30:Q30"/>
    <mergeCell ref="R30:S30"/>
    <mergeCell ref="T30:U30"/>
    <mergeCell ref="X30:Y30"/>
    <mergeCell ref="Z30:AA30"/>
    <mergeCell ref="AB30:AC30"/>
    <mergeCell ref="A30:B30"/>
    <mergeCell ref="C30:D30"/>
    <mergeCell ref="E30:F30"/>
    <mergeCell ref="G30:H30"/>
    <mergeCell ref="K30:L30"/>
    <mergeCell ref="N30:O30"/>
    <mergeCell ref="AD29:AE29"/>
    <mergeCell ref="AH29:AI29"/>
    <mergeCell ref="AK29:AL29"/>
    <mergeCell ref="AM29:AN29"/>
    <mergeCell ref="AO29:AP29"/>
    <mergeCell ref="AQ29:AR29"/>
    <mergeCell ref="P29:Q29"/>
    <mergeCell ref="R29:S29"/>
    <mergeCell ref="T29:U29"/>
    <mergeCell ref="X29:Y29"/>
    <mergeCell ref="Z29:AA29"/>
    <mergeCell ref="AB29:AC29"/>
    <mergeCell ref="A29:B29"/>
    <mergeCell ref="C29:D29"/>
    <mergeCell ref="E29:F29"/>
    <mergeCell ref="G29:H29"/>
    <mergeCell ref="K29:L29"/>
    <mergeCell ref="N29:O29"/>
    <mergeCell ref="AD28:AE28"/>
    <mergeCell ref="AH28:AI28"/>
    <mergeCell ref="AK28:AL28"/>
    <mergeCell ref="AM28:AN28"/>
    <mergeCell ref="AO28:AP28"/>
    <mergeCell ref="AQ28:AR28"/>
    <mergeCell ref="P28:Q28"/>
    <mergeCell ref="R28:S28"/>
    <mergeCell ref="T28:U28"/>
    <mergeCell ref="X28:Y28"/>
    <mergeCell ref="Z28:AA28"/>
    <mergeCell ref="AB28:AC28"/>
    <mergeCell ref="A28:B28"/>
    <mergeCell ref="C28:D28"/>
    <mergeCell ref="E28:F28"/>
    <mergeCell ref="G28:H28"/>
    <mergeCell ref="K28:L28"/>
    <mergeCell ref="N28:O28"/>
    <mergeCell ref="AD27:AE27"/>
    <mergeCell ref="AH27:AI27"/>
    <mergeCell ref="AK27:AL27"/>
    <mergeCell ref="AM27:AN27"/>
    <mergeCell ref="AO27:AP27"/>
    <mergeCell ref="AQ27:AR27"/>
    <mergeCell ref="P27:Q27"/>
    <mergeCell ref="R27:S27"/>
    <mergeCell ref="T27:U27"/>
    <mergeCell ref="X27:Y27"/>
    <mergeCell ref="Z27:AA27"/>
    <mergeCell ref="AB27:AC27"/>
    <mergeCell ref="A27:B27"/>
    <mergeCell ref="C27:D27"/>
    <mergeCell ref="E27:F27"/>
    <mergeCell ref="G27:H27"/>
    <mergeCell ref="K27:L27"/>
    <mergeCell ref="N27:O27"/>
    <mergeCell ref="AD26:AE26"/>
    <mergeCell ref="AH26:AI26"/>
    <mergeCell ref="AK26:AL26"/>
    <mergeCell ref="AM26:AN26"/>
    <mergeCell ref="AO26:AP26"/>
    <mergeCell ref="AQ26:AR26"/>
    <mergeCell ref="P26:Q26"/>
    <mergeCell ref="R26:S26"/>
    <mergeCell ref="T26:U26"/>
    <mergeCell ref="X26:Y26"/>
    <mergeCell ref="Z26:AA26"/>
    <mergeCell ref="AB26:AC26"/>
    <mergeCell ref="A26:B26"/>
    <mergeCell ref="C26:D26"/>
    <mergeCell ref="E26:F26"/>
    <mergeCell ref="G26:H26"/>
    <mergeCell ref="K26:L26"/>
    <mergeCell ref="N26:O26"/>
    <mergeCell ref="N24:O24"/>
    <mergeCell ref="AD25:AE25"/>
    <mergeCell ref="AH25:AI25"/>
    <mergeCell ref="AK25:AL25"/>
    <mergeCell ref="AM25:AN25"/>
    <mergeCell ref="AO25:AP25"/>
    <mergeCell ref="AQ25:AR25"/>
    <mergeCell ref="P25:Q25"/>
    <mergeCell ref="R25:S25"/>
    <mergeCell ref="T25:U25"/>
    <mergeCell ref="X25:Y25"/>
    <mergeCell ref="Z25:AA25"/>
    <mergeCell ref="AB25:AC25"/>
    <mergeCell ref="A25:B25"/>
    <mergeCell ref="C25:D25"/>
    <mergeCell ref="E25:F25"/>
    <mergeCell ref="G25:H25"/>
    <mergeCell ref="K25:L25"/>
    <mergeCell ref="N25:O25"/>
    <mergeCell ref="AD23:AE23"/>
    <mergeCell ref="AH23:AI23"/>
    <mergeCell ref="AK23:AL23"/>
    <mergeCell ref="AM23:AN23"/>
    <mergeCell ref="AO23:AP23"/>
    <mergeCell ref="AQ23:AR23"/>
    <mergeCell ref="P23:Q23"/>
    <mergeCell ref="R23:S23"/>
    <mergeCell ref="T23:U23"/>
    <mergeCell ref="X23:Y23"/>
    <mergeCell ref="Z23:AA23"/>
    <mergeCell ref="AB23:AC23"/>
    <mergeCell ref="K23:L23"/>
    <mergeCell ref="N23:O23"/>
    <mergeCell ref="A23:I23"/>
    <mergeCell ref="AD24:AE24"/>
    <mergeCell ref="AH24:AI24"/>
    <mergeCell ref="AK24:AL24"/>
    <mergeCell ref="AM24:AN24"/>
    <mergeCell ref="AO24:AP24"/>
    <mergeCell ref="AQ24:AR24"/>
    <mergeCell ref="P24:Q24"/>
    <mergeCell ref="R24:S24"/>
    <mergeCell ref="T24:U24"/>
    <mergeCell ref="X24:Y24"/>
    <mergeCell ref="Z24:AA24"/>
    <mergeCell ref="AB24:AC24"/>
    <mergeCell ref="A24:B24"/>
    <mergeCell ref="C24:D24"/>
    <mergeCell ref="E24:F24"/>
    <mergeCell ref="G24:H24"/>
    <mergeCell ref="K24:L24"/>
    <mergeCell ref="AD22:AE22"/>
    <mergeCell ref="AH22:AI22"/>
    <mergeCell ref="AK22:AL22"/>
    <mergeCell ref="AM22:AN22"/>
    <mergeCell ref="AO22:AP22"/>
    <mergeCell ref="AQ22:AR22"/>
    <mergeCell ref="P22:Q22"/>
    <mergeCell ref="R22:S22"/>
    <mergeCell ref="T22:U22"/>
    <mergeCell ref="X22:Y22"/>
    <mergeCell ref="Z22:AA22"/>
    <mergeCell ref="AB22:AC22"/>
    <mergeCell ref="A22:B22"/>
    <mergeCell ref="C22:D22"/>
    <mergeCell ref="E22:F22"/>
    <mergeCell ref="G22:H22"/>
    <mergeCell ref="K22:L22"/>
    <mergeCell ref="N22:O22"/>
    <mergeCell ref="AD21:AE21"/>
    <mergeCell ref="AH21:AI21"/>
    <mergeCell ref="AK21:AL21"/>
    <mergeCell ref="AM21:AN21"/>
    <mergeCell ref="AO21:AP21"/>
    <mergeCell ref="AQ21:AR21"/>
    <mergeCell ref="P21:Q21"/>
    <mergeCell ref="R21:S21"/>
    <mergeCell ref="T21:U21"/>
    <mergeCell ref="X21:Y21"/>
    <mergeCell ref="Z21:AA21"/>
    <mergeCell ref="AB21:AC21"/>
    <mergeCell ref="A21:B21"/>
    <mergeCell ref="C21:D21"/>
    <mergeCell ref="E21:F21"/>
    <mergeCell ref="G21:H21"/>
    <mergeCell ref="K21:L21"/>
    <mergeCell ref="N21:O21"/>
    <mergeCell ref="AQ20:AR20"/>
    <mergeCell ref="P20:Q20"/>
    <mergeCell ref="R20:S20"/>
    <mergeCell ref="T20:U20"/>
    <mergeCell ref="X20:Y20"/>
    <mergeCell ref="Z20:AA20"/>
    <mergeCell ref="AB20:AC20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K20:L20"/>
    <mergeCell ref="N20:O20"/>
    <mergeCell ref="T19:U19"/>
    <mergeCell ref="X19:Y19"/>
    <mergeCell ref="Z19:AA19"/>
    <mergeCell ref="AB19:AC19"/>
    <mergeCell ref="AD19:AE19"/>
    <mergeCell ref="AH19:AI19"/>
    <mergeCell ref="AI9:AI18"/>
    <mergeCell ref="AJ9:AJ18"/>
    <mergeCell ref="Y9:Y18"/>
    <mergeCell ref="Z9:Z18"/>
    <mergeCell ref="AA9:AA18"/>
    <mergeCell ref="AB9:AB18"/>
    <mergeCell ref="AC9:AC18"/>
    <mergeCell ref="AD9:AD18"/>
    <mergeCell ref="Q9:Q18"/>
    <mergeCell ref="R9:R18"/>
    <mergeCell ref="S9:S18"/>
    <mergeCell ref="T9:T18"/>
    <mergeCell ref="AD20:AE20"/>
    <mergeCell ref="AH20:AI20"/>
    <mergeCell ref="AK20:AL20"/>
    <mergeCell ref="AM20:AN20"/>
    <mergeCell ref="AO20:AP20"/>
    <mergeCell ref="E9:E18"/>
    <mergeCell ref="F9:F18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AK9:AK18"/>
    <mergeCell ref="AL9:AL18"/>
    <mergeCell ref="AM9:AM18"/>
    <mergeCell ref="AN9:AN18"/>
    <mergeCell ref="AO9:AO18"/>
    <mergeCell ref="AP9:AP18"/>
    <mergeCell ref="AE9:AE18"/>
    <mergeCell ref="AF9:AF18"/>
    <mergeCell ref="AG9:AG18"/>
    <mergeCell ref="AH9:AH18"/>
    <mergeCell ref="A6:V6"/>
    <mergeCell ref="X6:AS6"/>
    <mergeCell ref="E4:K5"/>
    <mergeCell ref="L4:S5"/>
    <mergeCell ref="AB4:AH5"/>
    <mergeCell ref="AI4:AP5"/>
    <mergeCell ref="A1:V3"/>
    <mergeCell ref="X1:AS3"/>
    <mergeCell ref="A4:B5"/>
    <mergeCell ref="C4:D5"/>
    <mergeCell ref="T4:U5"/>
    <mergeCell ref="V4:V5"/>
    <mergeCell ref="X4:Y5"/>
    <mergeCell ref="Z4:AA5"/>
    <mergeCell ref="AQ4:AR5"/>
    <mergeCell ref="AS4:AS5"/>
    <mergeCell ref="U9:U18"/>
    <mergeCell ref="X9:X18"/>
    <mergeCell ref="K9:K18"/>
    <mergeCell ref="L9:L18"/>
    <mergeCell ref="M9:M18"/>
    <mergeCell ref="N9:N18"/>
    <mergeCell ref="O9:O18"/>
    <mergeCell ref="P9:P18"/>
    <mergeCell ref="AJ7:AR8"/>
    <mergeCell ref="AS7:AS18"/>
    <mergeCell ref="J8:L8"/>
    <mergeCell ref="AG8:AI8"/>
    <mergeCell ref="A9:A18"/>
    <mergeCell ref="B9:B18"/>
    <mergeCell ref="C9:C18"/>
    <mergeCell ref="D9:D18"/>
  </mergeCells>
  <pageMargins left="0.75" right="0.75" top="1" bottom="1" header="0.5" footer="0.5"/>
  <pageSetup paperSize="17" scale="6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143"/>
  <sheetViews>
    <sheetView showZeros="0" zoomScale="70" zoomScaleNormal="70" workbookViewId="0">
      <pane ySplit="18" topLeftCell="A49" activePane="bottomLeft" state="frozen"/>
      <selection pane="bottomLeft" activeCell="A75" sqref="A75:XFD75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8" width="4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6" max="26" width="14.85546875" customWidth="1"/>
    <col min="30" max="30" width="16.42578125" style="52" customWidth="1"/>
  </cols>
  <sheetData>
    <row r="1" spans="1:29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</row>
    <row r="2" spans="1:29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1:29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Z3" s="19"/>
      <c r="AA3" s="14"/>
      <c r="AB3" s="15" t="s">
        <v>17</v>
      </c>
      <c r="AC3" s="16"/>
    </row>
    <row r="4" spans="1:29" ht="12.75" customHeight="1">
      <c r="A4" s="241"/>
      <c r="B4" s="242"/>
      <c r="C4" s="244"/>
      <c r="D4" s="245"/>
      <c r="E4" s="246"/>
      <c r="F4" s="247"/>
      <c r="G4" s="247"/>
      <c r="H4" s="247"/>
      <c r="I4" s="247"/>
      <c r="J4" s="247"/>
      <c r="K4" s="246"/>
      <c r="L4" s="247"/>
      <c r="M4" s="247"/>
      <c r="N4" s="247"/>
      <c r="O4" s="247"/>
      <c r="P4" s="247"/>
      <c r="Q4" s="247"/>
      <c r="R4" s="247"/>
      <c r="S4" s="247"/>
      <c r="T4" s="249"/>
      <c r="U4" s="250"/>
      <c r="V4" s="251"/>
      <c r="Z4" s="13"/>
      <c r="AA4" s="17"/>
      <c r="AB4" s="15"/>
      <c r="AC4" s="15"/>
    </row>
    <row r="5" spans="1:29" ht="12.75" customHeight="1" thickBot="1">
      <c r="A5" s="243"/>
      <c r="B5" s="242"/>
      <c r="C5" s="244"/>
      <c r="D5" s="245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9"/>
      <c r="U5" s="250"/>
      <c r="V5" s="251"/>
      <c r="Z5" s="20"/>
      <c r="AA5" s="17"/>
      <c r="AB5" s="15" t="s">
        <v>18</v>
      </c>
      <c r="AC5" s="15"/>
    </row>
    <row r="6" spans="1:29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Z6" s="13"/>
      <c r="AA6" s="17"/>
      <c r="AB6" s="15"/>
      <c r="AC6" s="15"/>
    </row>
    <row r="7" spans="1:29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94" t="s">
        <v>0</v>
      </c>
      <c r="Z7" s="21"/>
      <c r="AA7" s="17"/>
      <c r="AB7" s="15" t="s">
        <v>19</v>
      </c>
      <c r="AC7" s="15"/>
    </row>
    <row r="8" spans="1:29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95"/>
      <c r="Z8" s="13"/>
      <c r="AA8" s="17"/>
      <c r="AB8" s="15"/>
      <c r="AC8" s="15"/>
    </row>
    <row r="9" spans="1:29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95"/>
      <c r="Z9" s="62"/>
      <c r="AA9" s="17"/>
      <c r="AB9" s="15" t="s">
        <v>20</v>
      </c>
      <c r="AC9" s="15"/>
    </row>
    <row r="10" spans="1:29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95"/>
    </row>
    <row r="11" spans="1:29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95"/>
      <c r="Z11" s="122"/>
      <c r="AB11" s="7" t="s">
        <v>68</v>
      </c>
    </row>
    <row r="12" spans="1:29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95"/>
    </row>
    <row r="13" spans="1:29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95"/>
    </row>
    <row r="14" spans="1:29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95"/>
    </row>
    <row r="15" spans="1:29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95"/>
    </row>
    <row r="16" spans="1:29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95"/>
    </row>
    <row r="17" spans="1:32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95"/>
    </row>
    <row r="18" spans="1:32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96"/>
    </row>
    <row r="19" spans="1:32" ht="12.75" customHeight="1">
      <c r="A19" s="226"/>
      <c r="B19" s="227"/>
      <c r="C19" s="228"/>
      <c r="D19" s="227"/>
      <c r="E19" s="228"/>
      <c r="F19" s="227"/>
      <c r="G19" s="228"/>
      <c r="H19" s="227"/>
      <c r="I19" s="36"/>
      <c r="J19" s="37"/>
      <c r="K19" s="228"/>
      <c r="L19" s="227"/>
      <c r="M19" s="36"/>
      <c r="N19" s="228"/>
      <c r="O19" s="227"/>
      <c r="P19" s="228"/>
      <c r="Q19" s="227"/>
      <c r="R19" s="228"/>
      <c r="S19" s="227"/>
      <c r="T19" s="228"/>
      <c r="U19" s="227"/>
      <c r="V19" s="36"/>
    </row>
    <row r="20" spans="1:32" s="7" customFormat="1" ht="12.75" customHeight="1">
      <c r="A20" s="195">
        <f t="shared" ref="A20:A25" si="0">E20+K20</f>
        <v>798.64199999999994</v>
      </c>
      <c r="B20" s="204"/>
      <c r="C20" s="290" t="s">
        <v>67</v>
      </c>
      <c r="D20" s="285"/>
      <c r="E20" s="222">
        <f>G20*I20</f>
        <v>0.22199999999999998</v>
      </c>
      <c r="F20" s="199"/>
      <c r="G20" s="291">
        <f>0.0185+((0.037-0.0185)/($J$25-$J$20))*($J20-$J$20)</f>
        <v>1.8499999999999999E-2</v>
      </c>
      <c r="H20" s="292"/>
      <c r="I20" s="111">
        <v>12</v>
      </c>
      <c r="J20" s="137">
        <f>Z26</f>
        <v>74584.94</v>
      </c>
      <c r="K20" s="217">
        <f>Z27</f>
        <v>798.42</v>
      </c>
      <c r="L20" s="218"/>
      <c r="M20" s="8"/>
      <c r="N20" s="183"/>
      <c r="O20" s="184"/>
      <c r="P20" s="183"/>
      <c r="Q20" s="184"/>
      <c r="R20" s="183"/>
      <c r="S20" s="184"/>
      <c r="T20" s="183"/>
      <c r="U20" s="184"/>
      <c r="V20" s="63" t="s">
        <v>31</v>
      </c>
      <c r="Y20" s="43"/>
      <c r="Z20" s="43"/>
      <c r="AA20" s="43"/>
      <c r="AB20" s="43"/>
      <c r="AC20" s="43"/>
      <c r="AD20" s="53"/>
      <c r="AE20" s="43"/>
      <c r="AF20" s="23"/>
    </row>
    <row r="21" spans="1:32" s="7" customFormat="1" ht="12.75" customHeight="1">
      <c r="A21" s="195">
        <f t="shared" si="0"/>
        <v>798.58127708027735</v>
      </c>
      <c r="B21" s="204"/>
      <c r="C21" s="290" t="s">
        <v>67</v>
      </c>
      <c r="D21" s="285"/>
      <c r="E21" s="222">
        <f>G21*I21</f>
        <v>0.23717708027736525</v>
      </c>
      <c r="F21" s="199"/>
      <c r="G21" s="291">
        <f t="shared" ref="G21:G25" si="1">0.0185+((0.037-0.0185)/($J$25-$J$20))*($J21-$J$20)</f>
        <v>1.9748299773302686E-2</v>
      </c>
      <c r="H21" s="292"/>
      <c r="I21" s="111">
        <v>12.01</v>
      </c>
      <c r="J21" s="64">
        <v>74590</v>
      </c>
      <c r="K21" s="187">
        <f t="shared" ref="K21:K38" si="2">$Z$35+(0.5*(($AD$36-$AD$35)/$AD$34)*($J21-$Z$34)^2)+($AD$35*($J21-$Z$34))</f>
        <v>798.34410000000003</v>
      </c>
      <c r="L21" s="188"/>
      <c r="M21" s="8"/>
      <c r="N21" s="183"/>
      <c r="O21" s="184"/>
      <c r="P21" s="183"/>
      <c r="Q21" s="184"/>
      <c r="R21" s="183"/>
      <c r="S21" s="184"/>
      <c r="T21" s="183"/>
      <c r="U21" s="184"/>
      <c r="V21" s="40"/>
      <c r="Y21" s="43"/>
      <c r="Z21" s="43"/>
      <c r="AA21" s="43"/>
      <c r="AB21" s="43"/>
      <c r="AC21" s="43"/>
      <c r="AD21" s="53"/>
      <c r="AE21" s="43"/>
      <c r="AF21" s="23"/>
    </row>
    <row r="22" spans="1:32" s="7" customFormat="1" ht="12.75" customHeight="1">
      <c r="A22" s="195">
        <f t="shared" si="0"/>
        <v>798.4650216249554</v>
      </c>
      <c r="B22" s="204"/>
      <c r="C22" s="290" t="s">
        <v>67</v>
      </c>
      <c r="D22" s="285"/>
      <c r="E22" s="222">
        <f t="shared" ref="E22:E53" si="3">G22*I22</f>
        <v>0.26725000333377646</v>
      </c>
      <c r="F22" s="199"/>
      <c r="G22" s="291">
        <f t="shared" si="1"/>
        <v>2.221529537271625E-2</v>
      </c>
      <c r="H22" s="292"/>
      <c r="I22" s="111">
        <v>12.03</v>
      </c>
      <c r="J22" s="34">
        <v>74600</v>
      </c>
      <c r="K22" s="187">
        <f t="shared" si="2"/>
        <v>798.19777162162165</v>
      </c>
      <c r="L22" s="188"/>
      <c r="M22" s="8"/>
      <c r="N22" s="183"/>
      <c r="O22" s="184"/>
      <c r="P22" s="183"/>
      <c r="Q22" s="184"/>
      <c r="R22" s="183"/>
      <c r="S22" s="184"/>
      <c r="T22" s="183"/>
      <c r="U22" s="184"/>
      <c r="V22" s="40"/>
      <c r="Y22" s="43"/>
      <c r="Z22" s="43"/>
      <c r="AA22" s="43"/>
      <c r="AB22" s="43"/>
      <c r="AC22" s="43"/>
      <c r="AD22" s="53"/>
      <c r="AE22" s="43"/>
      <c r="AF22" s="23"/>
    </row>
    <row r="23" spans="1:32" s="7" customFormat="1" ht="12.75" customHeight="1">
      <c r="A23" s="195">
        <f t="shared" si="0"/>
        <v>798.21063116203788</v>
      </c>
      <c r="B23" s="204"/>
      <c r="C23" s="290" t="s">
        <v>67</v>
      </c>
      <c r="D23" s="285"/>
      <c r="E23" s="222">
        <f t="shared" si="3"/>
        <v>0.34655379717296436</v>
      </c>
      <c r="F23" s="199"/>
      <c r="G23" s="291">
        <f t="shared" si="1"/>
        <v>2.838278437125015E-2</v>
      </c>
      <c r="H23" s="292"/>
      <c r="I23" s="111">
        <v>12.21</v>
      </c>
      <c r="J23" s="34">
        <f>J22+25</f>
        <v>74625</v>
      </c>
      <c r="K23" s="187">
        <f t="shared" si="2"/>
        <v>797.8640773648649</v>
      </c>
      <c r="L23" s="188"/>
      <c r="M23" s="8"/>
      <c r="N23" s="183"/>
      <c r="O23" s="184"/>
      <c r="P23" s="183"/>
      <c r="Q23" s="184"/>
      <c r="R23" s="183"/>
      <c r="S23" s="184"/>
      <c r="T23" s="183"/>
      <c r="U23" s="184"/>
      <c r="V23" s="8"/>
      <c r="Y23" s="43"/>
      <c r="Z23" s="31"/>
      <c r="AA23" s="25"/>
      <c r="AB23" s="29"/>
      <c r="AC23" s="30"/>
      <c r="AD23" s="61"/>
      <c r="AE23" s="24"/>
      <c r="AF23" s="23"/>
    </row>
    <row r="24" spans="1:32" s="7" customFormat="1" ht="12.75" customHeight="1">
      <c r="A24" s="195">
        <f t="shared" si="0"/>
        <v>798.01022981190295</v>
      </c>
      <c r="B24" s="204"/>
      <c r="C24" s="290" t="s">
        <v>67</v>
      </c>
      <c r="D24" s="285"/>
      <c r="E24" s="222">
        <f t="shared" si="3"/>
        <v>0.43395143352448778</v>
      </c>
      <c r="F24" s="199"/>
      <c r="G24" s="291">
        <f t="shared" si="1"/>
        <v>3.4550273369784057E-2</v>
      </c>
      <c r="H24" s="292"/>
      <c r="I24" s="111">
        <v>12.56</v>
      </c>
      <c r="J24" s="34">
        <f>J23+25</f>
        <v>74650</v>
      </c>
      <c r="K24" s="187">
        <f t="shared" si="2"/>
        <v>797.57627837837845</v>
      </c>
      <c r="L24" s="188"/>
      <c r="M24" s="8"/>
      <c r="N24" s="183"/>
      <c r="O24" s="184"/>
      <c r="P24" s="183"/>
      <c r="Q24" s="184"/>
      <c r="R24" s="183"/>
      <c r="S24" s="184"/>
      <c r="T24" s="183"/>
      <c r="U24" s="184"/>
      <c r="V24" s="8"/>
      <c r="Y24" s="43"/>
      <c r="Z24" s="31"/>
      <c r="AA24" s="25"/>
      <c r="AB24" s="29"/>
      <c r="AC24" s="30"/>
      <c r="AD24" s="61"/>
      <c r="AE24" s="24"/>
      <c r="AF24" s="23"/>
    </row>
    <row r="25" spans="1:32" s="7" customFormat="1" ht="12.75" customHeight="1">
      <c r="A25" s="195">
        <f t="shared" si="0"/>
        <v>797.94607982045011</v>
      </c>
      <c r="B25" s="204"/>
      <c r="C25" s="290" t="s">
        <v>67</v>
      </c>
      <c r="D25" s="285"/>
      <c r="E25" s="222">
        <f t="shared" ref="E25:E26" si="4">G25*I25</f>
        <v>0.47137999999999997</v>
      </c>
      <c r="F25" s="199"/>
      <c r="G25" s="291">
        <f t="shared" si="1"/>
        <v>3.6999999999999998E-2</v>
      </c>
      <c r="H25" s="292"/>
      <c r="I25" s="111">
        <v>12.74</v>
      </c>
      <c r="J25" s="139">
        <v>74659.929999999993</v>
      </c>
      <c r="K25" s="187">
        <f t="shared" si="2"/>
        <v>797.47469982045016</v>
      </c>
      <c r="L25" s="188"/>
      <c r="M25" s="92"/>
      <c r="N25" s="183"/>
      <c r="O25" s="184"/>
      <c r="P25" s="183"/>
      <c r="Q25" s="184"/>
      <c r="R25" s="183"/>
      <c r="S25" s="184"/>
      <c r="T25" s="183"/>
      <c r="U25" s="184"/>
      <c r="V25" s="123" t="s">
        <v>61</v>
      </c>
      <c r="Y25" s="43"/>
      <c r="Z25" s="31"/>
      <c r="AA25" s="25"/>
      <c r="AB25" s="29"/>
      <c r="AC25" s="30"/>
      <c r="AD25" s="61"/>
      <c r="AE25" s="24"/>
      <c r="AF25" s="23"/>
    </row>
    <row r="26" spans="1:32" s="7" customFormat="1" ht="12.75" customHeight="1">
      <c r="A26" s="278">
        <f t="shared" ref="A26:A79" si="5">E26+K26</f>
        <v>797.81796466216224</v>
      </c>
      <c r="B26" s="184"/>
      <c r="C26" s="290"/>
      <c r="D26" s="285"/>
      <c r="E26" s="222">
        <f t="shared" si="4"/>
        <v>0.48358999999999996</v>
      </c>
      <c r="F26" s="199"/>
      <c r="G26" s="222">
        <v>3.6999999999999998E-2</v>
      </c>
      <c r="H26" s="289"/>
      <c r="I26" s="111">
        <v>13.07</v>
      </c>
      <c r="J26" s="34">
        <f>J24+25</f>
        <v>74675</v>
      </c>
      <c r="K26" s="187">
        <f t="shared" si="2"/>
        <v>797.33437466216219</v>
      </c>
      <c r="L26" s="188"/>
      <c r="M26" s="8"/>
      <c r="N26" s="183"/>
      <c r="O26" s="184"/>
      <c r="P26" s="183"/>
      <c r="Q26" s="184"/>
      <c r="R26" s="183"/>
      <c r="S26" s="184"/>
      <c r="T26" s="183"/>
      <c r="U26" s="184"/>
      <c r="V26" s="8"/>
      <c r="Y26" s="43"/>
      <c r="Z26" s="28">
        <v>74584.94</v>
      </c>
      <c r="AA26" s="25" t="s">
        <v>21</v>
      </c>
      <c r="AB26" s="29"/>
      <c r="AC26" s="24"/>
      <c r="AD26" s="80">
        <v>-1.4999999999999999E-2</v>
      </c>
      <c r="AE26" s="25" t="s">
        <v>22</v>
      </c>
      <c r="AF26" s="23"/>
    </row>
    <row r="27" spans="1:32" s="7" customFormat="1" ht="12.75" customHeight="1">
      <c r="A27" s="278">
        <f t="shared" si="5"/>
        <v>797.64674621621623</v>
      </c>
      <c r="B27" s="184"/>
      <c r="C27" s="281"/>
      <c r="D27" s="184"/>
      <c r="E27" s="222">
        <f t="shared" si="3"/>
        <v>0.50837999999999994</v>
      </c>
      <c r="F27" s="199"/>
      <c r="G27" s="222">
        <v>3.6999999999999998E-2</v>
      </c>
      <c r="H27" s="289"/>
      <c r="I27" s="111">
        <v>13.74</v>
      </c>
      <c r="J27" s="34">
        <f>J26+25</f>
        <v>74700</v>
      </c>
      <c r="K27" s="187">
        <f t="shared" si="2"/>
        <v>797.13836621621624</v>
      </c>
      <c r="L27" s="188"/>
      <c r="M27" s="8"/>
      <c r="N27" s="183"/>
      <c r="O27" s="184"/>
      <c r="P27" s="183"/>
      <c r="Q27" s="184"/>
      <c r="R27" s="183"/>
      <c r="S27" s="184"/>
      <c r="T27" s="183"/>
      <c r="U27" s="184"/>
      <c r="V27" s="8"/>
      <c r="Y27" s="43"/>
      <c r="Z27" s="31">
        <v>798.42</v>
      </c>
      <c r="AA27" s="25" t="s">
        <v>23</v>
      </c>
      <c r="AB27" s="29"/>
      <c r="AC27" s="24"/>
      <c r="AD27" s="55"/>
      <c r="AE27" s="24"/>
      <c r="AF27" s="23"/>
    </row>
    <row r="28" spans="1:32" s="7" customFormat="1" ht="12.75" customHeight="1">
      <c r="A28" s="278">
        <f t="shared" si="5"/>
        <v>797.52771304054056</v>
      </c>
      <c r="B28" s="184"/>
      <c r="C28" s="281"/>
      <c r="D28" s="184"/>
      <c r="E28" s="222">
        <f t="shared" si="3"/>
        <v>0.53945999999999994</v>
      </c>
      <c r="F28" s="199"/>
      <c r="G28" s="222">
        <v>3.6999999999999998E-2</v>
      </c>
      <c r="H28" s="289"/>
      <c r="I28" s="111">
        <v>14.58</v>
      </c>
      <c r="J28" s="34">
        <f t="shared" ref="J28:J67" si="6">J27+25</f>
        <v>74725</v>
      </c>
      <c r="K28" s="187">
        <f t="shared" si="2"/>
        <v>796.9882530405406</v>
      </c>
      <c r="L28" s="188"/>
      <c r="M28" s="8"/>
      <c r="N28" s="183"/>
      <c r="O28" s="184"/>
      <c r="P28" s="183"/>
      <c r="Q28" s="184"/>
      <c r="R28" s="183"/>
      <c r="S28" s="184"/>
      <c r="T28" s="183"/>
      <c r="U28" s="184"/>
      <c r="V28" s="8"/>
      <c r="Y28" s="43"/>
      <c r="Z28" s="60"/>
      <c r="AA28" s="25"/>
      <c r="AB28" s="29"/>
      <c r="AC28" s="24"/>
      <c r="AD28" s="55"/>
      <c r="AE28" s="24"/>
      <c r="AF28" s="23"/>
    </row>
    <row r="29" spans="1:32" s="7" customFormat="1" ht="12.75" customHeight="1">
      <c r="A29" s="278">
        <f t="shared" si="5"/>
        <v>797.46049513513515</v>
      </c>
      <c r="B29" s="184"/>
      <c r="C29" s="281"/>
      <c r="D29" s="184"/>
      <c r="E29" s="222">
        <f t="shared" si="3"/>
        <v>0.57645999999999997</v>
      </c>
      <c r="F29" s="199"/>
      <c r="G29" s="222">
        <v>3.6999999999999998E-2</v>
      </c>
      <c r="H29" s="289"/>
      <c r="I29" s="111">
        <v>15.58</v>
      </c>
      <c r="J29" s="34">
        <f>J28+25</f>
        <v>74750</v>
      </c>
      <c r="K29" s="187">
        <f t="shared" si="2"/>
        <v>796.88403513513515</v>
      </c>
      <c r="L29" s="188"/>
      <c r="M29" s="8"/>
      <c r="N29" s="183"/>
      <c r="O29" s="184"/>
      <c r="P29" s="183"/>
      <c r="Q29" s="184"/>
      <c r="R29" s="183"/>
      <c r="S29" s="184"/>
      <c r="T29" s="183"/>
      <c r="U29" s="184"/>
      <c r="V29" s="8"/>
      <c r="Y29" s="43"/>
      <c r="Z29" s="27"/>
      <c r="AA29" s="33"/>
      <c r="AB29" s="29"/>
      <c r="AC29" s="30"/>
      <c r="AD29" s="61"/>
      <c r="AE29" s="24"/>
      <c r="AF29" s="23"/>
    </row>
    <row r="30" spans="1:32" s="7" customFormat="1" ht="12.75" customHeight="1">
      <c r="A30" s="278">
        <f t="shared" si="5"/>
        <v>797.41771249999999</v>
      </c>
      <c r="B30" s="184"/>
      <c r="C30" s="281"/>
      <c r="D30" s="184"/>
      <c r="E30" s="222">
        <f t="shared" si="3"/>
        <v>0.59199999999999997</v>
      </c>
      <c r="F30" s="199"/>
      <c r="G30" s="222">
        <v>3.6999999999999998E-2</v>
      </c>
      <c r="H30" s="289"/>
      <c r="I30" s="111">
        <v>16</v>
      </c>
      <c r="J30" s="34">
        <f>J29+25</f>
        <v>74775</v>
      </c>
      <c r="K30" s="187">
        <f t="shared" si="2"/>
        <v>796.82571250000001</v>
      </c>
      <c r="L30" s="188"/>
      <c r="M30" s="8"/>
      <c r="N30" s="183"/>
      <c r="O30" s="184"/>
      <c r="P30" s="183"/>
      <c r="Q30" s="184"/>
      <c r="R30" s="183"/>
      <c r="S30" s="184"/>
      <c r="T30" s="183"/>
      <c r="U30" s="184"/>
      <c r="V30" s="8"/>
      <c r="Y30" s="43"/>
      <c r="Z30" s="27"/>
      <c r="AA30" s="33"/>
      <c r="AB30" s="29"/>
      <c r="AC30" s="30"/>
      <c r="AD30" s="61"/>
      <c r="AE30" s="24"/>
      <c r="AF30" s="23"/>
    </row>
    <row r="31" spans="1:32" s="7" customFormat="1" ht="12.75" customHeight="1">
      <c r="A31" s="278">
        <f t="shared" si="5"/>
        <v>797.40528513513516</v>
      </c>
      <c r="B31" s="184"/>
      <c r="C31" s="281"/>
      <c r="D31" s="184"/>
      <c r="E31" s="222">
        <f t="shared" si="3"/>
        <v>0.59199999999999997</v>
      </c>
      <c r="F31" s="199"/>
      <c r="G31" s="222">
        <v>3.6999999999999998E-2</v>
      </c>
      <c r="H31" s="289"/>
      <c r="I31" s="42">
        <v>16</v>
      </c>
      <c r="J31" s="34">
        <f t="shared" si="6"/>
        <v>74800</v>
      </c>
      <c r="K31" s="187">
        <f t="shared" si="2"/>
        <v>796.81328513513517</v>
      </c>
      <c r="L31" s="188"/>
      <c r="M31" s="8"/>
      <c r="N31" s="183"/>
      <c r="O31" s="184"/>
      <c r="P31" s="183"/>
      <c r="Q31" s="184"/>
      <c r="R31" s="183"/>
      <c r="S31" s="184"/>
      <c r="T31" s="183"/>
      <c r="U31" s="184"/>
      <c r="V31" s="8"/>
      <c r="Y31" s="43"/>
      <c r="Z31" s="17"/>
      <c r="AA31" s="17"/>
      <c r="AB31" s="17"/>
      <c r="AC31" s="18"/>
      <c r="AD31" s="56"/>
      <c r="AE31" s="18"/>
      <c r="AF31" s="23"/>
    </row>
    <row r="32" spans="1:32" s="7" customFormat="1" ht="12.75" customHeight="1">
      <c r="A32" s="278">
        <f t="shared" si="5"/>
        <v>797.43875304054052</v>
      </c>
      <c r="B32" s="184"/>
      <c r="C32" s="281"/>
      <c r="D32" s="184"/>
      <c r="E32" s="222">
        <f t="shared" si="3"/>
        <v>0.59199999999999997</v>
      </c>
      <c r="F32" s="199"/>
      <c r="G32" s="222">
        <v>3.6999999999999998E-2</v>
      </c>
      <c r="H32" s="289"/>
      <c r="I32" s="42">
        <v>16</v>
      </c>
      <c r="J32" s="34">
        <f t="shared" si="6"/>
        <v>74825</v>
      </c>
      <c r="K32" s="187">
        <f t="shared" si="2"/>
        <v>796.84675304054053</v>
      </c>
      <c r="L32" s="188"/>
      <c r="M32" s="8"/>
      <c r="N32" s="183"/>
      <c r="O32" s="184"/>
      <c r="P32" s="183"/>
      <c r="Q32" s="184"/>
      <c r="R32" s="183"/>
      <c r="S32" s="184"/>
      <c r="T32" s="183"/>
      <c r="U32" s="184"/>
      <c r="V32" s="8"/>
      <c r="Y32" s="43"/>
      <c r="Z32" s="27" t="s">
        <v>65</v>
      </c>
      <c r="AA32" s="17"/>
      <c r="AB32" s="17"/>
      <c r="AC32" s="18"/>
      <c r="AD32" s="56"/>
      <c r="AE32" s="18"/>
      <c r="AF32" s="23"/>
    </row>
    <row r="33" spans="1:31" s="7" customFormat="1" ht="12.75" customHeight="1">
      <c r="A33" s="278">
        <f t="shared" si="5"/>
        <v>797.5181162162163</v>
      </c>
      <c r="B33" s="184"/>
      <c r="C33" s="281"/>
      <c r="D33" s="184"/>
      <c r="E33" s="222">
        <f t="shared" si="3"/>
        <v>0.59199999999999997</v>
      </c>
      <c r="F33" s="199"/>
      <c r="G33" s="222">
        <v>3.6999999999999998E-2</v>
      </c>
      <c r="H33" s="289"/>
      <c r="I33" s="42">
        <v>16</v>
      </c>
      <c r="J33" s="34">
        <f t="shared" si="6"/>
        <v>74850</v>
      </c>
      <c r="K33" s="187">
        <f t="shared" si="2"/>
        <v>796.92611621621631</v>
      </c>
      <c r="L33" s="188"/>
      <c r="M33" s="8"/>
      <c r="N33" s="183"/>
      <c r="O33" s="184"/>
      <c r="P33" s="183"/>
      <c r="Q33" s="184"/>
      <c r="R33" s="183"/>
      <c r="S33" s="184"/>
      <c r="T33" s="183"/>
      <c r="U33" s="184"/>
      <c r="V33" s="8"/>
      <c r="Y33" s="43"/>
      <c r="Z33" s="27"/>
      <c r="AA33" s="17"/>
      <c r="AB33" s="17"/>
      <c r="AC33" s="18"/>
      <c r="AD33" s="56"/>
      <c r="AE33" s="18"/>
    </row>
    <row r="34" spans="1:31" s="7" customFormat="1" ht="12.75" customHeight="1">
      <c r="A34" s="278">
        <f t="shared" si="5"/>
        <v>797.64337466216216</v>
      </c>
      <c r="B34" s="184"/>
      <c r="C34" s="281"/>
      <c r="D34" s="184"/>
      <c r="E34" s="222">
        <f t="shared" si="3"/>
        <v>0.59199999999999997</v>
      </c>
      <c r="F34" s="199"/>
      <c r="G34" s="222">
        <v>3.6999999999999998E-2</v>
      </c>
      <c r="H34" s="289"/>
      <c r="I34" s="42">
        <v>16</v>
      </c>
      <c r="J34" s="34">
        <f t="shared" si="6"/>
        <v>74875</v>
      </c>
      <c r="K34" s="187">
        <f t="shared" si="2"/>
        <v>797.05137466216217</v>
      </c>
      <c r="L34" s="188"/>
      <c r="M34" s="8"/>
      <c r="N34" s="183"/>
      <c r="O34" s="184"/>
      <c r="P34" s="183"/>
      <c r="Q34" s="184"/>
      <c r="R34" s="183"/>
      <c r="S34" s="184"/>
      <c r="T34" s="183"/>
      <c r="U34" s="184"/>
      <c r="V34" s="8"/>
      <c r="Y34" s="43"/>
      <c r="Z34" s="28">
        <v>74590</v>
      </c>
      <c r="AA34" s="22" t="s">
        <v>24</v>
      </c>
      <c r="AB34" s="11"/>
      <c r="AC34" s="12"/>
      <c r="AD34" s="72">
        <v>370</v>
      </c>
      <c r="AE34" s="22" t="s">
        <v>25</v>
      </c>
    </row>
    <row r="35" spans="1:31" s="7" customFormat="1" ht="12.75" customHeight="1">
      <c r="A35" s="278">
        <f t="shared" si="5"/>
        <v>797.81452837837844</v>
      </c>
      <c r="B35" s="184"/>
      <c r="C35" s="219"/>
      <c r="D35" s="194"/>
      <c r="E35" s="222">
        <f t="shared" si="3"/>
        <v>0.59199999999999997</v>
      </c>
      <c r="F35" s="199"/>
      <c r="G35" s="222">
        <v>3.6999999999999998E-2</v>
      </c>
      <c r="H35" s="289"/>
      <c r="I35" s="42">
        <v>16</v>
      </c>
      <c r="J35" s="34">
        <f t="shared" si="6"/>
        <v>74900</v>
      </c>
      <c r="K35" s="187">
        <f t="shared" si="2"/>
        <v>797.22252837837846</v>
      </c>
      <c r="L35" s="188"/>
      <c r="M35" s="8"/>
      <c r="N35" s="183"/>
      <c r="O35" s="184"/>
      <c r="P35" s="183"/>
      <c r="Q35" s="184"/>
      <c r="R35" s="183"/>
      <c r="S35" s="184"/>
      <c r="T35" s="183"/>
      <c r="U35" s="184"/>
      <c r="V35" s="40"/>
      <c r="Y35" s="43"/>
      <c r="Z35" s="31">
        <v>798.34410000000003</v>
      </c>
      <c r="AA35" s="22" t="s">
        <v>26</v>
      </c>
      <c r="AB35" s="11"/>
      <c r="AC35" s="12"/>
      <c r="AD35" s="68">
        <v>-1.4999999999999999E-2</v>
      </c>
      <c r="AE35" s="25" t="s">
        <v>22</v>
      </c>
    </row>
    <row r="36" spans="1:31" s="7" customFormat="1" ht="12.75" customHeight="1">
      <c r="A36" s="278">
        <f t="shared" si="5"/>
        <v>798.03157736486492</v>
      </c>
      <c r="B36" s="184"/>
      <c r="C36" s="281"/>
      <c r="D36" s="184"/>
      <c r="E36" s="222">
        <f t="shared" si="3"/>
        <v>0.59199999999999997</v>
      </c>
      <c r="F36" s="199"/>
      <c r="G36" s="222">
        <v>3.6999999999999998E-2</v>
      </c>
      <c r="H36" s="289"/>
      <c r="I36" s="42">
        <v>16</v>
      </c>
      <c r="J36" s="34">
        <f t="shared" si="6"/>
        <v>74925</v>
      </c>
      <c r="K36" s="187">
        <f t="shared" si="2"/>
        <v>797.43957736486493</v>
      </c>
      <c r="L36" s="188"/>
      <c r="M36" s="8"/>
      <c r="N36" s="183"/>
      <c r="O36" s="184"/>
      <c r="P36" s="183"/>
      <c r="Q36" s="184"/>
      <c r="R36" s="183"/>
      <c r="S36" s="184"/>
      <c r="T36" s="183"/>
      <c r="U36" s="184"/>
      <c r="V36" s="8"/>
      <c r="Y36" s="43"/>
      <c r="Z36" s="28">
        <v>74775</v>
      </c>
      <c r="AA36" s="22" t="s">
        <v>21</v>
      </c>
      <c r="AB36" s="11"/>
      <c r="AC36" s="12"/>
      <c r="AD36" s="68">
        <v>1.217E-2</v>
      </c>
      <c r="AE36" s="25" t="s">
        <v>27</v>
      </c>
    </row>
    <row r="37" spans="1:31" s="7" customFormat="1" ht="12.75" customHeight="1">
      <c r="A37" s="278">
        <f t="shared" si="5"/>
        <v>798.2945216216217</v>
      </c>
      <c r="B37" s="184"/>
      <c r="C37" s="281"/>
      <c r="D37" s="184"/>
      <c r="E37" s="222">
        <f t="shared" si="3"/>
        <v>0.59199999999999997</v>
      </c>
      <c r="F37" s="199"/>
      <c r="G37" s="222">
        <v>3.6999999999999998E-2</v>
      </c>
      <c r="H37" s="289"/>
      <c r="I37" s="42">
        <v>16</v>
      </c>
      <c r="J37" s="34">
        <f t="shared" si="6"/>
        <v>74950</v>
      </c>
      <c r="K37" s="187">
        <f t="shared" si="2"/>
        <v>797.70252162162171</v>
      </c>
      <c r="L37" s="188"/>
      <c r="M37" s="8"/>
      <c r="N37" s="183"/>
      <c r="O37" s="184"/>
      <c r="P37" s="183"/>
      <c r="Q37" s="184"/>
      <c r="R37" s="183"/>
      <c r="S37" s="184"/>
      <c r="T37" s="183"/>
      <c r="U37" s="184"/>
      <c r="V37" s="8"/>
      <c r="Y37" s="43"/>
      <c r="Z37" s="31">
        <v>795.56910000000005</v>
      </c>
      <c r="AA37" s="22" t="s">
        <v>23</v>
      </c>
      <c r="AB37" s="11"/>
      <c r="AC37" s="12"/>
      <c r="AD37" s="58"/>
      <c r="AE37" s="18"/>
    </row>
    <row r="38" spans="1:31" s="7" customFormat="1" ht="12.75" customHeight="1">
      <c r="A38" s="278">
        <f t="shared" ref="A38" si="7">E38+K38</f>
        <v>798.41255000000001</v>
      </c>
      <c r="B38" s="184"/>
      <c r="C38" s="281"/>
      <c r="D38" s="184"/>
      <c r="E38" s="222">
        <f t="shared" ref="E38" si="8">G38*I38</f>
        <v>0.59199999999999997</v>
      </c>
      <c r="F38" s="199"/>
      <c r="G38" s="222">
        <v>3.6999999999999998E-2</v>
      </c>
      <c r="H38" s="289"/>
      <c r="I38" s="42">
        <v>16</v>
      </c>
      <c r="J38" s="64">
        <v>74960</v>
      </c>
      <c r="K38" s="187">
        <f t="shared" si="2"/>
        <v>797.82055000000003</v>
      </c>
      <c r="L38" s="188"/>
      <c r="M38" s="92"/>
      <c r="N38" s="183"/>
      <c r="O38" s="184"/>
      <c r="P38" s="183"/>
      <c r="Q38" s="184"/>
      <c r="R38" s="183"/>
      <c r="S38" s="184"/>
      <c r="T38" s="183"/>
      <c r="U38" s="184"/>
      <c r="V38" s="92"/>
      <c r="Y38" s="43"/>
      <c r="Z38" s="28">
        <v>74960</v>
      </c>
      <c r="AA38" s="22" t="s">
        <v>28</v>
      </c>
      <c r="AB38" s="11"/>
      <c r="AC38" s="12"/>
      <c r="AD38" s="58"/>
      <c r="AE38" s="18"/>
    </row>
    <row r="39" spans="1:31" s="7" customFormat="1" ht="12.75" customHeight="1">
      <c r="A39" s="278">
        <f t="shared" si="5"/>
        <v>798.5951</v>
      </c>
      <c r="B39" s="184"/>
      <c r="C39" s="281"/>
      <c r="D39" s="184"/>
      <c r="E39" s="222">
        <f t="shared" si="3"/>
        <v>0.59199999999999997</v>
      </c>
      <c r="F39" s="199"/>
      <c r="G39" s="222">
        <v>3.6999999999999998E-2</v>
      </c>
      <c r="H39" s="289"/>
      <c r="I39" s="42">
        <v>16</v>
      </c>
      <c r="J39" s="34">
        <f>J37+25</f>
        <v>74975</v>
      </c>
      <c r="K39" s="203">
        <f>$Z$37+($AD$36*($J39-$Z$36))</f>
        <v>798.00310000000002</v>
      </c>
      <c r="L39" s="204"/>
      <c r="M39" s="8"/>
      <c r="N39" s="183"/>
      <c r="O39" s="184"/>
      <c r="P39" s="183"/>
      <c r="Q39" s="184"/>
      <c r="R39" s="183"/>
      <c r="S39" s="184"/>
      <c r="T39" s="183"/>
      <c r="U39" s="184"/>
      <c r="V39" s="8"/>
      <c r="Y39" s="43"/>
      <c r="Z39" s="31">
        <v>797.82050000000004</v>
      </c>
      <c r="AA39" s="22" t="s">
        <v>29</v>
      </c>
      <c r="AB39" s="11"/>
      <c r="AC39" s="12"/>
      <c r="AD39" s="58"/>
      <c r="AE39" s="18"/>
    </row>
    <row r="40" spans="1:31" s="7" customFormat="1" ht="12.75" customHeight="1">
      <c r="A40" s="278">
        <f>E40+K40</f>
        <v>798.68089850000001</v>
      </c>
      <c r="B40" s="184"/>
      <c r="C40" s="290"/>
      <c r="D40" s="285"/>
      <c r="E40" s="222">
        <f t="shared" si="3"/>
        <v>0.59199999999999997</v>
      </c>
      <c r="F40" s="199"/>
      <c r="G40" s="222">
        <v>3.6999999999999998E-2</v>
      </c>
      <c r="H40" s="289"/>
      <c r="I40" s="42">
        <v>16</v>
      </c>
      <c r="J40" s="64">
        <v>74982.05</v>
      </c>
      <c r="K40" s="203">
        <f t="shared" ref="K40:K42" si="9">$Z$37+($AD$36*($J40-$Z$36))</f>
        <v>798.08889850000003</v>
      </c>
      <c r="L40" s="204"/>
      <c r="M40" s="8"/>
      <c r="N40" s="183"/>
      <c r="O40" s="184"/>
      <c r="P40" s="183"/>
      <c r="Q40" s="184"/>
      <c r="R40" s="183"/>
      <c r="S40" s="184"/>
      <c r="T40" s="183"/>
      <c r="U40" s="184"/>
      <c r="V40" s="93"/>
      <c r="Y40" s="43"/>
      <c r="Z40" s="32"/>
      <c r="AA40" s="26"/>
      <c r="AB40" s="11"/>
      <c r="AC40" s="12"/>
      <c r="AD40" s="58"/>
      <c r="AE40" s="18"/>
    </row>
    <row r="41" spans="1:31" s="7" customFormat="1" ht="12.75" customHeight="1">
      <c r="A41" s="278">
        <f t="shared" si="5"/>
        <v>798.89935000000003</v>
      </c>
      <c r="B41" s="184"/>
      <c r="C41" s="290"/>
      <c r="D41" s="285"/>
      <c r="E41" s="222">
        <f t="shared" si="3"/>
        <v>0.59199999999999997</v>
      </c>
      <c r="F41" s="199"/>
      <c r="G41" s="222">
        <v>3.6999999999999998E-2</v>
      </c>
      <c r="H41" s="289"/>
      <c r="I41" s="42">
        <v>16</v>
      </c>
      <c r="J41" s="34">
        <f>J39+25</f>
        <v>75000</v>
      </c>
      <c r="K41" s="203">
        <f t="shared" si="9"/>
        <v>798.30735000000004</v>
      </c>
      <c r="L41" s="204"/>
      <c r="M41" s="8"/>
      <c r="N41" s="183"/>
      <c r="O41" s="184"/>
      <c r="P41" s="183"/>
      <c r="Q41" s="184"/>
      <c r="R41" s="183"/>
      <c r="S41" s="184"/>
      <c r="T41" s="183"/>
      <c r="U41" s="184"/>
      <c r="V41" s="8"/>
      <c r="Y41" s="43"/>
      <c r="Z41" s="32"/>
      <c r="AA41" s="26"/>
      <c r="AB41" s="11"/>
      <c r="AC41" s="12"/>
      <c r="AD41" s="58"/>
      <c r="AE41" s="18"/>
    </row>
    <row r="42" spans="1:31" s="7" customFormat="1" ht="12.75" customHeight="1">
      <c r="A42" s="278">
        <f t="shared" ref="A42" si="10">E42+K42</f>
        <v>798.98514850000004</v>
      </c>
      <c r="B42" s="184"/>
      <c r="C42" s="290" t="s">
        <v>67</v>
      </c>
      <c r="D42" s="285"/>
      <c r="E42" s="222">
        <f t="shared" ref="E42" si="11">G42*I42</f>
        <v>0.59199999999999997</v>
      </c>
      <c r="F42" s="199"/>
      <c r="G42" s="291">
        <f>0.037-((0.037-0.016)/($J$47-$J$42))*($J42-$J$42)</f>
        <v>3.6999999999999998E-2</v>
      </c>
      <c r="H42" s="293"/>
      <c r="I42" s="42">
        <v>16</v>
      </c>
      <c r="J42" s="139">
        <v>75007.05</v>
      </c>
      <c r="K42" s="203">
        <f t="shared" si="9"/>
        <v>798.39314850000005</v>
      </c>
      <c r="L42" s="204"/>
      <c r="M42" s="92"/>
      <c r="N42" s="183"/>
      <c r="O42" s="184"/>
      <c r="P42" s="183"/>
      <c r="Q42" s="184"/>
      <c r="R42" s="183"/>
      <c r="S42" s="184"/>
      <c r="T42" s="183"/>
      <c r="U42" s="184"/>
      <c r="V42" s="123" t="s">
        <v>61</v>
      </c>
      <c r="Y42" s="43"/>
      <c r="Z42" s="27" t="s">
        <v>30</v>
      </c>
      <c r="AA42" s="26"/>
      <c r="AB42" s="11"/>
      <c r="AC42" s="12"/>
      <c r="AD42" s="58"/>
      <c r="AE42" s="18"/>
    </row>
    <row r="43" spans="1:31" s="7" customFormat="1" ht="12.75" customHeight="1">
      <c r="A43" s="278">
        <f t="shared" si="5"/>
        <v>799.13266138125437</v>
      </c>
      <c r="B43" s="184"/>
      <c r="C43" s="290" t="s">
        <v>67</v>
      </c>
      <c r="D43" s="285"/>
      <c r="E43" s="222">
        <f t="shared" si="3"/>
        <v>0.52116138125441547</v>
      </c>
      <c r="F43" s="199"/>
      <c r="G43" s="291">
        <f t="shared" ref="G43:G47" si="12">0.037-((0.037-0.016)/($J$47-$J$42))*($J43-$J$42)</f>
        <v>3.2572586328400967E-2</v>
      </c>
      <c r="H43" s="293"/>
      <c r="I43" s="42">
        <v>16</v>
      </c>
      <c r="J43" s="64">
        <f>J41+25</f>
        <v>75025</v>
      </c>
      <c r="K43" s="187">
        <f t="shared" ref="K43:K60" si="13">$Z$51+(0.5*(($AD$52-$AD$51)/$AD$50)*($J43-$Z$50)^2)+($AD$51*($J43-$Z$50))</f>
        <v>798.61149999999998</v>
      </c>
      <c r="L43" s="188"/>
      <c r="M43" s="8"/>
      <c r="N43" s="183"/>
      <c r="O43" s="184"/>
      <c r="P43" s="183"/>
      <c r="Q43" s="184"/>
      <c r="R43" s="183"/>
      <c r="S43" s="184"/>
      <c r="T43" s="183"/>
      <c r="U43" s="184"/>
      <c r="V43" s="8"/>
      <c r="Y43" s="43"/>
      <c r="AD43" s="59"/>
    </row>
    <row r="44" spans="1:31" s="7" customFormat="1" ht="12.75" customHeight="1">
      <c r="A44" s="278">
        <f t="shared" si="5"/>
        <v>799.31128785236081</v>
      </c>
      <c r="B44" s="184"/>
      <c r="C44" s="290" t="s">
        <v>67</v>
      </c>
      <c r="D44" s="285"/>
      <c r="E44" s="222">
        <f t="shared" si="3"/>
        <v>0.42250035236082784</v>
      </c>
      <c r="F44" s="199"/>
      <c r="G44" s="291">
        <f t="shared" si="12"/>
        <v>2.640627202255174E-2</v>
      </c>
      <c r="H44" s="293"/>
      <c r="I44" s="42">
        <v>16</v>
      </c>
      <c r="J44" s="34">
        <f>J43+25</f>
        <v>75050</v>
      </c>
      <c r="K44" s="187">
        <f t="shared" si="13"/>
        <v>798.88878750000003</v>
      </c>
      <c r="L44" s="188"/>
      <c r="M44" s="8"/>
      <c r="N44" s="183"/>
      <c r="O44" s="184"/>
      <c r="P44" s="183"/>
      <c r="Q44" s="184"/>
      <c r="R44" s="183"/>
      <c r="S44" s="184"/>
      <c r="T44" s="183"/>
      <c r="U44" s="184"/>
      <c r="V44" s="8"/>
      <c r="Y44" s="43"/>
      <c r="AD44" s="59"/>
    </row>
    <row r="45" spans="1:31" s="7" customFormat="1" ht="12.75" customHeight="1">
      <c r="A45" s="278">
        <f t="shared" si="5"/>
        <v>799.43598932346731</v>
      </c>
      <c r="B45" s="184"/>
      <c r="C45" s="290" t="s">
        <v>67</v>
      </c>
      <c r="D45" s="285"/>
      <c r="E45" s="222">
        <f t="shared" si="3"/>
        <v>0.32383932346724009</v>
      </c>
      <c r="F45" s="199"/>
      <c r="G45" s="291">
        <f t="shared" si="12"/>
        <v>2.0239957716702506E-2</v>
      </c>
      <c r="H45" s="293"/>
      <c r="I45" s="42">
        <v>16</v>
      </c>
      <c r="J45" s="34">
        <f t="shared" si="6"/>
        <v>75075</v>
      </c>
      <c r="K45" s="187">
        <f t="shared" si="13"/>
        <v>799.11215000000004</v>
      </c>
      <c r="L45" s="188"/>
      <c r="M45" s="8"/>
      <c r="N45" s="183"/>
      <c r="O45" s="184"/>
      <c r="P45" s="183"/>
      <c r="Q45" s="184"/>
      <c r="R45" s="183"/>
      <c r="S45" s="184"/>
      <c r="T45" s="183"/>
      <c r="U45" s="184"/>
      <c r="V45" s="8"/>
      <c r="Y45" s="43"/>
      <c r="AD45" s="59"/>
    </row>
    <row r="46" spans="1:31" s="7" customFormat="1" ht="12.75" customHeight="1">
      <c r="A46" s="278">
        <f>E46+K46</f>
        <v>799.46140754746932</v>
      </c>
      <c r="B46" s="184"/>
      <c r="C46" s="290" t="s">
        <v>67</v>
      </c>
      <c r="D46" s="285"/>
      <c r="E46" s="222">
        <f t="shared" si="3"/>
        <v>0.29601691331923691</v>
      </c>
      <c r="F46" s="199"/>
      <c r="G46" s="291">
        <f t="shared" si="12"/>
        <v>1.8501057082452307E-2</v>
      </c>
      <c r="H46" s="293"/>
      <c r="I46" s="42">
        <v>16</v>
      </c>
      <c r="J46" s="137">
        <v>75082.05</v>
      </c>
      <c r="K46" s="187">
        <f t="shared" si="13"/>
        <v>799.16539063415007</v>
      </c>
      <c r="L46" s="188"/>
      <c r="M46" s="8"/>
      <c r="N46" s="183"/>
      <c r="O46" s="184"/>
      <c r="P46" s="183"/>
      <c r="Q46" s="184"/>
      <c r="R46" s="183"/>
      <c r="S46" s="184"/>
      <c r="T46" s="183"/>
      <c r="U46" s="184"/>
      <c r="V46" s="63" t="s">
        <v>32</v>
      </c>
      <c r="Y46" s="43"/>
      <c r="AD46" s="59"/>
    </row>
    <row r="47" spans="1:31" s="7" customFormat="1" ht="12.75" customHeight="1">
      <c r="A47" s="278">
        <f>E47+K47</f>
        <v>799.49044693824601</v>
      </c>
      <c r="B47" s="184"/>
      <c r="C47" s="290" t="s">
        <v>67</v>
      </c>
      <c r="D47" s="285"/>
      <c r="E47" s="222">
        <f t="shared" si="3"/>
        <v>0.25600000000000001</v>
      </c>
      <c r="F47" s="199"/>
      <c r="G47" s="291">
        <f t="shared" si="12"/>
        <v>1.6E-2</v>
      </c>
      <c r="H47" s="293"/>
      <c r="I47" s="42">
        <v>16</v>
      </c>
      <c r="J47" s="64">
        <v>75092.19</v>
      </c>
      <c r="K47" s="187">
        <f t="shared" si="13"/>
        <v>799.23444693824604</v>
      </c>
      <c r="L47" s="188"/>
      <c r="M47" s="8"/>
      <c r="N47" s="183"/>
      <c r="O47" s="184"/>
      <c r="P47" s="183"/>
      <c r="Q47" s="184"/>
      <c r="R47" s="183"/>
      <c r="S47" s="184"/>
      <c r="T47" s="183"/>
      <c r="U47" s="184"/>
      <c r="V47" s="40"/>
      <c r="Y47" s="43"/>
      <c r="Z47" s="27" t="s">
        <v>66</v>
      </c>
      <c r="AA47" s="17"/>
      <c r="AB47" s="17"/>
      <c r="AC47" s="18"/>
      <c r="AD47" s="56"/>
      <c r="AE47" s="18"/>
    </row>
    <row r="48" spans="1:31" s="7" customFormat="1" ht="12.75" customHeight="1">
      <c r="A48" s="278">
        <f t="shared" si="5"/>
        <v>799.53758749999986</v>
      </c>
      <c r="B48" s="184"/>
      <c r="C48" s="281"/>
      <c r="D48" s="184"/>
      <c r="E48" s="222">
        <f t="shared" si="3"/>
        <v>0.25600000000000001</v>
      </c>
      <c r="F48" s="199"/>
      <c r="G48" s="279">
        <v>1.6E-2</v>
      </c>
      <c r="H48" s="280"/>
      <c r="I48" s="42">
        <v>16</v>
      </c>
      <c r="J48" s="34">
        <f>J45+25</f>
        <v>75100</v>
      </c>
      <c r="K48" s="187">
        <f t="shared" si="13"/>
        <v>799.28158749999989</v>
      </c>
      <c r="L48" s="188"/>
      <c r="M48" s="8"/>
      <c r="N48" s="183"/>
      <c r="O48" s="184"/>
      <c r="P48" s="183"/>
      <c r="Q48" s="184"/>
      <c r="R48" s="183"/>
      <c r="S48" s="184"/>
      <c r="T48" s="183"/>
      <c r="U48" s="184"/>
      <c r="V48" s="8"/>
      <c r="Y48" s="43"/>
      <c r="Z48" s="27"/>
      <c r="AA48" s="17"/>
      <c r="AB48" s="17"/>
      <c r="AC48" s="17"/>
      <c r="AD48" s="126"/>
      <c r="AE48" s="17"/>
    </row>
    <row r="49" spans="1:31" s="124" customFormat="1" ht="12.75" customHeight="1">
      <c r="A49" s="278">
        <f t="shared" si="5"/>
        <v>799.65309999999988</v>
      </c>
      <c r="B49" s="184"/>
      <c r="C49" s="281"/>
      <c r="D49" s="184"/>
      <c r="E49" s="222">
        <f t="shared" si="3"/>
        <v>0.25600000000000001</v>
      </c>
      <c r="F49" s="199"/>
      <c r="G49" s="279">
        <v>1.6E-2</v>
      </c>
      <c r="H49" s="280"/>
      <c r="I49" s="42">
        <v>16</v>
      </c>
      <c r="J49" s="34">
        <f t="shared" si="6"/>
        <v>75125</v>
      </c>
      <c r="K49" s="187">
        <f t="shared" si="13"/>
        <v>799.39709999999991</v>
      </c>
      <c r="L49" s="188"/>
      <c r="M49" s="8"/>
      <c r="N49" s="183"/>
      <c r="O49" s="184"/>
      <c r="P49" s="183"/>
      <c r="Q49" s="184"/>
      <c r="R49" s="183"/>
      <c r="S49" s="184"/>
      <c r="T49" s="183"/>
      <c r="U49" s="184"/>
      <c r="V49" s="8"/>
      <c r="Y49" s="125"/>
      <c r="Z49" s="23"/>
      <c r="AA49" s="17"/>
      <c r="AB49" s="17"/>
      <c r="AC49" s="18"/>
      <c r="AD49" s="56"/>
      <c r="AE49" s="18"/>
    </row>
    <row r="50" spans="1:31" s="7" customFormat="1" ht="12.75" customHeight="1">
      <c r="A50" s="195">
        <f t="shared" si="5"/>
        <v>799.71468749999997</v>
      </c>
      <c r="B50" s="196"/>
      <c r="C50" s="197"/>
      <c r="D50" s="196"/>
      <c r="E50" s="222">
        <f t="shared" si="3"/>
        <v>0.25600000000000001</v>
      </c>
      <c r="F50" s="199"/>
      <c r="G50" s="279">
        <v>1.6E-2</v>
      </c>
      <c r="H50" s="280"/>
      <c r="I50" s="42">
        <v>16</v>
      </c>
      <c r="J50" s="45">
        <f t="shared" si="6"/>
        <v>75150</v>
      </c>
      <c r="K50" s="187">
        <f t="shared" si="13"/>
        <v>799.4586875</v>
      </c>
      <c r="L50" s="188"/>
      <c r="M50" s="93"/>
      <c r="N50" s="205"/>
      <c r="O50" s="196"/>
      <c r="P50" s="205"/>
      <c r="Q50" s="196"/>
      <c r="R50" s="205"/>
      <c r="S50" s="196"/>
      <c r="T50" s="205"/>
      <c r="U50" s="196"/>
      <c r="V50" s="93"/>
      <c r="Z50" s="28">
        <v>75025</v>
      </c>
      <c r="AA50" s="22" t="s">
        <v>24</v>
      </c>
      <c r="AB50" s="11"/>
      <c r="AC50" s="12"/>
      <c r="AD50" s="72">
        <v>450</v>
      </c>
      <c r="AE50" s="22" t="s">
        <v>25</v>
      </c>
    </row>
    <row r="51" spans="1:31" s="7" customFormat="1" ht="12.75" customHeight="1">
      <c r="A51" s="278">
        <f t="shared" si="5"/>
        <v>799.72235000000001</v>
      </c>
      <c r="B51" s="184"/>
      <c r="C51" s="281"/>
      <c r="D51" s="184"/>
      <c r="E51" s="222">
        <f t="shared" si="3"/>
        <v>0.25600000000000001</v>
      </c>
      <c r="F51" s="199"/>
      <c r="G51" s="279">
        <v>1.6E-2</v>
      </c>
      <c r="H51" s="280"/>
      <c r="I51" s="42">
        <v>16</v>
      </c>
      <c r="J51" s="34">
        <f t="shared" si="6"/>
        <v>75175</v>
      </c>
      <c r="K51" s="187">
        <f t="shared" si="13"/>
        <v>799.46635000000003</v>
      </c>
      <c r="L51" s="188"/>
      <c r="M51" s="8"/>
      <c r="N51" s="183"/>
      <c r="O51" s="184"/>
      <c r="P51" s="183"/>
      <c r="Q51" s="184"/>
      <c r="R51" s="183"/>
      <c r="S51" s="184"/>
      <c r="T51" s="183"/>
      <c r="U51" s="184"/>
      <c r="V51" s="8"/>
      <c r="Z51" s="31">
        <v>798.61149999999998</v>
      </c>
      <c r="AA51" s="22" t="s">
        <v>26</v>
      </c>
      <c r="AB51" s="11"/>
      <c r="AC51" s="12"/>
      <c r="AD51" s="68">
        <v>1.217E-2</v>
      </c>
      <c r="AE51" s="25" t="s">
        <v>22</v>
      </c>
    </row>
    <row r="52" spans="1:31" s="7" customFormat="1" ht="12.75" customHeight="1">
      <c r="A52" s="278">
        <f t="shared" si="5"/>
        <v>799.67608749999988</v>
      </c>
      <c r="B52" s="184"/>
      <c r="C52" s="281"/>
      <c r="D52" s="184"/>
      <c r="E52" s="222">
        <f t="shared" si="3"/>
        <v>0.25600000000000001</v>
      </c>
      <c r="F52" s="199"/>
      <c r="G52" s="279">
        <v>1.6E-2</v>
      </c>
      <c r="H52" s="280"/>
      <c r="I52" s="111">
        <v>16</v>
      </c>
      <c r="J52" s="34">
        <f t="shared" si="6"/>
        <v>75200</v>
      </c>
      <c r="K52" s="187">
        <f t="shared" si="13"/>
        <v>799.42008749999991</v>
      </c>
      <c r="L52" s="188"/>
      <c r="M52" s="8"/>
      <c r="N52" s="183"/>
      <c r="O52" s="184"/>
      <c r="P52" s="183"/>
      <c r="Q52" s="184"/>
      <c r="R52" s="183"/>
      <c r="S52" s="184"/>
      <c r="T52" s="183"/>
      <c r="U52" s="184"/>
      <c r="V52" s="8"/>
      <c r="Z52" s="28">
        <v>75250</v>
      </c>
      <c r="AA52" s="22" t="s">
        <v>21</v>
      </c>
      <c r="AB52" s="11"/>
      <c r="AC52" s="12"/>
      <c r="AD52" s="68">
        <v>-2.6655999999999999E-2</v>
      </c>
      <c r="AE52" s="25" t="s">
        <v>27</v>
      </c>
    </row>
    <row r="53" spans="1:31" s="7" customFormat="1" ht="12.75" customHeight="1">
      <c r="A53" s="278">
        <f t="shared" si="5"/>
        <v>799.57589999999993</v>
      </c>
      <c r="B53" s="184"/>
      <c r="C53" s="281"/>
      <c r="D53" s="184"/>
      <c r="E53" s="222">
        <f t="shared" si="3"/>
        <v>0.25600000000000001</v>
      </c>
      <c r="F53" s="199"/>
      <c r="G53" s="279">
        <v>1.6E-2</v>
      </c>
      <c r="H53" s="280"/>
      <c r="I53" s="111">
        <v>16</v>
      </c>
      <c r="J53" s="34">
        <f t="shared" si="6"/>
        <v>75225</v>
      </c>
      <c r="K53" s="187">
        <f t="shared" si="13"/>
        <v>799.31989999999996</v>
      </c>
      <c r="L53" s="188"/>
      <c r="M53" s="8"/>
      <c r="N53" s="183"/>
      <c r="O53" s="184"/>
      <c r="P53" s="183"/>
      <c r="Q53" s="184"/>
      <c r="R53" s="183"/>
      <c r="S53" s="184"/>
      <c r="T53" s="183"/>
      <c r="U53" s="184"/>
      <c r="V53" s="8"/>
      <c r="Z53" s="31">
        <v>801.34969999999998</v>
      </c>
      <c r="AA53" s="22" t="s">
        <v>23</v>
      </c>
      <c r="AB53" s="11"/>
      <c r="AC53" s="12"/>
      <c r="AD53" s="69"/>
      <c r="AE53" s="18"/>
    </row>
    <row r="54" spans="1:31" s="7" customFormat="1" ht="12.75" customHeight="1">
      <c r="A54" s="278">
        <f t="shared" si="5"/>
        <v>799.42178749999994</v>
      </c>
      <c r="B54" s="184"/>
      <c r="C54" s="281"/>
      <c r="D54" s="184"/>
      <c r="E54" s="222">
        <f t="shared" ref="E54:E79" si="14">G54*I54</f>
        <v>0.25600000000000001</v>
      </c>
      <c r="F54" s="199"/>
      <c r="G54" s="279">
        <v>1.6E-2</v>
      </c>
      <c r="H54" s="280"/>
      <c r="I54" s="111">
        <v>16</v>
      </c>
      <c r="J54" s="34">
        <f t="shared" si="6"/>
        <v>75250</v>
      </c>
      <c r="K54" s="187">
        <f t="shared" si="13"/>
        <v>799.16578749999996</v>
      </c>
      <c r="L54" s="188"/>
      <c r="M54" s="8"/>
      <c r="N54" s="183"/>
      <c r="O54" s="184"/>
      <c r="P54" s="183"/>
      <c r="Q54" s="184"/>
      <c r="R54" s="183"/>
      <c r="S54" s="184"/>
      <c r="T54" s="183"/>
      <c r="U54" s="184"/>
      <c r="V54" s="8"/>
      <c r="Z54" s="28">
        <v>75475</v>
      </c>
      <c r="AA54" s="22" t="s">
        <v>28</v>
      </c>
      <c r="AB54" s="11"/>
      <c r="AC54" s="12"/>
      <c r="AD54" s="58"/>
      <c r="AE54" s="18"/>
    </row>
    <row r="55" spans="1:31" s="7" customFormat="1" ht="12.75" customHeight="1">
      <c r="A55" s="278">
        <f t="shared" si="5"/>
        <v>799.21375</v>
      </c>
      <c r="B55" s="184"/>
      <c r="C55" s="281"/>
      <c r="D55" s="184"/>
      <c r="E55" s="222">
        <f t="shared" si="14"/>
        <v>0.25600000000000001</v>
      </c>
      <c r="F55" s="199"/>
      <c r="G55" s="279">
        <v>1.6E-2</v>
      </c>
      <c r="H55" s="280"/>
      <c r="I55" s="111">
        <v>16</v>
      </c>
      <c r="J55" s="34">
        <f t="shared" si="6"/>
        <v>75275</v>
      </c>
      <c r="K55" s="187">
        <f t="shared" si="13"/>
        <v>798.95775000000003</v>
      </c>
      <c r="L55" s="188"/>
      <c r="M55" s="8"/>
      <c r="N55" s="183"/>
      <c r="O55" s="184"/>
      <c r="P55" s="183"/>
      <c r="Q55" s="184"/>
      <c r="R55" s="183"/>
      <c r="S55" s="184"/>
      <c r="T55" s="183"/>
      <c r="U55" s="184"/>
      <c r="V55" s="8"/>
      <c r="Z55" s="31">
        <v>795.35209999999995</v>
      </c>
      <c r="AA55" s="22" t="s">
        <v>29</v>
      </c>
      <c r="AB55" s="11"/>
      <c r="AC55" s="12"/>
      <c r="AD55" s="58"/>
      <c r="AE55" s="18"/>
    </row>
    <row r="56" spans="1:31" s="7" customFormat="1" ht="12.75" customHeight="1">
      <c r="A56" s="278">
        <f t="shared" si="5"/>
        <v>798.95178750000002</v>
      </c>
      <c r="B56" s="184"/>
      <c r="C56" s="219"/>
      <c r="D56" s="194"/>
      <c r="E56" s="222">
        <f t="shared" si="14"/>
        <v>0.25600000000000001</v>
      </c>
      <c r="F56" s="199"/>
      <c r="G56" s="279">
        <v>1.6E-2</v>
      </c>
      <c r="H56" s="280"/>
      <c r="I56" s="111">
        <v>16</v>
      </c>
      <c r="J56" s="34">
        <f t="shared" si="6"/>
        <v>75300</v>
      </c>
      <c r="K56" s="187">
        <f t="shared" si="13"/>
        <v>798.69578750000005</v>
      </c>
      <c r="L56" s="188"/>
      <c r="M56" s="8"/>
      <c r="N56" s="183"/>
      <c r="O56" s="184"/>
      <c r="P56" s="183"/>
      <c r="Q56" s="184"/>
      <c r="R56" s="183"/>
      <c r="S56" s="184"/>
      <c r="T56" s="183"/>
      <c r="U56" s="184"/>
      <c r="V56" s="40"/>
      <c r="Z56" s="31"/>
      <c r="AA56" s="22"/>
      <c r="AB56" s="11"/>
      <c r="AC56" s="12"/>
      <c r="AD56" s="58"/>
      <c r="AE56" s="18"/>
    </row>
    <row r="57" spans="1:31" s="7" customFormat="1" ht="12.75" customHeight="1">
      <c r="A57" s="278">
        <f t="shared" si="5"/>
        <v>798.63589999999988</v>
      </c>
      <c r="B57" s="184"/>
      <c r="C57" s="281"/>
      <c r="D57" s="184"/>
      <c r="E57" s="222">
        <f t="shared" si="14"/>
        <v>0.25600000000000001</v>
      </c>
      <c r="F57" s="199"/>
      <c r="G57" s="279">
        <v>1.6E-2</v>
      </c>
      <c r="H57" s="280"/>
      <c r="I57" s="111">
        <v>16</v>
      </c>
      <c r="J57" s="34">
        <f t="shared" si="6"/>
        <v>75325</v>
      </c>
      <c r="K57" s="187">
        <f t="shared" si="13"/>
        <v>798.37989999999991</v>
      </c>
      <c r="L57" s="188"/>
      <c r="M57" s="8"/>
      <c r="N57" s="183"/>
      <c r="O57" s="184"/>
      <c r="P57" s="183"/>
      <c r="Q57" s="184"/>
      <c r="R57" s="183"/>
      <c r="S57" s="184"/>
      <c r="T57" s="183"/>
      <c r="U57" s="184"/>
      <c r="V57" s="8"/>
      <c r="Z57" s="31"/>
      <c r="AA57" s="22"/>
      <c r="AB57" s="11"/>
      <c r="AC57" s="12"/>
      <c r="AD57" s="58"/>
      <c r="AE57" s="18"/>
    </row>
    <row r="58" spans="1:31" s="7" customFormat="1" ht="12.75" customHeight="1">
      <c r="A58" s="206">
        <f t="shared" si="5"/>
        <v>798.26608749999991</v>
      </c>
      <c r="B58" s="207"/>
      <c r="C58" s="208"/>
      <c r="D58" s="207"/>
      <c r="E58" s="286">
        <f t="shared" si="14"/>
        <v>0.25600000000000001</v>
      </c>
      <c r="F58" s="210"/>
      <c r="G58" s="287">
        <v>1.6E-2</v>
      </c>
      <c r="H58" s="288"/>
      <c r="I58" s="113">
        <v>16</v>
      </c>
      <c r="J58" s="77">
        <f t="shared" si="6"/>
        <v>75350</v>
      </c>
      <c r="K58" s="213">
        <f t="shared" si="13"/>
        <v>798.01008749999994</v>
      </c>
      <c r="L58" s="214"/>
      <c r="M58" s="112"/>
      <c r="N58" s="216"/>
      <c r="O58" s="207"/>
      <c r="P58" s="216"/>
      <c r="Q58" s="207"/>
      <c r="R58" s="216"/>
      <c r="S58" s="207"/>
      <c r="T58" s="216"/>
      <c r="U58" s="207"/>
      <c r="V58" s="112"/>
      <c r="Z58" s="27" t="s">
        <v>30</v>
      </c>
      <c r="AA58" s="26"/>
      <c r="AB58" s="11"/>
      <c r="AC58" s="12"/>
      <c r="AD58" s="58"/>
      <c r="AE58" s="18"/>
    </row>
    <row r="59" spans="1:31" s="7" customFormat="1" ht="12.75" customHeight="1">
      <c r="A59" s="278">
        <f t="shared" si="5"/>
        <v>797.8423499999999</v>
      </c>
      <c r="B59" s="184"/>
      <c r="C59" s="281"/>
      <c r="D59" s="184"/>
      <c r="E59" s="222">
        <f t="shared" si="14"/>
        <v>0.25600000000000001</v>
      </c>
      <c r="F59" s="199"/>
      <c r="G59" s="279">
        <v>1.6E-2</v>
      </c>
      <c r="H59" s="280"/>
      <c r="I59" s="111">
        <v>16</v>
      </c>
      <c r="J59" s="34">
        <f t="shared" si="6"/>
        <v>75375</v>
      </c>
      <c r="K59" s="187">
        <f t="shared" si="13"/>
        <v>797.58634999999992</v>
      </c>
      <c r="L59" s="188"/>
      <c r="M59" s="8"/>
      <c r="N59" s="183"/>
      <c r="O59" s="184"/>
      <c r="P59" s="183"/>
      <c r="Q59" s="184"/>
      <c r="R59" s="183"/>
      <c r="S59" s="184"/>
      <c r="T59" s="183"/>
      <c r="U59" s="184"/>
      <c r="V59" s="8"/>
      <c r="Z59" s="27"/>
      <c r="AA59" s="26"/>
      <c r="AB59" s="11"/>
      <c r="AC59" s="12"/>
      <c r="AD59" s="58"/>
      <c r="AE59" s="17"/>
    </row>
    <row r="60" spans="1:31" s="124" customFormat="1" ht="12.75" customHeight="1">
      <c r="A60" s="278">
        <f t="shared" si="5"/>
        <v>797.36468749999995</v>
      </c>
      <c r="B60" s="184"/>
      <c r="C60" s="281"/>
      <c r="D60" s="184"/>
      <c r="E60" s="222">
        <f t="shared" si="14"/>
        <v>0.25600000000000001</v>
      </c>
      <c r="F60" s="199"/>
      <c r="G60" s="279">
        <v>1.6E-2</v>
      </c>
      <c r="H60" s="280"/>
      <c r="I60" s="111">
        <v>16</v>
      </c>
      <c r="J60" s="34">
        <f t="shared" si="6"/>
        <v>75400</v>
      </c>
      <c r="K60" s="187">
        <f t="shared" si="13"/>
        <v>797.10868749999997</v>
      </c>
      <c r="L60" s="188"/>
      <c r="M60" s="8"/>
      <c r="N60" s="183"/>
      <c r="O60" s="184"/>
      <c r="P60" s="183"/>
      <c r="Q60" s="184"/>
      <c r="R60" s="183"/>
      <c r="S60" s="184"/>
      <c r="T60" s="183"/>
      <c r="U60" s="184"/>
      <c r="V60" s="8"/>
      <c r="Z60" s="27"/>
      <c r="AA60" s="26"/>
      <c r="AB60" s="11"/>
      <c r="AC60" s="12"/>
      <c r="AD60" s="58"/>
      <c r="AE60" s="18"/>
    </row>
    <row r="61" spans="1:31" s="7" customFormat="1" ht="12.75" customHeight="1">
      <c r="A61" s="195">
        <f t="shared" si="5"/>
        <v>796.83310000000006</v>
      </c>
      <c r="B61" s="196"/>
      <c r="C61" s="197"/>
      <c r="D61" s="196"/>
      <c r="E61" s="222">
        <f t="shared" si="14"/>
        <v>0.25600000000000001</v>
      </c>
      <c r="F61" s="199"/>
      <c r="G61" s="279">
        <v>1.6E-2</v>
      </c>
      <c r="H61" s="280"/>
      <c r="I61" s="111">
        <v>16</v>
      </c>
      <c r="J61" s="45">
        <f t="shared" si="6"/>
        <v>75425</v>
      </c>
      <c r="K61" s="187">
        <f t="shared" ref="K61:K63" si="15">$Z$51+(0.5*(($AD$52-$AD$51)/$AD$50)*($J61-$Z$50)^2)+($AD$51*($J61-$Z$50))</f>
        <v>796.57710000000009</v>
      </c>
      <c r="L61" s="188"/>
      <c r="M61" s="93"/>
      <c r="N61" s="205"/>
      <c r="O61" s="196"/>
      <c r="P61" s="205"/>
      <c r="Q61" s="196"/>
      <c r="R61" s="205"/>
      <c r="S61" s="196"/>
      <c r="T61" s="205"/>
      <c r="U61" s="196"/>
      <c r="V61" s="93"/>
      <c r="AD61" s="59"/>
    </row>
    <row r="62" spans="1:31" s="7" customFormat="1" ht="12.75" customHeight="1">
      <c r="A62" s="278">
        <f t="shared" si="5"/>
        <v>796.2475874999999</v>
      </c>
      <c r="B62" s="184"/>
      <c r="C62" s="281"/>
      <c r="D62" s="184"/>
      <c r="E62" s="222">
        <f t="shared" si="14"/>
        <v>0.25600000000000001</v>
      </c>
      <c r="F62" s="199"/>
      <c r="G62" s="279">
        <v>1.6E-2</v>
      </c>
      <c r="H62" s="280"/>
      <c r="I62" s="111">
        <v>16</v>
      </c>
      <c r="J62" s="34">
        <f>J61+25</f>
        <v>75450</v>
      </c>
      <c r="K62" s="187">
        <f t="shared" si="15"/>
        <v>795.99158749999992</v>
      </c>
      <c r="L62" s="188"/>
      <c r="M62" s="8"/>
      <c r="N62" s="183"/>
      <c r="O62" s="184"/>
      <c r="P62" s="183"/>
      <c r="Q62" s="184"/>
      <c r="R62" s="183"/>
      <c r="S62" s="184"/>
      <c r="T62" s="183"/>
      <c r="U62" s="184"/>
      <c r="V62" s="8"/>
      <c r="Z62" s="27" t="s">
        <v>111</v>
      </c>
      <c r="AA62" s="17"/>
      <c r="AB62" s="17"/>
      <c r="AC62" s="18"/>
      <c r="AD62" s="56"/>
      <c r="AE62" s="18"/>
    </row>
    <row r="63" spans="1:31" s="7" customFormat="1" ht="12.75" customHeight="1">
      <c r="A63" s="278">
        <f t="shared" si="5"/>
        <v>795.60814999999991</v>
      </c>
      <c r="B63" s="184"/>
      <c r="C63" s="281"/>
      <c r="D63" s="184"/>
      <c r="E63" s="222">
        <f t="shared" si="14"/>
        <v>0.25600000000000001</v>
      </c>
      <c r="F63" s="199"/>
      <c r="G63" s="279">
        <v>1.6E-2</v>
      </c>
      <c r="H63" s="280"/>
      <c r="I63" s="42">
        <v>16</v>
      </c>
      <c r="J63" s="64">
        <f t="shared" si="6"/>
        <v>75475</v>
      </c>
      <c r="K63" s="187">
        <f t="shared" si="15"/>
        <v>795.35214999999994</v>
      </c>
      <c r="L63" s="188"/>
      <c r="M63" s="8"/>
      <c r="N63" s="183"/>
      <c r="O63" s="184"/>
      <c r="P63" s="183"/>
      <c r="Q63" s="184"/>
      <c r="R63" s="183"/>
      <c r="S63" s="184"/>
      <c r="T63" s="183"/>
      <c r="U63" s="184"/>
      <c r="V63" s="8"/>
      <c r="Z63" s="27"/>
      <c r="AA63" s="17"/>
      <c r="AB63" s="17"/>
      <c r="AC63" s="18"/>
      <c r="AD63" s="56"/>
      <c r="AE63" s="18"/>
    </row>
    <row r="64" spans="1:31" s="7" customFormat="1" ht="12.75" customHeight="1">
      <c r="A64" s="278">
        <f>E64+K64</f>
        <v>795.43057103999979</v>
      </c>
      <c r="B64" s="184"/>
      <c r="C64" s="219"/>
      <c r="D64" s="194"/>
      <c r="E64" s="222">
        <f t="shared" si="14"/>
        <v>0.25600000000000001</v>
      </c>
      <c r="F64" s="199"/>
      <c r="G64" s="279">
        <v>1.6E-2</v>
      </c>
      <c r="H64" s="280"/>
      <c r="I64" s="42">
        <v>16</v>
      </c>
      <c r="J64" s="64">
        <v>75481.66</v>
      </c>
      <c r="K64" s="203">
        <f>$Z$55+($AD$52*($J64-$Z$54))</f>
        <v>795.17457103999982</v>
      </c>
      <c r="L64" s="204"/>
      <c r="M64" s="8"/>
      <c r="N64" s="183"/>
      <c r="O64" s="184"/>
      <c r="P64" s="183"/>
      <c r="Q64" s="184"/>
      <c r="R64" s="183"/>
      <c r="S64" s="184"/>
      <c r="T64" s="183"/>
      <c r="U64" s="184"/>
      <c r="V64" s="8"/>
      <c r="Z64" s="23"/>
      <c r="AA64" s="17"/>
      <c r="AB64" s="17"/>
      <c r="AC64" s="18"/>
      <c r="AD64" s="56"/>
      <c r="AE64" s="18"/>
    </row>
    <row r="65" spans="1:31" s="7" customFormat="1" ht="12.75" customHeight="1">
      <c r="A65" s="278">
        <f t="shared" si="5"/>
        <v>794.94169999999997</v>
      </c>
      <c r="B65" s="184"/>
      <c r="C65" s="219"/>
      <c r="D65" s="194"/>
      <c r="E65" s="222">
        <f t="shared" si="14"/>
        <v>0.25600000000000001</v>
      </c>
      <c r="F65" s="199"/>
      <c r="G65" s="279">
        <v>1.6E-2</v>
      </c>
      <c r="H65" s="280"/>
      <c r="I65" s="42">
        <v>16</v>
      </c>
      <c r="J65" s="34">
        <f>J63+25</f>
        <v>75500</v>
      </c>
      <c r="K65" s="203">
        <f t="shared" ref="K65:K66" si="16">$Z$55+($AD$52*($J65-$Z$54))</f>
        <v>794.6857</v>
      </c>
      <c r="L65" s="204"/>
      <c r="M65" s="8"/>
      <c r="N65" s="183"/>
      <c r="O65" s="184"/>
      <c r="P65" s="183"/>
      <c r="Q65" s="184"/>
      <c r="R65" s="183"/>
      <c r="S65" s="184"/>
      <c r="T65" s="183"/>
      <c r="U65" s="184"/>
      <c r="V65" s="8"/>
      <c r="Z65" s="28">
        <v>75570</v>
      </c>
      <c r="AA65" s="22" t="s">
        <v>24</v>
      </c>
      <c r="AB65" s="11"/>
      <c r="AC65" s="12"/>
      <c r="AD65" s="72">
        <v>150</v>
      </c>
      <c r="AE65" s="22" t="s">
        <v>25</v>
      </c>
    </row>
    <row r="66" spans="1:31" s="7" customFormat="1" ht="12.75" customHeight="1">
      <c r="A66" s="278">
        <f t="shared" si="5"/>
        <v>794.2752999999999</v>
      </c>
      <c r="B66" s="184"/>
      <c r="C66" s="219"/>
      <c r="D66" s="194"/>
      <c r="E66" s="222">
        <f t="shared" si="14"/>
        <v>0.25600000000000001</v>
      </c>
      <c r="F66" s="199"/>
      <c r="G66" s="279">
        <v>1.6E-2</v>
      </c>
      <c r="H66" s="280"/>
      <c r="I66" s="42">
        <v>16</v>
      </c>
      <c r="J66" s="34">
        <f>J65+25</f>
        <v>75525</v>
      </c>
      <c r="K66" s="203">
        <f t="shared" si="16"/>
        <v>794.01929999999993</v>
      </c>
      <c r="L66" s="204"/>
      <c r="M66" s="8"/>
      <c r="N66" s="183"/>
      <c r="O66" s="184"/>
      <c r="P66" s="183"/>
      <c r="Q66" s="184"/>
      <c r="R66" s="183"/>
      <c r="S66" s="184"/>
      <c r="T66" s="183"/>
      <c r="U66" s="184"/>
      <c r="V66" s="40"/>
      <c r="Z66" s="31">
        <v>792.81979999999999</v>
      </c>
      <c r="AA66" s="22" t="s">
        <v>26</v>
      </c>
      <c r="AB66" s="11"/>
      <c r="AC66" s="12"/>
      <c r="AD66" s="68">
        <v>-2.6655999999999999E-2</v>
      </c>
      <c r="AE66" s="25" t="s">
        <v>22</v>
      </c>
    </row>
    <row r="67" spans="1:31" s="7" customFormat="1" ht="12.75" customHeight="1">
      <c r="A67" s="278">
        <f t="shared" si="5"/>
        <v>793.60889999999995</v>
      </c>
      <c r="B67" s="184"/>
      <c r="C67" s="219"/>
      <c r="D67" s="194"/>
      <c r="E67" s="222">
        <f t="shared" si="14"/>
        <v>0.25600000000000001</v>
      </c>
      <c r="F67" s="199"/>
      <c r="G67" s="279">
        <v>1.6E-2</v>
      </c>
      <c r="H67" s="280"/>
      <c r="I67" s="42">
        <v>16</v>
      </c>
      <c r="J67" s="34">
        <f t="shared" si="6"/>
        <v>75550</v>
      </c>
      <c r="K67" s="203">
        <f>$Z$55+($AD$52*($J67-$Z$54))</f>
        <v>793.35289999999998</v>
      </c>
      <c r="L67" s="204"/>
      <c r="M67" s="8"/>
      <c r="N67" s="183"/>
      <c r="O67" s="184"/>
      <c r="P67" s="183"/>
      <c r="Q67" s="184"/>
      <c r="R67" s="183"/>
      <c r="S67" s="184"/>
      <c r="T67" s="183"/>
      <c r="U67" s="184"/>
      <c r="V67" s="8"/>
      <c r="Z67" s="28">
        <v>75645</v>
      </c>
      <c r="AA67" s="22" t="s">
        <v>21</v>
      </c>
      <c r="AB67" s="11"/>
      <c r="AC67" s="12"/>
      <c r="AD67" s="136">
        <v>2.0829E-2</v>
      </c>
      <c r="AE67" s="25" t="s">
        <v>27</v>
      </c>
    </row>
    <row r="68" spans="1:31" s="7" customFormat="1" ht="12.75" customHeight="1">
      <c r="A68" s="278">
        <f>E68+K68</f>
        <v>793.07579999999996</v>
      </c>
      <c r="B68" s="184"/>
      <c r="C68" s="219"/>
      <c r="D68" s="194"/>
      <c r="E68" s="222">
        <f t="shared" si="14"/>
        <v>0.25600000000000001</v>
      </c>
      <c r="F68" s="199"/>
      <c r="G68" s="279">
        <v>1.6E-2</v>
      </c>
      <c r="H68" s="280"/>
      <c r="I68" s="42">
        <v>16</v>
      </c>
      <c r="J68" s="64">
        <v>75570</v>
      </c>
      <c r="K68" s="187">
        <f>$Z$66+(0.5*(($AD$67-$AD$66)/$AD$65)*($J68-$Z$65)^2)+($AD$66*($J68-$Z$65))</f>
        <v>792.81979999999999</v>
      </c>
      <c r="L68" s="188"/>
      <c r="M68" s="8"/>
      <c r="N68" s="183"/>
      <c r="O68" s="184"/>
      <c r="P68" s="183"/>
      <c r="Q68" s="184"/>
      <c r="R68" s="183"/>
      <c r="S68" s="184"/>
      <c r="T68" s="183"/>
      <c r="U68" s="184"/>
      <c r="V68" s="93"/>
      <c r="Z68" s="31">
        <v>790.82060000000001</v>
      </c>
      <c r="AA68" s="22" t="s">
        <v>23</v>
      </c>
      <c r="AB68" s="11"/>
      <c r="AC68" s="12"/>
      <c r="AD68" s="58"/>
      <c r="AE68" s="18"/>
    </row>
    <row r="69" spans="1:31" s="7" customFormat="1" ht="12.75" customHeight="1">
      <c r="A69" s="278">
        <f t="shared" si="5"/>
        <v>792.94647708333332</v>
      </c>
      <c r="B69" s="184"/>
      <c r="C69" s="281"/>
      <c r="D69" s="184"/>
      <c r="E69" s="222">
        <f t="shared" si="14"/>
        <v>0.25600000000000001</v>
      </c>
      <c r="F69" s="199"/>
      <c r="G69" s="279">
        <v>1.6E-2</v>
      </c>
      <c r="H69" s="280"/>
      <c r="I69" s="42">
        <v>16</v>
      </c>
      <c r="J69" s="34">
        <f>J67+25</f>
        <v>75575</v>
      </c>
      <c r="K69" s="187">
        <f t="shared" ref="K69:K78" si="17">$Z$66+(0.5*(($AD$67-$AD$66)/$AD$65)*($J69-$Z$65)^2)+($AD$66*($J69-$Z$65))</f>
        <v>792.69047708333335</v>
      </c>
      <c r="L69" s="188"/>
      <c r="M69" s="8"/>
      <c r="N69" s="183"/>
      <c r="O69" s="184"/>
      <c r="P69" s="183"/>
      <c r="Q69" s="184"/>
      <c r="R69" s="183"/>
      <c r="S69" s="184"/>
      <c r="T69" s="183"/>
      <c r="U69" s="184"/>
      <c r="V69" s="93"/>
      <c r="Z69" s="28">
        <v>75720</v>
      </c>
      <c r="AA69" s="22" t="s">
        <v>28</v>
      </c>
      <c r="AB69" s="11"/>
      <c r="AC69" s="12"/>
      <c r="AD69" s="58"/>
      <c r="AE69" s="18"/>
    </row>
    <row r="70" spans="1:31" s="7" customFormat="1" ht="12.75" customHeight="1">
      <c r="A70" s="278">
        <f>E70+K70</f>
        <v>792.77894938782822</v>
      </c>
      <c r="B70" s="184"/>
      <c r="C70" s="219"/>
      <c r="D70" s="194"/>
      <c r="E70" s="222">
        <f>G70*I70</f>
        <v>0.25600000000000001</v>
      </c>
      <c r="F70" s="199"/>
      <c r="G70" s="279">
        <v>1.6E-2</v>
      </c>
      <c r="H70" s="280"/>
      <c r="I70" s="42">
        <v>16</v>
      </c>
      <c r="J70" s="137">
        <v>75581.990000000005</v>
      </c>
      <c r="K70" s="187">
        <f t="shared" si="17"/>
        <v>792.52294938782825</v>
      </c>
      <c r="L70" s="188"/>
      <c r="M70" s="8"/>
      <c r="N70" s="183"/>
      <c r="O70" s="184"/>
      <c r="P70" s="183"/>
      <c r="Q70" s="184"/>
      <c r="R70" s="183"/>
      <c r="S70" s="184"/>
      <c r="T70" s="183"/>
      <c r="U70" s="184"/>
      <c r="V70" s="116" t="s">
        <v>31</v>
      </c>
      <c r="Z70" s="31">
        <v>792.38279999999997</v>
      </c>
      <c r="AA70" s="22" t="s">
        <v>29</v>
      </c>
      <c r="AB70" s="11"/>
      <c r="AC70" s="12"/>
      <c r="AD70" s="58"/>
      <c r="AE70" s="18"/>
    </row>
    <row r="71" spans="1:31" s="7" customFormat="1" ht="12.75" customHeight="1">
      <c r="A71" s="278">
        <f>E71+K71</f>
        <v>792.42736725949476</v>
      </c>
      <c r="B71" s="184"/>
      <c r="C71" s="219"/>
      <c r="D71" s="194"/>
      <c r="E71" s="222">
        <f>G71*I71</f>
        <v>0.25600000000000001</v>
      </c>
      <c r="F71" s="199"/>
      <c r="G71" s="279">
        <v>1.6E-2</v>
      </c>
      <c r="H71" s="280"/>
      <c r="I71" s="172">
        <v>16</v>
      </c>
      <c r="J71" s="138">
        <v>75599.490000000005</v>
      </c>
      <c r="K71" s="187">
        <f t="shared" si="17"/>
        <v>792.17136725949479</v>
      </c>
      <c r="L71" s="188"/>
      <c r="M71" s="171"/>
      <c r="N71" s="205"/>
      <c r="O71" s="196"/>
      <c r="P71" s="205"/>
      <c r="Q71" s="196"/>
      <c r="R71" s="205"/>
      <c r="S71" s="196"/>
      <c r="T71" s="205"/>
      <c r="U71" s="196"/>
      <c r="V71" s="171"/>
      <c r="Z71" s="31"/>
      <c r="AA71" s="22"/>
      <c r="AB71" s="11"/>
      <c r="AC71" s="12"/>
      <c r="AD71" s="58"/>
      <c r="AE71" s="18"/>
    </row>
    <row r="72" spans="1:31" s="7" customFormat="1" ht="12.75" customHeight="1">
      <c r="A72" s="278">
        <f t="shared" si="5"/>
        <v>792.41857500000003</v>
      </c>
      <c r="B72" s="184"/>
      <c r="C72" s="281"/>
      <c r="D72" s="184"/>
      <c r="E72" s="222">
        <f t="shared" si="14"/>
        <v>0.25600000000000001</v>
      </c>
      <c r="F72" s="199"/>
      <c r="G72" s="279">
        <v>1.6E-2</v>
      </c>
      <c r="H72" s="280"/>
      <c r="I72" s="42">
        <v>16</v>
      </c>
      <c r="J72" s="34">
        <f>J69+25</f>
        <v>75600</v>
      </c>
      <c r="K72" s="187">
        <f t="shared" si="17"/>
        <v>792.16257500000006</v>
      </c>
      <c r="L72" s="188"/>
      <c r="M72" s="8"/>
      <c r="N72" s="183"/>
      <c r="O72" s="184"/>
      <c r="P72" s="183"/>
      <c r="Q72" s="184"/>
      <c r="R72" s="183"/>
      <c r="S72" s="184"/>
      <c r="T72" s="183"/>
      <c r="U72" s="184"/>
      <c r="V72" s="93"/>
      <c r="Z72" s="27" t="s">
        <v>30</v>
      </c>
      <c r="AA72" s="26"/>
      <c r="AB72" s="11"/>
      <c r="AC72" s="12"/>
      <c r="AD72" s="58"/>
      <c r="AE72" s="18"/>
    </row>
    <row r="73" spans="1:31" s="7" customFormat="1" ht="12.75" customHeight="1">
      <c r="A73" s="278">
        <f t="shared" si="5"/>
        <v>792.08852708333325</v>
      </c>
      <c r="B73" s="184"/>
      <c r="C73" s="219"/>
      <c r="D73" s="194"/>
      <c r="E73" s="222">
        <f t="shared" si="14"/>
        <v>0.25600000000000001</v>
      </c>
      <c r="F73" s="199"/>
      <c r="G73" s="279">
        <v>1.6E-2</v>
      </c>
      <c r="H73" s="280"/>
      <c r="I73" s="42">
        <v>16</v>
      </c>
      <c r="J73" s="34">
        <f>J72+25</f>
        <v>75625</v>
      </c>
      <c r="K73" s="187">
        <f t="shared" si="17"/>
        <v>791.83252708333328</v>
      </c>
      <c r="L73" s="188"/>
      <c r="M73" s="8"/>
      <c r="N73" s="183"/>
      <c r="O73" s="184"/>
      <c r="P73" s="183"/>
      <c r="Q73" s="184"/>
      <c r="R73" s="183"/>
      <c r="S73" s="184"/>
      <c r="T73" s="183"/>
      <c r="U73" s="184"/>
      <c r="V73" s="8"/>
      <c r="Z73" s="28"/>
      <c r="AA73" s="22"/>
      <c r="AB73" s="11"/>
      <c r="AC73" s="12"/>
      <c r="AD73" s="57"/>
      <c r="AE73" s="25"/>
    </row>
    <row r="74" spans="1:31" s="7" customFormat="1" ht="12.75" customHeight="1">
      <c r="A74" s="278">
        <f t="shared" ref="A74" si="18">E74+K74</f>
        <v>792.05656885002827</v>
      </c>
      <c r="B74" s="184"/>
      <c r="C74" s="219"/>
      <c r="D74" s="194"/>
      <c r="E74" s="222">
        <f t="shared" ref="E74" si="19">G74*I74</f>
        <v>0.25600000000000001</v>
      </c>
      <c r="F74" s="199"/>
      <c r="G74" s="279">
        <v>1.6E-2</v>
      </c>
      <c r="H74" s="280"/>
      <c r="I74" s="111">
        <v>16</v>
      </c>
      <c r="J74" s="64">
        <v>75628.69</v>
      </c>
      <c r="K74" s="187">
        <f t="shared" si="17"/>
        <v>791.8005688500283</v>
      </c>
      <c r="L74" s="188"/>
      <c r="M74" s="114"/>
      <c r="N74" s="183"/>
      <c r="O74" s="184"/>
      <c r="P74" s="183"/>
      <c r="Q74" s="184"/>
      <c r="R74" s="183"/>
      <c r="S74" s="184"/>
      <c r="T74" s="183"/>
      <c r="U74" s="184"/>
      <c r="V74" s="114"/>
      <c r="Z74" s="28"/>
      <c r="AA74" s="22"/>
      <c r="AB74" s="11"/>
      <c r="AC74" s="12"/>
      <c r="AD74" s="57"/>
      <c r="AE74" s="25"/>
    </row>
    <row r="75" spans="1:31" s="7" customFormat="1" ht="12.75" customHeight="1">
      <c r="A75" s="278">
        <f t="shared" si="5"/>
        <v>791.9563333333333</v>
      </c>
      <c r="B75" s="184"/>
      <c r="C75" s="219"/>
      <c r="D75" s="194"/>
      <c r="E75" s="222">
        <f t="shared" si="14"/>
        <v>0.25600000000000001</v>
      </c>
      <c r="F75" s="199"/>
      <c r="G75" s="279">
        <v>1.6E-2</v>
      </c>
      <c r="H75" s="280"/>
      <c r="I75" s="111">
        <v>16</v>
      </c>
      <c r="J75" s="34">
        <f>J73+25</f>
        <v>75650</v>
      </c>
      <c r="K75" s="187">
        <f t="shared" si="17"/>
        <v>791.70033333333333</v>
      </c>
      <c r="L75" s="188"/>
      <c r="M75" s="8"/>
      <c r="N75" s="183"/>
      <c r="O75" s="184"/>
      <c r="P75" s="183"/>
      <c r="Q75" s="184"/>
      <c r="R75" s="183"/>
      <c r="S75" s="184"/>
      <c r="T75" s="183"/>
      <c r="U75" s="184"/>
      <c r="V75" s="8"/>
      <c r="Y75" s="43"/>
      <c r="Z75" s="31"/>
      <c r="AA75" s="22"/>
      <c r="AB75" s="11"/>
      <c r="AC75" s="12"/>
      <c r="AD75" s="58"/>
      <c r="AE75" s="18"/>
    </row>
    <row r="76" spans="1:31" s="7" customFormat="1" ht="12.75" customHeight="1">
      <c r="A76" s="278">
        <f t="shared" si="5"/>
        <v>792.02199374999987</v>
      </c>
      <c r="B76" s="184"/>
      <c r="C76" s="219"/>
      <c r="D76" s="194"/>
      <c r="E76" s="222">
        <f t="shared" si="14"/>
        <v>0.25600000000000001</v>
      </c>
      <c r="F76" s="199"/>
      <c r="G76" s="279">
        <v>1.6E-2</v>
      </c>
      <c r="H76" s="280"/>
      <c r="I76" s="42">
        <v>16</v>
      </c>
      <c r="J76" s="34">
        <f>J75+25</f>
        <v>75675</v>
      </c>
      <c r="K76" s="187">
        <f t="shared" si="17"/>
        <v>791.76599374999989</v>
      </c>
      <c r="L76" s="188"/>
      <c r="M76" s="8"/>
      <c r="N76" s="183"/>
      <c r="O76" s="184"/>
      <c r="P76" s="183"/>
      <c r="Q76" s="184"/>
      <c r="R76" s="183"/>
      <c r="S76" s="184"/>
      <c r="T76" s="183"/>
      <c r="U76" s="184"/>
      <c r="V76" s="40"/>
      <c r="Y76" s="43"/>
      <c r="Z76" s="28">
        <v>75761.16</v>
      </c>
      <c r="AA76" s="25" t="s">
        <v>21</v>
      </c>
      <c r="AD76" s="59"/>
    </row>
    <row r="77" spans="1:31" s="7" customFormat="1" ht="12.75" customHeight="1">
      <c r="A77" s="278">
        <f t="shared" si="5"/>
        <v>792.28550833333327</v>
      </c>
      <c r="B77" s="184"/>
      <c r="C77" s="219"/>
      <c r="D77" s="194"/>
      <c r="E77" s="222">
        <f t="shared" si="14"/>
        <v>0.25600000000000001</v>
      </c>
      <c r="F77" s="199"/>
      <c r="G77" s="279">
        <v>1.6E-2</v>
      </c>
      <c r="H77" s="280"/>
      <c r="I77" s="42">
        <v>16</v>
      </c>
      <c r="J77" s="34">
        <f>J76+25</f>
        <v>75700</v>
      </c>
      <c r="K77" s="187">
        <f t="shared" si="17"/>
        <v>792.0295083333333</v>
      </c>
      <c r="L77" s="188"/>
      <c r="M77" s="8"/>
      <c r="N77" s="183"/>
      <c r="O77" s="184"/>
      <c r="P77" s="183"/>
      <c r="Q77" s="184"/>
      <c r="R77" s="183"/>
      <c r="S77" s="184"/>
      <c r="T77" s="183"/>
      <c r="U77" s="184"/>
      <c r="V77" s="8"/>
      <c r="Y77" s="43"/>
      <c r="Z77" s="31">
        <v>793.24</v>
      </c>
      <c r="AA77" s="25" t="s">
        <v>23</v>
      </c>
      <c r="AB77" s="29"/>
      <c r="AD77" s="59"/>
    </row>
    <row r="78" spans="1:31" s="7" customFormat="1" ht="12.75" customHeight="1">
      <c r="A78" s="278">
        <f t="shared" ref="A78" si="20">E78+K78</f>
        <v>792.63877500000001</v>
      </c>
      <c r="B78" s="184"/>
      <c r="C78" s="219"/>
      <c r="D78" s="194"/>
      <c r="E78" s="222">
        <f t="shared" ref="E78" si="21">G78*I78</f>
        <v>0.25600000000000001</v>
      </c>
      <c r="F78" s="199"/>
      <c r="G78" s="279">
        <v>1.6E-2</v>
      </c>
      <c r="H78" s="280"/>
      <c r="I78" s="111">
        <v>16</v>
      </c>
      <c r="J78" s="64">
        <v>75720</v>
      </c>
      <c r="K78" s="187">
        <f t="shared" si="17"/>
        <v>792.38277500000004</v>
      </c>
      <c r="L78" s="188"/>
      <c r="M78" s="114"/>
      <c r="N78" s="183"/>
      <c r="O78" s="184"/>
      <c r="P78" s="183"/>
      <c r="Q78" s="184"/>
      <c r="R78" s="183"/>
      <c r="S78" s="184"/>
      <c r="T78" s="183"/>
      <c r="U78" s="184"/>
      <c r="V78" s="114"/>
      <c r="Y78" s="43"/>
      <c r="AD78" s="59"/>
    </row>
    <row r="79" spans="1:31" s="7" customFormat="1" ht="12.75" customHeight="1">
      <c r="A79" s="278">
        <f t="shared" si="5"/>
        <v>792.74294499999996</v>
      </c>
      <c r="B79" s="184"/>
      <c r="C79" s="219"/>
      <c r="D79" s="194"/>
      <c r="E79" s="222">
        <f t="shared" si="14"/>
        <v>0.25600000000000001</v>
      </c>
      <c r="F79" s="199"/>
      <c r="G79" s="279">
        <v>1.6E-2</v>
      </c>
      <c r="H79" s="280"/>
      <c r="I79" s="42">
        <v>16</v>
      </c>
      <c r="J79" s="34">
        <f>J77+25</f>
        <v>75725</v>
      </c>
      <c r="K79" s="203">
        <f>$Z$70+($AD$67*($J79-$Z$69))</f>
        <v>792.48694499999999</v>
      </c>
      <c r="L79" s="204"/>
      <c r="M79" s="8"/>
      <c r="N79" s="183"/>
      <c r="O79" s="184"/>
      <c r="P79" s="183"/>
      <c r="Q79" s="184"/>
      <c r="R79" s="183"/>
      <c r="S79" s="184"/>
      <c r="T79" s="183"/>
      <c r="U79" s="184"/>
      <c r="V79" s="8"/>
      <c r="Y79" s="43"/>
      <c r="AD79" s="59"/>
    </row>
    <row r="80" spans="1:31" s="7" customFormat="1" ht="12.75" customHeight="1">
      <c r="A80" s="278">
        <f t="shared" ref="A80" si="22">E80+K80</f>
        <v>792.88853971000003</v>
      </c>
      <c r="B80" s="184"/>
      <c r="C80" s="219"/>
      <c r="D80" s="194"/>
      <c r="E80" s="222">
        <f t="shared" ref="E80" si="23">G80*I80</f>
        <v>0.25600000000000001</v>
      </c>
      <c r="F80" s="199"/>
      <c r="G80" s="279">
        <v>1.6E-2</v>
      </c>
      <c r="H80" s="280"/>
      <c r="I80" s="172">
        <v>16</v>
      </c>
      <c r="J80" s="137">
        <v>75731.990000000005</v>
      </c>
      <c r="K80" s="203">
        <f>$Z$70+($AD$67*($J80-$Z$69))</f>
        <v>792.63253971000006</v>
      </c>
      <c r="L80" s="204"/>
      <c r="M80" s="169"/>
      <c r="N80" s="183"/>
      <c r="O80" s="184"/>
      <c r="P80" s="183"/>
      <c r="Q80" s="184"/>
      <c r="R80" s="183"/>
      <c r="S80" s="184"/>
      <c r="T80" s="183"/>
      <c r="U80" s="184"/>
      <c r="V80" s="116" t="s">
        <v>34</v>
      </c>
      <c r="Y80" s="43"/>
      <c r="AD80" s="59"/>
    </row>
    <row r="81" spans="1:32" s="7" customFormat="1" ht="12.75" customHeight="1">
      <c r="A81" s="195"/>
      <c r="B81" s="196"/>
      <c r="C81" s="284"/>
      <c r="D81" s="285"/>
      <c r="E81" s="222"/>
      <c r="F81" s="199"/>
      <c r="G81" s="198"/>
      <c r="H81" s="199"/>
      <c r="I81" s="42">
        <v>16</v>
      </c>
      <c r="J81" s="34">
        <f>J79+25</f>
        <v>75750</v>
      </c>
      <c r="K81" s="203">
        <f t="shared" ref="K81" si="24">$Z$70+($AD$67*($J81-$Z$69))</f>
        <v>793.00766999999996</v>
      </c>
      <c r="L81" s="204"/>
      <c r="M81" s="8"/>
      <c r="N81" s="183"/>
      <c r="O81" s="184"/>
      <c r="P81" s="183"/>
      <c r="Q81" s="184"/>
      <c r="R81" s="183"/>
      <c r="S81" s="184"/>
      <c r="T81" s="183"/>
      <c r="U81" s="184"/>
      <c r="V81" s="8"/>
      <c r="Y81" s="43"/>
      <c r="AD81" s="59"/>
    </row>
    <row r="82" spans="1:32" s="7" customFormat="1" ht="12.75" customHeight="1">
      <c r="A82" s="206"/>
      <c r="B82" s="207"/>
      <c r="C82" s="208"/>
      <c r="D82" s="207"/>
      <c r="E82" s="286"/>
      <c r="F82" s="210"/>
      <c r="G82" s="209"/>
      <c r="H82" s="210"/>
      <c r="I82" s="173">
        <v>16</v>
      </c>
      <c r="J82" s="137">
        <v>75761.16</v>
      </c>
      <c r="K82" s="213">
        <f>$Z$70+($AD$67*($J82-$Z$69))</f>
        <v>793.2401216400001</v>
      </c>
      <c r="L82" s="214"/>
      <c r="M82" s="79"/>
      <c r="N82" s="216"/>
      <c r="O82" s="207"/>
      <c r="P82" s="216"/>
      <c r="Q82" s="207"/>
      <c r="R82" s="216"/>
      <c r="S82" s="207"/>
      <c r="T82" s="216"/>
      <c r="U82" s="207"/>
      <c r="V82" s="116" t="s">
        <v>32</v>
      </c>
      <c r="Y82" s="43"/>
      <c r="AD82" s="59"/>
    </row>
    <row r="83" spans="1:32" s="7" customFormat="1" ht="12.75" customHeight="1">
      <c r="A83" s="195"/>
      <c r="B83" s="196"/>
      <c r="C83" s="284"/>
      <c r="D83" s="285"/>
      <c r="E83" s="222"/>
      <c r="F83" s="199"/>
      <c r="G83" s="198"/>
      <c r="H83" s="199"/>
      <c r="I83" s="111"/>
      <c r="J83" s="34"/>
      <c r="K83" s="203"/>
      <c r="L83" s="204"/>
      <c r="M83" s="8"/>
      <c r="N83" s="183"/>
      <c r="O83" s="184"/>
      <c r="P83" s="183"/>
      <c r="Q83" s="184"/>
      <c r="R83" s="183"/>
      <c r="S83" s="184"/>
      <c r="T83" s="183"/>
      <c r="U83" s="184"/>
      <c r="V83" s="8"/>
      <c r="Y83" s="43"/>
      <c r="AD83" s="59"/>
    </row>
    <row r="84" spans="1:32" s="7" customFormat="1" ht="12.75" customHeight="1">
      <c r="A84" s="278"/>
      <c r="B84" s="184"/>
      <c r="C84" s="281"/>
      <c r="D84" s="184"/>
      <c r="E84" s="222"/>
      <c r="F84" s="199"/>
      <c r="G84" s="198"/>
      <c r="H84" s="199"/>
      <c r="I84" s="41"/>
      <c r="J84" s="64"/>
      <c r="K84" s="203"/>
      <c r="L84" s="204"/>
      <c r="M84" s="8"/>
      <c r="N84" s="183"/>
      <c r="O84" s="184"/>
      <c r="P84" s="183"/>
      <c r="Q84" s="184"/>
      <c r="R84" s="183"/>
      <c r="S84" s="184"/>
      <c r="T84" s="183"/>
      <c r="U84" s="184"/>
      <c r="V84" s="8"/>
      <c r="Y84" s="43"/>
      <c r="Z84"/>
      <c r="AA84"/>
      <c r="AB84"/>
      <c r="AC84"/>
      <c r="AD84" s="52"/>
      <c r="AE84"/>
    </row>
    <row r="85" spans="1:32" s="7" customFormat="1" ht="12.75" customHeight="1">
      <c r="A85" s="278"/>
      <c r="B85" s="184"/>
      <c r="C85" s="281"/>
      <c r="D85" s="184"/>
      <c r="E85" s="222"/>
      <c r="F85" s="199"/>
      <c r="G85" s="198"/>
      <c r="H85" s="199"/>
      <c r="I85" s="41"/>
      <c r="J85" s="34"/>
      <c r="K85" s="203"/>
      <c r="L85" s="204"/>
      <c r="M85" s="8"/>
      <c r="N85" s="183"/>
      <c r="O85" s="184"/>
      <c r="P85" s="183"/>
      <c r="Q85" s="184"/>
      <c r="R85" s="183"/>
      <c r="S85" s="184"/>
      <c r="T85" s="183"/>
      <c r="U85" s="184"/>
      <c r="V85" s="8"/>
      <c r="Y85" s="43"/>
      <c r="Z85"/>
      <c r="AA85"/>
      <c r="AB85"/>
      <c r="AC85"/>
      <c r="AD85" s="52"/>
      <c r="AE85"/>
    </row>
    <row r="86" spans="1:32" s="7" customFormat="1" ht="12.75" customHeight="1">
      <c r="A86" s="278"/>
      <c r="B86" s="184"/>
      <c r="C86" s="281"/>
      <c r="D86" s="184"/>
      <c r="E86" s="222"/>
      <c r="F86" s="199"/>
      <c r="G86" s="198"/>
      <c r="H86" s="199"/>
      <c r="I86" s="41"/>
      <c r="J86" s="64"/>
      <c r="K86" s="203"/>
      <c r="L86" s="204"/>
      <c r="M86" s="8"/>
      <c r="N86" s="183"/>
      <c r="O86" s="184"/>
      <c r="P86" s="183"/>
      <c r="Q86" s="184"/>
      <c r="R86" s="183"/>
      <c r="S86" s="184"/>
      <c r="T86" s="183"/>
      <c r="U86" s="184"/>
      <c r="V86" s="8"/>
      <c r="Y86" s="43"/>
      <c r="Z86"/>
      <c r="AA86"/>
      <c r="AB86"/>
      <c r="AC86"/>
      <c r="AD86" s="52"/>
      <c r="AE86"/>
    </row>
    <row r="87" spans="1:32" s="7" customFormat="1" ht="12.75" customHeight="1">
      <c r="A87" s="278"/>
      <c r="B87" s="184"/>
      <c r="C87" s="281"/>
      <c r="D87" s="184"/>
      <c r="E87" s="282"/>
      <c r="F87" s="283"/>
      <c r="G87" s="198"/>
      <c r="H87" s="199"/>
      <c r="I87" s="41"/>
      <c r="J87" s="34"/>
      <c r="K87" s="203"/>
      <c r="L87" s="204"/>
      <c r="M87" s="8"/>
      <c r="N87" s="183"/>
      <c r="O87" s="184"/>
      <c r="P87" s="183"/>
      <c r="Q87" s="184"/>
      <c r="R87" s="183"/>
      <c r="S87" s="184"/>
      <c r="T87" s="183"/>
      <c r="U87" s="184"/>
      <c r="V87" s="40"/>
      <c r="Y87" s="43"/>
      <c r="Z87"/>
      <c r="AA87"/>
      <c r="AB87"/>
      <c r="AC87"/>
      <c r="AD87" s="52"/>
      <c r="AE87"/>
      <c r="AF87"/>
    </row>
    <row r="88" spans="1:32" s="7" customFormat="1" ht="12.75" customHeight="1">
      <c r="A88" s="278"/>
      <c r="B88" s="184"/>
      <c r="C88" s="281"/>
      <c r="D88" s="184"/>
      <c r="E88" s="282"/>
      <c r="F88" s="283"/>
      <c r="G88" s="198"/>
      <c r="H88" s="199"/>
      <c r="I88" s="41"/>
      <c r="J88" s="34"/>
      <c r="K88" s="203"/>
      <c r="L88" s="204"/>
      <c r="M88" s="8"/>
      <c r="N88" s="183"/>
      <c r="O88" s="184"/>
      <c r="P88" s="183"/>
      <c r="Q88" s="184"/>
      <c r="R88" s="183"/>
      <c r="S88" s="184"/>
      <c r="T88" s="183"/>
      <c r="U88" s="184"/>
      <c r="V88" s="8"/>
      <c r="Y88" s="43"/>
      <c r="Z88"/>
      <c r="AA88"/>
      <c r="AB88"/>
      <c r="AC88"/>
      <c r="AD88" s="52"/>
      <c r="AE88"/>
      <c r="AF88"/>
    </row>
    <row r="89" spans="1:32" s="7" customFormat="1" ht="12.75" customHeight="1">
      <c r="A89" s="278"/>
      <c r="B89" s="184"/>
      <c r="C89" s="219"/>
      <c r="D89" s="194"/>
      <c r="E89" s="282"/>
      <c r="F89" s="283"/>
      <c r="G89" s="198"/>
      <c r="H89" s="199"/>
      <c r="I89" s="41"/>
      <c r="J89" s="34"/>
      <c r="K89" s="203"/>
      <c r="L89" s="204"/>
      <c r="M89" s="8"/>
      <c r="N89" s="183"/>
      <c r="O89" s="184"/>
      <c r="P89" s="183"/>
      <c r="Q89" s="184"/>
      <c r="R89" s="183"/>
      <c r="S89" s="184"/>
      <c r="T89" s="183"/>
      <c r="U89" s="184"/>
      <c r="V89" s="8"/>
      <c r="Y89" s="43"/>
      <c r="Z89"/>
      <c r="AA89"/>
      <c r="AB89"/>
      <c r="AC89"/>
      <c r="AD89" s="52"/>
      <c r="AE89"/>
      <c r="AF89"/>
    </row>
    <row r="90" spans="1:32" s="7" customFormat="1" ht="12.75" customHeight="1">
      <c r="A90" s="278"/>
      <c r="B90" s="184"/>
      <c r="C90" s="281"/>
      <c r="D90" s="184"/>
      <c r="E90" s="282"/>
      <c r="F90" s="283"/>
      <c r="G90" s="198"/>
      <c r="H90" s="199"/>
      <c r="I90" s="41"/>
      <c r="J90" s="34"/>
      <c r="K90" s="203"/>
      <c r="L90" s="204"/>
      <c r="M90" s="8"/>
      <c r="N90" s="183"/>
      <c r="O90" s="184"/>
      <c r="P90" s="183"/>
      <c r="Q90" s="184"/>
      <c r="R90" s="183"/>
      <c r="S90" s="184"/>
      <c r="T90" s="183"/>
      <c r="U90" s="184"/>
      <c r="V90" s="8"/>
      <c r="Y90" s="43"/>
      <c r="Z90"/>
      <c r="AA90"/>
      <c r="AB90"/>
      <c r="AC90"/>
      <c r="AD90" s="52"/>
      <c r="AE90"/>
      <c r="AF90"/>
    </row>
    <row r="91" spans="1:32" s="7" customFormat="1" ht="12.75" customHeight="1">
      <c r="A91" s="278"/>
      <c r="B91" s="184"/>
      <c r="C91" s="281"/>
      <c r="D91" s="184"/>
      <c r="E91" s="282"/>
      <c r="F91" s="283"/>
      <c r="G91" s="198"/>
      <c r="H91" s="199"/>
      <c r="I91" s="41"/>
      <c r="J91" s="34"/>
      <c r="K91" s="203"/>
      <c r="L91" s="204"/>
      <c r="M91" s="8"/>
      <c r="N91" s="183"/>
      <c r="O91" s="184"/>
      <c r="P91" s="183"/>
      <c r="Q91" s="184"/>
      <c r="R91" s="183"/>
      <c r="S91" s="184"/>
      <c r="T91" s="183"/>
      <c r="U91" s="184"/>
      <c r="V91" s="8"/>
      <c r="Y91" s="43"/>
      <c r="Z91"/>
      <c r="AA91"/>
      <c r="AB91"/>
      <c r="AC91"/>
      <c r="AD91" s="52"/>
      <c r="AE91"/>
      <c r="AF91"/>
    </row>
    <row r="92" spans="1:32" s="7" customFormat="1" ht="12.75" customHeight="1">
      <c r="A92" s="278"/>
      <c r="B92" s="184"/>
      <c r="C92" s="281"/>
      <c r="D92" s="184"/>
      <c r="E92" s="282"/>
      <c r="F92" s="283"/>
      <c r="G92" s="198"/>
      <c r="H92" s="199"/>
      <c r="I92" s="41"/>
      <c r="J92" s="34"/>
      <c r="K92" s="203"/>
      <c r="L92" s="204"/>
      <c r="M92" s="8"/>
      <c r="N92" s="183"/>
      <c r="O92" s="184"/>
      <c r="P92" s="183"/>
      <c r="Q92" s="184"/>
      <c r="R92" s="183"/>
      <c r="S92" s="184"/>
      <c r="T92" s="183"/>
      <c r="U92" s="184"/>
      <c r="V92" s="8"/>
      <c r="Y92" s="43"/>
      <c r="Z92"/>
      <c r="AA92"/>
      <c r="AB92"/>
      <c r="AC92"/>
      <c r="AD92" s="52"/>
      <c r="AE92"/>
      <c r="AF92"/>
    </row>
    <row r="93" spans="1:32" s="7" customFormat="1" ht="12.75" customHeight="1">
      <c r="A93" s="278"/>
      <c r="B93" s="184"/>
      <c r="C93" s="281"/>
      <c r="D93" s="184"/>
      <c r="E93" s="282"/>
      <c r="F93" s="283"/>
      <c r="G93" s="198"/>
      <c r="H93" s="199"/>
      <c r="I93" s="41"/>
      <c r="J93" s="34"/>
      <c r="K93" s="203"/>
      <c r="L93" s="204"/>
      <c r="M93" s="8"/>
      <c r="N93" s="183"/>
      <c r="O93" s="184"/>
      <c r="P93" s="183"/>
      <c r="Q93" s="184"/>
      <c r="R93" s="183"/>
      <c r="S93" s="184"/>
      <c r="T93" s="183"/>
      <c r="U93" s="184"/>
      <c r="V93" s="8"/>
      <c r="Y93" s="43"/>
      <c r="Z93"/>
      <c r="AA93"/>
      <c r="AB93"/>
      <c r="AC93"/>
      <c r="AD93" s="52"/>
      <c r="AE93"/>
      <c r="AF93"/>
    </row>
    <row r="94" spans="1:32" s="7" customFormat="1" ht="12.75" customHeight="1">
      <c r="A94" s="278"/>
      <c r="B94" s="184"/>
      <c r="C94" s="281"/>
      <c r="D94" s="184"/>
      <c r="E94" s="282"/>
      <c r="F94" s="283"/>
      <c r="G94" s="198"/>
      <c r="H94" s="199"/>
      <c r="I94" s="41"/>
      <c r="J94" s="34"/>
      <c r="K94" s="203"/>
      <c r="L94" s="204"/>
      <c r="M94" s="8"/>
      <c r="N94" s="183"/>
      <c r="O94" s="184"/>
      <c r="P94" s="183"/>
      <c r="Q94" s="184"/>
      <c r="R94" s="183"/>
      <c r="S94" s="184"/>
      <c r="T94" s="183"/>
      <c r="U94" s="184"/>
      <c r="V94" s="8"/>
      <c r="Y94" s="43"/>
      <c r="Z94"/>
      <c r="AA94"/>
      <c r="AB94"/>
      <c r="AC94"/>
      <c r="AD94" s="52"/>
      <c r="AE94"/>
      <c r="AF94"/>
    </row>
    <row r="95" spans="1:32" s="7" customFormat="1" ht="12.75" customHeight="1">
      <c r="A95" s="278"/>
      <c r="B95" s="184"/>
      <c r="C95" s="281"/>
      <c r="D95" s="184"/>
      <c r="E95" s="282"/>
      <c r="F95" s="283"/>
      <c r="G95" s="198"/>
      <c r="H95" s="199"/>
      <c r="I95" s="41"/>
      <c r="J95" s="34"/>
      <c r="K95" s="203"/>
      <c r="L95" s="204"/>
      <c r="M95" s="8"/>
      <c r="N95" s="183"/>
      <c r="O95" s="184"/>
      <c r="P95" s="183"/>
      <c r="Q95" s="184"/>
      <c r="R95" s="183"/>
      <c r="S95" s="184"/>
      <c r="T95" s="183"/>
      <c r="U95" s="184"/>
      <c r="V95" s="8"/>
      <c r="Y95" s="43"/>
      <c r="Z95"/>
      <c r="AA95"/>
      <c r="AB95"/>
      <c r="AC95"/>
      <c r="AD95" s="52"/>
      <c r="AE95"/>
      <c r="AF95"/>
    </row>
    <row r="96" spans="1:32" s="7" customFormat="1" ht="12.75" customHeight="1">
      <c r="A96" s="278"/>
      <c r="B96" s="184"/>
      <c r="C96" s="281"/>
      <c r="D96" s="184"/>
      <c r="E96" s="282"/>
      <c r="F96" s="283"/>
      <c r="G96" s="198"/>
      <c r="H96" s="199"/>
      <c r="I96" s="41"/>
      <c r="J96" s="34"/>
      <c r="K96" s="203"/>
      <c r="L96" s="204"/>
      <c r="M96" s="8"/>
      <c r="N96" s="183"/>
      <c r="O96" s="184"/>
      <c r="P96" s="183"/>
      <c r="Q96" s="184"/>
      <c r="R96" s="183"/>
      <c r="S96" s="184"/>
      <c r="T96" s="183"/>
      <c r="U96" s="184"/>
      <c r="V96" s="8"/>
      <c r="Y96" s="43"/>
      <c r="Z96"/>
      <c r="AA96"/>
      <c r="AB96"/>
      <c r="AC96"/>
      <c r="AD96" s="52"/>
      <c r="AE96"/>
      <c r="AF96"/>
    </row>
    <row r="97" spans="1:33" s="7" customFormat="1" ht="12.75" customHeight="1">
      <c r="A97" s="278"/>
      <c r="B97" s="184"/>
      <c r="C97" s="281"/>
      <c r="D97" s="184"/>
      <c r="E97" s="282"/>
      <c r="F97" s="283"/>
      <c r="G97" s="198"/>
      <c r="H97" s="199"/>
      <c r="I97" s="41"/>
      <c r="J97" s="34"/>
      <c r="K97" s="203"/>
      <c r="L97" s="204"/>
      <c r="M97" s="8"/>
      <c r="N97" s="183"/>
      <c r="O97" s="184"/>
      <c r="P97" s="183"/>
      <c r="Q97" s="184"/>
      <c r="R97" s="183"/>
      <c r="S97" s="184"/>
      <c r="T97" s="183"/>
      <c r="U97" s="184"/>
      <c r="V97" s="8"/>
      <c r="Y97" s="43"/>
      <c r="Z97"/>
      <c r="AA97"/>
      <c r="AB97"/>
      <c r="AC97"/>
      <c r="AD97" s="52"/>
      <c r="AE97"/>
      <c r="AF97"/>
    </row>
    <row r="98" spans="1:33" s="7" customFormat="1" ht="12.75" customHeight="1">
      <c r="A98" s="278"/>
      <c r="B98" s="184"/>
      <c r="C98" s="281"/>
      <c r="D98" s="184"/>
      <c r="E98" s="282"/>
      <c r="F98" s="283"/>
      <c r="G98" s="198"/>
      <c r="H98" s="199"/>
      <c r="I98" s="41"/>
      <c r="J98" s="34"/>
      <c r="K98" s="203"/>
      <c r="L98" s="204"/>
      <c r="M98" s="8"/>
      <c r="N98" s="183"/>
      <c r="O98" s="184"/>
      <c r="P98" s="183"/>
      <c r="Q98" s="184"/>
      <c r="R98" s="183"/>
      <c r="S98" s="184"/>
      <c r="T98" s="183"/>
      <c r="U98" s="184"/>
      <c r="V98" s="8"/>
      <c r="Y98" s="43"/>
      <c r="Z98"/>
      <c r="AA98"/>
      <c r="AB98"/>
      <c r="AC98"/>
      <c r="AD98" s="52"/>
      <c r="AE98"/>
      <c r="AF98"/>
    </row>
    <row r="99" spans="1:33" s="7" customFormat="1" ht="12.75" customHeight="1">
      <c r="A99" s="278"/>
      <c r="B99" s="184"/>
      <c r="C99" s="281"/>
      <c r="D99" s="184"/>
      <c r="E99" s="282"/>
      <c r="F99" s="283"/>
      <c r="G99" s="198"/>
      <c r="H99" s="199"/>
      <c r="I99" s="41"/>
      <c r="J99" s="34"/>
      <c r="K99" s="203"/>
      <c r="L99" s="204"/>
      <c r="M99" s="8"/>
      <c r="N99" s="183"/>
      <c r="O99" s="184"/>
      <c r="P99" s="183"/>
      <c r="Q99" s="184"/>
      <c r="R99" s="183"/>
      <c r="S99" s="184"/>
      <c r="T99" s="183"/>
      <c r="U99" s="184"/>
      <c r="V99" s="8"/>
      <c r="Z99"/>
      <c r="AA99"/>
      <c r="AB99"/>
      <c r="AC99"/>
      <c r="AD99" s="52"/>
      <c r="AE99"/>
      <c r="AF99"/>
    </row>
    <row r="100" spans="1:33" s="7" customFormat="1" ht="12.75" customHeight="1">
      <c r="A100" s="278"/>
      <c r="B100" s="184"/>
      <c r="C100" s="281"/>
      <c r="D100" s="184"/>
      <c r="E100" s="282"/>
      <c r="F100" s="283"/>
      <c r="G100" s="198"/>
      <c r="H100" s="199"/>
      <c r="I100" s="41"/>
      <c r="J100" s="34"/>
      <c r="K100" s="203"/>
      <c r="L100" s="204"/>
      <c r="M100" s="8"/>
      <c r="N100" s="183"/>
      <c r="O100" s="184"/>
      <c r="P100" s="183"/>
      <c r="Q100" s="184"/>
      <c r="R100" s="183"/>
      <c r="S100" s="184"/>
      <c r="T100" s="183"/>
      <c r="U100" s="184"/>
      <c r="V100" s="8"/>
      <c r="Z100"/>
      <c r="AA100"/>
      <c r="AB100"/>
      <c r="AC100"/>
      <c r="AD100" s="52"/>
      <c r="AE100"/>
      <c r="AF100"/>
    </row>
    <row r="101" spans="1:33" s="7" customFormat="1" ht="12.75" customHeight="1">
      <c r="A101" s="278"/>
      <c r="B101" s="184"/>
      <c r="C101" s="281"/>
      <c r="D101" s="184"/>
      <c r="E101" s="282"/>
      <c r="F101" s="283"/>
      <c r="G101" s="198"/>
      <c r="H101" s="199"/>
      <c r="I101" s="41"/>
      <c r="J101" s="34"/>
      <c r="K101" s="203"/>
      <c r="L101" s="204"/>
      <c r="M101" s="8"/>
      <c r="N101" s="183"/>
      <c r="O101" s="184"/>
      <c r="P101" s="183"/>
      <c r="Q101" s="184"/>
      <c r="R101" s="183"/>
      <c r="S101" s="184"/>
      <c r="T101" s="183"/>
      <c r="U101" s="184"/>
      <c r="V101" s="40"/>
      <c r="Z101"/>
      <c r="AA101"/>
      <c r="AB101"/>
      <c r="AC101"/>
      <c r="AD101" s="52"/>
      <c r="AE101"/>
      <c r="AF101"/>
    </row>
    <row r="102" spans="1:33" s="7" customFormat="1" ht="12.75" customHeight="1">
      <c r="A102" s="278"/>
      <c r="B102" s="184"/>
      <c r="C102" s="281"/>
      <c r="D102" s="184"/>
      <c r="E102" s="282"/>
      <c r="F102" s="283"/>
      <c r="G102" s="198"/>
      <c r="H102" s="199"/>
      <c r="I102" s="41"/>
      <c r="J102" s="34"/>
      <c r="K102" s="203"/>
      <c r="L102" s="204"/>
      <c r="M102" s="8"/>
      <c r="N102" s="183"/>
      <c r="O102" s="184"/>
      <c r="P102" s="183"/>
      <c r="Q102" s="184"/>
      <c r="R102" s="183"/>
      <c r="S102" s="184"/>
      <c r="T102" s="183"/>
      <c r="U102" s="184"/>
      <c r="V102" s="8"/>
      <c r="Z102"/>
      <c r="AA102"/>
      <c r="AB102"/>
      <c r="AC102"/>
      <c r="AD102" s="52"/>
      <c r="AE102"/>
      <c r="AF102"/>
    </row>
    <row r="103" spans="1:33" s="7" customFormat="1" ht="12.75" customHeight="1">
      <c r="A103" s="278"/>
      <c r="B103" s="184"/>
      <c r="C103" s="219"/>
      <c r="D103" s="194"/>
      <c r="E103" s="282"/>
      <c r="F103" s="283"/>
      <c r="G103" s="198"/>
      <c r="H103" s="199"/>
      <c r="I103" s="41"/>
      <c r="J103" s="34"/>
      <c r="K103" s="203"/>
      <c r="L103" s="204"/>
      <c r="M103" s="8"/>
      <c r="N103" s="183"/>
      <c r="O103" s="184"/>
      <c r="P103" s="183"/>
      <c r="Q103" s="184"/>
      <c r="R103" s="183"/>
      <c r="S103" s="184"/>
      <c r="T103" s="183"/>
      <c r="U103" s="184"/>
      <c r="V103" s="8"/>
      <c r="Z103"/>
      <c r="AA103"/>
      <c r="AB103"/>
      <c r="AC103"/>
      <c r="AD103" s="52"/>
      <c r="AE103"/>
      <c r="AF103"/>
    </row>
    <row r="104" spans="1:33" s="7" customFormat="1" ht="12.75" customHeight="1">
      <c r="A104" s="278"/>
      <c r="B104" s="184"/>
      <c r="C104" s="281"/>
      <c r="D104" s="184"/>
      <c r="E104" s="282"/>
      <c r="F104" s="283"/>
      <c r="G104" s="198"/>
      <c r="H104" s="199"/>
      <c r="I104" s="41"/>
      <c r="J104" s="34"/>
      <c r="K104" s="203"/>
      <c r="L104" s="204"/>
      <c r="M104" s="8"/>
      <c r="N104" s="183"/>
      <c r="O104" s="184"/>
      <c r="P104" s="183"/>
      <c r="Q104" s="184"/>
      <c r="R104" s="183"/>
      <c r="S104" s="184"/>
      <c r="T104" s="183"/>
      <c r="U104" s="184"/>
      <c r="V104" s="8"/>
      <c r="Z104"/>
      <c r="AA104"/>
      <c r="AB104"/>
      <c r="AC104"/>
      <c r="AD104" s="52"/>
      <c r="AE104"/>
      <c r="AF104"/>
    </row>
    <row r="105" spans="1:33" s="7" customFormat="1" ht="12.75" customHeight="1">
      <c r="A105" s="278"/>
      <c r="B105" s="184"/>
      <c r="C105" s="281"/>
      <c r="D105" s="184"/>
      <c r="E105" s="282"/>
      <c r="F105" s="283"/>
      <c r="G105" s="198"/>
      <c r="H105" s="199"/>
      <c r="I105" s="41"/>
      <c r="J105" s="34"/>
      <c r="K105" s="203"/>
      <c r="L105" s="204"/>
      <c r="M105" s="8"/>
      <c r="N105" s="183"/>
      <c r="O105" s="184"/>
      <c r="P105" s="183"/>
      <c r="Q105" s="184"/>
      <c r="R105" s="183"/>
      <c r="S105" s="184"/>
      <c r="T105" s="183"/>
      <c r="U105" s="184"/>
      <c r="V105" s="8"/>
      <c r="Z105"/>
      <c r="AA105"/>
      <c r="AB105"/>
      <c r="AC105"/>
      <c r="AD105" s="52"/>
      <c r="AE105"/>
      <c r="AF105"/>
    </row>
    <row r="106" spans="1:33" s="7" customFormat="1" ht="12.75" customHeight="1">
      <c r="A106" s="278"/>
      <c r="B106" s="184"/>
      <c r="C106" s="281"/>
      <c r="D106" s="184"/>
      <c r="E106" s="282"/>
      <c r="F106" s="283"/>
      <c r="G106" s="198"/>
      <c r="H106" s="199"/>
      <c r="I106" s="41"/>
      <c r="J106" s="34"/>
      <c r="K106" s="203"/>
      <c r="L106" s="204"/>
      <c r="M106" s="8"/>
      <c r="N106" s="183"/>
      <c r="O106" s="184"/>
      <c r="P106" s="183"/>
      <c r="Q106" s="184"/>
      <c r="R106" s="183"/>
      <c r="S106" s="184"/>
      <c r="T106" s="183"/>
      <c r="U106" s="184"/>
      <c r="V106" s="8"/>
      <c r="Z106"/>
      <c r="AA106"/>
      <c r="AB106"/>
      <c r="AC106"/>
      <c r="AD106" s="52"/>
      <c r="AE106"/>
      <c r="AF106"/>
    </row>
    <row r="107" spans="1:33" s="7" customFormat="1" ht="12.75" customHeight="1">
      <c r="A107" s="278"/>
      <c r="B107" s="184"/>
      <c r="C107" s="281"/>
      <c r="D107" s="184"/>
      <c r="E107" s="282"/>
      <c r="F107" s="283"/>
      <c r="G107" s="198"/>
      <c r="H107" s="199"/>
      <c r="I107" s="41"/>
      <c r="J107" s="34"/>
      <c r="K107" s="203"/>
      <c r="L107" s="204"/>
      <c r="M107" s="8"/>
      <c r="N107" s="183"/>
      <c r="O107" s="184"/>
      <c r="P107" s="183"/>
      <c r="Q107" s="184"/>
      <c r="R107" s="183"/>
      <c r="S107" s="184"/>
      <c r="T107" s="183"/>
      <c r="U107" s="184"/>
      <c r="V107" s="8"/>
      <c r="Z107"/>
      <c r="AA107"/>
      <c r="AB107"/>
      <c r="AC107"/>
      <c r="AD107" s="52"/>
      <c r="AE107"/>
      <c r="AF107"/>
    </row>
    <row r="108" spans="1:33" s="7" customFormat="1" ht="12.75" customHeight="1">
      <c r="A108" s="278"/>
      <c r="B108" s="184"/>
      <c r="C108" s="281"/>
      <c r="D108" s="184"/>
      <c r="E108" s="282"/>
      <c r="F108" s="283"/>
      <c r="G108" s="198"/>
      <c r="H108" s="199"/>
      <c r="I108" s="41"/>
      <c r="J108" s="34"/>
      <c r="K108" s="203"/>
      <c r="L108" s="204"/>
      <c r="M108" s="8"/>
      <c r="N108" s="183"/>
      <c r="O108" s="184"/>
      <c r="P108" s="183"/>
      <c r="Q108" s="184"/>
      <c r="R108" s="183"/>
      <c r="S108" s="184"/>
      <c r="T108" s="183"/>
      <c r="U108" s="184"/>
      <c r="V108" s="8"/>
      <c r="Z108"/>
      <c r="AA108"/>
      <c r="AB108"/>
      <c r="AC108"/>
      <c r="AD108" s="52"/>
      <c r="AE108"/>
      <c r="AF108"/>
      <c r="AG108"/>
    </row>
    <row r="109" spans="1:33" s="7" customFormat="1" ht="12.75" customHeight="1">
      <c r="A109" s="278"/>
      <c r="B109" s="184"/>
      <c r="C109" s="281"/>
      <c r="D109" s="184"/>
      <c r="E109" s="282"/>
      <c r="F109" s="283"/>
      <c r="G109" s="198"/>
      <c r="H109" s="199"/>
      <c r="I109" s="41"/>
      <c r="J109" s="34"/>
      <c r="K109" s="203"/>
      <c r="L109" s="204"/>
      <c r="M109" s="8"/>
      <c r="N109" s="183"/>
      <c r="O109" s="184"/>
      <c r="P109" s="183"/>
      <c r="Q109" s="184"/>
      <c r="R109" s="183"/>
      <c r="S109" s="184"/>
      <c r="T109" s="183"/>
      <c r="U109" s="184"/>
      <c r="V109" s="8"/>
      <c r="Z109"/>
      <c r="AA109"/>
      <c r="AB109"/>
      <c r="AC109"/>
      <c r="AD109" s="52"/>
      <c r="AE109"/>
      <c r="AF109"/>
      <c r="AG109"/>
    </row>
    <row r="110" spans="1:33" s="7" customFormat="1" ht="12.75" customHeight="1">
      <c r="A110" s="278"/>
      <c r="B110" s="184"/>
      <c r="C110" s="281"/>
      <c r="D110" s="184"/>
      <c r="E110" s="282"/>
      <c r="F110" s="283"/>
      <c r="G110" s="198"/>
      <c r="H110" s="199"/>
      <c r="I110" s="41"/>
      <c r="J110" s="34"/>
      <c r="K110" s="203"/>
      <c r="L110" s="204"/>
      <c r="M110" s="8"/>
      <c r="N110" s="183"/>
      <c r="O110" s="184"/>
      <c r="P110" s="183"/>
      <c r="Q110" s="184"/>
      <c r="R110" s="183"/>
      <c r="S110" s="184"/>
      <c r="T110" s="183"/>
      <c r="U110" s="184"/>
      <c r="V110" s="8"/>
      <c r="Z110"/>
      <c r="AA110"/>
      <c r="AB110"/>
      <c r="AC110"/>
      <c r="AD110" s="52"/>
      <c r="AE110"/>
      <c r="AF110"/>
      <c r="AG110"/>
    </row>
    <row r="111" spans="1:33" s="7" customFormat="1" ht="12.75" customHeight="1">
      <c r="A111" s="278"/>
      <c r="B111" s="184"/>
      <c r="C111" s="281"/>
      <c r="D111" s="184"/>
      <c r="E111" s="282"/>
      <c r="F111" s="283"/>
      <c r="G111" s="198"/>
      <c r="H111" s="199"/>
      <c r="I111" s="41"/>
      <c r="J111" s="34"/>
      <c r="K111" s="203"/>
      <c r="L111" s="204"/>
      <c r="M111" s="8"/>
      <c r="N111" s="183"/>
      <c r="O111" s="184"/>
      <c r="P111" s="183"/>
      <c r="Q111" s="184"/>
      <c r="R111" s="183"/>
      <c r="S111" s="184"/>
      <c r="T111" s="183"/>
      <c r="U111" s="184"/>
      <c r="V111" s="40"/>
      <c r="Z111"/>
      <c r="AA111"/>
      <c r="AB111"/>
      <c r="AC111"/>
      <c r="AD111" s="52"/>
      <c r="AE111"/>
      <c r="AF111"/>
      <c r="AG111"/>
    </row>
    <row r="112" spans="1:33" s="7" customFormat="1" ht="12.75" customHeight="1">
      <c r="A112" s="278"/>
      <c r="B112" s="184"/>
      <c r="C112" s="281"/>
      <c r="D112" s="184"/>
      <c r="E112" s="282"/>
      <c r="F112" s="283"/>
      <c r="G112" s="198"/>
      <c r="H112" s="199"/>
      <c r="I112" s="41"/>
      <c r="J112" s="34"/>
      <c r="K112" s="203"/>
      <c r="L112" s="204"/>
      <c r="M112" s="8"/>
      <c r="N112" s="183"/>
      <c r="O112" s="184"/>
      <c r="P112" s="183"/>
      <c r="Q112" s="184"/>
      <c r="R112" s="183"/>
      <c r="S112" s="184"/>
      <c r="T112" s="183"/>
      <c r="U112" s="184"/>
      <c r="V112" s="8"/>
      <c r="Z112"/>
      <c r="AA112"/>
      <c r="AB112"/>
      <c r="AC112"/>
      <c r="AD112" s="52"/>
      <c r="AE112"/>
      <c r="AF112"/>
      <c r="AG112"/>
    </row>
    <row r="113" spans="1:34" s="7" customFormat="1" ht="12.75" customHeight="1">
      <c r="A113" s="278"/>
      <c r="B113" s="184"/>
      <c r="C113" s="219"/>
      <c r="D113" s="194"/>
      <c r="E113" s="282"/>
      <c r="F113" s="283"/>
      <c r="G113" s="198"/>
      <c r="H113" s="199"/>
      <c r="I113" s="41"/>
      <c r="J113" s="34"/>
      <c r="K113" s="203"/>
      <c r="L113" s="204"/>
      <c r="M113" s="8"/>
      <c r="N113" s="183"/>
      <c r="O113" s="184"/>
      <c r="P113" s="183"/>
      <c r="Q113" s="184"/>
      <c r="R113" s="183"/>
      <c r="S113" s="184"/>
      <c r="T113" s="183"/>
      <c r="U113" s="184"/>
      <c r="V113" s="8"/>
      <c r="Z113"/>
      <c r="AA113"/>
      <c r="AB113"/>
      <c r="AC113"/>
      <c r="AD113" s="52"/>
      <c r="AE113"/>
      <c r="AF113"/>
      <c r="AG113"/>
    </row>
    <row r="114" spans="1:34" s="7" customFormat="1" ht="12.75" customHeight="1">
      <c r="A114" s="278"/>
      <c r="B114" s="184"/>
      <c r="C114" s="281"/>
      <c r="D114" s="184"/>
      <c r="E114" s="282"/>
      <c r="F114" s="283"/>
      <c r="G114" s="198"/>
      <c r="H114" s="199"/>
      <c r="I114" s="41"/>
      <c r="J114" s="34"/>
      <c r="K114" s="203"/>
      <c r="L114" s="204"/>
      <c r="M114" s="8"/>
      <c r="N114" s="183"/>
      <c r="O114" s="184"/>
      <c r="P114" s="183"/>
      <c r="Q114" s="184"/>
      <c r="R114" s="183"/>
      <c r="S114" s="184"/>
      <c r="T114" s="183"/>
      <c r="U114" s="184"/>
      <c r="V114" s="8"/>
      <c r="Z114"/>
      <c r="AA114"/>
      <c r="AB114"/>
      <c r="AC114"/>
      <c r="AD114" s="52"/>
      <c r="AE114"/>
      <c r="AF114"/>
      <c r="AG114"/>
    </row>
    <row r="115" spans="1:34" s="7" customFormat="1" ht="12.75" customHeight="1">
      <c r="A115" s="278"/>
      <c r="B115" s="184"/>
      <c r="C115" s="281"/>
      <c r="D115" s="184"/>
      <c r="E115" s="282"/>
      <c r="F115" s="283"/>
      <c r="G115" s="198"/>
      <c r="H115" s="199"/>
      <c r="I115" s="41"/>
      <c r="J115" s="34"/>
      <c r="K115" s="203"/>
      <c r="L115" s="204"/>
      <c r="M115" s="8"/>
      <c r="N115" s="183"/>
      <c r="O115" s="184"/>
      <c r="P115" s="183"/>
      <c r="Q115" s="184"/>
      <c r="R115" s="183"/>
      <c r="S115" s="184"/>
      <c r="T115" s="183"/>
      <c r="U115" s="184"/>
      <c r="V115" s="40"/>
      <c r="Z115"/>
      <c r="AA115"/>
      <c r="AB115"/>
      <c r="AC115"/>
      <c r="AD115" s="52"/>
      <c r="AE115"/>
      <c r="AF115"/>
      <c r="AG115"/>
    </row>
    <row r="116" spans="1:34" s="7" customFormat="1" ht="12.75" customHeight="1">
      <c r="A116" s="278"/>
      <c r="B116" s="184"/>
      <c r="C116" s="281"/>
      <c r="D116" s="184"/>
      <c r="E116" s="282"/>
      <c r="F116" s="283"/>
      <c r="G116" s="198"/>
      <c r="H116" s="199"/>
      <c r="I116" s="41"/>
      <c r="J116" s="34"/>
      <c r="K116" s="203"/>
      <c r="L116" s="204"/>
      <c r="M116" s="8"/>
      <c r="N116" s="183"/>
      <c r="O116" s="184"/>
      <c r="P116" s="183"/>
      <c r="Q116" s="184"/>
      <c r="R116" s="183"/>
      <c r="S116" s="184"/>
      <c r="T116" s="183"/>
      <c r="U116" s="184"/>
      <c r="V116" s="40"/>
      <c r="Z116"/>
      <c r="AA116"/>
      <c r="AB116"/>
      <c r="AC116"/>
      <c r="AD116" s="52"/>
      <c r="AE116"/>
      <c r="AF116"/>
      <c r="AG116"/>
    </row>
    <row r="117" spans="1:34" s="7" customFormat="1" ht="12.75" customHeight="1">
      <c r="A117" s="278"/>
      <c r="B117" s="184"/>
      <c r="C117" s="281"/>
      <c r="D117" s="184"/>
      <c r="E117" s="282"/>
      <c r="F117" s="283"/>
      <c r="G117" s="198"/>
      <c r="H117" s="199"/>
      <c r="I117" s="41"/>
      <c r="J117" s="34"/>
      <c r="K117" s="203"/>
      <c r="L117" s="204"/>
      <c r="M117" s="8"/>
      <c r="N117" s="183"/>
      <c r="O117" s="184"/>
      <c r="P117" s="183"/>
      <c r="Q117" s="184"/>
      <c r="R117" s="183"/>
      <c r="S117" s="184"/>
      <c r="T117" s="183"/>
      <c r="U117" s="184"/>
      <c r="V117" s="8"/>
      <c r="Z117"/>
      <c r="AA117"/>
      <c r="AB117"/>
      <c r="AC117"/>
      <c r="AD117" s="52"/>
      <c r="AE117"/>
      <c r="AF117"/>
      <c r="AG117"/>
    </row>
    <row r="118" spans="1:34" s="7" customFormat="1" ht="12.75" customHeight="1">
      <c r="A118" s="278"/>
      <c r="B118" s="184"/>
      <c r="C118" s="281"/>
      <c r="D118" s="184"/>
      <c r="E118" s="282"/>
      <c r="F118" s="283"/>
      <c r="G118" s="198"/>
      <c r="H118" s="199"/>
      <c r="I118" s="41"/>
      <c r="J118" s="34"/>
      <c r="K118" s="203"/>
      <c r="L118" s="204"/>
      <c r="M118" s="8"/>
      <c r="N118" s="183"/>
      <c r="O118" s="184"/>
      <c r="P118" s="183"/>
      <c r="Q118" s="184"/>
      <c r="R118" s="183"/>
      <c r="S118" s="184"/>
      <c r="T118" s="183"/>
      <c r="U118" s="184"/>
      <c r="V118" s="8"/>
      <c r="Z118"/>
      <c r="AA118"/>
      <c r="AB118"/>
      <c r="AC118"/>
      <c r="AD118" s="52"/>
      <c r="AE118"/>
      <c r="AF118"/>
      <c r="AG118"/>
    </row>
    <row r="119" spans="1:34" s="7" customFormat="1" ht="12.75" customHeight="1">
      <c r="A119" s="281"/>
      <c r="B119" s="184"/>
      <c r="C119" s="281"/>
      <c r="D119" s="184"/>
      <c r="E119" s="281"/>
      <c r="F119" s="184"/>
      <c r="G119" s="282"/>
      <c r="H119" s="283"/>
      <c r="I119" s="8"/>
      <c r="J119" s="34"/>
      <c r="K119" s="183"/>
      <c r="L119" s="184"/>
      <c r="M119" s="8"/>
      <c r="N119" s="183"/>
      <c r="O119" s="184"/>
      <c r="P119" s="183"/>
      <c r="Q119" s="184"/>
      <c r="R119" s="183"/>
      <c r="S119" s="184"/>
      <c r="T119" s="183"/>
      <c r="U119" s="184"/>
      <c r="V119" s="8"/>
      <c r="Z119"/>
      <c r="AA119"/>
      <c r="AB119"/>
      <c r="AC119"/>
      <c r="AD119" s="52"/>
      <c r="AE119"/>
      <c r="AF119"/>
      <c r="AG119"/>
    </row>
    <row r="120" spans="1:34" s="7" customFormat="1" ht="12.75" customHeight="1">
      <c r="A120" s="281"/>
      <c r="B120" s="184"/>
      <c r="C120" s="281"/>
      <c r="D120" s="184"/>
      <c r="E120" s="281"/>
      <c r="F120" s="184"/>
      <c r="G120" s="282"/>
      <c r="H120" s="283"/>
      <c r="I120" s="8"/>
      <c r="J120" s="34"/>
      <c r="K120" s="183"/>
      <c r="L120" s="184"/>
      <c r="M120" s="8"/>
      <c r="N120" s="183"/>
      <c r="O120" s="184"/>
      <c r="P120" s="183"/>
      <c r="Q120" s="184"/>
      <c r="R120" s="183"/>
      <c r="S120" s="184"/>
      <c r="T120" s="183"/>
      <c r="U120" s="184"/>
      <c r="V120" s="8"/>
      <c r="Z120"/>
      <c r="AA120"/>
      <c r="AB120"/>
      <c r="AC120"/>
      <c r="AD120" s="52"/>
      <c r="AE120"/>
      <c r="AF120"/>
      <c r="AG120"/>
    </row>
    <row r="121" spans="1:34" s="7" customFormat="1" ht="12.75" customHeight="1">
      <c r="A121" s="281"/>
      <c r="B121" s="184"/>
      <c r="C121" s="281"/>
      <c r="D121" s="184"/>
      <c r="E121" s="281"/>
      <c r="F121" s="184"/>
      <c r="G121" s="282"/>
      <c r="H121" s="283"/>
      <c r="I121" s="8"/>
      <c r="J121" s="34"/>
      <c r="K121" s="183"/>
      <c r="L121" s="184"/>
      <c r="M121" s="8"/>
      <c r="N121" s="183"/>
      <c r="O121" s="184"/>
      <c r="P121" s="183"/>
      <c r="Q121" s="184"/>
      <c r="R121" s="183"/>
      <c r="S121" s="184"/>
      <c r="T121" s="183"/>
      <c r="U121" s="184"/>
      <c r="V121" s="8"/>
      <c r="Z121"/>
      <c r="AA121"/>
      <c r="AB121"/>
      <c r="AC121"/>
      <c r="AD121" s="52"/>
      <c r="AE121"/>
      <c r="AF121"/>
      <c r="AG121"/>
    </row>
    <row r="122" spans="1:34" s="7" customFormat="1" ht="12.75" customHeight="1">
      <c r="A122" s="281"/>
      <c r="B122" s="184"/>
      <c r="C122" s="281"/>
      <c r="D122" s="184"/>
      <c r="E122" s="281"/>
      <c r="F122" s="184"/>
      <c r="G122" s="282"/>
      <c r="H122" s="283"/>
      <c r="I122" s="8"/>
      <c r="J122" s="34"/>
      <c r="K122" s="183"/>
      <c r="L122" s="184"/>
      <c r="M122" s="8"/>
      <c r="N122" s="183"/>
      <c r="O122" s="184"/>
      <c r="P122" s="183"/>
      <c r="Q122" s="184"/>
      <c r="R122" s="183"/>
      <c r="S122" s="184"/>
      <c r="T122" s="183"/>
      <c r="U122" s="184"/>
      <c r="V122" s="8"/>
      <c r="Z122"/>
      <c r="AA122"/>
      <c r="AB122"/>
      <c r="AC122"/>
      <c r="AD122" s="52"/>
      <c r="AE122"/>
      <c r="AF122"/>
      <c r="AG122"/>
      <c r="AH122"/>
    </row>
    <row r="123" spans="1:34" s="7" customFormat="1" ht="12.75" customHeight="1">
      <c r="A123" s="281"/>
      <c r="B123" s="184"/>
      <c r="C123" s="281"/>
      <c r="D123" s="184"/>
      <c r="E123" s="281"/>
      <c r="F123" s="184"/>
      <c r="G123" s="282"/>
      <c r="H123" s="283"/>
      <c r="I123" s="8"/>
      <c r="J123" s="34"/>
      <c r="K123" s="183"/>
      <c r="L123" s="184"/>
      <c r="M123" s="8"/>
      <c r="N123" s="183"/>
      <c r="O123" s="184"/>
      <c r="P123" s="183"/>
      <c r="Q123" s="184"/>
      <c r="R123" s="183"/>
      <c r="S123" s="184"/>
      <c r="T123" s="183"/>
      <c r="U123" s="184"/>
      <c r="V123"/>
      <c r="Z123"/>
      <c r="AA123"/>
      <c r="AB123"/>
      <c r="AC123"/>
      <c r="AD123" s="52"/>
      <c r="AE123"/>
      <c r="AF123"/>
      <c r="AG123"/>
      <c r="AH123"/>
    </row>
    <row r="124" spans="1:34" s="7" customFormat="1" ht="12.75" customHeight="1">
      <c r="A124" s="281"/>
      <c r="B124" s="184"/>
      <c r="C124" s="281"/>
      <c r="D124" s="184"/>
      <c r="E124" s="281"/>
      <c r="F124" s="184"/>
      <c r="G124" s="282"/>
      <c r="H124" s="283"/>
      <c r="I124" s="8"/>
      <c r="J124" s="34"/>
      <c r="K124" s="183"/>
      <c r="L124" s="184"/>
      <c r="M124" s="8"/>
      <c r="N124" s="183"/>
      <c r="O124" s="184"/>
      <c r="P124" s="183"/>
      <c r="Q124" s="184"/>
      <c r="R124" s="183"/>
      <c r="S124" s="184"/>
      <c r="T124" s="183"/>
      <c r="U124" s="184"/>
      <c r="V124"/>
      <c r="Z124"/>
      <c r="AA124"/>
      <c r="AB124"/>
      <c r="AC124"/>
      <c r="AD124" s="52"/>
      <c r="AE124"/>
      <c r="AF124"/>
      <c r="AG124"/>
      <c r="AH124"/>
    </row>
    <row r="125" spans="1:34" s="7" customFormat="1" ht="12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Z125"/>
      <c r="AA125"/>
      <c r="AB125"/>
      <c r="AC125"/>
      <c r="AD125" s="52"/>
      <c r="AE125"/>
      <c r="AF125"/>
      <c r="AG125"/>
      <c r="AH125"/>
    </row>
    <row r="126" spans="1:34" s="7" customFormat="1" ht="12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Z126"/>
      <c r="AA126"/>
      <c r="AB126"/>
      <c r="AC126"/>
      <c r="AD126" s="52"/>
      <c r="AE126"/>
      <c r="AF126"/>
      <c r="AG126"/>
      <c r="AH126"/>
    </row>
    <row r="127" spans="1:34" s="7" customFormat="1" ht="12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Z127"/>
      <c r="AA127"/>
      <c r="AB127"/>
      <c r="AC127"/>
      <c r="AD127" s="52"/>
      <c r="AE127"/>
      <c r="AF127"/>
      <c r="AG127"/>
      <c r="AH127"/>
    </row>
    <row r="128" spans="1:34" s="7" customFormat="1" ht="12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Z128"/>
      <c r="AA128"/>
      <c r="AB128"/>
      <c r="AC128"/>
      <c r="AD128" s="52"/>
      <c r="AE128"/>
      <c r="AF128"/>
      <c r="AG128"/>
      <c r="AH128"/>
    </row>
    <row r="129" spans="1:36" s="7" customFormat="1" ht="12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Z129"/>
      <c r="AA129"/>
      <c r="AB129"/>
      <c r="AC129"/>
      <c r="AD129" s="52"/>
      <c r="AE129"/>
      <c r="AF129"/>
      <c r="AG129"/>
      <c r="AH129"/>
    </row>
    <row r="130" spans="1:36" s="7" customFormat="1" ht="12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Z130"/>
      <c r="AA130"/>
      <c r="AB130"/>
      <c r="AC130"/>
      <c r="AD130" s="52"/>
      <c r="AE130"/>
      <c r="AF130"/>
      <c r="AG130"/>
      <c r="AH130"/>
    </row>
    <row r="131" spans="1:36" s="7" customFormat="1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Z131"/>
      <c r="AA131"/>
      <c r="AB131"/>
      <c r="AC131"/>
      <c r="AD131" s="52"/>
      <c r="AE131"/>
      <c r="AF131"/>
      <c r="AG131"/>
      <c r="AH131"/>
    </row>
    <row r="132" spans="1:36" s="7" customFormat="1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Z132"/>
      <c r="AA132"/>
      <c r="AB132"/>
      <c r="AC132"/>
      <c r="AD132" s="52"/>
      <c r="AE132"/>
      <c r="AF132"/>
      <c r="AG132"/>
      <c r="AH132"/>
    </row>
    <row r="133" spans="1:36" s="7" customFormat="1" ht="12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Z133"/>
      <c r="AA133"/>
      <c r="AB133"/>
      <c r="AC133"/>
      <c r="AD133" s="52"/>
      <c r="AE133"/>
      <c r="AF133"/>
      <c r="AG133"/>
      <c r="AH133"/>
    </row>
    <row r="134" spans="1:36" s="7" customFormat="1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Z134"/>
      <c r="AA134"/>
      <c r="AB134"/>
      <c r="AC134"/>
      <c r="AD134" s="52"/>
      <c r="AE134"/>
      <c r="AF134"/>
      <c r="AG134"/>
      <c r="AH134"/>
    </row>
    <row r="135" spans="1:36" s="7" customFormat="1" ht="12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Z135"/>
      <c r="AA135"/>
      <c r="AB135"/>
      <c r="AC135"/>
      <c r="AD135" s="52"/>
      <c r="AE135"/>
      <c r="AF135"/>
      <c r="AG135"/>
      <c r="AH135"/>
    </row>
    <row r="136" spans="1:36" s="7" customFormat="1" ht="12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Z136"/>
      <c r="AA136"/>
      <c r="AB136"/>
      <c r="AC136"/>
      <c r="AD136" s="52"/>
      <c r="AE136"/>
      <c r="AF136"/>
      <c r="AG136"/>
      <c r="AH136"/>
      <c r="AI136"/>
    </row>
    <row r="137" spans="1:36" s="7" customFormat="1" ht="12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Z137"/>
      <c r="AA137"/>
      <c r="AB137"/>
      <c r="AC137"/>
      <c r="AD137" s="52"/>
      <c r="AE137"/>
      <c r="AF137"/>
      <c r="AG137"/>
      <c r="AH137"/>
      <c r="AI137"/>
    </row>
    <row r="138" spans="1:36" s="7" customFormat="1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Z138"/>
      <c r="AA138"/>
      <c r="AB138"/>
      <c r="AC138"/>
      <c r="AD138" s="52"/>
      <c r="AE138"/>
      <c r="AF138"/>
      <c r="AG138"/>
      <c r="AH138"/>
      <c r="AI138"/>
    </row>
    <row r="139" spans="1:36" s="7" customFormat="1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Z139"/>
      <c r="AA139"/>
      <c r="AB139"/>
      <c r="AC139"/>
      <c r="AD139" s="52"/>
      <c r="AE139"/>
      <c r="AF139"/>
      <c r="AG139"/>
      <c r="AH139"/>
      <c r="AI139"/>
    </row>
    <row r="140" spans="1:36" s="7" customFormat="1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Z140"/>
      <c r="AA140"/>
      <c r="AB140"/>
      <c r="AC140"/>
      <c r="AD140" s="52"/>
      <c r="AE140"/>
      <c r="AF140"/>
      <c r="AG140"/>
      <c r="AH140"/>
      <c r="AI140"/>
    </row>
    <row r="141" spans="1:36" s="7" customFormat="1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Z141"/>
      <c r="AA141"/>
      <c r="AB141"/>
      <c r="AC141"/>
      <c r="AD141" s="52"/>
      <c r="AE141"/>
      <c r="AF141"/>
      <c r="AG141"/>
      <c r="AH141"/>
      <c r="AI141"/>
    </row>
    <row r="142" spans="1:36" s="7" customFormat="1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Z142"/>
      <c r="AA142"/>
      <c r="AB142"/>
      <c r="AC142"/>
      <c r="AD142" s="52"/>
      <c r="AE142"/>
      <c r="AF142"/>
      <c r="AG142"/>
      <c r="AH142"/>
      <c r="AI142"/>
    </row>
    <row r="143" spans="1:36" s="7" customFormat="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Y143"/>
      <c r="Z143"/>
      <c r="AA143"/>
      <c r="AB143"/>
      <c r="AC143"/>
      <c r="AD143" s="52"/>
      <c r="AE143"/>
      <c r="AF143"/>
      <c r="AG143"/>
      <c r="AH143"/>
      <c r="AI143"/>
      <c r="AJ143"/>
    </row>
  </sheetData>
  <mergeCells count="988">
    <mergeCell ref="A42:B42"/>
    <mergeCell ref="C42:D42"/>
    <mergeCell ref="E42:F42"/>
    <mergeCell ref="G42:H42"/>
    <mergeCell ref="K42:L42"/>
    <mergeCell ref="N42:O42"/>
    <mergeCell ref="N40:O40"/>
    <mergeCell ref="K25:L25"/>
    <mergeCell ref="G68:H68"/>
    <mergeCell ref="K31:L31"/>
    <mergeCell ref="A64:B64"/>
    <mergeCell ref="A25:B25"/>
    <mergeCell ref="C25:D25"/>
    <mergeCell ref="E25:F25"/>
    <mergeCell ref="G25:H25"/>
    <mergeCell ref="N25:O25"/>
    <mergeCell ref="K38:L38"/>
    <mergeCell ref="A38:B38"/>
    <mergeCell ref="C38:D38"/>
    <mergeCell ref="E38:F38"/>
    <mergeCell ref="G38:H38"/>
    <mergeCell ref="N38:O38"/>
    <mergeCell ref="C64:D64"/>
    <mergeCell ref="E64:F64"/>
    <mergeCell ref="I9:I18"/>
    <mergeCell ref="J9:J18"/>
    <mergeCell ref="K9:K18"/>
    <mergeCell ref="K21:L21"/>
    <mergeCell ref="N21:O21"/>
    <mergeCell ref="P21:Q21"/>
    <mergeCell ref="R21:S21"/>
    <mergeCell ref="T21:U21"/>
    <mergeCell ref="A21:B21"/>
    <mergeCell ref="C21:D21"/>
    <mergeCell ref="E21:F21"/>
    <mergeCell ref="G21:H21"/>
    <mergeCell ref="R9:R18"/>
    <mergeCell ref="S9:S18"/>
    <mergeCell ref="T9:T18"/>
    <mergeCell ref="A19:B19"/>
    <mergeCell ref="C19:D19"/>
    <mergeCell ref="E19:F19"/>
    <mergeCell ref="G19:H19"/>
    <mergeCell ref="K19:L19"/>
    <mergeCell ref="N9:N18"/>
    <mergeCell ref="O9:O18"/>
    <mergeCell ref="P9:P18"/>
    <mergeCell ref="Q9:Q18"/>
    <mergeCell ref="A1:V3"/>
    <mergeCell ref="A4:B5"/>
    <mergeCell ref="C4:D5"/>
    <mergeCell ref="E4:J5"/>
    <mergeCell ref="K4:S5"/>
    <mergeCell ref="T4:U5"/>
    <mergeCell ref="V4:V5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D9:D18"/>
    <mergeCell ref="E9:E18"/>
    <mergeCell ref="F9:F18"/>
    <mergeCell ref="G9:G18"/>
    <mergeCell ref="H9:H18"/>
    <mergeCell ref="U9:U18"/>
    <mergeCell ref="L9:L18"/>
    <mergeCell ref="M9:M18"/>
    <mergeCell ref="N19:O19"/>
    <mergeCell ref="P19:Q19"/>
    <mergeCell ref="R19:S19"/>
    <mergeCell ref="T19:U19"/>
    <mergeCell ref="N47:O47"/>
    <mergeCell ref="P42:Q42"/>
    <mergeCell ref="P47:Q47"/>
    <mergeCell ref="R47:S47"/>
    <mergeCell ref="T70:U70"/>
    <mergeCell ref="R68:S68"/>
    <mergeCell ref="N46:O46"/>
    <mergeCell ref="P46:Q46"/>
    <mergeCell ref="R46:S46"/>
    <mergeCell ref="T46:U46"/>
    <mergeCell ref="T45:U45"/>
    <mergeCell ref="P25:Q25"/>
    <mergeCell ref="R25:S25"/>
    <mergeCell ref="T25:U25"/>
    <mergeCell ref="R42:S42"/>
    <mergeCell ref="T42:U42"/>
    <mergeCell ref="R38:S38"/>
    <mergeCell ref="T38:U38"/>
    <mergeCell ref="T47:U47"/>
    <mergeCell ref="P70:Q70"/>
    <mergeCell ref="P40:Q40"/>
    <mergeCell ref="R40:S40"/>
    <mergeCell ref="T40:U40"/>
    <mergeCell ref="T31:U31"/>
    <mergeCell ref="P32:Q32"/>
    <mergeCell ref="R32:S32"/>
    <mergeCell ref="N70:O70"/>
    <mergeCell ref="P33:Q33"/>
    <mergeCell ref="R33:S33"/>
    <mergeCell ref="T33:U33"/>
    <mergeCell ref="P38:Q38"/>
    <mergeCell ref="N41:O41"/>
    <mergeCell ref="P41:Q41"/>
    <mergeCell ref="R41:S41"/>
    <mergeCell ref="T41:U41"/>
    <mergeCell ref="T48:U48"/>
    <mergeCell ref="R66:S66"/>
    <mergeCell ref="T66:U66"/>
    <mergeCell ref="P67:Q67"/>
    <mergeCell ref="R67:S67"/>
    <mergeCell ref="N68:O68"/>
    <mergeCell ref="P68:Q68"/>
    <mergeCell ref="N31:O31"/>
    <mergeCell ref="P31:Q31"/>
    <mergeCell ref="T82:U82"/>
    <mergeCell ref="K82:L82"/>
    <mergeCell ref="T68:U68"/>
    <mergeCell ref="N64:O64"/>
    <mergeCell ref="P64:Q64"/>
    <mergeCell ref="R64:S64"/>
    <mergeCell ref="T64:U64"/>
    <mergeCell ref="R73:S73"/>
    <mergeCell ref="T73:U73"/>
    <mergeCell ref="N76:O76"/>
    <mergeCell ref="P76:Q76"/>
    <mergeCell ref="R76:S76"/>
    <mergeCell ref="T76:U76"/>
    <mergeCell ref="T75:U75"/>
    <mergeCell ref="R75:S75"/>
    <mergeCell ref="N74:O74"/>
    <mergeCell ref="P74:Q74"/>
    <mergeCell ref="R74:S74"/>
    <mergeCell ref="T74:U74"/>
    <mergeCell ref="K78:L78"/>
    <mergeCell ref="T72:U72"/>
    <mergeCell ref="P72:Q72"/>
    <mergeCell ref="R72:S72"/>
    <mergeCell ref="K74:L74"/>
    <mergeCell ref="R31:S31"/>
    <mergeCell ref="K32:L32"/>
    <mergeCell ref="N32:O32"/>
    <mergeCell ref="T32:U32"/>
    <mergeCell ref="K33:L33"/>
    <mergeCell ref="N33:O33"/>
    <mergeCell ref="K70:L70"/>
    <mergeCell ref="K68:L68"/>
    <mergeCell ref="K64:L64"/>
    <mergeCell ref="K41:L41"/>
    <mergeCell ref="K44:L44"/>
    <mergeCell ref="K43:L43"/>
    <mergeCell ref="N43:O43"/>
    <mergeCell ref="P43:Q43"/>
    <mergeCell ref="R43:S43"/>
    <mergeCell ref="T43:U43"/>
    <mergeCell ref="N44:O44"/>
    <mergeCell ref="P44:Q44"/>
    <mergeCell ref="R44:S44"/>
    <mergeCell ref="T44:U44"/>
    <mergeCell ref="K45:L45"/>
    <mergeCell ref="N45:O45"/>
    <mergeCell ref="P45:Q45"/>
    <mergeCell ref="R45:S45"/>
    <mergeCell ref="A40:B40"/>
    <mergeCell ref="A45:B45"/>
    <mergeCell ref="C45:D45"/>
    <mergeCell ref="G64:H64"/>
    <mergeCell ref="C40:D40"/>
    <mergeCell ref="E40:F40"/>
    <mergeCell ref="A41:B41"/>
    <mergeCell ref="C41:D41"/>
    <mergeCell ref="E41:F41"/>
    <mergeCell ref="G41:H41"/>
    <mergeCell ref="A44:B44"/>
    <mergeCell ref="C44:D44"/>
    <mergeCell ref="E44:F44"/>
    <mergeCell ref="G44:H44"/>
    <mergeCell ref="A43:B43"/>
    <mergeCell ref="C43:D43"/>
    <mergeCell ref="E43:F43"/>
    <mergeCell ref="G43:H43"/>
    <mergeCell ref="E45:F45"/>
    <mergeCell ref="G45:H45"/>
    <mergeCell ref="A49:B49"/>
    <mergeCell ref="C49:D49"/>
    <mergeCell ref="E49:F49"/>
    <mergeCell ref="A48:B48"/>
    <mergeCell ref="A31:B31"/>
    <mergeCell ref="C31:D31"/>
    <mergeCell ref="G82:H82"/>
    <mergeCell ref="G70:H70"/>
    <mergeCell ref="C46:D46"/>
    <mergeCell ref="C47:D47"/>
    <mergeCell ref="E46:F46"/>
    <mergeCell ref="E47:F47"/>
    <mergeCell ref="G46:H46"/>
    <mergeCell ref="E72:F72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A46:B46"/>
    <mergeCell ref="A47:B47"/>
    <mergeCell ref="P20:Q20"/>
    <mergeCell ref="R20:S20"/>
    <mergeCell ref="T20:U20"/>
    <mergeCell ref="G40:H40"/>
    <mergeCell ref="G47:H47"/>
    <mergeCell ref="K40:L40"/>
    <mergeCell ref="A20:B20"/>
    <mergeCell ref="C20:D20"/>
    <mergeCell ref="E20:F20"/>
    <mergeCell ref="G20:H20"/>
    <mergeCell ref="K20:L20"/>
    <mergeCell ref="N20:O20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A28:B28"/>
    <mergeCell ref="C28:D28"/>
    <mergeCell ref="E28:F28"/>
    <mergeCell ref="G28:H28"/>
    <mergeCell ref="K28:L28"/>
    <mergeCell ref="N28:O28"/>
    <mergeCell ref="P28:Q28"/>
    <mergeCell ref="R28:S28"/>
    <mergeCell ref="T28:U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A30:B30"/>
    <mergeCell ref="C30:D30"/>
    <mergeCell ref="E30:F30"/>
    <mergeCell ref="G30:H30"/>
    <mergeCell ref="K30:L30"/>
    <mergeCell ref="N30:O30"/>
    <mergeCell ref="P30:Q30"/>
    <mergeCell ref="R30:S30"/>
    <mergeCell ref="T30:U30"/>
    <mergeCell ref="E34:F34"/>
    <mergeCell ref="G34:H34"/>
    <mergeCell ref="K34:L34"/>
    <mergeCell ref="N34:O34"/>
    <mergeCell ref="P34:Q34"/>
    <mergeCell ref="R34:S34"/>
    <mergeCell ref="T34:U34"/>
    <mergeCell ref="A35:B35"/>
    <mergeCell ref="C35:D35"/>
    <mergeCell ref="E35:F35"/>
    <mergeCell ref="G35:H35"/>
    <mergeCell ref="K35:L35"/>
    <mergeCell ref="N35:O35"/>
    <mergeCell ref="P35:Q35"/>
    <mergeCell ref="R35:S35"/>
    <mergeCell ref="T35:U35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A39:B39"/>
    <mergeCell ref="C39:D39"/>
    <mergeCell ref="E39:F39"/>
    <mergeCell ref="G39:H39"/>
    <mergeCell ref="K39:L39"/>
    <mergeCell ref="N39:O39"/>
    <mergeCell ref="P39:Q39"/>
    <mergeCell ref="R39:S39"/>
    <mergeCell ref="T39:U39"/>
    <mergeCell ref="C48:D48"/>
    <mergeCell ref="E48:F48"/>
    <mergeCell ref="G48:H48"/>
    <mergeCell ref="K48:L48"/>
    <mergeCell ref="N48:O48"/>
    <mergeCell ref="P48:Q48"/>
    <mergeCell ref="R48:S48"/>
    <mergeCell ref="K46:L46"/>
    <mergeCell ref="K47:L47"/>
    <mergeCell ref="G49:H49"/>
    <mergeCell ref="K49:L49"/>
    <mergeCell ref="N49:O49"/>
    <mergeCell ref="P49:Q49"/>
    <mergeCell ref="R49:S49"/>
    <mergeCell ref="T49:U49"/>
    <mergeCell ref="A50:B50"/>
    <mergeCell ref="C50:D50"/>
    <mergeCell ref="E50:F50"/>
    <mergeCell ref="G50:H50"/>
    <mergeCell ref="K50:L50"/>
    <mergeCell ref="N50:O50"/>
    <mergeCell ref="P50:Q50"/>
    <mergeCell ref="R50:S50"/>
    <mergeCell ref="T50:U50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A52:B52"/>
    <mergeCell ref="C52:D52"/>
    <mergeCell ref="E52:F52"/>
    <mergeCell ref="G52:H52"/>
    <mergeCell ref="K52:L52"/>
    <mergeCell ref="N52:O52"/>
    <mergeCell ref="P52:Q52"/>
    <mergeCell ref="R52:S52"/>
    <mergeCell ref="T52:U52"/>
    <mergeCell ref="A53:B53"/>
    <mergeCell ref="C53:D53"/>
    <mergeCell ref="E53:F53"/>
    <mergeCell ref="G53:H53"/>
    <mergeCell ref="K53:L53"/>
    <mergeCell ref="N53:O53"/>
    <mergeCell ref="P53:Q53"/>
    <mergeCell ref="R53:S53"/>
    <mergeCell ref="T53:U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A55:B55"/>
    <mergeCell ref="C55:D55"/>
    <mergeCell ref="E55:F55"/>
    <mergeCell ref="G55:H55"/>
    <mergeCell ref="K55:L55"/>
    <mergeCell ref="N55:O55"/>
    <mergeCell ref="P55:Q55"/>
    <mergeCell ref="R55:S55"/>
    <mergeCell ref="T55:U55"/>
    <mergeCell ref="A56:B56"/>
    <mergeCell ref="C56:D56"/>
    <mergeCell ref="E56:F56"/>
    <mergeCell ref="G56:H56"/>
    <mergeCell ref="K56:L56"/>
    <mergeCell ref="N56:O56"/>
    <mergeCell ref="P56:Q56"/>
    <mergeCell ref="R56:S56"/>
    <mergeCell ref="T56:U56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A58:B58"/>
    <mergeCell ref="C58:D58"/>
    <mergeCell ref="E58:F58"/>
    <mergeCell ref="G58:H58"/>
    <mergeCell ref="K58:L58"/>
    <mergeCell ref="N58:O58"/>
    <mergeCell ref="P58:Q58"/>
    <mergeCell ref="R58:S58"/>
    <mergeCell ref="T58:U58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A62:B62"/>
    <mergeCell ref="C62:D62"/>
    <mergeCell ref="E62:F62"/>
    <mergeCell ref="G62:H62"/>
    <mergeCell ref="K62:L62"/>
    <mergeCell ref="N62:O62"/>
    <mergeCell ref="P62:Q62"/>
    <mergeCell ref="R62:S62"/>
    <mergeCell ref="T62:U62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A66:B66"/>
    <mergeCell ref="C66:D66"/>
    <mergeCell ref="E66:F66"/>
    <mergeCell ref="G66:H66"/>
    <mergeCell ref="K66:L66"/>
    <mergeCell ref="N66:O66"/>
    <mergeCell ref="P66:Q66"/>
    <mergeCell ref="A67:B67"/>
    <mergeCell ref="C67:D67"/>
    <mergeCell ref="E67:F67"/>
    <mergeCell ref="G67:H67"/>
    <mergeCell ref="K67:L67"/>
    <mergeCell ref="N67:O67"/>
    <mergeCell ref="A68:B68"/>
    <mergeCell ref="C68:D68"/>
    <mergeCell ref="E68:F68"/>
    <mergeCell ref="T67:U67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A74:B74"/>
    <mergeCell ref="C74:D74"/>
    <mergeCell ref="E74:F74"/>
    <mergeCell ref="G74:H74"/>
    <mergeCell ref="N72:O72"/>
    <mergeCell ref="A70:B70"/>
    <mergeCell ref="C70:D70"/>
    <mergeCell ref="E70:F70"/>
    <mergeCell ref="R70:S70"/>
    <mergeCell ref="P73:Q73"/>
    <mergeCell ref="N73:O73"/>
    <mergeCell ref="A72:B72"/>
    <mergeCell ref="C72:D72"/>
    <mergeCell ref="G72:H72"/>
    <mergeCell ref="K72:L72"/>
    <mergeCell ref="A71:B71"/>
    <mergeCell ref="C71:D71"/>
    <mergeCell ref="E71:F71"/>
    <mergeCell ref="G71:H71"/>
    <mergeCell ref="K71:L71"/>
    <mergeCell ref="N71:O71"/>
    <mergeCell ref="P71:Q71"/>
    <mergeCell ref="R71:S71"/>
    <mergeCell ref="R77:S77"/>
    <mergeCell ref="T77:U77"/>
    <mergeCell ref="A77:B77"/>
    <mergeCell ref="C77:D77"/>
    <mergeCell ref="E77:F77"/>
    <mergeCell ref="G77:H77"/>
    <mergeCell ref="K77:L77"/>
    <mergeCell ref="A73:B73"/>
    <mergeCell ref="C73:D73"/>
    <mergeCell ref="E73:F73"/>
    <mergeCell ref="G73:H73"/>
    <mergeCell ref="K73:L73"/>
    <mergeCell ref="K75:L75"/>
    <mergeCell ref="A76:B76"/>
    <mergeCell ref="C76:D76"/>
    <mergeCell ref="N77:O77"/>
    <mergeCell ref="N75:O75"/>
    <mergeCell ref="P75:Q75"/>
    <mergeCell ref="E76:F76"/>
    <mergeCell ref="G76:H76"/>
    <mergeCell ref="K76:L76"/>
    <mergeCell ref="A75:B75"/>
    <mergeCell ref="C75:D75"/>
    <mergeCell ref="E75:F75"/>
    <mergeCell ref="G75:H75"/>
    <mergeCell ref="P77:Q77"/>
    <mergeCell ref="A79:B79"/>
    <mergeCell ref="C79:D79"/>
    <mergeCell ref="E79:F79"/>
    <mergeCell ref="G79:H79"/>
    <mergeCell ref="K79:L79"/>
    <mergeCell ref="N79:O79"/>
    <mergeCell ref="P79:Q79"/>
    <mergeCell ref="N78:O78"/>
    <mergeCell ref="P78:Q78"/>
    <mergeCell ref="R79:S79"/>
    <mergeCell ref="T79:U79"/>
    <mergeCell ref="A81:B81"/>
    <mergeCell ref="C81:D81"/>
    <mergeCell ref="E81:F81"/>
    <mergeCell ref="G81:H81"/>
    <mergeCell ref="K81:L81"/>
    <mergeCell ref="N81:O81"/>
    <mergeCell ref="P81:Q81"/>
    <mergeCell ref="R81:S81"/>
    <mergeCell ref="T81:U81"/>
    <mergeCell ref="E80:F80"/>
    <mergeCell ref="G80:H80"/>
    <mergeCell ref="K80:L80"/>
    <mergeCell ref="N80:O80"/>
    <mergeCell ref="P80:Q80"/>
    <mergeCell ref="R80:S80"/>
    <mergeCell ref="T80:U80"/>
    <mergeCell ref="A82:B82"/>
    <mergeCell ref="C82:D82"/>
    <mergeCell ref="E82:F82"/>
    <mergeCell ref="A84:B84"/>
    <mergeCell ref="C84:D84"/>
    <mergeCell ref="E84:F84"/>
    <mergeCell ref="N84:O84"/>
    <mergeCell ref="P84:Q84"/>
    <mergeCell ref="R84:S84"/>
    <mergeCell ref="N82:O82"/>
    <mergeCell ref="P82:Q82"/>
    <mergeCell ref="R82:S82"/>
    <mergeCell ref="R85:S85"/>
    <mergeCell ref="T85:U85"/>
    <mergeCell ref="A83:B83"/>
    <mergeCell ref="C83:D83"/>
    <mergeCell ref="E83:F83"/>
    <mergeCell ref="G83:H83"/>
    <mergeCell ref="K83:L83"/>
    <mergeCell ref="N83:O83"/>
    <mergeCell ref="P83:Q83"/>
    <mergeCell ref="R83:S83"/>
    <mergeCell ref="T83:U83"/>
    <mergeCell ref="G84:H84"/>
    <mergeCell ref="K84:L84"/>
    <mergeCell ref="T84:U84"/>
    <mergeCell ref="A87:B87"/>
    <mergeCell ref="C87:D87"/>
    <mergeCell ref="E87:F87"/>
    <mergeCell ref="G87:H87"/>
    <mergeCell ref="K87:L87"/>
    <mergeCell ref="N87:O87"/>
    <mergeCell ref="P87:Q87"/>
    <mergeCell ref="R87:S87"/>
    <mergeCell ref="T87:U87"/>
    <mergeCell ref="A88:B88"/>
    <mergeCell ref="C88:D88"/>
    <mergeCell ref="E88:F88"/>
    <mergeCell ref="G88:H88"/>
    <mergeCell ref="K88:L88"/>
    <mergeCell ref="N88:O88"/>
    <mergeCell ref="P88:Q88"/>
    <mergeCell ref="R88:S88"/>
    <mergeCell ref="T88:U88"/>
    <mergeCell ref="A89:B89"/>
    <mergeCell ref="C89:D89"/>
    <mergeCell ref="E89:F89"/>
    <mergeCell ref="G89:H89"/>
    <mergeCell ref="K89:L89"/>
    <mergeCell ref="N89:O89"/>
    <mergeCell ref="P89:Q89"/>
    <mergeCell ref="R89:S89"/>
    <mergeCell ref="T89:U89"/>
    <mergeCell ref="A90:B90"/>
    <mergeCell ref="C90:D90"/>
    <mergeCell ref="E90:F90"/>
    <mergeCell ref="G90:H90"/>
    <mergeCell ref="K90:L90"/>
    <mergeCell ref="N90:O90"/>
    <mergeCell ref="P90:Q90"/>
    <mergeCell ref="R90:S90"/>
    <mergeCell ref="T90:U90"/>
    <mergeCell ref="A91:B91"/>
    <mergeCell ref="C91:D91"/>
    <mergeCell ref="E91:F91"/>
    <mergeCell ref="G91:H91"/>
    <mergeCell ref="K91:L91"/>
    <mergeCell ref="N91:O91"/>
    <mergeCell ref="P91:Q91"/>
    <mergeCell ref="R91:S91"/>
    <mergeCell ref="T91:U91"/>
    <mergeCell ref="A92:B92"/>
    <mergeCell ref="C92:D92"/>
    <mergeCell ref="E92:F92"/>
    <mergeCell ref="G92:H92"/>
    <mergeCell ref="K92:L92"/>
    <mergeCell ref="N92:O92"/>
    <mergeCell ref="P92:Q92"/>
    <mergeCell ref="R92:S92"/>
    <mergeCell ref="T92:U92"/>
    <mergeCell ref="A93:B93"/>
    <mergeCell ref="C93:D93"/>
    <mergeCell ref="E93:F93"/>
    <mergeCell ref="G93:H93"/>
    <mergeCell ref="K93:L93"/>
    <mergeCell ref="N93:O93"/>
    <mergeCell ref="P93:Q93"/>
    <mergeCell ref="R93:S93"/>
    <mergeCell ref="T93:U93"/>
    <mergeCell ref="A94:B94"/>
    <mergeCell ref="C94:D94"/>
    <mergeCell ref="E94:F94"/>
    <mergeCell ref="G94:H94"/>
    <mergeCell ref="K94:L94"/>
    <mergeCell ref="N94:O94"/>
    <mergeCell ref="P94:Q94"/>
    <mergeCell ref="R94:S94"/>
    <mergeCell ref="T94:U94"/>
    <mergeCell ref="A95:B95"/>
    <mergeCell ref="C95:D95"/>
    <mergeCell ref="E95:F95"/>
    <mergeCell ref="G95:H95"/>
    <mergeCell ref="K95:L95"/>
    <mergeCell ref="N95:O95"/>
    <mergeCell ref="P95:Q95"/>
    <mergeCell ref="R95:S95"/>
    <mergeCell ref="T95:U95"/>
    <mergeCell ref="A96:B96"/>
    <mergeCell ref="C96:D96"/>
    <mergeCell ref="E96:F96"/>
    <mergeCell ref="G96:H96"/>
    <mergeCell ref="K96:L96"/>
    <mergeCell ref="N96:O96"/>
    <mergeCell ref="P96:Q96"/>
    <mergeCell ref="R96:S96"/>
    <mergeCell ref="T96:U96"/>
    <mergeCell ref="A97:B97"/>
    <mergeCell ref="C97:D97"/>
    <mergeCell ref="E97:F97"/>
    <mergeCell ref="G97:H97"/>
    <mergeCell ref="K97:L97"/>
    <mergeCell ref="N97:O97"/>
    <mergeCell ref="P97:Q97"/>
    <mergeCell ref="R97:S97"/>
    <mergeCell ref="T97:U97"/>
    <mergeCell ref="A98:B98"/>
    <mergeCell ref="C98:D98"/>
    <mergeCell ref="E98:F98"/>
    <mergeCell ref="G98:H98"/>
    <mergeCell ref="K98:L98"/>
    <mergeCell ref="N98:O98"/>
    <mergeCell ref="P98:Q98"/>
    <mergeCell ref="R98:S98"/>
    <mergeCell ref="T98:U98"/>
    <mergeCell ref="A99:B99"/>
    <mergeCell ref="C99:D99"/>
    <mergeCell ref="E99:F99"/>
    <mergeCell ref="G99:H99"/>
    <mergeCell ref="K99:L99"/>
    <mergeCell ref="N99:O99"/>
    <mergeCell ref="P99:Q99"/>
    <mergeCell ref="R99:S99"/>
    <mergeCell ref="T99:U99"/>
    <mergeCell ref="A100:B100"/>
    <mergeCell ref="C100:D100"/>
    <mergeCell ref="E100:F100"/>
    <mergeCell ref="G100:H100"/>
    <mergeCell ref="K100:L100"/>
    <mergeCell ref="N100:O100"/>
    <mergeCell ref="P100:Q100"/>
    <mergeCell ref="R100:S100"/>
    <mergeCell ref="T100:U100"/>
    <mergeCell ref="A101:B101"/>
    <mergeCell ref="C101:D101"/>
    <mergeCell ref="E101:F101"/>
    <mergeCell ref="G101:H101"/>
    <mergeCell ref="K101:L101"/>
    <mergeCell ref="N101:O101"/>
    <mergeCell ref="P101:Q101"/>
    <mergeCell ref="R101:S101"/>
    <mergeCell ref="T101:U101"/>
    <mergeCell ref="A102:B102"/>
    <mergeCell ref="C102:D102"/>
    <mergeCell ref="E102:F102"/>
    <mergeCell ref="G102:H102"/>
    <mergeCell ref="K102:L102"/>
    <mergeCell ref="N102:O102"/>
    <mergeCell ref="P102:Q102"/>
    <mergeCell ref="R102:S102"/>
    <mergeCell ref="T102:U102"/>
    <mergeCell ref="A103:B103"/>
    <mergeCell ref="C103:D103"/>
    <mergeCell ref="E103:F103"/>
    <mergeCell ref="G103:H103"/>
    <mergeCell ref="K103:L103"/>
    <mergeCell ref="N103:O103"/>
    <mergeCell ref="P103:Q103"/>
    <mergeCell ref="R103:S103"/>
    <mergeCell ref="T103:U103"/>
    <mergeCell ref="A104:B104"/>
    <mergeCell ref="C104:D104"/>
    <mergeCell ref="E104:F104"/>
    <mergeCell ref="G104:H104"/>
    <mergeCell ref="K104:L104"/>
    <mergeCell ref="N104:O104"/>
    <mergeCell ref="P104:Q104"/>
    <mergeCell ref="R104:S104"/>
    <mergeCell ref="T104:U104"/>
    <mergeCell ref="A105:B105"/>
    <mergeCell ref="C105:D105"/>
    <mergeCell ref="E105:F105"/>
    <mergeCell ref="G105:H105"/>
    <mergeCell ref="K105:L105"/>
    <mergeCell ref="N105:O105"/>
    <mergeCell ref="P105:Q105"/>
    <mergeCell ref="R105:S105"/>
    <mergeCell ref="T105:U105"/>
    <mergeCell ref="A106:B106"/>
    <mergeCell ref="C106:D106"/>
    <mergeCell ref="E106:F106"/>
    <mergeCell ref="G106:H106"/>
    <mergeCell ref="K106:L106"/>
    <mergeCell ref="N106:O106"/>
    <mergeCell ref="P106:Q106"/>
    <mergeCell ref="R106:S106"/>
    <mergeCell ref="T106:U106"/>
    <mergeCell ref="A107:B107"/>
    <mergeCell ref="C107:D107"/>
    <mergeCell ref="E107:F107"/>
    <mergeCell ref="G107:H107"/>
    <mergeCell ref="K107:L107"/>
    <mergeCell ref="N107:O107"/>
    <mergeCell ref="P107:Q107"/>
    <mergeCell ref="R107:S107"/>
    <mergeCell ref="T107:U107"/>
    <mergeCell ref="A108:B108"/>
    <mergeCell ref="C108:D108"/>
    <mergeCell ref="E108:F108"/>
    <mergeCell ref="G108:H108"/>
    <mergeCell ref="K108:L108"/>
    <mergeCell ref="N108:O108"/>
    <mergeCell ref="P108:Q108"/>
    <mergeCell ref="R108:S108"/>
    <mergeCell ref="T108:U108"/>
    <mergeCell ref="A109:B109"/>
    <mergeCell ref="C109:D109"/>
    <mergeCell ref="E109:F109"/>
    <mergeCell ref="G109:H109"/>
    <mergeCell ref="K109:L109"/>
    <mergeCell ref="N109:O109"/>
    <mergeCell ref="P109:Q109"/>
    <mergeCell ref="R109:S109"/>
    <mergeCell ref="T109:U109"/>
    <mergeCell ref="A110:B110"/>
    <mergeCell ref="C110:D110"/>
    <mergeCell ref="E110:F110"/>
    <mergeCell ref="G110:H110"/>
    <mergeCell ref="K110:L110"/>
    <mergeCell ref="N110:O110"/>
    <mergeCell ref="P110:Q110"/>
    <mergeCell ref="R110:S110"/>
    <mergeCell ref="T110:U110"/>
    <mergeCell ref="A111:B111"/>
    <mergeCell ref="C111:D111"/>
    <mergeCell ref="E111:F111"/>
    <mergeCell ref="G111:H111"/>
    <mergeCell ref="K111:L111"/>
    <mergeCell ref="N111:O111"/>
    <mergeCell ref="P111:Q111"/>
    <mergeCell ref="R111:S111"/>
    <mergeCell ref="T111:U111"/>
    <mergeCell ref="A112:B112"/>
    <mergeCell ref="C112:D112"/>
    <mergeCell ref="E112:F112"/>
    <mergeCell ref="G112:H112"/>
    <mergeCell ref="K112:L112"/>
    <mergeCell ref="N112:O112"/>
    <mergeCell ref="P112:Q112"/>
    <mergeCell ref="R112:S112"/>
    <mergeCell ref="T112:U112"/>
    <mergeCell ref="A113:B113"/>
    <mergeCell ref="C113:D113"/>
    <mergeCell ref="E113:F113"/>
    <mergeCell ref="G113:H113"/>
    <mergeCell ref="K113:L113"/>
    <mergeCell ref="N113:O113"/>
    <mergeCell ref="P113:Q113"/>
    <mergeCell ref="R113:S113"/>
    <mergeCell ref="T113:U113"/>
    <mergeCell ref="A114:B114"/>
    <mergeCell ref="C114:D114"/>
    <mergeCell ref="E114:F114"/>
    <mergeCell ref="G114:H114"/>
    <mergeCell ref="K114:L114"/>
    <mergeCell ref="N114:O114"/>
    <mergeCell ref="P114:Q114"/>
    <mergeCell ref="R114:S114"/>
    <mergeCell ref="T114:U114"/>
    <mergeCell ref="A115:B115"/>
    <mergeCell ref="C115:D115"/>
    <mergeCell ref="E115:F115"/>
    <mergeCell ref="G115:H115"/>
    <mergeCell ref="K115:L115"/>
    <mergeCell ref="N115:O115"/>
    <mergeCell ref="P115:Q115"/>
    <mergeCell ref="R115:S115"/>
    <mergeCell ref="T115:U115"/>
    <mergeCell ref="A116:B116"/>
    <mergeCell ref="C116:D116"/>
    <mergeCell ref="E116:F116"/>
    <mergeCell ref="G116:H116"/>
    <mergeCell ref="K116:L116"/>
    <mergeCell ref="N116:O116"/>
    <mergeCell ref="P116:Q116"/>
    <mergeCell ref="R116:S116"/>
    <mergeCell ref="T116:U116"/>
    <mergeCell ref="A117:B117"/>
    <mergeCell ref="C117:D117"/>
    <mergeCell ref="E117:F117"/>
    <mergeCell ref="G117:H117"/>
    <mergeCell ref="K117:L117"/>
    <mergeCell ref="N117:O117"/>
    <mergeCell ref="P117:Q117"/>
    <mergeCell ref="R117:S117"/>
    <mergeCell ref="T117:U117"/>
    <mergeCell ref="A118:B118"/>
    <mergeCell ref="C118:D118"/>
    <mergeCell ref="E118:F118"/>
    <mergeCell ref="G118:H118"/>
    <mergeCell ref="K118:L118"/>
    <mergeCell ref="N118:O118"/>
    <mergeCell ref="P118:Q118"/>
    <mergeCell ref="R118:S118"/>
    <mergeCell ref="T118:U118"/>
    <mergeCell ref="R120:S120"/>
    <mergeCell ref="T120:U120"/>
    <mergeCell ref="A119:B119"/>
    <mergeCell ref="C119:D119"/>
    <mergeCell ref="E119:F119"/>
    <mergeCell ref="G119:H119"/>
    <mergeCell ref="K119:L119"/>
    <mergeCell ref="N119:O119"/>
    <mergeCell ref="P119:Q119"/>
    <mergeCell ref="R119:S119"/>
    <mergeCell ref="T119:U119"/>
    <mergeCell ref="T122:U122"/>
    <mergeCell ref="A121:B121"/>
    <mergeCell ref="C121:D121"/>
    <mergeCell ref="E121:F121"/>
    <mergeCell ref="G121:H121"/>
    <mergeCell ref="K121:L121"/>
    <mergeCell ref="N121:O121"/>
    <mergeCell ref="P121:Q121"/>
    <mergeCell ref="R121:S121"/>
    <mergeCell ref="T121:U121"/>
    <mergeCell ref="T124:U124"/>
    <mergeCell ref="A123:B123"/>
    <mergeCell ref="C123:D123"/>
    <mergeCell ref="E123:F123"/>
    <mergeCell ref="G123:H123"/>
    <mergeCell ref="K123:L123"/>
    <mergeCell ref="N123:O123"/>
    <mergeCell ref="P123:Q123"/>
    <mergeCell ref="R123:S123"/>
    <mergeCell ref="T123:U123"/>
    <mergeCell ref="C80:D80"/>
    <mergeCell ref="A124:B124"/>
    <mergeCell ref="C124:D124"/>
    <mergeCell ref="E124:F124"/>
    <mergeCell ref="G124:H124"/>
    <mergeCell ref="K124:L124"/>
    <mergeCell ref="N124:O124"/>
    <mergeCell ref="P124:Q124"/>
    <mergeCell ref="R124:S124"/>
    <mergeCell ref="A122:B122"/>
    <mergeCell ref="C122:D122"/>
    <mergeCell ref="E122:F122"/>
    <mergeCell ref="G122:H122"/>
    <mergeCell ref="K122:L122"/>
    <mergeCell ref="N122:O122"/>
    <mergeCell ref="P122:Q122"/>
    <mergeCell ref="R122:S122"/>
    <mergeCell ref="A120:B120"/>
    <mergeCell ref="C120:D120"/>
    <mergeCell ref="E120:F120"/>
    <mergeCell ref="G120:H120"/>
    <mergeCell ref="K120:L120"/>
    <mergeCell ref="N120:O120"/>
    <mergeCell ref="P120:Q120"/>
    <mergeCell ref="T71:U71"/>
    <mergeCell ref="R78:S78"/>
    <mergeCell ref="T78:U78"/>
    <mergeCell ref="A78:B78"/>
    <mergeCell ref="C78:D78"/>
    <mergeCell ref="E78:F78"/>
    <mergeCell ref="G78:H78"/>
    <mergeCell ref="A86:B86"/>
    <mergeCell ref="C86:D86"/>
    <mergeCell ref="E86:F86"/>
    <mergeCell ref="G86:H86"/>
    <mergeCell ref="K86:L86"/>
    <mergeCell ref="N86:O86"/>
    <mergeCell ref="P86:Q86"/>
    <mergeCell ref="R86:S86"/>
    <mergeCell ref="T86:U86"/>
    <mergeCell ref="A85:B85"/>
    <mergeCell ref="C85:D85"/>
    <mergeCell ref="E85:F85"/>
    <mergeCell ref="G85:H85"/>
    <mergeCell ref="K85:L85"/>
    <mergeCell ref="N85:O85"/>
    <mergeCell ref="P85:Q85"/>
    <mergeCell ref="A80:B80"/>
  </mergeCells>
  <pageMargins left="0.75" right="0.75" top="1" bottom="1" header="0.5" footer="0.5"/>
  <pageSetup paperSize="17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168"/>
  <sheetViews>
    <sheetView showZeros="0" zoomScale="80" zoomScaleNormal="80" workbookViewId="0">
      <pane ySplit="18" topLeftCell="A82" activePane="bottomLeft" state="frozen"/>
      <selection pane="bottomLeft" activeCell="A99" sqref="A99:XFD99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8" width="4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6" max="26" width="19.7109375" customWidth="1"/>
    <col min="30" max="30" width="16.42578125" style="52" bestFit="1" customWidth="1"/>
  </cols>
  <sheetData>
    <row r="1" spans="1:29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</row>
    <row r="2" spans="1:29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1:29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Z3" s="19"/>
      <c r="AA3" s="14"/>
      <c r="AB3" s="15" t="s">
        <v>17</v>
      </c>
      <c r="AC3" s="16"/>
    </row>
    <row r="4" spans="1:29" ht="12.75" customHeight="1">
      <c r="A4" s="241"/>
      <c r="B4" s="242"/>
      <c r="C4" s="244"/>
      <c r="D4" s="245"/>
      <c r="E4" s="246"/>
      <c r="F4" s="247"/>
      <c r="G4" s="247"/>
      <c r="H4" s="247"/>
      <c r="I4" s="247"/>
      <c r="J4" s="247"/>
      <c r="K4" s="246"/>
      <c r="L4" s="247"/>
      <c r="M4" s="247"/>
      <c r="N4" s="247"/>
      <c r="O4" s="247"/>
      <c r="P4" s="247"/>
      <c r="Q4" s="247"/>
      <c r="R4" s="247"/>
      <c r="S4" s="247"/>
      <c r="T4" s="249"/>
      <c r="U4" s="250"/>
      <c r="V4" s="251"/>
      <c r="Z4" s="13"/>
      <c r="AA4" s="17"/>
      <c r="AB4" s="15"/>
      <c r="AC4" s="15"/>
    </row>
    <row r="5" spans="1:29" ht="12.75" customHeight="1" thickBot="1">
      <c r="A5" s="243"/>
      <c r="B5" s="242"/>
      <c r="C5" s="244"/>
      <c r="D5" s="245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9"/>
      <c r="U5" s="250"/>
      <c r="V5" s="251"/>
      <c r="Z5" s="135"/>
      <c r="AA5" s="17"/>
      <c r="AB5" s="15" t="s">
        <v>18</v>
      </c>
      <c r="AC5" s="15"/>
    </row>
    <row r="6" spans="1:29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Z6" s="13"/>
      <c r="AA6" s="17"/>
      <c r="AB6" s="15"/>
      <c r="AC6" s="15"/>
    </row>
    <row r="7" spans="1:29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68" t="s">
        <v>0</v>
      </c>
      <c r="Z7" s="21"/>
      <c r="AA7" s="17"/>
      <c r="AB7" s="15" t="s">
        <v>19</v>
      </c>
      <c r="AC7" s="15"/>
    </row>
    <row r="8" spans="1:29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69"/>
      <c r="Z8" s="13"/>
      <c r="AA8" s="17"/>
      <c r="AB8" s="15"/>
      <c r="AC8" s="15"/>
    </row>
    <row r="9" spans="1:29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69"/>
      <c r="Z9" s="117"/>
      <c r="AA9" s="17"/>
      <c r="AB9" s="15" t="s">
        <v>20</v>
      </c>
      <c r="AC9" s="15"/>
    </row>
    <row r="10" spans="1:29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69"/>
    </row>
    <row r="11" spans="1:29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69"/>
      <c r="Z11" s="122"/>
      <c r="AB11" s="7" t="s">
        <v>68</v>
      </c>
    </row>
    <row r="12" spans="1:29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69"/>
    </row>
    <row r="13" spans="1:29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69"/>
    </row>
    <row r="14" spans="1:29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69"/>
    </row>
    <row r="15" spans="1:29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69"/>
    </row>
    <row r="16" spans="1:29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69"/>
    </row>
    <row r="17" spans="1:32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69"/>
    </row>
    <row r="18" spans="1:32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70"/>
    </row>
    <row r="19" spans="1:32" ht="12.75" customHeight="1">
      <c r="A19" s="226"/>
      <c r="B19" s="227"/>
      <c r="C19" s="228"/>
      <c r="D19" s="227"/>
      <c r="E19" s="228"/>
      <c r="F19" s="227"/>
      <c r="G19" s="228"/>
      <c r="H19" s="227"/>
      <c r="I19" s="36"/>
      <c r="J19" s="37"/>
      <c r="K19" s="228"/>
      <c r="L19" s="227"/>
      <c r="M19" s="36"/>
      <c r="N19" s="228"/>
      <c r="O19" s="227"/>
      <c r="P19" s="228"/>
      <c r="Q19" s="227"/>
      <c r="R19" s="228"/>
      <c r="S19" s="227"/>
      <c r="T19" s="228"/>
      <c r="U19" s="227"/>
      <c r="V19" s="36"/>
    </row>
    <row r="20" spans="1:32" s="7" customFormat="1" ht="12.75" customHeight="1">
      <c r="A20" s="195"/>
      <c r="B20" s="196"/>
      <c r="C20" s="197"/>
      <c r="D20" s="196"/>
      <c r="E20" s="198"/>
      <c r="F20" s="199"/>
      <c r="G20" s="222"/>
      <c r="H20" s="199"/>
      <c r="I20" s="41"/>
      <c r="J20" s="44"/>
      <c r="K20" s="203"/>
      <c r="L20" s="204"/>
      <c r="M20" s="40"/>
      <c r="N20" s="205"/>
      <c r="O20" s="196"/>
      <c r="P20" s="205"/>
      <c r="Q20" s="196"/>
      <c r="R20" s="205"/>
      <c r="S20" s="196"/>
      <c r="T20" s="205"/>
      <c r="U20" s="196"/>
      <c r="V20" s="40"/>
      <c r="Y20" s="43"/>
      <c r="Z20" s="28"/>
      <c r="AA20" s="25"/>
      <c r="AB20" s="29"/>
      <c r="AC20" s="24"/>
      <c r="AD20" s="54"/>
      <c r="AE20" s="25"/>
      <c r="AF20" s="24"/>
    </row>
    <row r="21" spans="1:32" s="7" customFormat="1" ht="12.75" customHeight="1">
      <c r="A21" s="195"/>
      <c r="B21" s="196"/>
      <c r="C21" s="197"/>
      <c r="D21" s="196"/>
      <c r="E21" s="198"/>
      <c r="F21" s="199"/>
      <c r="G21" s="198"/>
      <c r="H21" s="199"/>
      <c r="I21" s="41"/>
      <c r="J21" s="64">
        <v>77749.3</v>
      </c>
      <c r="K21" s="203">
        <f>$Z$26+($AD$35*($J21-$Z$25))</f>
        <v>794.31922999999995</v>
      </c>
      <c r="L21" s="204"/>
      <c r="M21" s="129"/>
      <c r="N21" s="198"/>
      <c r="O21" s="199"/>
      <c r="P21" s="297"/>
      <c r="Q21" s="283"/>
      <c r="R21" s="219"/>
      <c r="S21" s="194"/>
      <c r="T21" s="185"/>
      <c r="U21" s="186"/>
      <c r="V21" s="116" t="s">
        <v>31</v>
      </c>
      <c r="Y21" s="43"/>
      <c r="Z21" s="31"/>
      <c r="AA21" s="25"/>
      <c r="AB21" s="29"/>
      <c r="AC21" s="30"/>
      <c r="AD21" s="61"/>
      <c r="AE21" s="24"/>
      <c r="AF21" s="23"/>
    </row>
    <row r="22" spans="1:32" s="7" customFormat="1" ht="12.75" customHeight="1">
      <c r="A22" s="195"/>
      <c r="B22" s="196"/>
      <c r="C22" s="197"/>
      <c r="D22" s="196"/>
      <c r="E22" s="198"/>
      <c r="F22" s="199"/>
      <c r="G22" s="198"/>
      <c r="H22" s="199"/>
      <c r="I22" s="41"/>
      <c r="J22" s="34">
        <v>77750</v>
      </c>
      <c r="K22" s="203">
        <f>$Z$26+($AD$35*($J22-$Z$25))</f>
        <v>794.31013000000007</v>
      </c>
      <c r="L22" s="204"/>
      <c r="M22" s="129"/>
      <c r="N22" s="198"/>
      <c r="O22" s="199"/>
      <c r="P22" s="297"/>
      <c r="Q22" s="283"/>
      <c r="R22" s="183"/>
      <c r="S22" s="184"/>
      <c r="T22" s="185"/>
      <c r="U22" s="186"/>
      <c r="V22" s="40"/>
      <c r="Y22" s="43"/>
      <c r="Z22" s="31"/>
      <c r="AA22" s="25"/>
      <c r="AB22" s="29"/>
      <c r="AC22" s="30"/>
      <c r="AD22" s="61"/>
      <c r="AE22" s="24"/>
      <c r="AF22" s="23"/>
    </row>
    <row r="23" spans="1:32" s="7" customFormat="1" ht="12.75" customHeight="1">
      <c r="A23" s="195"/>
      <c r="B23" s="196"/>
      <c r="C23" s="197"/>
      <c r="D23" s="196"/>
      <c r="E23" s="198"/>
      <c r="F23" s="199"/>
      <c r="G23" s="198"/>
      <c r="H23" s="199"/>
      <c r="I23" s="41"/>
      <c r="J23" s="34">
        <f t="shared" ref="J23:J93" si="0">J22+25</f>
        <v>77775</v>
      </c>
      <c r="K23" s="203">
        <f>$Z$26+($AD$35*($J23-$Z$25))</f>
        <v>793.98513000000003</v>
      </c>
      <c r="L23" s="204"/>
      <c r="M23" s="129"/>
      <c r="N23" s="198"/>
      <c r="O23" s="199"/>
      <c r="P23" s="297"/>
      <c r="Q23" s="283"/>
      <c r="R23" s="183"/>
      <c r="S23" s="184"/>
      <c r="T23" s="185"/>
      <c r="U23" s="186"/>
      <c r="V23" s="40"/>
      <c r="Y23" s="43"/>
      <c r="Z23" s="31"/>
      <c r="AA23" s="25"/>
      <c r="AB23" s="29"/>
      <c r="AC23" s="30"/>
      <c r="AD23" s="61"/>
      <c r="AE23" s="24"/>
      <c r="AF23" s="23"/>
    </row>
    <row r="24" spans="1:32" s="7" customFormat="1" ht="12.75" customHeight="1">
      <c r="A24" s="195"/>
      <c r="B24" s="196"/>
      <c r="C24" s="197"/>
      <c r="D24" s="196"/>
      <c r="E24" s="198"/>
      <c r="F24" s="199"/>
      <c r="G24" s="198"/>
      <c r="H24" s="199"/>
      <c r="I24" s="41"/>
      <c r="J24" s="34">
        <f t="shared" si="0"/>
        <v>77800</v>
      </c>
      <c r="K24" s="203">
        <f>$Z$26+($AD$35*($J24-$Z$25))</f>
        <v>793.66012999999998</v>
      </c>
      <c r="L24" s="204"/>
      <c r="M24" s="129"/>
      <c r="N24" s="198"/>
      <c r="O24" s="199"/>
      <c r="P24" s="297"/>
      <c r="Q24" s="283"/>
      <c r="R24" s="183"/>
      <c r="S24" s="184"/>
      <c r="T24" s="185"/>
      <c r="U24" s="186"/>
      <c r="V24" s="40"/>
      <c r="Y24" s="43"/>
      <c r="Z24" s="28"/>
      <c r="AA24" s="25"/>
      <c r="AB24" s="29"/>
      <c r="AC24" s="24"/>
      <c r="AD24" s="54"/>
      <c r="AE24" s="25"/>
      <c r="AF24" s="23"/>
    </row>
    <row r="25" spans="1:32" s="7" customFormat="1" ht="12.75" customHeight="1">
      <c r="A25" s="195"/>
      <c r="B25" s="196"/>
      <c r="C25" s="197"/>
      <c r="D25" s="196"/>
      <c r="E25" s="198"/>
      <c r="F25" s="199"/>
      <c r="G25" s="198"/>
      <c r="H25" s="199"/>
      <c r="I25" s="41"/>
      <c r="J25" s="133">
        <v>77805</v>
      </c>
      <c r="K25" s="187">
        <f>$Z$35+(0.5*(($AD$36-$AD$35)/$AD$34)*($J25-$Z$34)^2)+($AD$35*($J25-$Z$34))</f>
        <v>793.5951</v>
      </c>
      <c r="L25" s="188"/>
      <c r="M25" s="129"/>
      <c r="N25" s="198"/>
      <c r="O25" s="199"/>
      <c r="P25" s="297"/>
      <c r="Q25" s="283"/>
      <c r="R25" s="219"/>
      <c r="S25" s="194"/>
      <c r="T25" s="185"/>
      <c r="U25" s="186"/>
      <c r="V25" s="40"/>
      <c r="Y25" s="43"/>
      <c r="Z25" s="28">
        <v>77749.31</v>
      </c>
      <c r="AA25" s="25" t="s">
        <v>21</v>
      </c>
      <c r="AB25" s="29"/>
      <c r="AC25" s="24"/>
      <c r="AD25" s="54"/>
      <c r="AE25" s="25"/>
      <c r="AF25" s="23"/>
    </row>
    <row r="26" spans="1:32" s="7" customFormat="1" ht="12.75" customHeight="1">
      <c r="A26" s="195"/>
      <c r="B26" s="196"/>
      <c r="C26" s="197"/>
      <c r="D26" s="196"/>
      <c r="E26" s="198"/>
      <c r="F26" s="199"/>
      <c r="G26" s="198"/>
      <c r="H26" s="199"/>
      <c r="I26" s="41"/>
      <c r="J26" s="34">
        <f>J24+25</f>
        <v>77825</v>
      </c>
      <c r="K26" s="187">
        <f>$Z$35+(0.5*(($AD$36-$AD$35)/$AD$34)*($J26-$Z$34)^2)+($AD$35*($J26-$Z$34))</f>
        <v>793.34686666666664</v>
      </c>
      <c r="L26" s="188"/>
      <c r="M26" s="129"/>
      <c r="N26" s="198"/>
      <c r="O26" s="199"/>
      <c r="P26" s="297"/>
      <c r="Q26" s="283"/>
      <c r="R26" s="183"/>
      <c r="S26" s="184"/>
      <c r="T26" s="185"/>
      <c r="U26" s="186"/>
      <c r="V26" s="40"/>
      <c r="Y26" s="43"/>
      <c r="Z26" s="31">
        <v>794.31910000000005</v>
      </c>
      <c r="AA26" s="25" t="s">
        <v>23</v>
      </c>
      <c r="AB26" s="29"/>
      <c r="AC26" s="24"/>
      <c r="AD26" s="55"/>
      <c r="AE26" s="24"/>
      <c r="AF26" s="23"/>
    </row>
    <row r="27" spans="1:32" s="7" customFormat="1" ht="12.75" customHeight="1">
      <c r="A27" s="195"/>
      <c r="B27" s="196"/>
      <c r="C27" s="197"/>
      <c r="D27" s="196"/>
      <c r="E27" s="198"/>
      <c r="F27" s="199"/>
      <c r="G27" s="198"/>
      <c r="H27" s="199"/>
      <c r="I27" s="41"/>
      <c r="J27" s="34">
        <f t="shared" si="0"/>
        <v>77850</v>
      </c>
      <c r="K27" s="187">
        <f>$Z$35+(0.5*(($AD$36-$AD$35)/$AD$34)*($J27-$Z$34)^2)+($AD$35*($J27-$Z$34))</f>
        <v>793.06966875000001</v>
      </c>
      <c r="L27" s="188"/>
      <c r="M27" s="129"/>
      <c r="N27" s="198"/>
      <c r="O27" s="199"/>
      <c r="P27" s="297"/>
      <c r="Q27" s="283"/>
      <c r="R27" s="183"/>
      <c r="S27" s="184"/>
      <c r="T27" s="185"/>
      <c r="U27" s="186"/>
      <c r="V27" s="40"/>
      <c r="Y27" s="43"/>
      <c r="Z27" s="31"/>
      <c r="AA27" s="25"/>
      <c r="AB27" s="29"/>
      <c r="AC27" s="24"/>
      <c r="AD27" s="55"/>
      <c r="AE27" s="24"/>
      <c r="AF27" s="23"/>
    </row>
    <row r="28" spans="1:32" s="7" customFormat="1" ht="12.75" customHeight="1">
      <c r="A28" s="195"/>
      <c r="B28" s="196"/>
      <c r="C28" s="197"/>
      <c r="D28" s="196"/>
      <c r="E28" s="198"/>
      <c r="F28" s="199"/>
      <c r="G28" s="198"/>
      <c r="H28" s="199"/>
      <c r="I28" s="41"/>
      <c r="J28" s="34">
        <f>J27+25</f>
        <v>77875</v>
      </c>
      <c r="K28" s="187">
        <f>$Z$35+(0.5*(($AD$36-$AD$35)/$AD$34)*($J28-$Z$34)^2)+($AD$35*($J28-$Z$34))</f>
        <v>792.82924166666669</v>
      </c>
      <c r="L28" s="188"/>
      <c r="M28" s="129"/>
      <c r="N28" s="198"/>
      <c r="O28" s="199"/>
      <c r="P28" s="297"/>
      <c r="Q28" s="283"/>
      <c r="R28" s="219"/>
      <c r="S28" s="194"/>
      <c r="T28" s="185"/>
      <c r="U28" s="186"/>
      <c r="V28" s="40"/>
      <c r="Y28" s="43"/>
      <c r="Z28" s="31"/>
      <c r="AA28" s="25"/>
      <c r="AB28" s="29"/>
      <c r="AC28" s="24"/>
      <c r="AD28" s="55"/>
      <c r="AE28" s="24"/>
      <c r="AF28" s="23"/>
    </row>
    <row r="29" spans="1:32" s="7" customFormat="1" ht="12.75" customHeight="1">
      <c r="A29" s="195"/>
      <c r="B29" s="196"/>
      <c r="C29" s="197"/>
      <c r="D29" s="196"/>
      <c r="E29" s="198"/>
      <c r="F29" s="199"/>
      <c r="G29" s="198"/>
      <c r="H29" s="199"/>
      <c r="I29" s="41"/>
      <c r="J29" s="34">
        <f>J28+25</f>
        <v>77900</v>
      </c>
      <c r="K29" s="187">
        <f>$Z$35+(0.5*(($AD$36-$AD$35)/$AD$34)*($J29-$Z$34)^2)+($AD$35*($J29-$Z$34))</f>
        <v>792.62558541666669</v>
      </c>
      <c r="L29" s="188"/>
      <c r="M29" s="129"/>
      <c r="N29" s="198"/>
      <c r="O29" s="199"/>
      <c r="P29" s="297"/>
      <c r="Q29" s="283"/>
      <c r="R29" s="219"/>
      <c r="S29" s="194"/>
      <c r="T29" s="185"/>
      <c r="U29" s="186"/>
      <c r="V29" s="40"/>
      <c r="Y29" s="43"/>
      <c r="Z29" s="17"/>
      <c r="AA29" s="17"/>
      <c r="AB29" s="17"/>
      <c r="AC29" s="18"/>
      <c r="AD29" s="56"/>
      <c r="AE29" s="18"/>
      <c r="AF29" s="23"/>
    </row>
    <row r="30" spans="1:32" s="7" customFormat="1" ht="12.75" customHeight="1">
      <c r="A30" s="195"/>
      <c r="B30" s="196"/>
      <c r="C30" s="197"/>
      <c r="D30" s="196"/>
      <c r="E30" s="198"/>
      <c r="F30" s="199"/>
      <c r="G30" s="198"/>
      <c r="H30" s="199"/>
      <c r="I30" s="41"/>
      <c r="J30" s="64">
        <v>77913.39</v>
      </c>
      <c r="K30" s="187">
        <f t="shared" ref="K30:K32" si="1">$Z$35+(0.5*(($AD$36-$AD$35)/$AD$34)*($J30-$Z$34)^2)+($AD$35*($J30-$Z$34))</f>
        <v>792.531628534275</v>
      </c>
      <c r="L30" s="188"/>
      <c r="M30" s="129">
        <v>16</v>
      </c>
      <c r="N30" s="300">
        <v>0.02</v>
      </c>
      <c r="O30" s="292"/>
      <c r="P30" s="297">
        <f t="shared" ref="P30:P31" si="2">N30*M30</f>
        <v>0.32</v>
      </c>
      <c r="Q30" s="283"/>
      <c r="R30" s="193" t="s">
        <v>69</v>
      </c>
      <c r="S30" s="194"/>
      <c r="T30" s="185">
        <f>P30+K30</f>
        <v>792.85162853427505</v>
      </c>
      <c r="U30" s="186"/>
      <c r="V30" s="123" t="s">
        <v>61</v>
      </c>
      <c r="Y30" s="43"/>
      <c r="Z30" s="17"/>
      <c r="AA30" s="17"/>
      <c r="AB30" s="17"/>
      <c r="AC30" s="18"/>
      <c r="AD30" s="56"/>
      <c r="AE30" s="18"/>
      <c r="AF30" s="23"/>
    </row>
    <row r="31" spans="1:32" s="7" customFormat="1" ht="12.75" customHeight="1">
      <c r="A31" s="195"/>
      <c r="B31" s="196"/>
      <c r="C31" s="197"/>
      <c r="D31" s="196"/>
      <c r="E31" s="198"/>
      <c r="F31" s="199"/>
      <c r="G31" s="198"/>
      <c r="H31" s="199"/>
      <c r="I31" s="41"/>
      <c r="J31" s="64">
        <v>77923.39</v>
      </c>
      <c r="K31" s="187">
        <f t="shared" si="1"/>
        <v>792.46833965094163</v>
      </c>
      <c r="L31" s="188"/>
      <c r="M31" s="129">
        <v>16</v>
      </c>
      <c r="N31" s="300">
        <v>1.6E-2</v>
      </c>
      <c r="O31" s="292"/>
      <c r="P31" s="297">
        <f t="shared" si="2"/>
        <v>0.25600000000000001</v>
      </c>
      <c r="Q31" s="283"/>
      <c r="R31" s="193" t="s">
        <v>69</v>
      </c>
      <c r="S31" s="194"/>
      <c r="T31" s="185">
        <f t="shared" ref="T31" si="3">P31+K31</f>
        <v>792.7243396509416</v>
      </c>
      <c r="U31" s="186"/>
      <c r="V31" s="128"/>
      <c r="Y31" s="43"/>
      <c r="Z31" s="17"/>
      <c r="AA31" s="17"/>
      <c r="AB31" s="17"/>
      <c r="AC31" s="18"/>
      <c r="AD31" s="56"/>
      <c r="AE31" s="18"/>
      <c r="AF31" s="23"/>
    </row>
    <row r="32" spans="1:32" s="7" customFormat="1" ht="12.75" customHeight="1">
      <c r="A32" s="195"/>
      <c r="B32" s="196"/>
      <c r="C32" s="197"/>
      <c r="D32" s="196"/>
      <c r="E32" s="198"/>
      <c r="F32" s="199"/>
      <c r="G32" s="198"/>
      <c r="H32" s="199"/>
      <c r="I32" s="41"/>
      <c r="J32" s="34">
        <f>J29+25</f>
        <v>77925</v>
      </c>
      <c r="K32" s="187">
        <f t="shared" si="1"/>
        <v>792.45870000000002</v>
      </c>
      <c r="L32" s="188"/>
      <c r="M32" s="129">
        <v>16</v>
      </c>
      <c r="N32" s="198">
        <v>1.6E-2</v>
      </c>
      <c r="O32" s="199"/>
      <c r="P32" s="297">
        <f t="shared" ref="P32:P62" si="4">N32*M32</f>
        <v>0.25600000000000001</v>
      </c>
      <c r="Q32" s="283"/>
      <c r="R32" s="219"/>
      <c r="S32" s="194"/>
      <c r="T32" s="185">
        <f t="shared" ref="T32:T61" si="5">P32+K32</f>
        <v>792.71469999999999</v>
      </c>
      <c r="U32" s="186"/>
      <c r="V32" s="40"/>
      <c r="Y32" s="43"/>
      <c r="Z32" s="27" t="s">
        <v>70</v>
      </c>
      <c r="AA32" s="17"/>
      <c r="AB32" s="17"/>
      <c r="AC32" s="18"/>
      <c r="AD32" s="56"/>
      <c r="AE32" s="18"/>
      <c r="AF32" s="23"/>
    </row>
    <row r="33" spans="1:31" s="7" customFormat="1" ht="12.75" customHeight="1">
      <c r="A33" s="195"/>
      <c r="B33" s="196"/>
      <c r="C33" s="197"/>
      <c r="D33" s="196"/>
      <c r="E33" s="198"/>
      <c r="F33" s="199"/>
      <c r="G33" s="198"/>
      <c r="H33" s="199"/>
      <c r="I33" s="41"/>
      <c r="J33" s="64">
        <v>77938.39</v>
      </c>
      <c r="K33" s="187">
        <f>$Z$35+(0.5*(($AD$36-$AD$35)/$AD$34)*($J33-$Z$34)^2)+($AD$35*($J33-$Z$34))</f>
        <v>792.38443757594166</v>
      </c>
      <c r="L33" s="188"/>
      <c r="M33" s="129">
        <v>16</v>
      </c>
      <c r="N33" s="198">
        <v>1.6E-2</v>
      </c>
      <c r="O33" s="199"/>
      <c r="P33" s="297">
        <f t="shared" ref="P33" si="6">N33*M33</f>
        <v>0.25600000000000001</v>
      </c>
      <c r="Q33" s="283"/>
      <c r="R33" s="219"/>
      <c r="S33" s="194"/>
      <c r="T33" s="185">
        <f t="shared" ref="T33" si="7">P33+K33</f>
        <v>792.64043757594163</v>
      </c>
      <c r="U33" s="186"/>
      <c r="V33" s="116" t="s">
        <v>32</v>
      </c>
      <c r="Y33" s="43"/>
      <c r="Z33" s="27"/>
      <c r="AA33" s="17"/>
      <c r="AB33" s="17"/>
      <c r="AC33" s="18"/>
      <c r="AD33" s="56"/>
      <c r="AE33" s="18"/>
    </row>
    <row r="34" spans="1:31" s="7" customFormat="1" ht="12.75" customHeight="1">
      <c r="A34" s="195"/>
      <c r="B34" s="196"/>
      <c r="C34" s="197"/>
      <c r="D34" s="196"/>
      <c r="E34" s="198"/>
      <c r="F34" s="199"/>
      <c r="G34" s="198"/>
      <c r="H34" s="199"/>
      <c r="I34" s="41"/>
      <c r="J34" s="34">
        <f>J32+25</f>
        <v>77950</v>
      </c>
      <c r="K34" s="187">
        <f>$Z$35+(0.5*(($AD$36-$AD$35)/$AD$34)*($J34-$Z$34)^2)+($AD$35*($J34-$Z$34))</f>
        <v>792.32858541666667</v>
      </c>
      <c r="L34" s="188"/>
      <c r="M34" s="129">
        <v>16</v>
      </c>
      <c r="N34" s="198">
        <v>1.6E-2</v>
      </c>
      <c r="O34" s="199"/>
      <c r="P34" s="297">
        <f t="shared" si="4"/>
        <v>0.25600000000000001</v>
      </c>
      <c r="Q34" s="283"/>
      <c r="R34" s="183"/>
      <c r="S34" s="184"/>
      <c r="T34" s="185">
        <f t="shared" si="5"/>
        <v>792.58458541666664</v>
      </c>
      <c r="U34" s="186"/>
      <c r="V34" s="40"/>
      <c r="Y34" s="43"/>
      <c r="Z34" s="28">
        <v>77805</v>
      </c>
      <c r="AA34" s="22" t="s">
        <v>24</v>
      </c>
      <c r="AB34" s="11"/>
      <c r="AC34" s="12"/>
      <c r="AD34" s="119">
        <v>150</v>
      </c>
      <c r="AE34" s="22" t="s">
        <v>25</v>
      </c>
    </row>
    <row r="35" spans="1:31" s="7" customFormat="1" ht="12.75" customHeight="1">
      <c r="A35" s="195"/>
      <c r="B35" s="196"/>
      <c r="C35" s="197"/>
      <c r="D35" s="196"/>
      <c r="E35" s="198"/>
      <c r="F35" s="199"/>
      <c r="G35" s="198"/>
      <c r="H35" s="199"/>
      <c r="I35" s="41"/>
      <c r="J35" s="133">
        <v>77955</v>
      </c>
      <c r="K35" s="187">
        <f>$Z$35+(0.5*(($AD$36-$AD$35)/$AD$34)*($J35-$Z$34)^2)+($AD$35*($J35-$Z$34))</f>
        <v>792.30697499999997</v>
      </c>
      <c r="L35" s="188"/>
      <c r="M35" s="129">
        <v>16</v>
      </c>
      <c r="N35" s="198">
        <v>1.6E-2</v>
      </c>
      <c r="O35" s="199"/>
      <c r="P35" s="297">
        <f t="shared" ref="P35" si="8">N35*M35</f>
        <v>0.25600000000000001</v>
      </c>
      <c r="Q35" s="283"/>
      <c r="R35" s="183"/>
      <c r="S35" s="184"/>
      <c r="T35" s="185">
        <f t="shared" ref="T35" si="9">P35+K35</f>
        <v>792.56297499999994</v>
      </c>
      <c r="U35" s="186"/>
      <c r="V35" s="128"/>
      <c r="Y35" s="43"/>
      <c r="Z35" s="31">
        <v>793.5951</v>
      </c>
      <c r="AA35" s="22" t="s">
        <v>26</v>
      </c>
      <c r="AB35" s="11"/>
      <c r="AC35" s="12"/>
      <c r="AD35" s="72">
        <v>-1.2999999999999999E-2</v>
      </c>
      <c r="AE35" s="25" t="s">
        <v>22</v>
      </c>
    </row>
    <row r="36" spans="1:31" s="7" customFormat="1" ht="12.75" customHeight="1">
      <c r="A36" s="195"/>
      <c r="B36" s="196"/>
      <c r="C36" s="197"/>
      <c r="D36" s="196"/>
      <c r="E36" s="198"/>
      <c r="F36" s="199"/>
      <c r="G36" s="198"/>
      <c r="H36" s="199"/>
      <c r="I36" s="41"/>
      <c r="J36" s="34">
        <f>J34+25</f>
        <v>77975</v>
      </c>
      <c r="K36" s="203">
        <f t="shared" ref="K36:K62" si="10">$Z$37+($AD$36*($J36-$Z$36))</f>
        <v>792.22347500000001</v>
      </c>
      <c r="L36" s="204"/>
      <c r="M36" s="129">
        <v>16</v>
      </c>
      <c r="N36" s="198">
        <v>1.6E-2</v>
      </c>
      <c r="O36" s="199"/>
      <c r="P36" s="297">
        <f>N36*M36</f>
        <v>0.25600000000000001</v>
      </c>
      <c r="Q36" s="283"/>
      <c r="R36" s="183"/>
      <c r="S36" s="184"/>
      <c r="T36" s="185">
        <f>P36+K36</f>
        <v>792.47947499999998</v>
      </c>
      <c r="U36" s="186"/>
      <c r="V36" s="40"/>
      <c r="Y36" s="43"/>
      <c r="Z36" s="28">
        <v>77880</v>
      </c>
      <c r="AA36" s="22" t="s">
        <v>21</v>
      </c>
      <c r="AB36" s="11"/>
      <c r="AC36" s="12"/>
      <c r="AD36" s="72">
        <v>-4.1749999999999999E-3</v>
      </c>
      <c r="AE36" s="25" t="s">
        <v>27</v>
      </c>
    </row>
    <row r="37" spans="1:31" s="7" customFormat="1" ht="12.75" customHeight="1">
      <c r="A37" s="195"/>
      <c r="B37" s="196"/>
      <c r="C37" s="197"/>
      <c r="D37" s="196"/>
      <c r="E37" s="198"/>
      <c r="F37" s="199"/>
      <c r="G37" s="198"/>
      <c r="H37" s="199"/>
      <c r="I37" s="41"/>
      <c r="J37" s="34">
        <f t="shared" si="0"/>
        <v>78000</v>
      </c>
      <c r="K37" s="203">
        <f t="shared" si="10"/>
        <v>792.1191</v>
      </c>
      <c r="L37" s="204"/>
      <c r="M37" s="129">
        <v>16</v>
      </c>
      <c r="N37" s="198">
        <v>1.6E-2</v>
      </c>
      <c r="O37" s="199"/>
      <c r="P37" s="222">
        <f t="shared" si="4"/>
        <v>0.25600000000000001</v>
      </c>
      <c r="Q37" s="199"/>
      <c r="R37" s="205"/>
      <c r="S37" s="196"/>
      <c r="T37" s="203">
        <f>P37+K37</f>
        <v>792.37509999999997</v>
      </c>
      <c r="U37" s="204"/>
      <c r="V37" s="40"/>
      <c r="Y37" s="43"/>
      <c r="Z37" s="31">
        <v>792.62009999999998</v>
      </c>
      <c r="AA37" s="22" t="s">
        <v>23</v>
      </c>
      <c r="AB37" s="11"/>
      <c r="AC37" s="12"/>
      <c r="AD37" s="13"/>
      <c r="AE37" s="18"/>
    </row>
    <row r="38" spans="1:31" s="7" customFormat="1" ht="12.75" customHeight="1">
      <c r="A38" s="195"/>
      <c r="B38" s="196"/>
      <c r="C38" s="197"/>
      <c r="D38" s="196"/>
      <c r="E38" s="198"/>
      <c r="F38" s="199"/>
      <c r="G38" s="198"/>
      <c r="H38" s="199"/>
      <c r="I38" s="41"/>
      <c r="J38" s="34">
        <f t="shared" si="0"/>
        <v>78025</v>
      </c>
      <c r="K38" s="203">
        <f t="shared" si="10"/>
        <v>792.014725</v>
      </c>
      <c r="L38" s="204"/>
      <c r="M38" s="129">
        <v>16</v>
      </c>
      <c r="N38" s="198">
        <v>1.6E-2</v>
      </c>
      <c r="O38" s="199"/>
      <c r="P38" s="297">
        <f>N38*M38</f>
        <v>0.25600000000000001</v>
      </c>
      <c r="Q38" s="283"/>
      <c r="R38" s="183"/>
      <c r="S38" s="184"/>
      <c r="T38" s="185">
        <f>P38+K38</f>
        <v>792.27072499999997</v>
      </c>
      <c r="U38" s="186"/>
      <c r="V38" s="40"/>
      <c r="Y38" s="43"/>
      <c r="Z38" s="28">
        <v>77955</v>
      </c>
      <c r="AA38" s="22" t="s">
        <v>28</v>
      </c>
      <c r="AB38" s="11"/>
      <c r="AC38" s="12"/>
      <c r="AD38" s="13"/>
      <c r="AE38" s="18"/>
    </row>
    <row r="39" spans="1:31" s="7" customFormat="1" ht="12.75" customHeight="1">
      <c r="A39" s="195"/>
      <c r="B39" s="196"/>
      <c r="C39" s="197"/>
      <c r="D39" s="196"/>
      <c r="E39" s="198"/>
      <c r="F39" s="199"/>
      <c r="G39" s="198"/>
      <c r="H39" s="199"/>
      <c r="I39" s="41"/>
      <c r="J39" s="34">
        <f t="shared" si="0"/>
        <v>78050</v>
      </c>
      <c r="K39" s="203">
        <f t="shared" si="10"/>
        <v>791.91034999999999</v>
      </c>
      <c r="L39" s="204"/>
      <c r="M39" s="129">
        <v>16</v>
      </c>
      <c r="N39" s="198">
        <v>1.6E-2</v>
      </c>
      <c r="O39" s="199"/>
      <c r="P39" s="297">
        <f t="shared" si="4"/>
        <v>0.25600000000000001</v>
      </c>
      <c r="Q39" s="283"/>
      <c r="R39" s="183"/>
      <c r="S39" s="184"/>
      <c r="T39" s="185">
        <f t="shared" si="5"/>
        <v>792.16634999999997</v>
      </c>
      <c r="U39" s="186"/>
      <c r="V39" s="40"/>
      <c r="Y39" s="43"/>
      <c r="Z39" s="31">
        <v>792.30700000000002</v>
      </c>
      <c r="AA39" s="22" t="s">
        <v>29</v>
      </c>
      <c r="AB39" s="11"/>
      <c r="AC39" s="12"/>
      <c r="AD39" s="13"/>
      <c r="AE39" s="18"/>
    </row>
    <row r="40" spans="1:31" s="7" customFormat="1" ht="12.75" customHeight="1">
      <c r="A40" s="195"/>
      <c r="B40" s="196"/>
      <c r="C40" s="197"/>
      <c r="D40" s="196"/>
      <c r="E40" s="198"/>
      <c r="F40" s="199"/>
      <c r="G40" s="198"/>
      <c r="H40" s="199"/>
      <c r="I40" s="41"/>
      <c r="J40" s="34">
        <f t="shared" si="0"/>
        <v>78075</v>
      </c>
      <c r="K40" s="203">
        <f t="shared" si="10"/>
        <v>791.80597499999999</v>
      </c>
      <c r="L40" s="204"/>
      <c r="M40" s="129">
        <v>16</v>
      </c>
      <c r="N40" s="198">
        <v>1.6E-2</v>
      </c>
      <c r="O40" s="199"/>
      <c r="P40" s="297">
        <f>N40*M40</f>
        <v>0.25600000000000001</v>
      </c>
      <c r="Q40" s="283"/>
      <c r="R40" s="183"/>
      <c r="S40" s="184"/>
      <c r="T40" s="185">
        <f t="shared" si="5"/>
        <v>792.06197499999996</v>
      </c>
      <c r="U40" s="186"/>
      <c r="V40" s="40"/>
      <c r="Y40" s="43"/>
      <c r="Z40" s="32"/>
      <c r="AA40" s="26"/>
      <c r="AB40" s="11"/>
      <c r="AC40" s="12"/>
      <c r="AD40" s="13"/>
      <c r="AE40" s="18"/>
    </row>
    <row r="41" spans="1:31" s="7" customFormat="1" ht="12.75" customHeight="1">
      <c r="A41" s="195"/>
      <c r="B41" s="196"/>
      <c r="C41" s="197"/>
      <c r="D41" s="196"/>
      <c r="E41" s="198"/>
      <c r="F41" s="199"/>
      <c r="G41" s="198"/>
      <c r="H41" s="199"/>
      <c r="I41" s="41"/>
      <c r="J41" s="34">
        <f t="shared" si="0"/>
        <v>78100</v>
      </c>
      <c r="K41" s="203">
        <f t="shared" si="10"/>
        <v>791.70159999999998</v>
      </c>
      <c r="L41" s="204"/>
      <c r="M41" s="129">
        <v>16</v>
      </c>
      <c r="N41" s="198">
        <v>1.6E-2</v>
      </c>
      <c r="O41" s="199"/>
      <c r="P41" s="297">
        <f t="shared" si="4"/>
        <v>0.25600000000000001</v>
      </c>
      <c r="Q41" s="283"/>
      <c r="R41" s="183"/>
      <c r="S41" s="184"/>
      <c r="T41" s="185">
        <f t="shared" si="5"/>
        <v>791.95759999999996</v>
      </c>
      <c r="U41" s="186"/>
      <c r="V41" s="40"/>
      <c r="Y41" s="43"/>
      <c r="Z41" s="32"/>
      <c r="AA41" s="26"/>
      <c r="AB41" s="11"/>
      <c r="AC41" s="12"/>
      <c r="AD41" s="13"/>
      <c r="AE41" s="18"/>
    </row>
    <row r="42" spans="1:31" s="7" customFormat="1" ht="12.75" customHeight="1">
      <c r="A42" s="195"/>
      <c r="B42" s="196"/>
      <c r="C42" s="197"/>
      <c r="D42" s="196"/>
      <c r="E42" s="198"/>
      <c r="F42" s="199"/>
      <c r="G42" s="198"/>
      <c r="H42" s="199"/>
      <c r="I42" s="41"/>
      <c r="J42" s="34">
        <f t="shared" si="0"/>
        <v>78125</v>
      </c>
      <c r="K42" s="203">
        <f t="shared" si="10"/>
        <v>791.59722499999998</v>
      </c>
      <c r="L42" s="204"/>
      <c r="M42" s="129">
        <v>16</v>
      </c>
      <c r="N42" s="198">
        <v>1.6E-2</v>
      </c>
      <c r="O42" s="199"/>
      <c r="P42" s="297">
        <f>N42*M42</f>
        <v>0.25600000000000001</v>
      </c>
      <c r="Q42" s="283"/>
      <c r="R42" s="183"/>
      <c r="S42" s="184"/>
      <c r="T42" s="185">
        <f>P42+K42</f>
        <v>791.85322499999995</v>
      </c>
      <c r="U42" s="186"/>
      <c r="V42" s="40"/>
      <c r="Y42" s="43"/>
      <c r="Z42" s="27" t="s">
        <v>30</v>
      </c>
      <c r="AA42" s="26"/>
      <c r="AB42" s="11"/>
      <c r="AC42" s="12"/>
      <c r="AD42" s="13"/>
      <c r="AE42" s="18"/>
    </row>
    <row r="43" spans="1:31" s="7" customFormat="1" ht="12.75" customHeight="1">
      <c r="A43" s="195"/>
      <c r="B43" s="196"/>
      <c r="C43" s="197"/>
      <c r="D43" s="196"/>
      <c r="E43" s="198"/>
      <c r="F43" s="199"/>
      <c r="G43" s="198"/>
      <c r="H43" s="199"/>
      <c r="I43" s="41"/>
      <c r="J43" s="34">
        <f t="shared" si="0"/>
        <v>78150</v>
      </c>
      <c r="K43" s="203">
        <f t="shared" si="10"/>
        <v>791.49284999999998</v>
      </c>
      <c r="L43" s="204"/>
      <c r="M43" s="129">
        <v>16</v>
      </c>
      <c r="N43" s="198">
        <v>1.6E-2</v>
      </c>
      <c r="O43" s="199"/>
      <c r="P43" s="297">
        <f t="shared" si="4"/>
        <v>0.25600000000000001</v>
      </c>
      <c r="Q43" s="283"/>
      <c r="R43" s="183"/>
      <c r="S43" s="184"/>
      <c r="T43" s="185">
        <f t="shared" si="5"/>
        <v>791.74884999999995</v>
      </c>
      <c r="U43" s="186"/>
      <c r="V43" s="40"/>
      <c r="Y43" s="43"/>
      <c r="AD43" s="73"/>
    </row>
    <row r="44" spans="1:31" s="7" customFormat="1" ht="12.75" customHeight="1">
      <c r="A44" s="195"/>
      <c r="B44" s="196"/>
      <c r="C44" s="197"/>
      <c r="D44" s="196"/>
      <c r="E44" s="198"/>
      <c r="F44" s="199"/>
      <c r="G44" s="198"/>
      <c r="H44" s="199"/>
      <c r="I44" s="41"/>
      <c r="J44" s="34">
        <f t="shared" si="0"/>
        <v>78175</v>
      </c>
      <c r="K44" s="203">
        <f t="shared" si="10"/>
        <v>791.38847499999997</v>
      </c>
      <c r="L44" s="204"/>
      <c r="M44" s="129">
        <v>16</v>
      </c>
      <c r="N44" s="198">
        <v>1.6E-2</v>
      </c>
      <c r="O44" s="199"/>
      <c r="P44" s="297">
        <f>N44*M44</f>
        <v>0.25600000000000001</v>
      </c>
      <c r="Q44" s="283"/>
      <c r="R44" s="183"/>
      <c r="S44" s="184"/>
      <c r="T44" s="185">
        <f>P44+K44</f>
        <v>791.64447499999994</v>
      </c>
      <c r="U44" s="186"/>
      <c r="V44" s="40"/>
      <c r="Y44" s="43"/>
      <c r="AD44" s="73"/>
    </row>
    <row r="45" spans="1:31" s="7" customFormat="1" ht="12.75" customHeight="1">
      <c r="A45" s="195"/>
      <c r="B45" s="196"/>
      <c r="C45" s="197"/>
      <c r="D45" s="196"/>
      <c r="E45" s="198"/>
      <c r="F45" s="199"/>
      <c r="G45" s="200"/>
      <c r="H45" s="201"/>
      <c r="I45" s="42"/>
      <c r="J45" s="34">
        <f t="shared" si="0"/>
        <v>78200</v>
      </c>
      <c r="K45" s="203">
        <f t="shared" si="10"/>
        <v>791.28409999999997</v>
      </c>
      <c r="L45" s="204"/>
      <c r="M45" s="129">
        <v>16</v>
      </c>
      <c r="N45" s="198">
        <v>1.6E-2</v>
      </c>
      <c r="O45" s="199"/>
      <c r="P45" s="297">
        <f t="shared" si="4"/>
        <v>0.25600000000000001</v>
      </c>
      <c r="Q45" s="283"/>
      <c r="R45" s="183"/>
      <c r="S45" s="184"/>
      <c r="T45" s="185">
        <f t="shared" si="5"/>
        <v>791.54009999999994</v>
      </c>
      <c r="U45" s="186"/>
      <c r="V45" s="40"/>
      <c r="Y45" s="43"/>
      <c r="Z45" s="27" t="s">
        <v>71</v>
      </c>
      <c r="AA45" s="17"/>
      <c r="AB45" s="17"/>
      <c r="AC45" s="18"/>
      <c r="AD45" s="74"/>
      <c r="AE45" s="18"/>
    </row>
    <row r="46" spans="1:31" s="7" customFormat="1" ht="12.75" customHeight="1">
      <c r="A46" s="195"/>
      <c r="B46" s="196"/>
      <c r="C46" s="197"/>
      <c r="D46" s="196"/>
      <c r="E46" s="198"/>
      <c r="F46" s="199"/>
      <c r="G46" s="200"/>
      <c r="H46" s="201"/>
      <c r="I46" s="42"/>
      <c r="J46" s="34">
        <f t="shared" si="0"/>
        <v>78225</v>
      </c>
      <c r="K46" s="203">
        <f t="shared" si="10"/>
        <v>791.17972499999996</v>
      </c>
      <c r="L46" s="204"/>
      <c r="M46" s="129">
        <v>16</v>
      </c>
      <c r="N46" s="198">
        <v>1.6E-2</v>
      </c>
      <c r="O46" s="199"/>
      <c r="P46" s="297">
        <f t="shared" si="4"/>
        <v>0.25600000000000001</v>
      </c>
      <c r="Q46" s="283"/>
      <c r="R46" s="183"/>
      <c r="S46" s="184"/>
      <c r="T46" s="185">
        <f t="shared" si="5"/>
        <v>791.43572499999993</v>
      </c>
      <c r="U46" s="186"/>
      <c r="V46" s="40"/>
      <c r="Y46" s="43"/>
      <c r="Z46" s="23"/>
      <c r="AA46" s="17"/>
      <c r="AB46" s="17"/>
      <c r="AC46" s="18"/>
      <c r="AD46" s="74"/>
      <c r="AE46" s="18"/>
    </row>
    <row r="47" spans="1:31" s="7" customFormat="1" ht="12.75" customHeight="1">
      <c r="A47" s="195"/>
      <c r="B47" s="196"/>
      <c r="C47" s="197"/>
      <c r="D47" s="196"/>
      <c r="E47" s="198"/>
      <c r="F47" s="199"/>
      <c r="G47" s="200"/>
      <c r="H47" s="201"/>
      <c r="I47" s="42"/>
      <c r="J47" s="34">
        <f t="shared" si="0"/>
        <v>78250</v>
      </c>
      <c r="K47" s="203">
        <f t="shared" si="10"/>
        <v>791.07534999999996</v>
      </c>
      <c r="L47" s="204"/>
      <c r="M47" s="129">
        <v>16</v>
      </c>
      <c r="N47" s="198">
        <v>1.6E-2</v>
      </c>
      <c r="O47" s="199"/>
      <c r="P47" s="297">
        <f t="shared" si="4"/>
        <v>0.25600000000000001</v>
      </c>
      <c r="Q47" s="283"/>
      <c r="R47" s="183"/>
      <c r="S47" s="184"/>
      <c r="T47" s="185">
        <f t="shared" si="5"/>
        <v>791.33134999999993</v>
      </c>
      <c r="U47" s="186"/>
      <c r="V47" s="40"/>
      <c r="Y47" s="43"/>
      <c r="Z47" s="28">
        <v>78575</v>
      </c>
      <c r="AA47" s="22" t="s">
        <v>24</v>
      </c>
      <c r="AB47" s="11"/>
      <c r="AC47" s="12"/>
      <c r="AD47" s="119">
        <v>450</v>
      </c>
      <c r="AE47" s="22" t="s">
        <v>25</v>
      </c>
    </row>
    <row r="48" spans="1:31" s="7" customFormat="1" ht="12.75" customHeight="1">
      <c r="A48" s="195"/>
      <c r="B48" s="196"/>
      <c r="C48" s="197"/>
      <c r="D48" s="196"/>
      <c r="E48" s="198"/>
      <c r="F48" s="199"/>
      <c r="G48" s="198"/>
      <c r="H48" s="199"/>
      <c r="I48" s="41"/>
      <c r="J48" s="35">
        <v>78273.53</v>
      </c>
      <c r="K48" s="203">
        <f t="shared" si="10"/>
        <v>790.97711225</v>
      </c>
      <c r="L48" s="204"/>
      <c r="M48" s="129">
        <v>16</v>
      </c>
      <c r="N48" s="222">
        <v>1.6E-2</v>
      </c>
      <c r="O48" s="199"/>
      <c r="P48" s="297">
        <f>N48*M48</f>
        <v>0.25600000000000001</v>
      </c>
      <c r="Q48" s="283"/>
      <c r="R48" s="183"/>
      <c r="S48" s="184"/>
      <c r="T48" s="185">
        <f>P48+K48</f>
        <v>791.23311224999998</v>
      </c>
      <c r="U48" s="186"/>
      <c r="V48" s="40"/>
      <c r="Y48" s="43"/>
      <c r="Z48" s="31">
        <v>789.71870000000001</v>
      </c>
      <c r="AA48" s="22" t="s">
        <v>26</v>
      </c>
      <c r="AB48" s="11"/>
      <c r="AC48" s="12"/>
      <c r="AD48" s="136">
        <v>-4.1749999999999999E-3</v>
      </c>
      <c r="AE48" s="25" t="s">
        <v>22</v>
      </c>
    </row>
    <row r="49" spans="1:31" s="7" customFormat="1" ht="12.75" customHeight="1">
      <c r="A49" s="195"/>
      <c r="B49" s="196"/>
      <c r="C49" s="197"/>
      <c r="D49" s="196"/>
      <c r="E49" s="198"/>
      <c r="F49" s="199"/>
      <c r="G49" s="200"/>
      <c r="H49" s="201"/>
      <c r="I49" s="42"/>
      <c r="J49" s="34">
        <f>J47+25</f>
        <v>78275</v>
      </c>
      <c r="K49" s="203">
        <f t="shared" si="10"/>
        <v>790.97097499999995</v>
      </c>
      <c r="L49" s="204"/>
      <c r="M49" s="129">
        <v>16</v>
      </c>
      <c r="N49" s="198">
        <v>1.6E-2</v>
      </c>
      <c r="O49" s="199"/>
      <c r="P49" s="297">
        <f t="shared" si="4"/>
        <v>0.25600000000000001</v>
      </c>
      <c r="Q49" s="283"/>
      <c r="R49" s="183"/>
      <c r="S49" s="184"/>
      <c r="T49" s="185">
        <f t="shared" si="5"/>
        <v>791.22697499999992</v>
      </c>
      <c r="U49" s="186"/>
      <c r="V49" s="40"/>
      <c r="Y49" s="43"/>
      <c r="Z49" s="28">
        <v>78800</v>
      </c>
      <c r="AA49" s="22" t="s">
        <v>21</v>
      </c>
      <c r="AB49" s="11"/>
      <c r="AC49" s="12"/>
      <c r="AD49" s="136">
        <v>4.6635999999999997E-2</v>
      </c>
      <c r="AE49" s="25" t="s">
        <v>27</v>
      </c>
    </row>
    <row r="50" spans="1:31" s="7" customFormat="1" ht="12.75" customHeight="1">
      <c r="A50" s="206"/>
      <c r="B50" s="207"/>
      <c r="C50" s="208"/>
      <c r="D50" s="207"/>
      <c r="E50" s="209"/>
      <c r="F50" s="210"/>
      <c r="G50" s="211"/>
      <c r="H50" s="212"/>
      <c r="I50" s="76"/>
      <c r="J50" s="77">
        <f t="shared" si="0"/>
        <v>78300</v>
      </c>
      <c r="K50" s="213">
        <f t="shared" si="10"/>
        <v>790.86659999999995</v>
      </c>
      <c r="L50" s="214"/>
      <c r="M50" s="130">
        <v>16</v>
      </c>
      <c r="N50" s="209">
        <v>1.6E-2</v>
      </c>
      <c r="O50" s="210"/>
      <c r="P50" s="286">
        <f t="shared" si="4"/>
        <v>0.25600000000000001</v>
      </c>
      <c r="Q50" s="210"/>
      <c r="R50" s="216"/>
      <c r="S50" s="207"/>
      <c r="T50" s="213">
        <f t="shared" si="5"/>
        <v>791.12259999999992</v>
      </c>
      <c r="U50" s="214"/>
      <c r="V50" s="79"/>
      <c r="Y50" s="43"/>
      <c r="Z50" s="31">
        <v>788.77940000000001</v>
      </c>
      <c r="AA50" s="22" t="s">
        <v>23</v>
      </c>
      <c r="AB50" s="11"/>
      <c r="AC50" s="12"/>
      <c r="AD50" s="58"/>
      <c r="AE50" s="18"/>
    </row>
    <row r="51" spans="1:31" s="7" customFormat="1" ht="12.75" customHeight="1">
      <c r="A51" s="195"/>
      <c r="B51" s="196"/>
      <c r="C51" s="197"/>
      <c r="D51" s="196"/>
      <c r="E51" s="198"/>
      <c r="F51" s="199"/>
      <c r="G51" s="200"/>
      <c r="H51" s="201"/>
      <c r="I51" s="42"/>
      <c r="J51" s="34">
        <f t="shared" si="0"/>
        <v>78325</v>
      </c>
      <c r="K51" s="203">
        <f t="shared" si="10"/>
        <v>790.76222499999994</v>
      </c>
      <c r="L51" s="204"/>
      <c r="M51" s="129">
        <v>16</v>
      </c>
      <c r="N51" s="198">
        <v>1.6E-2</v>
      </c>
      <c r="O51" s="199"/>
      <c r="P51" s="297">
        <f t="shared" si="4"/>
        <v>0.25600000000000001</v>
      </c>
      <c r="Q51" s="283"/>
      <c r="R51" s="183"/>
      <c r="S51" s="184"/>
      <c r="T51" s="185">
        <f t="shared" si="5"/>
        <v>791.01822499999992</v>
      </c>
      <c r="U51" s="186"/>
      <c r="V51" s="40"/>
      <c r="Y51" s="43"/>
      <c r="Z51" s="28">
        <v>79025</v>
      </c>
      <c r="AA51" s="22" t="s">
        <v>28</v>
      </c>
      <c r="AB51" s="11"/>
      <c r="AC51" s="12"/>
      <c r="AD51" s="58"/>
      <c r="AE51" s="18"/>
    </row>
    <row r="52" spans="1:31" s="7" customFormat="1" ht="12.75" customHeight="1">
      <c r="A52" s="195"/>
      <c r="B52" s="196"/>
      <c r="C52" s="197"/>
      <c r="D52" s="196"/>
      <c r="E52" s="198"/>
      <c r="F52" s="199"/>
      <c r="G52" s="200"/>
      <c r="H52" s="201"/>
      <c r="I52" s="42"/>
      <c r="J52" s="34">
        <f t="shared" si="0"/>
        <v>78350</v>
      </c>
      <c r="K52" s="203">
        <f t="shared" si="10"/>
        <v>790.65784999999994</v>
      </c>
      <c r="L52" s="204"/>
      <c r="M52" s="129">
        <v>16</v>
      </c>
      <c r="N52" s="198">
        <v>1.6E-2</v>
      </c>
      <c r="O52" s="199"/>
      <c r="P52" s="297">
        <f t="shared" si="4"/>
        <v>0.25600000000000001</v>
      </c>
      <c r="Q52" s="283"/>
      <c r="R52" s="183"/>
      <c r="S52" s="184"/>
      <c r="T52" s="185">
        <f t="shared" si="5"/>
        <v>790.91384999999991</v>
      </c>
      <c r="U52" s="186"/>
      <c r="V52" s="40"/>
      <c r="Y52" s="43"/>
      <c r="Z52" s="31">
        <v>799.27250000000004</v>
      </c>
      <c r="AA52" s="22" t="s">
        <v>29</v>
      </c>
      <c r="AB52" s="11"/>
      <c r="AC52" s="12"/>
      <c r="AD52" s="58"/>
      <c r="AE52" s="18"/>
    </row>
    <row r="53" spans="1:31" s="7" customFormat="1" ht="12.75" customHeight="1">
      <c r="A53" s="195"/>
      <c r="B53" s="196"/>
      <c r="C53" s="197"/>
      <c r="D53" s="196"/>
      <c r="E53" s="198"/>
      <c r="F53" s="199"/>
      <c r="G53" s="200"/>
      <c r="H53" s="201"/>
      <c r="I53" s="42"/>
      <c r="J53" s="34">
        <f>J52+25</f>
        <v>78375</v>
      </c>
      <c r="K53" s="203">
        <f t="shared" si="10"/>
        <v>790.55347499999993</v>
      </c>
      <c r="L53" s="204"/>
      <c r="M53" s="129">
        <v>16</v>
      </c>
      <c r="N53" s="198">
        <v>1.6E-2</v>
      </c>
      <c r="O53" s="199"/>
      <c r="P53" s="297">
        <f>N53*M53</f>
        <v>0.25600000000000001</v>
      </c>
      <c r="Q53" s="283"/>
      <c r="R53" s="183"/>
      <c r="S53" s="184"/>
      <c r="T53" s="185">
        <f>P53+K53</f>
        <v>790.80947499999991</v>
      </c>
      <c r="U53" s="186"/>
      <c r="V53" s="40"/>
      <c r="Y53" s="43"/>
      <c r="Z53" s="31"/>
      <c r="AA53" s="22"/>
      <c r="AB53" s="11"/>
      <c r="AC53" s="12"/>
      <c r="AD53" s="58"/>
      <c r="AE53" s="18"/>
    </row>
    <row r="54" spans="1:31" s="7" customFormat="1" ht="12.75" customHeight="1">
      <c r="A54" s="195"/>
      <c r="B54" s="196"/>
      <c r="C54" s="197"/>
      <c r="D54" s="196"/>
      <c r="E54" s="198"/>
      <c r="F54" s="199"/>
      <c r="G54" s="200"/>
      <c r="H54" s="201"/>
      <c r="I54" s="42"/>
      <c r="J54" s="34">
        <f t="shared" si="0"/>
        <v>78400</v>
      </c>
      <c r="K54" s="203">
        <f t="shared" si="10"/>
        <v>790.44909999999993</v>
      </c>
      <c r="L54" s="204"/>
      <c r="M54" s="129">
        <v>16</v>
      </c>
      <c r="N54" s="198">
        <v>1.6E-2</v>
      </c>
      <c r="O54" s="199"/>
      <c r="P54" s="297">
        <f>N54*M54</f>
        <v>0.25600000000000001</v>
      </c>
      <c r="Q54" s="283"/>
      <c r="R54" s="183"/>
      <c r="S54" s="184"/>
      <c r="T54" s="185">
        <f>P54+K54</f>
        <v>790.7050999999999</v>
      </c>
      <c r="U54" s="186"/>
      <c r="V54" s="40"/>
      <c r="Y54" s="43"/>
      <c r="Z54" s="31"/>
      <c r="AA54" s="22"/>
      <c r="AB54" s="11"/>
      <c r="AC54" s="12"/>
      <c r="AD54" s="58"/>
      <c r="AE54" s="18"/>
    </row>
    <row r="55" spans="1:31" s="7" customFormat="1" ht="12.75" customHeight="1">
      <c r="A55" s="195"/>
      <c r="B55" s="196"/>
      <c r="C55" s="197"/>
      <c r="D55" s="196"/>
      <c r="E55" s="198"/>
      <c r="F55" s="199"/>
      <c r="G55" s="200"/>
      <c r="H55" s="201"/>
      <c r="I55" s="42"/>
      <c r="J55" s="34">
        <f t="shared" si="0"/>
        <v>78425</v>
      </c>
      <c r="K55" s="203">
        <f t="shared" si="10"/>
        <v>790.34472499999993</v>
      </c>
      <c r="L55" s="204"/>
      <c r="M55" s="129">
        <v>16</v>
      </c>
      <c r="N55" s="198">
        <v>1.6E-2</v>
      </c>
      <c r="O55" s="199"/>
      <c r="P55" s="297">
        <f t="shared" si="4"/>
        <v>0.25600000000000001</v>
      </c>
      <c r="Q55" s="283"/>
      <c r="R55" s="183"/>
      <c r="S55" s="184"/>
      <c r="T55" s="185">
        <f t="shared" si="5"/>
        <v>790.6007249999999</v>
      </c>
      <c r="U55" s="186"/>
      <c r="V55" s="40"/>
      <c r="Y55" s="43"/>
      <c r="Z55" s="27" t="s">
        <v>30</v>
      </c>
      <c r="AA55" s="26"/>
      <c r="AB55" s="11"/>
      <c r="AC55" s="12"/>
      <c r="AD55" s="58"/>
      <c r="AE55" s="18"/>
    </row>
    <row r="56" spans="1:31" s="7" customFormat="1" ht="12.75" customHeight="1">
      <c r="A56" s="195"/>
      <c r="B56" s="196"/>
      <c r="C56" s="197"/>
      <c r="D56" s="196"/>
      <c r="E56" s="198"/>
      <c r="F56" s="199"/>
      <c r="G56" s="200"/>
      <c r="H56" s="201"/>
      <c r="I56" s="42"/>
      <c r="J56" s="64">
        <v>78444.63</v>
      </c>
      <c r="K56" s="203">
        <f t="shared" si="10"/>
        <v>790.26276974999996</v>
      </c>
      <c r="L56" s="204"/>
      <c r="M56" s="129">
        <v>16</v>
      </c>
      <c r="N56" s="298">
        <f>0.016+((0.043-0.016)/($J$61-$J$56))*($J56-$J$56)</f>
        <v>1.6E-2</v>
      </c>
      <c r="O56" s="299"/>
      <c r="P56" s="297">
        <f>N56*M56</f>
        <v>0.25600000000000001</v>
      </c>
      <c r="Q56" s="283"/>
      <c r="R56" s="193" t="s">
        <v>53</v>
      </c>
      <c r="S56" s="194"/>
      <c r="T56" s="185">
        <f>P56+K56</f>
        <v>790.51876974999993</v>
      </c>
      <c r="U56" s="186"/>
      <c r="V56" s="40"/>
      <c r="Y56" s="43"/>
      <c r="Z56" s="27"/>
      <c r="AA56" s="26"/>
      <c r="AB56" s="11"/>
      <c r="AC56" s="12"/>
      <c r="AD56" s="58"/>
      <c r="AE56" s="18"/>
    </row>
    <row r="57" spans="1:31" s="7" customFormat="1" ht="12.75" customHeight="1">
      <c r="A57" s="195"/>
      <c r="B57" s="196"/>
      <c r="C57" s="197"/>
      <c r="D57" s="196"/>
      <c r="E57" s="198"/>
      <c r="F57" s="199"/>
      <c r="G57" s="200"/>
      <c r="H57" s="201"/>
      <c r="I57" s="42"/>
      <c r="J57" s="34">
        <f>J55+25</f>
        <v>78450</v>
      </c>
      <c r="K57" s="203">
        <f t="shared" si="10"/>
        <v>790.24035000000003</v>
      </c>
      <c r="L57" s="204"/>
      <c r="M57" s="129">
        <v>16</v>
      </c>
      <c r="N57" s="298">
        <f t="shared" ref="N57:N61" si="11">0.016+((0.043-0.016)/($J$61-$J$56))*($J57-$J$56)</f>
        <v>1.7804031354981743E-2</v>
      </c>
      <c r="O57" s="299"/>
      <c r="P57" s="297">
        <f t="shared" si="4"/>
        <v>0.28486450167970789</v>
      </c>
      <c r="Q57" s="283"/>
      <c r="R57" s="193" t="s">
        <v>53</v>
      </c>
      <c r="S57" s="194"/>
      <c r="T57" s="185">
        <f t="shared" si="5"/>
        <v>790.52521450167978</v>
      </c>
      <c r="U57" s="186"/>
      <c r="V57" s="40"/>
      <c r="Y57" s="43"/>
      <c r="Z57" s="27"/>
      <c r="AA57" s="26"/>
      <c r="AB57" s="11"/>
      <c r="AC57" s="12"/>
      <c r="AD57" s="58"/>
      <c r="AE57" s="18"/>
    </row>
    <row r="58" spans="1:31" s="7" customFormat="1" ht="12.75" customHeight="1">
      <c r="A58" s="195"/>
      <c r="B58" s="196"/>
      <c r="C58" s="197"/>
      <c r="D58" s="196"/>
      <c r="E58" s="198"/>
      <c r="F58" s="199"/>
      <c r="G58" s="200"/>
      <c r="H58" s="201"/>
      <c r="I58" s="42"/>
      <c r="J58" s="64">
        <v>78461</v>
      </c>
      <c r="K58" s="203">
        <f t="shared" si="10"/>
        <v>790.19442500000002</v>
      </c>
      <c r="L58" s="204"/>
      <c r="M58" s="42">
        <v>16</v>
      </c>
      <c r="N58" s="298">
        <f t="shared" si="11"/>
        <v>2.1499440089584418E-2</v>
      </c>
      <c r="O58" s="299"/>
      <c r="P58" s="297">
        <f>N58*M58</f>
        <v>0.34399104143335069</v>
      </c>
      <c r="Q58" s="283"/>
      <c r="R58" s="193" t="s">
        <v>53</v>
      </c>
      <c r="S58" s="194"/>
      <c r="T58" s="185">
        <f>P58+K58</f>
        <v>790.53841604143338</v>
      </c>
      <c r="U58" s="186"/>
      <c r="V58" s="116" t="s">
        <v>31</v>
      </c>
      <c r="Y58" s="43"/>
      <c r="Z58" s="27"/>
      <c r="AA58" s="26"/>
      <c r="AB58" s="11"/>
      <c r="AC58" s="12"/>
      <c r="AD58" s="58"/>
      <c r="AE58" s="18"/>
    </row>
    <row r="59" spans="1:31" s="7" customFormat="1" ht="12.75" customHeight="1">
      <c r="A59" s="195"/>
      <c r="B59" s="196"/>
      <c r="C59" s="197"/>
      <c r="D59" s="196"/>
      <c r="E59" s="198"/>
      <c r="F59" s="199"/>
      <c r="G59" s="200"/>
      <c r="H59" s="201"/>
      <c r="I59" s="42"/>
      <c r="J59" s="34">
        <f>J57+25</f>
        <v>78475</v>
      </c>
      <c r="K59" s="203">
        <f t="shared" si="10"/>
        <v>790.13597500000003</v>
      </c>
      <c r="L59" s="204"/>
      <c r="M59" s="42">
        <v>16</v>
      </c>
      <c r="N59" s="298">
        <f t="shared" si="11"/>
        <v>2.6202687569987827E-2</v>
      </c>
      <c r="O59" s="299"/>
      <c r="P59" s="297">
        <f t="shared" si="4"/>
        <v>0.41924300111980523</v>
      </c>
      <c r="Q59" s="283"/>
      <c r="R59" s="193" t="s">
        <v>53</v>
      </c>
      <c r="S59" s="194"/>
      <c r="T59" s="185">
        <f t="shared" si="5"/>
        <v>790.55521800111978</v>
      </c>
      <c r="U59" s="186"/>
      <c r="V59" s="40"/>
      <c r="Y59" s="43"/>
      <c r="Z59" s="27"/>
      <c r="AA59" s="26"/>
      <c r="AB59" s="11"/>
      <c r="AC59" s="12"/>
      <c r="AD59" s="58"/>
      <c r="AE59" s="18"/>
    </row>
    <row r="60" spans="1:31" s="7" customFormat="1" ht="12.75" customHeight="1">
      <c r="A60" s="195"/>
      <c r="B60" s="196"/>
      <c r="C60" s="197"/>
      <c r="D60" s="196"/>
      <c r="E60" s="198"/>
      <c r="F60" s="199"/>
      <c r="G60" s="198"/>
      <c r="H60" s="199"/>
      <c r="I60" s="42"/>
      <c r="J60" s="34">
        <f t="shared" si="0"/>
        <v>78500</v>
      </c>
      <c r="K60" s="203">
        <f t="shared" si="10"/>
        <v>790.03160000000003</v>
      </c>
      <c r="L60" s="204"/>
      <c r="M60" s="42">
        <v>16</v>
      </c>
      <c r="N60" s="298">
        <f t="shared" si="11"/>
        <v>3.460134378499391E-2</v>
      </c>
      <c r="O60" s="299"/>
      <c r="P60" s="297">
        <f t="shared" si="4"/>
        <v>0.55362150055990256</v>
      </c>
      <c r="Q60" s="283"/>
      <c r="R60" s="193" t="s">
        <v>53</v>
      </c>
      <c r="S60" s="194"/>
      <c r="T60" s="185">
        <f t="shared" si="5"/>
        <v>790.5852215005599</v>
      </c>
      <c r="U60" s="186"/>
      <c r="V60" s="40"/>
      <c r="Y60" s="43"/>
      <c r="Z60" s="27"/>
      <c r="AA60" s="26"/>
      <c r="AB60" s="11"/>
      <c r="AC60" s="12"/>
      <c r="AD60" s="58"/>
      <c r="AE60" s="18"/>
    </row>
    <row r="61" spans="1:31" s="7" customFormat="1" ht="12.75" customHeight="1">
      <c r="A61" s="195"/>
      <c r="B61" s="196"/>
      <c r="C61" s="197"/>
      <c r="D61" s="196"/>
      <c r="E61" s="198"/>
      <c r="F61" s="199"/>
      <c r="G61" s="198"/>
      <c r="H61" s="199"/>
      <c r="I61" s="42"/>
      <c r="J61" s="64">
        <f t="shared" si="0"/>
        <v>78525</v>
      </c>
      <c r="K61" s="203">
        <f t="shared" si="10"/>
        <v>789.92722500000002</v>
      </c>
      <c r="L61" s="204"/>
      <c r="M61" s="42">
        <v>16</v>
      </c>
      <c r="N61" s="298">
        <f t="shared" si="11"/>
        <v>4.2999999999999997E-2</v>
      </c>
      <c r="O61" s="299"/>
      <c r="P61" s="297">
        <f t="shared" si="4"/>
        <v>0.68799999999999994</v>
      </c>
      <c r="Q61" s="283"/>
      <c r="R61" s="193" t="s">
        <v>53</v>
      </c>
      <c r="S61" s="194"/>
      <c r="T61" s="185">
        <f t="shared" si="5"/>
        <v>790.61522500000001</v>
      </c>
      <c r="U61" s="186"/>
      <c r="V61" s="123" t="s">
        <v>61</v>
      </c>
      <c r="Y61" s="43"/>
      <c r="Z61" s="27"/>
      <c r="AA61" s="26"/>
      <c r="AB61" s="11"/>
      <c r="AC61" s="12"/>
      <c r="AD61" s="58"/>
      <c r="AE61" s="18"/>
    </row>
    <row r="62" spans="1:31" s="7" customFormat="1" ht="12.75" customHeight="1">
      <c r="A62" s="195"/>
      <c r="B62" s="196"/>
      <c r="C62" s="197"/>
      <c r="D62" s="196"/>
      <c r="E62" s="198"/>
      <c r="F62" s="199"/>
      <c r="G62" s="198"/>
      <c r="H62" s="199"/>
      <c r="I62" s="42"/>
      <c r="J62" s="34">
        <f>J61+25</f>
        <v>78550</v>
      </c>
      <c r="K62" s="203">
        <f t="shared" si="10"/>
        <v>789.82285000000002</v>
      </c>
      <c r="L62" s="204"/>
      <c r="M62" s="38">
        <v>16</v>
      </c>
      <c r="N62" s="198">
        <v>4.2999999999999997E-2</v>
      </c>
      <c r="O62" s="199"/>
      <c r="P62" s="297">
        <f t="shared" si="4"/>
        <v>0.68799999999999994</v>
      </c>
      <c r="Q62" s="283"/>
      <c r="R62" s="205"/>
      <c r="S62" s="196"/>
      <c r="T62" s="185">
        <f t="shared" ref="T62:T101" si="12">P62+K62</f>
        <v>790.51085</v>
      </c>
      <c r="U62" s="186"/>
      <c r="V62" s="40"/>
      <c r="Y62" s="43"/>
      <c r="Z62" s="27"/>
      <c r="AA62" s="26"/>
      <c r="AB62" s="11"/>
      <c r="AC62" s="12"/>
      <c r="AD62" s="58"/>
      <c r="AE62" s="18"/>
    </row>
    <row r="63" spans="1:31" s="7" customFormat="1" ht="12.75" customHeight="1">
      <c r="A63" s="195"/>
      <c r="B63" s="196"/>
      <c r="C63" s="197"/>
      <c r="D63" s="196"/>
      <c r="E63" s="198"/>
      <c r="F63" s="199"/>
      <c r="G63" s="198"/>
      <c r="H63" s="199"/>
      <c r="I63" s="41"/>
      <c r="J63" s="133">
        <f t="shared" si="0"/>
        <v>78575</v>
      </c>
      <c r="K63" s="187">
        <f>$Z$48+(0.5*(($AD$49-$AD$48)/$AD$47)*($J63-$Z$47)^2)+($AD$48*($J63-$Z$47))</f>
        <v>789.71870000000001</v>
      </c>
      <c r="L63" s="188"/>
      <c r="M63" s="38">
        <v>16</v>
      </c>
      <c r="N63" s="198">
        <v>4.2999999999999997E-2</v>
      </c>
      <c r="O63" s="199"/>
      <c r="P63" s="297">
        <f t="shared" ref="P63:P101" si="13">N63*M63</f>
        <v>0.68799999999999994</v>
      </c>
      <c r="Q63" s="283"/>
      <c r="R63" s="205"/>
      <c r="S63" s="196"/>
      <c r="T63" s="185">
        <f t="shared" si="12"/>
        <v>790.4067</v>
      </c>
      <c r="U63" s="186"/>
      <c r="V63" s="40"/>
      <c r="Y63" s="43"/>
      <c r="Z63" s="27"/>
      <c r="AA63" s="26"/>
      <c r="AB63" s="11"/>
      <c r="AC63" s="12"/>
      <c r="AD63" s="58"/>
      <c r="AE63" s="18"/>
    </row>
    <row r="64" spans="1:31" s="7" customFormat="1" ht="12.75" customHeight="1">
      <c r="A64" s="195"/>
      <c r="B64" s="196"/>
      <c r="C64" s="197"/>
      <c r="D64" s="196"/>
      <c r="E64" s="198"/>
      <c r="F64" s="199"/>
      <c r="G64" s="198"/>
      <c r="H64" s="199"/>
      <c r="I64" s="41"/>
      <c r="J64" s="34">
        <f t="shared" si="0"/>
        <v>78600</v>
      </c>
      <c r="K64" s="187">
        <f t="shared" ref="K64:K81" si="14">$Z$48+(0.5*(($AD$49-$AD$48)/$AD$47)*($J64-$Z$47)^2)+($AD$48*($J64-$Z$47))</f>
        <v>789.64961041666663</v>
      </c>
      <c r="L64" s="188"/>
      <c r="M64" s="38">
        <v>16</v>
      </c>
      <c r="N64" s="198">
        <v>4.2999999999999997E-2</v>
      </c>
      <c r="O64" s="199"/>
      <c r="P64" s="297">
        <f t="shared" si="13"/>
        <v>0.68799999999999994</v>
      </c>
      <c r="Q64" s="283"/>
      <c r="R64" s="205"/>
      <c r="S64" s="196"/>
      <c r="T64" s="185">
        <f t="shared" si="12"/>
        <v>790.33761041666662</v>
      </c>
      <c r="U64" s="186"/>
      <c r="V64" s="40"/>
      <c r="Y64" s="43"/>
      <c r="Z64" s="27"/>
      <c r="AA64" s="26"/>
      <c r="AB64" s="11"/>
      <c r="AC64" s="12"/>
      <c r="AD64" s="58"/>
      <c r="AE64" s="18"/>
    </row>
    <row r="65" spans="1:31" s="7" customFormat="1" ht="12.75" customHeight="1">
      <c r="A65" s="195"/>
      <c r="B65" s="196"/>
      <c r="C65" s="197"/>
      <c r="D65" s="196"/>
      <c r="E65" s="198"/>
      <c r="F65" s="199"/>
      <c r="G65" s="198"/>
      <c r="H65" s="199"/>
      <c r="I65" s="41"/>
      <c r="J65" s="34">
        <f t="shared" si="0"/>
        <v>78625</v>
      </c>
      <c r="K65" s="187">
        <f t="shared" si="14"/>
        <v>789.65109166666662</v>
      </c>
      <c r="L65" s="188"/>
      <c r="M65" s="38">
        <v>16</v>
      </c>
      <c r="N65" s="198">
        <v>4.2999999999999997E-2</v>
      </c>
      <c r="O65" s="199"/>
      <c r="P65" s="297">
        <f t="shared" si="13"/>
        <v>0.68799999999999994</v>
      </c>
      <c r="Q65" s="283"/>
      <c r="R65" s="205"/>
      <c r="S65" s="196"/>
      <c r="T65" s="185">
        <f t="shared" si="12"/>
        <v>790.3390916666666</v>
      </c>
      <c r="U65" s="186"/>
      <c r="V65" s="40"/>
      <c r="Y65" s="43"/>
      <c r="Z65" s="27"/>
      <c r="AA65" s="26"/>
      <c r="AB65" s="11"/>
      <c r="AC65" s="12"/>
      <c r="AD65" s="58"/>
      <c r="AE65" s="18"/>
    </row>
    <row r="66" spans="1:31" s="7" customFormat="1" ht="12.75" customHeight="1">
      <c r="A66" s="195"/>
      <c r="B66" s="196"/>
      <c r="C66" s="197"/>
      <c r="D66" s="196"/>
      <c r="E66" s="198"/>
      <c r="F66" s="199"/>
      <c r="G66" s="198"/>
      <c r="H66" s="199"/>
      <c r="I66" s="41"/>
      <c r="J66" s="34">
        <f t="shared" si="0"/>
        <v>78650</v>
      </c>
      <c r="K66" s="187">
        <f t="shared" si="14"/>
        <v>789.72314374999996</v>
      </c>
      <c r="L66" s="188"/>
      <c r="M66" s="38">
        <v>16</v>
      </c>
      <c r="N66" s="198">
        <v>4.2999999999999997E-2</v>
      </c>
      <c r="O66" s="199"/>
      <c r="P66" s="297">
        <f t="shared" si="13"/>
        <v>0.68799999999999994</v>
      </c>
      <c r="Q66" s="283"/>
      <c r="R66" s="205"/>
      <c r="S66" s="196"/>
      <c r="T66" s="185">
        <f t="shared" si="12"/>
        <v>790.41114374999995</v>
      </c>
      <c r="U66" s="186"/>
      <c r="V66" s="40"/>
      <c r="Y66" s="43"/>
      <c r="Z66" s="27"/>
      <c r="AA66" s="26"/>
      <c r="AB66" s="11"/>
      <c r="AC66" s="12"/>
      <c r="AD66" s="58"/>
      <c r="AE66" s="18"/>
    </row>
    <row r="67" spans="1:31" s="7" customFormat="1" ht="12.75" customHeight="1">
      <c r="A67" s="195"/>
      <c r="B67" s="196"/>
      <c r="C67" s="197"/>
      <c r="D67" s="196"/>
      <c r="E67" s="198"/>
      <c r="F67" s="199"/>
      <c r="G67" s="198"/>
      <c r="H67" s="199"/>
      <c r="I67" s="41"/>
      <c r="J67" s="34">
        <f t="shared" si="0"/>
        <v>78675</v>
      </c>
      <c r="K67" s="187">
        <f t="shared" si="14"/>
        <v>789.86576666666667</v>
      </c>
      <c r="L67" s="188"/>
      <c r="M67" s="38">
        <v>16</v>
      </c>
      <c r="N67" s="198">
        <v>4.2999999999999997E-2</v>
      </c>
      <c r="O67" s="199"/>
      <c r="P67" s="297">
        <f t="shared" si="13"/>
        <v>0.68799999999999994</v>
      </c>
      <c r="Q67" s="283"/>
      <c r="R67" s="205"/>
      <c r="S67" s="196"/>
      <c r="T67" s="185">
        <f t="shared" si="12"/>
        <v>790.55376666666666</v>
      </c>
      <c r="U67" s="186"/>
      <c r="V67" s="40"/>
      <c r="Z67" s="27"/>
      <c r="AA67" s="26"/>
      <c r="AB67" s="11"/>
      <c r="AC67" s="12"/>
      <c r="AD67" s="58"/>
      <c r="AE67" s="18"/>
    </row>
    <row r="68" spans="1:31" s="7" customFormat="1" ht="12.75" customHeight="1">
      <c r="A68" s="195"/>
      <c r="B68" s="196"/>
      <c r="C68" s="197"/>
      <c r="D68" s="196"/>
      <c r="E68" s="198"/>
      <c r="F68" s="199"/>
      <c r="G68" s="198"/>
      <c r="H68" s="199"/>
      <c r="I68" s="41"/>
      <c r="J68" s="34">
        <f>J67+25</f>
        <v>78700</v>
      </c>
      <c r="K68" s="187">
        <f t="shared" si="14"/>
        <v>790.07896041666663</v>
      </c>
      <c r="L68" s="188"/>
      <c r="M68" s="38">
        <v>16</v>
      </c>
      <c r="N68" s="198">
        <v>4.2999999999999997E-2</v>
      </c>
      <c r="O68" s="199"/>
      <c r="P68" s="297">
        <f t="shared" si="13"/>
        <v>0.68799999999999994</v>
      </c>
      <c r="Q68" s="283"/>
      <c r="R68" s="219"/>
      <c r="S68" s="194"/>
      <c r="T68" s="185">
        <f t="shared" si="12"/>
        <v>790.76696041666662</v>
      </c>
      <c r="U68" s="186"/>
      <c r="V68" s="40"/>
      <c r="Z68" s="27"/>
      <c r="AA68" s="26"/>
      <c r="AB68" s="11"/>
      <c r="AC68" s="12"/>
      <c r="AD68" s="58"/>
      <c r="AE68" s="18"/>
    </row>
    <row r="69" spans="1:31" s="7" customFormat="1" ht="12.75" customHeight="1">
      <c r="A69" s="195"/>
      <c r="B69" s="196"/>
      <c r="C69" s="197"/>
      <c r="D69" s="196"/>
      <c r="E69" s="198"/>
      <c r="F69" s="199"/>
      <c r="G69" s="198"/>
      <c r="H69" s="199"/>
      <c r="I69" s="41"/>
      <c r="J69" s="34">
        <f t="shared" si="0"/>
        <v>78725</v>
      </c>
      <c r="K69" s="187">
        <f t="shared" si="14"/>
        <v>790.36272499999995</v>
      </c>
      <c r="L69" s="188"/>
      <c r="M69" s="38">
        <v>16</v>
      </c>
      <c r="N69" s="198">
        <v>4.2999999999999997E-2</v>
      </c>
      <c r="O69" s="199"/>
      <c r="P69" s="297">
        <f t="shared" si="13"/>
        <v>0.68799999999999994</v>
      </c>
      <c r="Q69" s="283"/>
      <c r="R69" s="219"/>
      <c r="S69" s="194"/>
      <c r="T69" s="185">
        <f t="shared" si="12"/>
        <v>791.05072499999994</v>
      </c>
      <c r="U69" s="186"/>
      <c r="V69" s="40"/>
      <c r="Z69" s="27"/>
      <c r="AA69" s="26"/>
      <c r="AB69" s="11"/>
      <c r="AC69" s="12"/>
      <c r="AD69" s="58"/>
      <c r="AE69" s="18"/>
    </row>
    <row r="70" spans="1:31" s="7" customFormat="1" ht="12.75" customHeight="1">
      <c r="A70" s="195"/>
      <c r="B70" s="196"/>
      <c r="C70" s="197"/>
      <c r="D70" s="196"/>
      <c r="E70" s="198"/>
      <c r="F70" s="199"/>
      <c r="G70" s="198"/>
      <c r="H70" s="199"/>
      <c r="I70" s="41"/>
      <c r="J70" s="34">
        <f t="shared" si="0"/>
        <v>78750</v>
      </c>
      <c r="K70" s="187">
        <f t="shared" si="14"/>
        <v>790.71706041666664</v>
      </c>
      <c r="L70" s="188"/>
      <c r="M70" s="38">
        <v>16</v>
      </c>
      <c r="N70" s="198">
        <v>4.2999999999999997E-2</v>
      </c>
      <c r="O70" s="199"/>
      <c r="P70" s="297">
        <f t="shared" si="13"/>
        <v>0.68799999999999994</v>
      </c>
      <c r="Q70" s="283"/>
      <c r="R70" s="205"/>
      <c r="S70" s="196"/>
      <c r="T70" s="185">
        <f t="shared" si="12"/>
        <v>791.40506041666663</v>
      </c>
      <c r="U70" s="186"/>
      <c r="V70" s="40"/>
      <c r="Z70" s="27"/>
      <c r="AA70" s="26"/>
      <c r="AB70" s="11"/>
      <c r="AC70" s="12"/>
      <c r="AD70" s="58"/>
      <c r="AE70" s="18"/>
    </row>
    <row r="71" spans="1:31" s="7" customFormat="1" ht="12.75" customHeight="1">
      <c r="A71" s="195"/>
      <c r="B71" s="196"/>
      <c r="C71" s="197"/>
      <c r="D71" s="196"/>
      <c r="E71" s="198"/>
      <c r="F71" s="199"/>
      <c r="G71" s="198"/>
      <c r="H71" s="199"/>
      <c r="I71" s="41"/>
      <c r="J71" s="34">
        <f t="shared" si="0"/>
        <v>78775</v>
      </c>
      <c r="K71" s="187">
        <f t="shared" si="14"/>
        <v>791.14196666666669</v>
      </c>
      <c r="L71" s="188"/>
      <c r="M71" s="38">
        <v>16</v>
      </c>
      <c r="N71" s="198">
        <v>4.2999999999999997E-2</v>
      </c>
      <c r="O71" s="199"/>
      <c r="P71" s="297">
        <f t="shared" si="13"/>
        <v>0.68799999999999994</v>
      </c>
      <c r="Q71" s="283"/>
      <c r="R71" s="205"/>
      <c r="S71" s="196"/>
      <c r="T71" s="185">
        <f t="shared" si="12"/>
        <v>791.82996666666668</v>
      </c>
      <c r="U71" s="186"/>
      <c r="V71" s="40"/>
      <c r="Z71" s="27"/>
      <c r="AA71" s="26"/>
      <c r="AB71" s="11"/>
      <c r="AC71" s="12"/>
      <c r="AD71" s="58"/>
      <c r="AE71" s="18"/>
    </row>
    <row r="72" spans="1:31" s="7" customFormat="1" ht="12.75" customHeight="1">
      <c r="A72" s="195"/>
      <c r="B72" s="196"/>
      <c r="C72" s="197"/>
      <c r="D72" s="196"/>
      <c r="E72" s="198"/>
      <c r="F72" s="199"/>
      <c r="G72" s="198"/>
      <c r="H72" s="199"/>
      <c r="I72" s="41"/>
      <c r="J72" s="34">
        <f t="shared" si="0"/>
        <v>78800</v>
      </c>
      <c r="K72" s="187">
        <f t="shared" si="14"/>
        <v>791.63744374999999</v>
      </c>
      <c r="L72" s="188"/>
      <c r="M72" s="38">
        <v>16</v>
      </c>
      <c r="N72" s="198">
        <v>4.2999999999999997E-2</v>
      </c>
      <c r="O72" s="199"/>
      <c r="P72" s="297">
        <f t="shared" si="13"/>
        <v>0.68799999999999994</v>
      </c>
      <c r="Q72" s="283"/>
      <c r="R72" s="205"/>
      <c r="S72" s="196"/>
      <c r="T72" s="185">
        <f t="shared" si="12"/>
        <v>792.32544374999998</v>
      </c>
      <c r="U72" s="186"/>
      <c r="V72" s="40"/>
      <c r="Z72" s="27"/>
      <c r="AA72" s="26"/>
      <c r="AB72" s="11"/>
      <c r="AC72" s="12"/>
      <c r="AD72" s="58"/>
      <c r="AE72" s="18"/>
    </row>
    <row r="73" spans="1:31" s="7" customFormat="1" ht="12.75" customHeight="1">
      <c r="A73" s="195"/>
      <c r="B73" s="196"/>
      <c r="C73" s="197"/>
      <c r="D73" s="196"/>
      <c r="E73" s="198"/>
      <c r="F73" s="199"/>
      <c r="G73" s="198"/>
      <c r="H73" s="199"/>
      <c r="I73" s="41"/>
      <c r="J73" s="34">
        <f t="shared" si="0"/>
        <v>78825</v>
      </c>
      <c r="K73" s="187">
        <f t="shared" si="14"/>
        <v>792.20349166666665</v>
      </c>
      <c r="L73" s="188"/>
      <c r="M73" s="38">
        <v>16</v>
      </c>
      <c r="N73" s="198">
        <v>4.2999999999999997E-2</v>
      </c>
      <c r="O73" s="199"/>
      <c r="P73" s="297">
        <f t="shared" si="13"/>
        <v>0.68799999999999994</v>
      </c>
      <c r="Q73" s="283"/>
      <c r="R73" s="205"/>
      <c r="S73" s="196"/>
      <c r="T73" s="185">
        <f t="shared" si="12"/>
        <v>792.89149166666664</v>
      </c>
      <c r="U73" s="186"/>
      <c r="V73" s="40"/>
      <c r="Z73" s="27"/>
      <c r="AA73" s="26"/>
      <c r="AB73" s="11"/>
      <c r="AC73" s="12"/>
      <c r="AD73" s="58"/>
      <c r="AE73" s="18"/>
    </row>
    <row r="74" spans="1:31" s="7" customFormat="1" ht="12.75" customHeight="1">
      <c r="A74" s="195"/>
      <c r="B74" s="196"/>
      <c r="C74" s="197"/>
      <c r="D74" s="196"/>
      <c r="E74" s="198"/>
      <c r="F74" s="199"/>
      <c r="G74" s="198"/>
      <c r="H74" s="199"/>
      <c r="I74" s="41"/>
      <c r="J74" s="34">
        <f t="shared" si="0"/>
        <v>78850</v>
      </c>
      <c r="K74" s="187">
        <f t="shared" si="14"/>
        <v>792.84011041666668</v>
      </c>
      <c r="L74" s="188"/>
      <c r="M74" s="38">
        <v>16</v>
      </c>
      <c r="N74" s="198">
        <v>4.2999999999999997E-2</v>
      </c>
      <c r="O74" s="199"/>
      <c r="P74" s="297">
        <f t="shared" si="13"/>
        <v>0.68799999999999994</v>
      </c>
      <c r="Q74" s="283"/>
      <c r="R74" s="205"/>
      <c r="S74" s="196"/>
      <c r="T74" s="185">
        <f t="shared" si="12"/>
        <v>793.52811041666666</v>
      </c>
      <c r="U74" s="186"/>
      <c r="V74" s="40"/>
      <c r="Z74" s="27"/>
      <c r="AA74" s="26"/>
      <c r="AB74" s="11"/>
      <c r="AC74" s="12"/>
      <c r="AD74" s="58"/>
      <c r="AE74" s="18"/>
    </row>
    <row r="75" spans="1:31" s="7" customFormat="1" ht="12.75" customHeight="1">
      <c r="A75" s="195"/>
      <c r="B75" s="196"/>
      <c r="C75" s="197"/>
      <c r="D75" s="196"/>
      <c r="E75" s="198"/>
      <c r="F75" s="199"/>
      <c r="G75" s="198"/>
      <c r="H75" s="199"/>
      <c r="I75" s="41"/>
      <c r="J75" s="34">
        <f t="shared" si="0"/>
        <v>78875</v>
      </c>
      <c r="K75" s="187">
        <f t="shared" si="14"/>
        <v>793.54729999999995</v>
      </c>
      <c r="L75" s="188"/>
      <c r="M75" s="38">
        <v>16</v>
      </c>
      <c r="N75" s="198">
        <v>4.2999999999999997E-2</v>
      </c>
      <c r="O75" s="199"/>
      <c r="P75" s="297">
        <f t="shared" si="13"/>
        <v>0.68799999999999994</v>
      </c>
      <c r="Q75" s="283"/>
      <c r="R75" s="205"/>
      <c r="S75" s="196"/>
      <c r="T75" s="185">
        <f t="shared" si="12"/>
        <v>794.23529999999994</v>
      </c>
      <c r="U75" s="186"/>
      <c r="V75" s="40"/>
      <c r="Z75" s="27"/>
      <c r="AA75" s="26"/>
      <c r="AB75" s="11"/>
      <c r="AC75" s="12"/>
      <c r="AD75" s="58"/>
      <c r="AE75" s="18"/>
    </row>
    <row r="76" spans="1:31" s="7" customFormat="1" ht="12.75" customHeight="1">
      <c r="A76" s="195"/>
      <c r="B76" s="196"/>
      <c r="C76" s="197"/>
      <c r="D76" s="196"/>
      <c r="E76" s="198"/>
      <c r="F76" s="199"/>
      <c r="G76" s="198"/>
      <c r="H76" s="199"/>
      <c r="I76" s="41"/>
      <c r="J76" s="34">
        <f t="shared" si="0"/>
        <v>78900</v>
      </c>
      <c r="K76" s="187">
        <f t="shared" si="14"/>
        <v>794.3250604166667</v>
      </c>
      <c r="L76" s="188"/>
      <c r="M76" s="38">
        <v>16</v>
      </c>
      <c r="N76" s="198">
        <v>4.2999999999999997E-2</v>
      </c>
      <c r="O76" s="199"/>
      <c r="P76" s="297">
        <f t="shared" si="13"/>
        <v>0.68799999999999994</v>
      </c>
      <c r="Q76" s="283"/>
      <c r="R76" s="205"/>
      <c r="S76" s="196"/>
      <c r="T76" s="185">
        <f t="shared" si="12"/>
        <v>795.01306041666669</v>
      </c>
      <c r="U76" s="186"/>
      <c r="V76" s="40"/>
      <c r="Z76" s="27"/>
      <c r="AA76" s="26"/>
      <c r="AB76" s="11"/>
      <c r="AC76" s="12"/>
      <c r="AD76" s="58"/>
      <c r="AE76" s="18"/>
    </row>
    <row r="77" spans="1:31" s="7" customFormat="1" ht="12.75" customHeight="1">
      <c r="A77" s="195"/>
      <c r="B77" s="196"/>
      <c r="C77" s="197"/>
      <c r="D77" s="196"/>
      <c r="E77" s="198"/>
      <c r="F77" s="199"/>
      <c r="G77" s="198"/>
      <c r="H77" s="199"/>
      <c r="I77" s="41"/>
      <c r="J77" s="34">
        <f t="shared" si="0"/>
        <v>78925</v>
      </c>
      <c r="K77" s="187">
        <f t="shared" si="14"/>
        <v>795.1733916666667</v>
      </c>
      <c r="L77" s="188"/>
      <c r="M77" s="38">
        <v>16</v>
      </c>
      <c r="N77" s="198">
        <v>4.2999999999999997E-2</v>
      </c>
      <c r="O77" s="199"/>
      <c r="P77" s="297">
        <f t="shared" si="13"/>
        <v>0.68799999999999994</v>
      </c>
      <c r="Q77" s="283"/>
      <c r="R77" s="205"/>
      <c r="S77" s="196"/>
      <c r="T77" s="185">
        <f t="shared" si="12"/>
        <v>795.86139166666669</v>
      </c>
      <c r="U77" s="186"/>
      <c r="V77" s="40"/>
      <c r="Z77" s="27"/>
      <c r="AA77" s="26"/>
      <c r="AB77" s="11"/>
      <c r="AC77" s="12"/>
      <c r="AD77" s="58"/>
      <c r="AE77" s="18"/>
    </row>
    <row r="78" spans="1:31" s="7" customFormat="1" ht="12.75" customHeight="1">
      <c r="A78" s="195"/>
      <c r="B78" s="196"/>
      <c r="C78" s="197"/>
      <c r="D78" s="196"/>
      <c r="E78" s="198"/>
      <c r="F78" s="199"/>
      <c r="G78" s="198"/>
      <c r="H78" s="199"/>
      <c r="I78" s="41"/>
      <c r="J78" s="34">
        <f t="shared" si="0"/>
        <v>78950</v>
      </c>
      <c r="K78" s="187">
        <f t="shared" si="14"/>
        <v>796.09229375000007</v>
      </c>
      <c r="L78" s="188"/>
      <c r="M78" s="38">
        <v>16</v>
      </c>
      <c r="N78" s="198">
        <v>4.2999999999999997E-2</v>
      </c>
      <c r="O78" s="199"/>
      <c r="P78" s="297">
        <f t="shared" si="13"/>
        <v>0.68799999999999994</v>
      </c>
      <c r="Q78" s="283"/>
      <c r="R78" s="205"/>
      <c r="S78" s="196"/>
      <c r="T78" s="185">
        <f t="shared" si="12"/>
        <v>796.78029375000006</v>
      </c>
      <c r="U78" s="186"/>
      <c r="V78" s="40"/>
      <c r="Z78" s="27"/>
      <c r="AA78" s="26"/>
      <c r="AB78" s="11"/>
      <c r="AC78" s="12"/>
      <c r="AD78" s="58"/>
      <c r="AE78" s="18"/>
    </row>
    <row r="79" spans="1:31" s="7" customFormat="1" ht="12.75" customHeight="1">
      <c r="A79" s="195"/>
      <c r="B79" s="196"/>
      <c r="C79" s="197"/>
      <c r="D79" s="196"/>
      <c r="E79" s="198"/>
      <c r="F79" s="199"/>
      <c r="G79" s="198"/>
      <c r="H79" s="199"/>
      <c r="I79" s="41"/>
      <c r="J79" s="34">
        <f t="shared" si="0"/>
        <v>78975</v>
      </c>
      <c r="K79" s="187">
        <f t="shared" si="14"/>
        <v>797.08176666666668</v>
      </c>
      <c r="L79" s="188"/>
      <c r="M79" s="38">
        <v>16</v>
      </c>
      <c r="N79" s="198">
        <v>4.2999999999999997E-2</v>
      </c>
      <c r="O79" s="199"/>
      <c r="P79" s="297">
        <f t="shared" si="13"/>
        <v>0.68799999999999994</v>
      </c>
      <c r="Q79" s="283"/>
      <c r="R79" s="205"/>
      <c r="S79" s="196"/>
      <c r="T79" s="185">
        <f t="shared" si="12"/>
        <v>797.76976666666667</v>
      </c>
      <c r="U79" s="186"/>
      <c r="V79" s="40"/>
      <c r="Z79" s="27"/>
      <c r="AA79" s="26"/>
      <c r="AB79" s="11"/>
      <c r="AC79" s="12"/>
      <c r="AD79" s="58"/>
      <c r="AE79" s="18"/>
    </row>
    <row r="80" spans="1:31" s="7" customFormat="1" ht="12.75" customHeight="1">
      <c r="A80" s="195"/>
      <c r="B80" s="196"/>
      <c r="C80" s="197"/>
      <c r="D80" s="196"/>
      <c r="E80" s="198"/>
      <c r="F80" s="199"/>
      <c r="G80" s="198"/>
      <c r="H80" s="199"/>
      <c r="I80" s="41"/>
      <c r="J80" s="34">
        <f t="shared" si="0"/>
        <v>79000</v>
      </c>
      <c r="K80" s="187">
        <f t="shared" si="14"/>
        <v>798.14181041666666</v>
      </c>
      <c r="L80" s="188"/>
      <c r="M80" s="38">
        <v>16</v>
      </c>
      <c r="N80" s="198">
        <v>4.2999999999999997E-2</v>
      </c>
      <c r="O80" s="199"/>
      <c r="P80" s="297">
        <f t="shared" si="13"/>
        <v>0.68799999999999994</v>
      </c>
      <c r="Q80" s="283"/>
      <c r="R80" s="205"/>
      <c r="S80" s="196"/>
      <c r="T80" s="185">
        <f t="shared" si="12"/>
        <v>798.82981041666665</v>
      </c>
      <c r="U80" s="186"/>
      <c r="V80" s="40"/>
      <c r="Z80" s="27" t="s">
        <v>72</v>
      </c>
      <c r="AA80" s="17"/>
      <c r="AB80" s="17"/>
      <c r="AC80" s="18"/>
      <c r="AD80" s="56"/>
      <c r="AE80" s="18"/>
    </row>
    <row r="81" spans="1:31" s="7" customFormat="1" ht="12.75" customHeight="1">
      <c r="A81" s="195"/>
      <c r="B81" s="196"/>
      <c r="C81" s="197"/>
      <c r="D81" s="196"/>
      <c r="E81" s="198"/>
      <c r="F81" s="199"/>
      <c r="G81" s="198"/>
      <c r="H81" s="199"/>
      <c r="I81" s="41"/>
      <c r="J81" s="134">
        <f t="shared" si="0"/>
        <v>79025</v>
      </c>
      <c r="K81" s="187">
        <f t="shared" si="14"/>
        <v>799.272425</v>
      </c>
      <c r="L81" s="188"/>
      <c r="M81" s="38">
        <v>16</v>
      </c>
      <c r="N81" s="198">
        <v>4.2999999999999997E-2</v>
      </c>
      <c r="O81" s="199"/>
      <c r="P81" s="297">
        <f t="shared" si="13"/>
        <v>0.68799999999999994</v>
      </c>
      <c r="Q81" s="283"/>
      <c r="R81" s="205"/>
      <c r="S81" s="196"/>
      <c r="T81" s="185">
        <f t="shared" si="12"/>
        <v>799.96042499999999</v>
      </c>
      <c r="U81" s="186"/>
      <c r="V81" s="40"/>
      <c r="Z81" s="23"/>
      <c r="AA81" s="17"/>
      <c r="AB81" s="17"/>
      <c r="AC81" s="18"/>
      <c r="AD81" s="56"/>
      <c r="AE81" s="18"/>
    </row>
    <row r="82" spans="1:31" s="7" customFormat="1" ht="12.75" customHeight="1">
      <c r="A82" s="195"/>
      <c r="B82" s="196"/>
      <c r="C82" s="197"/>
      <c r="D82" s="196"/>
      <c r="E82" s="198"/>
      <c r="F82" s="199"/>
      <c r="G82" s="198"/>
      <c r="H82" s="199"/>
      <c r="I82" s="41"/>
      <c r="J82" s="34">
        <f t="shared" si="0"/>
        <v>79050</v>
      </c>
      <c r="K82" s="203">
        <f>$Z$52+($AD$49*($J82-$Z$51))</f>
        <v>800.4384</v>
      </c>
      <c r="L82" s="204"/>
      <c r="M82" s="38">
        <v>16</v>
      </c>
      <c r="N82" s="198">
        <v>4.2999999999999997E-2</v>
      </c>
      <c r="O82" s="199"/>
      <c r="P82" s="297">
        <f t="shared" si="13"/>
        <v>0.68799999999999994</v>
      </c>
      <c r="Q82" s="283"/>
      <c r="R82" s="205"/>
      <c r="S82" s="196"/>
      <c r="T82" s="185">
        <f t="shared" si="12"/>
        <v>801.12639999999999</v>
      </c>
      <c r="U82" s="186"/>
      <c r="V82" s="40"/>
      <c r="Z82" s="28">
        <v>79100</v>
      </c>
      <c r="AA82" s="22" t="s">
        <v>24</v>
      </c>
      <c r="AB82" s="11"/>
      <c r="AC82" s="12"/>
      <c r="AD82" s="119">
        <v>150</v>
      </c>
      <c r="AE82" s="22" t="s">
        <v>25</v>
      </c>
    </row>
    <row r="83" spans="1:31" s="7" customFormat="1" ht="12.75" customHeight="1">
      <c r="A83" s="195"/>
      <c r="B83" s="196"/>
      <c r="C83" s="197"/>
      <c r="D83" s="196"/>
      <c r="E83" s="198"/>
      <c r="F83" s="199"/>
      <c r="G83" s="198"/>
      <c r="H83" s="199"/>
      <c r="I83" s="41"/>
      <c r="J83" s="34">
        <f t="shared" si="0"/>
        <v>79075</v>
      </c>
      <c r="K83" s="203">
        <f>$Z$87+($AD$84*($J83-$Z$86))</f>
        <v>802.22132499999998</v>
      </c>
      <c r="L83" s="204"/>
      <c r="M83" s="38">
        <v>16</v>
      </c>
      <c r="N83" s="198">
        <v>4.2999999999999997E-2</v>
      </c>
      <c r="O83" s="199"/>
      <c r="P83" s="297">
        <f t="shared" si="13"/>
        <v>0.68799999999999994</v>
      </c>
      <c r="Q83" s="283"/>
      <c r="R83" s="205"/>
      <c r="S83" s="196"/>
      <c r="T83" s="185">
        <f t="shared" si="12"/>
        <v>802.90932499999997</v>
      </c>
      <c r="U83" s="186"/>
      <c r="V83" s="40"/>
      <c r="Z83" s="31">
        <v>802.77009999999996</v>
      </c>
      <c r="AA83" s="22" t="s">
        <v>26</v>
      </c>
      <c r="AB83" s="11"/>
      <c r="AC83" s="12"/>
      <c r="AD83" s="136">
        <v>4.6635999999999997E-2</v>
      </c>
      <c r="AE83" s="25" t="s">
        <v>22</v>
      </c>
    </row>
    <row r="84" spans="1:31" s="7" customFormat="1" ht="12.75" customHeight="1">
      <c r="A84" s="195"/>
      <c r="B84" s="196"/>
      <c r="C84" s="197"/>
      <c r="D84" s="196"/>
      <c r="E84" s="198"/>
      <c r="F84" s="199"/>
      <c r="G84" s="198"/>
      <c r="H84" s="199"/>
      <c r="I84" s="41"/>
      <c r="J84" s="133">
        <f t="shared" si="0"/>
        <v>79100</v>
      </c>
      <c r="K84" s="187">
        <f>$Z$83+(0.5*(($AD$84-$AD$83)/$AD$82)*($J84-$Z$82)^2)+($AD$83*($J84-$Z$82))</f>
        <v>802.77009999999996</v>
      </c>
      <c r="L84" s="188"/>
      <c r="M84" s="38">
        <v>16</v>
      </c>
      <c r="N84" s="198">
        <v>4.2999999999999997E-2</v>
      </c>
      <c r="O84" s="199"/>
      <c r="P84" s="297">
        <f t="shared" si="13"/>
        <v>0.68799999999999994</v>
      </c>
      <c r="Q84" s="283"/>
      <c r="R84" s="205"/>
      <c r="S84" s="196"/>
      <c r="T84" s="185">
        <f t="shared" si="12"/>
        <v>803.45809999999994</v>
      </c>
      <c r="U84" s="186"/>
      <c r="V84" s="40"/>
      <c r="Z84" s="28">
        <v>79175</v>
      </c>
      <c r="AA84" s="22" t="s">
        <v>21</v>
      </c>
      <c r="AB84" s="11"/>
      <c r="AC84" s="12"/>
      <c r="AD84" s="136">
        <v>4.0465000000000001E-2</v>
      </c>
      <c r="AE84" s="25" t="s">
        <v>27</v>
      </c>
    </row>
    <row r="85" spans="1:31" s="7" customFormat="1" ht="12.75" customHeight="1">
      <c r="A85" s="195"/>
      <c r="B85" s="196"/>
      <c r="C85" s="197"/>
      <c r="D85" s="196"/>
      <c r="E85" s="198"/>
      <c r="F85" s="199"/>
      <c r="G85" s="198"/>
      <c r="H85" s="199"/>
      <c r="I85" s="41"/>
      <c r="J85" s="34">
        <f t="shared" si="0"/>
        <v>79125</v>
      </c>
      <c r="K85" s="187">
        <f t="shared" ref="K85:K90" si="15">$Z$83+(0.5*(($AD$84-$AD$83)/$AD$82)*($J85-$Z$82)^2)+($AD$83*($J85-$Z$82))</f>
        <v>803.92314374999989</v>
      </c>
      <c r="L85" s="188"/>
      <c r="M85" s="38">
        <v>16</v>
      </c>
      <c r="N85" s="198">
        <v>4.2999999999999997E-2</v>
      </c>
      <c r="O85" s="199"/>
      <c r="P85" s="297">
        <f t="shared" si="13"/>
        <v>0.68799999999999994</v>
      </c>
      <c r="Q85" s="283"/>
      <c r="R85" s="205"/>
      <c r="S85" s="196"/>
      <c r="T85" s="185">
        <f t="shared" si="12"/>
        <v>804.61114374999988</v>
      </c>
      <c r="U85" s="186"/>
      <c r="V85" s="40"/>
      <c r="Z85" s="31">
        <v>806.26779999999997</v>
      </c>
      <c r="AA85" s="22" t="s">
        <v>23</v>
      </c>
      <c r="AB85" s="11"/>
      <c r="AC85" s="12"/>
      <c r="AD85" s="13"/>
      <c r="AE85" s="18"/>
    </row>
    <row r="86" spans="1:31" s="7" customFormat="1" ht="12.75" customHeight="1">
      <c r="A86" s="195"/>
      <c r="B86" s="196"/>
      <c r="C86" s="197"/>
      <c r="D86" s="196"/>
      <c r="E86" s="198"/>
      <c r="F86" s="199"/>
      <c r="G86" s="198"/>
      <c r="H86" s="199"/>
      <c r="I86" s="41"/>
      <c r="J86" s="34">
        <f t="shared" si="0"/>
        <v>79150</v>
      </c>
      <c r="K86" s="187">
        <f t="shared" si="15"/>
        <v>805.05047500000001</v>
      </c>
      <c r="L86" s="188"/>
      <c r="M86" s="38">
        <v>16</v>
      </c>
      <c r="N86" s="198">
        <v>4.2999999999999997E-2</v>
      </c>
      <c r="O86" s="199"/>
      <c r="P86" s="297">
        <f t="shared" si="13"/>
        <v>0.68799999999999994</v>
      </c>
      <c r="Q86" s="283"/>
      <c r="R86" s="205"/>
      <c r="S86" s="196"/>
      <c r="T86" s="185">
        <f t="shared" si="12"/>
        <v>805.73847499999999</v>
      </c>
      <c r="U86" s="186"/>
      <c r="V86" s="40"/>
      <c r="Z86" s="28">
        <v>79250</v>
      </c>
      <c r="AA86" s="22" t="s">
        <v>28</v>
      </c>
      <c r="AB86" s="11"/>
      <c r="AC86" s="12"/>
      <c r="AD86" s="13"/>
      <c r="AE86" s="18"/>
    </row>
    <row r="87" spans="1:31" s="7" customFormat="1" ht="12.75" customHeight="1">
      <c r="A87" s="195"/>
      <c r="B87" s="196"/>
      <c r="C87" s="197"/>
      <c r="D87" s="196"/>
      <c r="E87" s="198"/>
      <c r="F87" s="199"/>
      <c r="G87" s="198"/>
      <c r="H87" s="199"/>
      <c r="I87" s="41"/>
      <c r="J87" s="34">
        <f t="shared" si="0"/>
        <v>79175</v>
      </c>
      <c r="K87" s="187">
        <f t="shared" si="15"/>
        <v>806.15209374999995</v>
      </c>
      <c r="L87" s="188"/>
      <c r="M87" s="38">
        <v>16</v>
      </c>
      <c r="N87" s="198">
        <v>4.2999999999999997E-2</v>
      </c>
      <c r="O87" s="199"/>
      <c r="P87" s="297">
        <f t="shared" si="13"/>
        <v>0.68799999999999994</v>
      </c>
      <c r="Q87" s="283"/>
      <c r="R87" s="205"/>
      <c r="S87" s="196"/>
      <c r="T87" s="185">
        <f t="shared" si="12"/>
        <v>806.84009374999994</v>
      </c>
      <c r="U87" s="186"/>
      <c r="V87" s="40"/>
      <c r="Z87" s="31">
        <v>809.30269999999996</v>
      </c>
      <c r="AA87" s="22" t="s">
        <v>29</v>
      </c>
      <c r="AB87" s="11"/>
      <c r="AC87" s="12"/>
      <c r="AD87" s="13"/>
      <c r="AE87" s="18"/>
    </row>
    <row r="88" spans="1:31" s="7" customFormat="1" ht="12.75" customHeight="1">
      <c r="A88" s="195"/>
      <c r="B88" s="196"/>
      <c r="C88" s="197"/>
      <c r="D88" s="196"/>
      <c r="E88" s="198"/>
      <c r="F88" s="199"/>
      <c r="G88" s="198"/>
      <c r="H88" s="199"/>
      <c r="I88" s="41"/>
      <c r="J88" s="34">
        <f t="shared" si="0"/>
        <v>79200</v>
      </c>
      <c r="K88" s="187">
        <f t="shared" si="15"/>
        <v>807.22799999999995</v>
      </c>
      <c r="L88" s="188"/>
      <c r="M88" s="38">
        <v>16</v>
      </c>
      <c r="N88" s="198">
        <v>4.2999999999999997E-2</v>
      </c>
      <c r="O88" s="199"/>
      <c r="P88" s="297">
        <f t="shared" si="13"/>
        <v>0.68799999999999994</v>
      </c>
      <c r="Q88" s="283"/>
      <c r="R88" s="205"/>
      <c r="S88" s="196"/>
      <c r="T88" s="185">
        <f t="shared" si="12"/>
        <v>807.91599999999994</v>
      </c>
      <c r="U88" s="186"/>
      <c r="V88" s="40"/>
      <c r="Z88" s="31"/>
      <c r="AA88" s="22"/>
      <c r="AB88" s="11"/>
      <c r="AC88" s="12"/>
      <c r="AD88" s="13"/>
      <c r="AE88" s="18"/>
    </row>
    <row r="89" spans="1:31" s="7" customFormat="1" ht="12.75" customHeight="1">
      <c r="A89" s="195"/>
      <c r="B89" s="196"/>
      <c r="C89" s="197"/>
      <c r="D89" s="196"/>
      <c r="E89" s="198"/>
      <c r="F89" s="199"/>
      <c r="G89" s="198"/>
      <c r="H89" s="199"/>
      <c r="I89" s="41"/>
      <c r="J89" s="34">
        <f t="shared" si="0"/>
        <v>79225</v>
      </c>
      <c r="K89" s="187">
        <f t="shared" si="15"/>
        <v>808.27819375000001</v>
      </c>
      <c r="L89" s="188"/>
      <c r="M89" s="38">
        <v>16</v>
      </c>
      <c r="N89" s="198">
        <v>4.2999999999999997E-2</v>
      </c>
      <c r="O89" s="199"/>
      <c r="P89" s="297">
        <f t="shared" si="13"/>
        <v>0.68799999999999994</v>
      </c>
      <c r="Q89" s="283"/>
      <c r="R89" s="205"/>
      <c r="S89" s="196"/>
      <c r="T89" s="185">
        <f t="shared" si="12"/>
        <v>808.96619375</v>
      </c>
      <c r="U89" s="186"/>
      <c r="V89" s="40"/>
      <c r="Y89" s="43"/>
      <c r="Z89" s="31"/>
      <c r="AA89" s="22"/>
      <c r="AB89" s="11"/>
      <c r="AC89" s="12"/>
      <c r="AD89" s="13"/>
      <c r="AE89" s="18"/>
    </row>
    <row r="90" spans="1:31" s="7" customFormat="1" ht="12.75" customHeight="1">
      <c r="A90" s="195"/>
      <c r="B90" s="196"/>
      <c r="C90" s="197"/>
      <c r="D90" s="196"/>
      <c r="E90" s="198"/>
      <c r="F90" s="199"/>
      <c r="G90" s="198"/>
      <c r="H90" s="199"/>
      <c r="I90" s="41"/>
      <c r="J90" s="133">
        <f t="shared" si="0"/>
        <v>79250</v>
      </c>
      <c r="K90" s="187">
        <f t="shared" si="15"/>
        <v>809.30267500000002</v>
      </c>
      <c r="L90" s="188"/>
      <c r="M90" s="38">
        <v>16</v>
      </c>
      <c r="N90" s="198">
        <v>4.2999999999999997E-2</v>
      </c>
      <c r="O90" s="199"/>
      <c r="P90" s="297">
        <f t="shared" si="13"/>
        <v>0.68799999999999994</v>
      </c>
      <c r="Q90" s="283"/>
      <c r="R90" s="205"/>
      <c r="S90" s="196"/>
      <c r="T90" s="185">
        <f t="shared" si="12"/>
        <v>809.99067500000001</v>
      </c>
      <c r="U90" s="186"/>
      <c r="V90" s="40"/>
      <c r="Y90" s="43"/>
      <c r="Z90" s="27" t="s">
        <v>30</v>
      </c>
      <c r="AA90" s="26"/>
      <c r="AB90" s="11"/>
      <c r="AC90" s="12"/>
      <c r="AD90" s="13"/>
      <c r="AE90" s="18"/>
    </row>
    <row r="91" spans="1:31" s="7" customFormat="1" ht="12.75" customHeight="1">
      <c r="A91" s="195"/>
      <c r="B91" s="196"/>
      <c r="C91" s="197"/>
      <c r="D91" s="196"/>
      <c r="E91" s="198"/>
      <c r="F91" s="199"/>
      <c r="G91" s="198"/>
      <c r="H91" s="199"/>
      <c r="I91" s="41"/>
      <c r="J91" s="34">
        <f t="shared" si="0"/>
        <v>79275</v>
      </c>
      <c r="K91" s="203">
        <f>$Z$87+($AD$84*($J91-$Z$86))</f>
        <v>810.31432499999994</v>
      </c>
      <c r="L91" s="204"/>
      <c r="M91" s="38">
        <v>16</v>
      </c>
      <c r="N91" s="198">
        <v>4.2999999999999997E-2</v>
      </c>
      <c r="O91" s="199"/>
      <c r="P91" s="297">
        <f t="shared" si="13"/>
        <v>0.68799999999999994</v>
      </c>
      <c r="Q91" s="283"/>
      <c r="R91" s="205"/>
      <c r="S91" s="196"/>
      <c r="T91" s="185">
        <f t="shared" si="12"/>
        <v>811.00232499999993</v>
      </c>
      <c r="U91" s="186"/>
      <c r="V91" s="40"/>
      <c r="Y91" s="43"/>
      <c r="Z91" s="60"/>
      <c r="AA91" s="25"/>
      <c r="AB91" s="29"/>
      <c r="AC91" s="24"/>
      <c r="AD91" s="82"/>
      <c r="AE91" s="24"/>
    </row>
    <row r="92" spans="1:31" s="7" customFormat="1" ht="12.75" customHeight="1">
      <c r="A92" s="195"/>
      <c r="B92" s="196"/>
      <c r="C92" s="197"/>
      <c r="D92" s="196"/>
      <c r="E92" s="198"/>
      <c r="F92" s="199"/>
      <c r="G92" s="198"/>
      <c r="H92" s="199"/>
      <c r="I92" s="41"/>
      <c r="J92" s="34">
        <f t="shared" si="0"/>
        <v>79300</v>
      </c>
      <c r="K92" s="203">
        <f t="shared" ref="K92:K93" si="16">$Z$87+($AD$84*($J92-$Z$86))</f>
        <v>811.32594999999992</v>
      </c>
      <c r="L92" s="204"/>
      <c r="M92" s="38">
        <v>16</v>
      </c>
      <c r="N92" s="198">
        <v>4.2999999999999997E-2</v>
      </c>
      <c r="O92" s="199"/>
      <c r="P92" s="297">
        <f t="shared" si="13"/>
        <v>0.68799999999999994</v>
      </c>
      <c r="Q92" s="283"/>
      <c r="R92" s="205"/>
      <c r="S92" s="196"/>
      <c r="T92" s="185">
        <f t="shared" si="12"/>
        <v>812.01394999999991</v>
      </c>
      <c r="U92" s="186"/>
      <c r="V92" s="40"/>
      <c r="Y92" s="43"/>
      <c r="Z92" s="60"/>
      <c r="AA92" s="25"/>
      <c r="AB92" s="29"/>
      <c r="AC92" s="24"/>
      <c r="AD92" s="82"/>
      <c r="AE92" s="24"/>
    </row>
    <row r="93" spans="1:31" s="7" customFormat="1" ht="12.75" customHeight="1">
      <c r="A93" s="195"/>
      <c r="B93" s="196"/>
      <c r="C93" s="197"/>
      <c r="D93" s="196"/>
      <c r="E93" s="198"/>
      <c r="F93" s="199"/>
      <c r="G93" s="198"/>
      <c r="H93" s="199"/>
      <c r="I93" s="41"/>
      <c r="J93" s="133">
        <f t="shared" si="0"/>
        <v>79325</v>
      </c>
      <c r="K93" s="187">
        <f t="shared" si="16"/>
        <v>812.33757500000002</v>
      </c>
      <c r="L93" s="188"/>
      <c r="M93" s="38">
        <v>16</v>
      </c>
      <c r="N93" s="198">
        <v>4.2999999999999997E-2</v>
      </c>
      <c r="O93" s="199"/>
      <c r="P93" s="297">
        <f t="shared" si="13"/>
        <v>0.68799999999999994</v>
      </c>
      <c r="Q93" s="283"/>
      <c r="R93" s="205"/>
      <c r="S93" s="196"/>
      <c r="T93" s="185">
        <f t="shared" si="12"/>
        <v>813.025575</v>
      </c>
      <c r="U93" s="186"/>
      <c r="V93" s="40"/>
      <c r="Y93" s="43"/>
      <c r="Z93" s="27"/>
      <c r="AA93" s="17"/>
      <c r="AB93" s="17"/>
      <c r="AC93" s="18"/>
      <c r="AD93" s="74"/>
      <c r="AE93" s="18"/>
    </row>
    <row r="94" spans="1:31" s="7" customFormat="1" ht="12.75" customHeight="1">
      <c r="A94" s="195"/>
      <c r="B94" s="196"/>
      <c r="C94" s="197"/>
      <c r="D94" s="196"/>
      <c r="E94" s="198"/>
      <c r="F94" s="199"/>
      <c r="G94" s="198"/>
      <c r="H94" s="199"/>
      <c r="I94" s="41"/>
      <c r="J94" s="34">
        <f>J93+25</f>
        <v>79350</v>
      </c>
      <c r="K94" s="203">
        <f>$Z$100+($AD$103*($J94-$Z$99))</f>
        <v>813.3998499999999</v>
      </c>
      <c r="L94" s="204"/>
      <c r="M94" s="38">
        <v>16</v>
      </c>
      <c r="N94" s="198">
        <v>4.2999999999999997E-2</v>
      </c>
      <c r="O94" s="199"/>
      <c r="P94" s="297">
        <f t="shared" si="13"/>
        <v>0.68799999999999994</v>
      </c>
      <c r="Q94" s="283"/>
      <c r="R94" s="205"/>
      <c r="S94" s="196"/>
      <c r="T94" s="185">
        <f>P94+K94</f>
        <v>814.08784999999989</v>
      </c>
      <c r="U94" s="186"/>
      <c r="V94" s="40"/>
      <c r="Y94" s="43"/>
      <c r="Z94" s="23"/>
      <c r="AA94" s="17"/>
      <c r="AB94" s="17"/>
      <c r="AC94" s="18"/>
      <c r="AD94" s="74"/>
      <c r="AE94" s="18"/>
    </row>
    <row r="95" spans="1:31" s="7" customFormat="1" ht="12.75" customHeight="1">
      <c r="A95" s="195"/>
      <c r="B95" s="196"/>
      <c r="C95" s="197"/>
      <c r="D95" s="196"/>
      <c r="E95" s="198"/>
      <c r="F95" s="199"/>
      <c r="G95" s="198"/>
      <c r="H95" s="199"/>
      <c r="I95" s="41"/>
      <c r="J95" s="34">
        <f>J94+25</f>
        <v>79375</v>
      </c>
      <c r="K95" s="203">
        <f t="shared" ref="K95:K101" si="17">$Z$100+($AD$103*($J95-$Z$99))</f>
        <v>814.46209999999996</v>
      </c>
      <c r="L95" s="204"/>
      <c r="M95" s="38">
        <v>14.89</v>
      </c>
      <c r="N95" s="198">
        <v>4.2999999999999997E-2</v>
      </c>
      <c r="O95" s="199"/>
      <c r="P95" s="297">
        <f t="shared" si="13"/>
        <v>0.64027000000000001</v>
      </c>
      <c r="Q95" s="283"/>
      <c r="R95" s="205"/>
      <c r="S95" s="196"/>
      <c r="T95" s="185">
        <f t="shared" si="12"/>
        <v>815.10236999999995</v>
      </c>
      <c r="U95" s="186"/>
      <c r="V95" s="40"/>
      <c r="Y95" s="43"/>
      <c r="Z95" s="31"/>
      <c r="AA95" s="25"/>
      <c r="AB95" s="29"/>
      <c r="AC95" s="24"/>
      <c r="AD95" s="55"/>
      <c r="AE95" s="24"/>
    </row>
    <row r="96" spans="1:31" s="7" customFormat="1" ht="12.75" customHeight="1">
      <c r="A96" s="195"/>
      <c r="B96" s="196"/>
      <c r="C96" s="197"/>
      <c r="D96" s="196"/>
      <c r="E96" s="198"/>
      <c r="F96" s="199"/>
      <c r="G96" s="198"/>
      <c r="H96" s="199"/>
      <c r="I96" s="41"/>
      <c r="J96" s="64">
        <v>79376.5</v>
      </c>
      <c r="K96" s="203">
        <f t="shared" si="17"/>
        <v>814.52583499999992</v>
      </c>
      <c r="L96" s="204"/>
      <c r="M96" s="38">
        <v>14.8</v>
      </c>
      <c r="N96" s="298">
        <f>0.043-((0.043-0.016)/($J$100-$J$96))*($J96-$J$96)</f>
        <v>4.2999999999999997E-2</v>
      </c>
      <c r="O96" s="299"/>
      <c r="P96" s="297">
        <f t="shared" si="13"/>
        <v>0.63639999999999997</v>
      </c>
      <c r="Q96" s="283"/>
      <c r="R96" s="193" t="s">
        <v>53</v>
      </c>
      <c r="S96" s="194"/>
      <c r="T96" s="185">
        <f t="shared" si="12"/>
        <v>815.1622349999999</v>
      </c>
      <c r="U96" s="186"/>
      <c r="V96" s="123" t="s">
        <v>61</v>
      </c>
      <c r="Y96" s="43"/>
      <c r="Z96" s="28"/>
      <c r="AA96" s="25"/>
      <c r="AB96" s="29"/>
      <c r="AC96" s="24"/>
      <c r="AD96" s="54"/>
      <c r="AE96" s="25"/>
    </row>
    <row r="97" spans="1:31" s="7" customFormat="1" ht="12.75" customHeight="1">
      <c r="A97" s="195"/>
      <c r="B97" s="196"/>
      <c r="C97" s="197"/>
      <c r="D97" s="196"/>
      <c r="E97" s="198"/>
      <c r="F97" s="199"/>
      <c r="G97" s="198"/>
      <c r="H97" s="199"/>
      <c r="I97" s="41"/>
      <c r="J97" s="45">
        <f>J95+25</f>
        <v>79400</v>
      </c>
      <c r="K97" s="203">
        <f t="shared" si="17"/>
        <v>815.52434999999991</v>
      </c>
      <c r="L97" s="204"/>
      <c r="M97" s="38">
        <v>13.59</v>
      </c>
      <c r="N97" s="298">
        <f t="shared" ref="N97:N100" si="18">0.043-((0.043-0.016)/($J$100-$J$96))*($J97-$J$96)</f>
        <v>3.5106245334660821E-2</v>
      </c>
      <c r="O97" s="299"/>
      <c r="P97" s="297">
        <f t="shared" si="13"/>
        <v>0.47709387409804055</v>
      </c>
      <c r="Q97" s="283"/>
      <c r="R97" s="193" t="s">
        <v>53</v>
      </c>
      <c r="S97" s="194"/>
      <c r="T97" s="185">
        <f t="shared" si="12"/>
        <v>816.00144387409796</v>
      </c>
      <c r="U97" s="186"/>
      <c r="V97" s="40"/>
      <c r="Y97" s="43"/>
      <c r="Z97" s="60"/>
      <c r="AA97" s="25"/>
      <c r="AB97" s="29"/>
      <c r="AC97" s="24"/>
      <c r="AD97" s="55"/>
      <c r="AE97" s="24"/>
    </row>
    <row r="98" spans="1:31" s="7" customFormat="1" ht="12.75" customHeight="1">
      <c r="A98" s="195"/>
      <c r="B98" s="196"/>
      <c r="C98" s="197"/>
      <c r="D98" s="196"/>
      <c r="E98" s="198"/>
      <c r="F98" s="199"/>
      <c r="G98" s="198"/>
      <c r="H98" s="199"/>
      <c r="I98" s="41"/>
      <c r="J98" s="34">
        <f>J97+25</f>
        <v>79425</v>
      </c>
      <c r="K98" s="203">
        <f t="shared" si="17"/>
        <v>816.58659999999998</v>
      </c>
      <c r="L98" s="204"/>
      <c r="M98" s="38">
        <v>12.67</v>
      </c>
      <c r="N98" s="298">
        <f t="shared" si="18"/>
        <v>2.670863398855531E-2</v>
      </c>
      <c r="O98" s="299"/>
      <c r="P98" s="297">
        <f t="shared" si="13"/>
        <v>0.33839839263499577</v>
      </c>
      <c r="Q98" s="283"/>
      <c r="R98" s="193" t="s">
        <v>53</v>
      </c>
      <c r="S98" s="194"/>
      <c r="T98" s="185">
        <f t="shared" si="12"/>
        <v>816.92499839263496</v>
      </c>
      <c r="U98" s="186"/>
      <c r="V98" s="40"/>
      <c r="Y98" s="43"/>
      <c r="AD98" s="59"/>
    </row>
    <row r="99" spans="1:31" s="7" customFormat="1" ht="12.75" customHeight="1">
      <c r="A99" s="195"/>
      <c r="B99" s="196"/>
      <c r="C99" s="197"/>
      <c r="D99" s="196"/>
      <c r="E99" s="198"/>
      <c r="F99" s="199"/>
      <c r="G99" s="198"/>
      <c r="H99" s="199"/>
      <c r="I99" s="41"/>
      <c r="J99" s="34">
        <f>J98+25</f>
        <v>79450</v>
      </c>
      <c r="K99" s="203">
        <f t="shared" si="17"/>
        <v>817.64884999999992</v>
      </c>
      <c r="L99" s="204"/>
      <c r="M99" s="38">
        <v>12.15</v>
      </c>
      <c r="N99" s="298">
        <f t="shared" si="18"/>
        <v>1.8311022642449801E-2</v>
      </c>
      <c r="O99" s="299"/>
      <c r="P99" s="297">
        <f t="shared" si="13"/>
        <v>0.22247892510576509</v>
      </c>
      <c r="Q99" s="283"/>
      <c r="R99" s="193" t="s">
        <v>53</v>
      </c>
      <c r="S99" s="194"/>
      <c r="T99" s="185">
        <f t="shared" si="12"/>
        <v>817.87132892510567</v>
      </c>
      <c r="U99" s="186"/>
      <c r="V99" s="40"/>
      <c r="Y99" s="43"/>
      <c r="Z99" s="28">
        <v>79325</v>
      </c>
      <c r="AA99" s="25" t="s">
        <v>21</v>
      </c>
      <c r="AB99" s="29"/>
      <c r="AC99" s="24"/>
      <c r="AD99" s="60">
        <v>4.0465000000000001E-2</v>
      </c>
      <c r="AE99" s="25" t="s">
        <v>22</v>
      </c>
    </row>
    <row r="100" spans="1:31" s="7" customFormat="1" ht="12.75" customHeight="1">
      <c r="A100" s="195"/>
      <c r="B100" s="196"/>
      <c r="C100" s="197"/>
      <c r="D100" s="196"/>
      <c r="E100" s="198"/>
      <c r="F100" s="199"/>
      <c r="G100" s="198"/>
      <c r="H100" s="199"/>
      <c r="I100" s="41"/>
      <c r="J100" s="64">
        <v>79456.88</v>
      </c>
      <c r="K100" s="203">
        <f t="shared" si="17"/>
        <v>817.94118120000019</v>
      </c>
      <c r="L100" s="204"/>
      <c r="M100" s="38">
        <v>12.07</v>
      </c>
      <c r="N100" s="298">
        <f t="shared" si="18"/>
        <v>1.6000000000000004E-2</v>
      </c>
      <c r="O100" s="299"/>
      <c r="P100" s="297">
        <f t="shared" si="13"/>
        <v>0.19312000000000004</v>
      </c>
      <c r="Q100" s="283"/>
      <c r="R100" s="193" t="s">
        <v>53</v>
      </c>
      <c r="S100" s="194"/>
      <c r="T100" s="185">
        <f t="shared" si="12"/>
        <v>818.13430120000021</v>
      </c>
      <c r="U100" s="186"/>
      <c r="V100" s="40"/>
      <c r="Y100" s="43"/>
      <c r="Z100" s="31">
        <v>812.33759999999995</v>
      </c>
      <c r="AA100" s="25" t="s">
        <v>23</v>
      </c>
      <c r="AB100" s="29"/>
      <c r="AC100" s="24"/>
      <c r="AD100" s="55"/>
      <c r="AE100" s="24"/>
    </row>
    <row r="101" spans="1:31" s="7" customFormat="1" ht="12.75" customHeight="1">
      <c r="A101" s="195"/>
      <c r="B101" s="196"/>
      <c r="C101" s="197"/>
      <c r="D101" s="196"/>
      <c r="E101" s="198"/>
      <c r="F101" s="199"/>
      <c r="G101" s="198"/>
      <c r="H101" s="199"/>
      <c r="I101" s="41"/>
      <c r="J101" s="64">
        <v>79471.820000000007</v>
      </c>
      <c r="K101" s="203">
        <f t="shared" si="17"/>
        <v>818.57598180000025</v>
      </c>
      <c r="L101" s="204"/>
      <c r="M101" s="38">
        <v>12</v>
      </c>
      <c r="N101" s="298">
        <f>0.043-((0.043-0.016)/($J$100-$J$96))*($J101-$J$96)</f>
        <v>1.0981587459566566E-2</v>
      </c>
      <c r="O101" s="299"/>
      <c r="P101" s="297">
        <f t="shared" si="13"/>
        <v>0.1317790495147988</v>
      </c>
      <c r="Q101" s="283"/>
      <c r="R101" s="193" t="s">
        <v>53</v>
      </c>
      <c r="S101" s="194"/>
      <c r="T101" s="185">
        <f t="shared" si="12"/>
        <v>818.70776084951501</v>
      </c>
      <c r="U101" s="186"/>
      <c r="V101" s="116" t="s">
        <v>32</v>
      </c>
      <c r="Y101" s="43"/>
      <c r="Z101"/>
      <c r="AA101"/>
      <c r="AB101"/>
      <c r="AC101"/>
      <c r="AD101" s="52"/>
      <c r="AE101"/>
    </row>
    <row r="102" spans="1:31" s="7" customFormat="1" ht="12.75" customHeight="1">
      <c r="A102" s="206"/>
      <c r="B102" s="207"/>
      <c r="C102" s="208"/>
      <c r="D102" s="207"/>
      <c r="E102" s="209"/>
      <c r="F102" s="210"/>
      <c r="G102" s="209"/>
      <c r="H102" s="210"/>
      <c r="I102" s="78"/>
      <c r="J102" s="77"/>
      <c r="K102" s="213"/>
      <c r="L102" s="214"/>
      <c r="M102" s="85"/>
      <c r="N102" s="209"/>
      <c r="O102" s="210"/>
      <c r="P102" s="286"/>
      <c r="Q102" s="210"/>
      <c r="R102" s="216"/>
      <c r="S102" s="207"/>
      <c r="T102" s="213"/>
      <c r="U102" s="214"/>
      <c r="V102" s="40"/>
      <c r="Y102" s="43"/>
      <c r="Z102"/>
      <c r="AA102"/>
      <c r="AB102"/>
      <c r="AC102"/>
      <c r="AD102" s="52"/>
      <c r="AE102"/>
    </row>
    <row r="103" spans="1:31" s="7" customFormat="1" ht="12.75" customHeight="1">
      <c r="A103" s="195"/>
      <c r="B103" s="196"/>
      <c r="C103" s="197"/>
      <c r="D103" s="196"/>
      <c r="E103" s="198"/>
      <c r="F103" s="199"/>
      <c r="G103" s="198"/>
      <c r="H103" s="199"/>
      <c r="I103" s="41"/>
      <c r="J103" s="64"/>
      <c r="K103" s="203"/>
      <c r="L103" s="204"/>
      <c r="M103" s="38"/>
      <c r="N103" s="198"/>
      <c r="O103" s="199"/>
      <c r="P103" s="297"/>
      <c r="Q103" s="283"/>
      <c r="R103" s="205"/>
      <c r="S103" s="196"/>
      <c r="T103" s="185"/>
      <c r="U103" s="186"/>
      <c r="V103" s="40"/>
      <c r="Y103" s="43"/>
      <c r="Z103" s="28">
        <v>79471.820000000007</v>
      </c>
      <c r="AA103" s="25" t="s">
        <v>21</v>
      </c>
      <c r="AB103" s="29"/>
      <c r="AC103" s="24"/>
      <c r="AD103" s="60">
        <v>4.249E-2</v>
      </c>
      <c r="AE103" s="25" t="s">
        <v>22</v>
      </c>
    </row>
    <row r="104" spans="1:31" s="7" customFormat="1" ht="12.75" customHeight="1">
      <c r="A104" s="195"/>
      <c r="B104" s="196"/>
      <c r="C104" s="197"/>
      <c r="D104" s="196"/>
      <c r="E104" s="198"/>
      <c r="F104" s="199"/>
      <c r="G104" s="198"/>
      <c r="H104" s="199"/>
      <c r="I104" s="41"/>
      <c r="J104" s="34"/>
      <c r="K104" s="222"/>
      <c r="L104" s="199"/>
      <c r="M104" s="42"/>
      <c r="N104" s="200"/>
      <c r="O104" s="201"/>
      <c r="P104" s="202"/>
      <c r="Q104" s="201"/>
      <c r="R104" s="205"/>
      <c r="S104" s="196"/>
      <c r="T104" s="203"/>
      <c r="U104" s="204"/>
      <c r="V104" s="40"/>
      <c r="Y104" s="43"/>
      <c r="Z104" s="31">
        <v>818.57600000000002</v>
      </c>
      <c r="AA104" s="25" t="s">
        <v>23</v>
      </c>
      <c r="AB104" s="29"/>
      <c r="AC104" s="24"/>
      <c r="AD104" s="55"/>
      <c r="AE104" s="24"/>
    </row>
    <row r="105" spans="1:31" s="7" customFormat="1" ht="12.75" customHeight="1">
      <c r="A105" s="195"/>
      <c r="B105" s="196"/>
      <c r="C105" s="197"/>
      <c r="D105" s="196"/>
      <c r="E105" s="198"/>
      <c r="F105" s="199"/>
      <c r="G105" s="198"/>
      <c r="H105" s="199"/>
      <c r="I105" s="41"/>
      <c r="J105" s="34"/>
      <c r="K105" s="222"/>
      <c r="L105" s="199"/>
      <c r="M105" s="42"/>
      <c r="N105" s="200"/>
      <c r="O105" s="201"/>
      <c r="P105" s="202"/>
      <c r="Q105" s="201"/>
      <c r="R105" s="205"/>
      <c r="S105" s="196"/>
      <c r="T105" s="203"/>
      <c r="U105" s="204"/>
      <c r="V105" s="40"/>
      <c r="Y105" s="43"/>
      <c r="Z105" s="60"/>
      <c r="AA105" s="25"/>
      <c r="AB105" s="29"/>
      <c r="AC105" s="24"/>
      <c r="AD105" s="55"/>
      <c r="AE105" s="24"/>
    </row>
    <row r="106" spans="1:31" s="7" customFormat="1" ht="12.75" customHeight="1">
      <c r="A106" s="195"/>
      <c r="B106" s="196"/>
      <c r="C106" s="197"/>
      <c r="D106" s="196"/>
      <c r="E106" s="198"/>
      <c r="F106" s="199"/>
      <c r="G106" s="198"/>
      <c r="H106" s="199"/>
      <c r="I106" s="41"/>
      <c r="J106" s="34"/>
      <c r="K106" s="222"/>
      <c r="L106" s="199"/>
      <c r="M106" s="42"/>
      <c r="N106" s="200"/>
      <c r="O106" s="201"/>
      <c r="P106" s="202"/>
      <c r="Q106" s="201"/>
      <c r="R106" s="205"/>
      <c r="S106" s="196"/>
      <c r="T106" s="203"/>
      <c r="U106" s="204"/>
      <c r="V106" s="40"/>
      <c r="Y106" s="43"/>
      <c r="Z106"/>
      <c r="AA106"/>
      <c r="AB106"/>
      <c r="AC106"/>
      <c r="AD106" s="52"/>
      <c r="AE106"/>
    </row>
    <row r="107" spans="1:31" s="7" customFormat="1" ht="12.75" customHeight="1">
      <c r="A107" s="195"/>
      <c r="B107" s="196"/>
      <c r="C107" s="197"/>
      <c r="D107" s="196"/>
      <c r="E107" s="198"/>
      <c r="F107" s="199"/>
      <c r="G107" s="198"/>
      <c r="H107" s="199"/>
      <c r="I107" s="41"/>
      <c r="J107" s="45"/>
      <c r="K107" s="222"/>
      <c r="L107" s="199"/>
      <c r="M107" s="42"/>
      <c r="N107" s="222"/>
      <c r="O107" s="199"/>
      <c r="P107" s="202"/>
      <c r="Q107" s="201"/>
      <c r="R107" s="205"/>
      <c r="S107" s="196"/>
      <c r="T107" s="203"/>
      <c r="U107" s="204"/>
      <c r="V107" s="40"/>
      <c r="Y107" s="43"/>
      <c r="Z107"/>
      <c r="AA107"/>
      <c r="AB107"/>
      <c r="AC107"/>
      <c r="AD107" s="52"/>
      <c r="AE107"/>
    </row>
    <row r="108" spans="1:31" s="7" customFormat="1" ht="12.75" customHeight="1">
      <c r="A108" s="195"/>
      <c r="B108" s="196"/>
      <c r="C108" s="197"/>
      <c r="D108" s="196"/>
      <c r="E108" s="198"/>
      <c r="F108" s="199"/>
      <c r="G108" s="198"/>
      <c r="H108" s="199"/>
      <c r="I108" s="41"/>
      <c r="J108" s="44"/>
      <c r="K108" s="222"/>
      <c r="L108" s="199"/>
      <c r="M108" s="42"/>
      <c r="N108" s="222"/>
      <c r="O108" s="199"/>
      <c r="P108" s="202"/>
      <c r="Q108" s="201"/>
      <c r="R108" s="205"/>
      <c r="S108" s="196"/>
      <c r="T108" s="203"/>
      <c r="U108" s="204"/>
      <c r="V108" s="40"/>
      <c r="Y108" s="43"/>
      <c r="Z108"/>
      <c r="AA108"/>
      <c r="AB108"/>
      <c r="AC108"/>
      <c r="AD108" s="52"/>
      <c r="AE108"/>
    </row>
    <row r="109" spans="1:31" s="7" customFormat="1" ht="12.75" customHeight="1">
      <c r="A109" s="195"/>
      <c r="B109" s="196"/>
      <c r="C109" s="197"/>
      <c r="D109" s="196"/>
      <c r="E109" s="198"/>
      <c r="F109" s="199"/>
      <c r="G109" s="198"/>
      <c r="H109" s="199"/>
      <c r="I109" s="41"/>
      <c r="J109" s="45"/>
      <c r="K109" s="222"/>
      <c r="L109" s="199"/>
      <c r="M109" s="41"/>
      <c r="N109" s="222"/>
      <c r="O109" s="196"/>
      <c r="P109" s="202"/>
      <c r="Q109" s="201"/>
      <c r="R109" s="205"/>
      <c r="S109" s="196"/>
      <c r="T109" s="203"/>
      <c r="U109" s="204"/>
      <c r="V109" s="40"/>
      <c r="Y109" s="43"/>
      <c r="Z109"/>
      <c r="AA109"/>
      <c r="AB109"/>
      <c r="AC109"/>
      <c r="AD109" s="52"/>
      <c r="AE109"/>
    </row>
    <row r="110" spans="1:31" s="7" customFormat="1" ht="12.75" customHeight="1">
      <c r="A110" s="195"/>
      <c r="B110" s="196"/>
      <c r="C110" s="197"/>
      <c r="D110" s="196"/>
      <c r="E110" s="198"/>
      <c r="F110" s="199"/>
      <c r="G110" s="198"/>
      <c r="H110" s="199"/>
      <c r="I110" s="41"/>
      <c r="J110" s="45"/>
      <c r="K110" s="222"/>
      <c r="L110" s="199"/>
      <c r="M110" s="41"/>
      <c r="N110" s="222"/>
      <c r="O110" s="196"/>
      <c r="P110" s="202"/>
      <c r="Q110" s="201"/>
      <c r="R110" s="205"/>
      <c r="S110" s="196"/>
      <c r="T110" s="203"/>
      <c r="U110" s="204"/>
      <c r="V110" s="40"/>
      <c r="Y110" s="43"/>
      <c r="Z110"/>
      <c r="AA110"/>
      <c r="AB110"/>
      <c r="AC110"/>
      <c r="AD110" s="52"/>
      <c r="AE110"/>
    </row>
    <row r="111" spans="1:31" s="7" customFormat="1" ht="12.75" customHeight="1">
      <c r="A111" s="195"/>
      <c r="B111" s="196"/>
      <c r="C111" s="197"/>
      <c r="D111" s="196"/>
      <c r="E111" s="198"/>
      <c r="F111" s="199"/>
      <c r="G111" s="198"/>
      <c r="H111" s="199"/>
      <c r="I111" s="41"/>
      <c r="J111" s="45"/>
      <c r="K111" s="222"/>
      <c r="L111" s="199"/>
      <c r="M111" s="41"/>
      <c r="N111" s="222"/>
      <c r="O111" s="196"/>
      <c r="P111" s="202"/>
      <c r="Q111" s="201"/>
      <c r="R111" s="205"/>
      <c r="S111" s="196"/>
      <c r="T111" s="203"/>
      <c r="U111" s="204"/>
      <c r="V111" s="40"/>
      <c r="Y111" s="43"/>
      <c r="Z111"/>
      <c r="AA111"/>
      <c r="AB111"/>
      <c r="AC111"/>
      <c r="AD111" s="52"/>
      <c r="AE111"/>
    </row>
    <row r="112" spans="1:31" s="7" customFormat="1" ht="12.75" customHeight="1">
      <c r="A112" s="195"/>
      <c r="B112" s="196"/>
      <c r="C112" s="197"/>
      <c r="D112" s="196"/>
      <c r="E112" s="198"/>
      <c r="F112" s="199"/>
      <c r="G112" s="198"/>
      <c r="H112" s="199"/>
      <c r="I112" s="41"/>
      <c r="J112" s="45"/>
      <c r="K112" s="222"/>
      <c r="L112" s="199"/>
      <c r="M112" s="41"/>
      <c r="N112" s="222"/>
      <c r="O112" s="196"/>
      <c r="P112" s="202"/>
      <c r="Q112" s="201"/>
      <c r="R112" s="205"/>
      <c r="S112" s="196"/>
      <c r="T112" s="203"/>
      <c r="U112" s="204"/>
      <c r="V112" s="40"/>
      <c r="Y112" s="43"/>
      <c r="Z112"/>
      <c r="AA112"/>
      <c r="AB112"/>
      <c r="AC112"/>
      <c r="AD112" s="52"/>
      <c r="AE112"/>
    </row>
    <row r="113" spans="1:32" s="7" customFormat="1" ht="12.75" customHeight="1">
      <c r="A113" s="195"/>
      <c r="B113" s="196"/>
      <c r="C113" s="197"/>
      <c r="D113" s="196"/>
      <c r="E113" s="198"/>
      <c r="F113" s="199"/>
      <c r="G113" s="198"/>
      <c r="H113" s="199"/>
      <c r="I113" s="41"/>
      <c r="J113" s="45"/>
      <c r="K113" s="222"/>
      <c r="L113" s="199"/>
      <c r="M113" s="41"/>
      <c r="N113" s="222"/>
      <c r="O113" s="196"/>
      <c r="P113" s="202"/>
      <c r="Q113" s="201"/>
      <c r="R113" s="205"/>
      <c r="S113" s="196"/>
      <c r="T113" s="203"/>
      <c r="U113" s="204"/>
      <c r="V113" s="40"/>
      <c r="Y113" s="43"/>
      <c r="Z113"/>
      <c r="AA113"/>
      <c r="AB113"/>
      <c r="AC113"/>
      <c r="AD113" s="52"/>
      <c r="AE113"/>
    </row>
    <row r="114" spans="1:32" s="7" customFormat="1" ht="12.75" customHeight="1">
      <c r="A114" s="195"/>
      <c r="B114" s="196"/>
      <c r="C114" s="197"/>
      <c r="D114" s="196"/>
      <c r="E114" s="198"/>
      <c r="F114" s="199"/>
      <c r="G114" s="198"/>
      <c r="H114" s="199"/>
      <c r="I114" s="41"/>
      <c r="J114" s="45"/>
      <c r="K114" s="222"/>
      <c r="L114" s="199"/>
      <c r="M114" s="41"/>
      <c r="N114" s="222"/>
      <c r="O114" s="196"/>
      <c r="P114" s="202"/>
      <c r="Q114" s="201"/>
      <c r="R114" s="205"/>
      <c r="S114" s="196"/>
      <c r="T114" s="203"/>
      <c r="U114" s="204"/>
      <c r="V114" s="40"/>
      <c r="Y114" s="43"/>
      <c r="Z114"/>
      <c r="AA114"/>
      <c r="AB114"/>
      <c r="AC114"/>
      <c r="AD114" s="52"/>
      <c r="AE114"/>
    </row>
    <row r="115" spans="1:32" s="7" customFormat="1" ht="12.75" customHeight="1">
      <c r="A115" s="195"/>
      <c r="B115" s="196"/>
      <c r="C115" s="197"/>
      <c r="D115" s="196"/>
      <c r="E115" s="198"/>
      <c r="F115" s="199"/>
      <c r="G115" s="200"/>
      <c r="H115" s="201"/>
      <c r="I115" s="41"/>
      <c r="J115" s="45"/>
      <c r="K115" s="222"/>
      <c r="L115" s="199"/>
      <c r="M115" s="41"/>
      <c r="N115" s="222"/>
      <c r="O115" s="196"/>
      <c r="P115" s="202"/>
      <c r="Q115" s="201"/>
      <c r="R115" s="205"/>
      <c r="S115" s="196"/>
      <c r="T115" s="203"/>
      <c r="U115" s="204"/>
      <c r="V115" s="40"/>
      <c r="Y115" s="43"/>
      <c r="Z115"/>
      <c r="AA115"/>
      <c r="AB115"/>
      <c r="AC115"/>
      <c r="AD115" s="52"/>
      <c r="AE115"/>
    </row>
    <row r="116" spans="1:32" s="7" customFormat="1" ht="12.75" customHeight="1">
      <c r="A116" s="195"/>
      <c r="B116" s="196"/>
      <c r="C116" s="197"/>
      <c r="D116" s="196"/>
      <c r="E116" s="198"/>
      <c r="F116" s="199"/>
      <c r="G116" s="200"/>
      <c r="H116" s="201"/>
      <c r="I116" s="41"/>
      <c r="J116" s="45"/>
      <c r="K116" s="222"/>
      <c r="L116" s="199"/>
      <c r="M116" s="41"/>
      <c r="N116" s="222"/>
      <c r="O116" s="196"/>
      <c r="P116" s="202"/>
      <c r="Q116" s="201"/>
      <c r="R116" s="205"/>
      <c r="S116" s="196"/>
      <c r="T116" s="203"/>
      <c r="U116" s="204"/>
      <c r="V116" s="40"/>
      <c r="Y116" s="43"/>
      <c r="Z116"/>
      <c r="AA116"/>
      <c r="AB116"/>
      <c r="AC116"/>
      <c r="AD116" s="52"/>
      <c r="AE116"/>
    </row>
    <row r="117" spans="1:32" s="7" customFormat="1" ht="12.75" customHeight="1">
      <c r="A117" s="195"/>
      <c r="B117" s="196"/>
      <c r="C117" s="197"/>
      <c r="D117" s="196"/>
      <c r="E117" s="198"/>
      <c r="F117" s="199"/>
      <c r="G117" s="200"/>
      <c r="H117" s="201"/>
      <c r="I117" s="41"/>
      <c r="J117" s="45"/>
      <c r="K117" s="205"/>
      <c r="L117" s="196"/>
      <c r="M117" s="41"/>
      <c r="N117" s="222"/>
      <c r="O117" s="196"/>
      <c r="P117" s="202"/>
      <c r="Q117" s="201"/>
      <c r="R117" s="205"/>
      <c r="S117" s="196"/>
      <c r="T117" s="203"/>
      <c r="U117" s="204"/>
      <c r="V117" s="40"/>
      <c r="Y117" s="43"/>
      <c r="Z117"/>
      <c r="AA117"/>
      <c r="AB117"/>
      <c r="AC117"/>
      <c r="AD117" s="52"/>
      <c r="AE117"/>
      <c r="AF117"/>
    </row>
    <row r="118" spans="1:32" s="7" customFormat="1" ht="12.75" customHeight="1">
      <c r="A118" s="195"/>
      <c r="B118" s="196"/>
      <c r="C118" s="197"/>
      <c r="D118" s="196"/>
      <c r="E118" s="198"/>
      <c r="F118" s="199"/>
      <c r="G118" s="198"/>
      <c r="H118" s="199"/>
      <c r="I118" s="41"/>
      <c r="J118" s="45"/>
      <c r="K118" s="205"/>
      <c r="L118" s="196"/>
      <c r="M118" s="40"/>
      <c r="N118" s="205"/>
      <c r="O118" s="196"/>
      <c r="P118" s="205"/>
      <c r="Q118" s="196"/>
      <c r="R118" s="205"/>
      <c r="S118" s="196"/>
      <c r="T118" s="205"/>
      <c r="U118" s="196"/>
      <c r="V118" s="40"/>
      <c r="Y118" s="43"/>
      <c r="Z118"/>
      <c r="AA118"/>
      <c r="AB118"/>
      <c r="AC118"/>
      <c r="AD118" s="52"/>
      <c r="AE118"/>
      <c r="AF118"/>
    </row>
    <row r="119" spans="1:32" s="7" customFormat="1" ht="12.75" customHeight="1">
      <c r="A119" s="195"/>
      <c r="B119" s="196"/>
      <c r="C119" s="197"/>
      <c r="D119" s="196"/>
      <c r="E119" s="198"/>
      <c r="F119" s="199"/>
      <c r="G119" s="198"/>
      <c r="H119" s="199"/>
      <c r="I119" s="41"/>
      <c r="J119" s="45"/>
      <c r="K119" s="205"/>
      <c r="L119" s="196"/>
      <c r="M119" s="40"/>
      <c r="N119" s="205"/>
      <c r="O119" s="196"/>
      <c r="P119" s="205"/>
      <c r="Q119" s="196"/>
      <c r="R119" s="205"/>
      <c r="S119" s="196"/>
      <c r="T119" s="205"/>
      <c r="U119" s="196"/>
      <c r="V119" s="40"/>
      <c r="Y119" s="43"/>
      <c r="Z119"/>
      <c r="AA119"/>
      <c r="AB119"/>
      <c r="AC119"/>
      <c r="AD119" s="52"/>
      <c r="AE119"/>
      <c r="AF119"/>
    </row>
    <row r="120" spans="1:32" s="7" customFormat="1" ht="12.75" customHeight="1">
      <c r="A120" s="278"/>
      <c r="B120" s="184"/>
      <c r="C120" s="281"/>
      <c r="D120" s="184"/>
      <c r="E120" s="282"/>
      <c r="F120" s="283"/>
      <c r="G120" s="198"/>
      <c r="H120" s="199"/>
      <c r="I120" s="41"/>
      <c r="J120" s="34"/>
      <c r="K120" s="203"/>
      <c r="L120" s="204"/>
      <c r="M120" s="8"/>
      <c r="N120" s="183"/>
      <c r="O120" s="184"/>
      <c r="P120" s="183"/>
      <c r="Q120" s="184"/>
      <c r="R120" s="183"/>
      <c r="S120" s="184"/>
      <c r="T120" s="183"/>
      <c r="U120" s="184"/>
      <c r="V120" s="8"/>
      <c r="Y120" s="43"/>
      <c r="Z120"/>
      <c r="AA120"/>
      <c r="AB120"/>
      <c r="AC120"/>
      <c r="AD120" s="52"/>
      <c r="AE120"/>
      <c r="AF120"/>
    </row>
    <row r="121" spans="1:32" s="7" customFormat="1" ht="12.75" customHeight="1">
      <c r="A121" s="278"/>
      <c r="B121" s="184"/>
      <c r="C121" s="281"/>
      <c r="D121" s="184"/>
      <c r="E121" s="282"/>
      <c r="F121" s="283"/>
      <c r="G121" s="198"/>
      <c r="H121" s="199"/>
      <c r="I121" s="41"/>
      <c r="J121" s="34"/>
      <c r="K121" s="203"/>
      <c r="L121" s="204"/>
      <c r="M121" s="8"/>
      <c r="N121" s="183"/>
      <c r="O121" s="184"/>
      <c r="P121" s="183"/>
      <c r="Q121" s="184"/>
      <c r="R121" s="183"/>
      <c r="S121" s="184"/>
      <c r="T121" s="183"/>
      <c r="U121" s="184"/>
      <c r="V121" s="8"/>
      <c r="Y121" s="43"/>
      <c r="Z121"/>
      <c r="AA121"/>
      <c r="AB121"/>
      <c r="AC121"/>
      <c r="AD121" s="52"/>
      <c r="AE121"/>
      <c r="AF121"/>
    </row>
    <row r="122" spans="1:32" s="7" customFormat="1" ht="12.75" customHeight="1">
      <c r="A122" s="278"/>
      <c r="B122" s="184"/>
      <c r="C122" s="281"/>
      <c r="D122" s="184"/>
      <c r="E122" s="282"/>
      <c r="F122" s="283"/>
      <c r="G122" s="198"/>
      <c r="H122" s="199"/>
      <c r="I122" s="41"/>
      <c r="J122" s="34"/>
      <c r="K122" s="203"/>
      <c r="L122" s="204"/>
      <c r="M122" s="8"/>
      <c r="N122" s="183"/>
      <c r="O122" s="184"/>
      <c r="P122" s="183"/>
      <c r="Q122" s="184"/>
      <c r="R122" s="183"/>
      <c r="S122" s="184"/>
      <c r="T122" s="183"/>
      <c r="U122" s="184"/>
      <c r="V122" s="8"/>
      <c r="Y122" s="43"/>
      <c r="Z122"/>
      <c r="AA122"/>
      <c r="AB122"/>
      <c r="AC122"/>
      <c r="AD122" s="52"/>
      <c r="AE122"/>
      <c r="AF122"/>
    </row>
    <row r="123" spans="1:32" s="7" customFormat="1" ht="12.75" customHeight="1">
      <c r="A123" s="278"/>
      <c r="B123" s="184"/>
      <c r="C123" s="281"/>
      <c r="D123" s="184"/>
      <c r="E123" s="282"/>
      <c r="F123" s="283"/>
      <c r="G123" s="198"/>
      <c r="H123" s="199"/>
      <c r="I123" s="41"/>
      <c r="J123" s="34"/>
      <c r="K123" s="203"/>
      <c r="L123" s="204"/>
      <c r="M123" s="8"/>
      <c r="N123" s="183"/>
      <c r="O123" s="184"/>
      <c r="P123" s="183"/>
      <c r="Q123" s="184"/>
      <c r="R123" s="183"/>
      <c r="S123" s="184"/>
      <c r="T123" s="183"/>
      <c r="U123" s="184"/>
      <c r="V123" s="8"/>
      <c r="Y123" s="43"/>
      <c r="Z123"/>
      <c r="AA123"/>
      <c r="AB123"/>
      <c r="AC123"/>
      <c r="AD123" s="52"/>
      <c r="AE123"/>
      <c r="AF123"/>
    </row>
    <row r="124" spans="1:32" s="7" customFormat="1" ht="12.75" customHeight="1">
      <c r="A124" s="278"/>
      <c r="B124" s="184"/>
      <c r="C124" s="281"/>
      <c r="D124" s="184"/>
      <c r="E124" s="282"/>
      <c r="F124" s="283"/>
      <c r="G124" s="198"/>
      <c r="H124" s="199"/>
      <c r="I124" s="41"/>
      <c r="J124" s="34"/>
      <c r="K124" s="203"/>
      <c r="L124" s="204"/>
      <c r="M124" s="8"/>
      <c r="N124" s="183"/>
      <c r="O124" s="184"/>
      <c r="P124" s="183"/>
      <c r="Q124" s="184"/>
      <c r="R124" s="183"/>
      <c r="S124" s="184"/>
      <c r="T124" s="183"/>
      <c r="U124" s="184"/>
      <c r="V124" s="8"/>
      <c r="Y124" s="43"/>
      <c r="Z124"/>
      <c r="AA124"/>
      <c r="AB124"/>
      <c r="AC124"/>
      <c r="AD124" s="52"/>
      <c r="AE124"/>
      <c r="AF124"/>
    </row>
    <row r="125" spans="1:32" s="7" customFormat="1" ht="12.75" customHeight="1">
      <c r="A125" s="278"/>
      <c r="B125" s="184"/>
      <c r="C125" s="281"/>
      <c r="D125" s="184"/>
      <c r="E125" s="282"/>
      <c r="F125" s="283"/>
      <c r="G125" s="198"/>
      <c r="H125" s="199"/>
      <c r="I125" s="41"/>
      <c r="J125" s="34"/>
      <c r="K125" s="203"/>
      <c r="L125" s="204"/>
      <c r="M125" s="8"/>
      <c r="N125" s="183"/>
      <c r="O125" s="184"/>
      <c r="P125" s="183"/>
      <c r="Q125" s="184"/>
      <c r="R125" s="183"/>
      <c r="S125" s="184"/>
      <c r="T125" s="183"/>
      <c r="U125" s="184"/>
      <c r="V125" s="8"/>
      <c r="Y125" s="43"/>
      <c r="Z125"/>
      <c r="AA125"/>
      <c r="AB125"/>
      <c r="AC125"/>
      <c r="AD125" s="52"/>
      <c r="AE125"/>
      <c r="AF125"/>
    </row>
    <row r="126" spans="1:32" s="7" customFormat="1" ht="12.75" customHeight="1">
      <c r="A126" s="278"/>
      <c r="B126" s="184"/>
      <c r="C126" s="281"/>
      <c r="D126" s="184"/>
      <c r="E126" s="282"/>
      <c r="F126" s="283"/>
      <c r="G126" s="198"/>
      <c r="H126" s="199"/>
      <c r="I126" s="41"/>
      <c r="J126" s="35"/>
      <c r="K126" s="203"/>
      <c r="L126" s="204"/>
      <c r="M126" s="8"/>
      <c r="N126" s="183"/>
      <c r="O126" s="184"/>
      <c r="P126" s="183"/>
      <c r="Q126" s="184"/>
      <c r="R126" s="183"/>
      <c r="S126" s="184"/>
      <c r="T126" s="183"/>
      <c r="U126" s="184"/>
      <c r="V126" s="8"/>
      <c r="Z126"/>
      <c r="AA126"/>
      <c r="AB126"/>
      <c r="AC126"/>
      <c r="AD126" s="52"/>
      <c r="AE126"/>
      <c r="AF126"/>
    </row>
    <row r="127" spans="1:32" s="7" customFormat="1" ht="12.75" customHeight="1">
      <c r="A127" s="281"/>
      <c r="B127" s="184"/>
      <c r="C127" s="281"/>
      <c r="D127" s="184"/>
      <c r="E127" s="281"/>
      <c r="F127" s="184"/>
      <c r="G127" s="198"/>
      <c r="H127" s="199"/>
      <c r="I127" s="40"/>
      <c r="J127" s="34"/>
      <c r="K127" s="183"/>
      <c r="L127" s="184"/>
      <c r="M127" s="8"/>
      <c r="N127" s="183"/>
      <c r="O127" s="184"/>
      <c r="P127" s="183"/>
      <c r="Q127" s="184"/>
      <c r="R127" s="183"/>
      <c r="S127" s="184"/>
      <c r="T127" s="183"/>
      <c r="U127" s="184"/>
      <c r="V127" s="8"/>
      <c r="Z127"/>
      <c r="AA127"/>
      <c r="AB127"/>
      <c r="AC127"/>
      <c r="AD127" s="52"/>
      <c r="AE127"/>
      <c r="AF127"/>
    </row>
    <row r="128" spans="1:32" s="7" customFormat="1" ht="12.75" customHeight="1">
      <c r="A128" s="281"/>
      <c r="B128" s="184"/>
      <c r="C128" s="281"/>
      <c r="D128" s="184"/>
      <c r="E128" s="281"/>
      <c r="F128" s="184"/>
      <c r="G128" s="282"/>
      <c r="H128" s="283"/>
      <c r="I128" s="8"/>
      <c r="J128" s="34"/>
      <c r="K128" s="183"/>
      <c r="L128" s="184"/>
      <c r="M128" s="8"/>
      <c r="N128" s="183"/>
      <c r="O128" s="184"/>
      <c r="P128" s="183"/>
      <c r="Q128" s="184"/>
      <c r="R128" s="183"/>
      <c r="S128" s="184"/>
      <c r="T128" s="183"/>
      <c r="U128" s="184"/>
      <c r="V128" s="8"/>
      <c r="Z128"/>
      <c r="AA128"/>
      <c r="AB128"/>
      <c r="AC128"/>
      <c r="AD128" s="52"/>
      <c r="AE128"/>
      <c r="AF128"/>
    </row>
    <row r="129" spans="1:32" s="7" customFormat="1" ht="12.75" customHeight="1">
      <c r="A129" s="281"/>
      <c r="B129" s="184"/>
      <c r="C129" s="281"/>
      <c r="D129" s="184"/>
      <c r="E129" s="281"/>
      <c r="F129" s="184"/>
      <c r="G129" s="282"/>
      <c r="H129" s="283"/>
      <c r="I129" s="8"/>
      <c r="J129" s="34"/>
      <c r="K129" s="183"/>
      <c r="L129" s="184"/>
      <c r="M129" s="8"/>
      <c r="N129" s="183"/>
      <c r="O129" s="184"/>
      <c r="P129" s="183"/>
      <c r="Q129" s="184"/>
      <c r="R129" s="183"/>
      <c r="S129" s="184"/>
      <c r="T129" s="183"/>
      <c r="U129" s="184"/>
      <c r="V129" s="8"/>
      <c r="Z129"/>
      <c r="AA129"/>
      <c r="AB129"/>
      <c r="AC129"/>
      <c r="AD129" s="52"/>
      <c r="AE129"/>
      <c r="AF129"/>
    </row>
    <row r="130" spans="1:32" s="7" customFormat="1" ht="12.75" customHeight="1">
      <c r="A130" s="281"/>
      <c r="B130" s="184"/>
      <c r="C130" s="281"/>
      <c r="D130" s="184"/>
      <c r="E130" s="281"/>
      <c r="F130" s="184"/>
      <c r="G130" s="282"/>
      <c r="H130" s="283"/>
      <c r="I130" s="8"/>
      <c r="J130" s="34"/>
      <c r="K130" s="183"/>
      <c r="L130" s="184"/>
      <c r="M130" s="8"/>
      <c r="N130" s="183"/>
      <c r="O130" s="184"/>
      <c r="P130" s="183"/>
      <c r="Q130" s="184"/>
      <c r="R130" s="183"/>
      <c r="S130" s="184"/>
      <c r="T130" s="183"/>
      <c r="U130" s="184"/>
      <c r="V130" s="8"/>
      <c r="Z130"/>
      <c r="AA130"/>
      <c r="AB130"/>
      <c r="AC130"/>
      <c r="AD130" s="52"/>
      <c r="AE130"/>
      <c r="AF130"/>
    </row>
    <row r="131" spans="1:32" s="7" customFormat="1" ht="12.75" customHeight="1">
      <c r="A131" s="281"/>
      <c r="B131" s="184"/>
      <c r="C131" s="281"/>
      <c r="D131" s="184"/>
      <c r="E131" s="281"/>
      <c r="F131" s="184"/>
      <c r="G131" s="282"/>
      <c r="H131" s="283"/>
      <c r="I131" s="8"/>
      <c r="J131" s="34"/>
      <c r="K131" s="183"/>
      <c r="L131" s="184"/>
      <c r="M131" s="8"/>
      <c r="N131" s="183"/>
      <c r="O131" s="184"/>
      <c r="P131" s="183"/>
      <c r="Q131" s="184"/>
      <c r="R131" s="183"/>
      <c r="S131" s="184"/>
      <c r="T131" s="183"/>
      <c r="U131" s="184"/>
      <c r="V131" s="8"/>
      <c r="Z131"/>
      <c r="AA131"/>
      <c r="AB131"/>
      <c r="AC131"/>
      <c r="AD131" s="52"/>
      <c r="AE131"/>
      <c r="AF131"/>
    </row>
    <row r="132" spans="1:32" s="7" customFormat="1" ht="12.75" customHeight="1">
      <c r="A132" s="281"/>
      <c r="B132" s="184"/>
      <c r="C132" s="281"/>
      <c r="D132" s="184"/>
      <c r="E132" s="281"/>
      <c r="F132" s="184"/>
      <c r="G132" s="282"/>
      <c r="H132" s="283"/>
      <c r="I132" s="8"/>
      <c r="J132" s="34"/>
      <c r="K132" s="183"/>
      <c r="L132" s="184"/>
      <c r="M132" s="8"/>
      <c r="N132" s="183"/>
      <c r="O132" s="184"/>
      <c r="P132" s="183"/>
      <c r="Q132" s="184"/>
      <c r="R132" s="183"/>
      <c r="S132" s="184"/>
      <c r="T132" s="183"/>
      <c r="U132" s="184"/>
      <c r="V132" s="8"/>
      <c r="Z132"/>
      <c r="AA132"/>
      <c r="AB132"/>
      <c r="AC132"/>
      <c r="AD132" s="52"/>
      <c r="AE132"/>
      <c r="AF132"/>
    </row>
    <row r="133" spans="1:32" s="7" customFormat="1" ht="12.75" customHeight="1">
      <c r="A133" s="281"/>
      <c r="B133" s="184"/>
      <c r="C133" s="281"/>
      <c r="D133" s="184"/>
      <c r="E133" s="281"/>
      <c r="F133" s="184"/>
      <c r="G133" s="282"/>
      <c r="H133" s="283"/>
      <c r="I133" s="8"/>
      <c r="J133" s="34"/>
      <c r="K133" s="183"/>
      <c r="L133" s="184"/>
      <c r="M133" s="8"/>
      <c r="N133" s="183"/>
      <c r="O133" s="184"/>
      <c r="P133" s="183"/>
      <c r="Q133" s="184"/>
      <c r="R133" s="183"/>
      <c r="S133" s="184"/>
      <c r="T133" s="183"/>
      <c r="U133" s="184"/>
      <c r="V133" s="8"/>
      <c r="Z133"/>
      <c r="AA133"/>
      <c r="AB133"/>
      <c r="AC133"/>
      <c r="AD133" s="52"/>
      <c r="AE133"/>
      <c r="AF133"/>
    </row>
    <row r="134" spans="1:32" s="7" customFormat="1" ht="12.75" customHeight="1">
      <c r="A134" s="281"/>
      <c r="B134" s="184"/>
      <c r="C134" s="281"/>
      <c r="D134" s="184"/>
      <c r="E134" s="281"/>
      <c r="F134" s="184"/>
      <c r="G134" s="282"/>
      <c r="H134" s="283"/>
      <c r="I134" s="8"/>
      <c r="J134" s="34"/>
      <c r="K134" s="183"/>
      <c r="L134" s="184"/>
      <c r="M134" s="8"/>
      <c r="N134" s="183"/>
      <c r="O134" s="184"/>
      <c r="P134" s="183"/>
      <c r="Q134" s="184"/>
      <c r="R134" s="183"/>
      <c r="S134" s="184"/>
      <c r="T134" s="183"/>
      <c r="U134" s="184"/>
      <c r="V134" s="8"/>
      <c r="Z134"/>
      <c r="AA134"/>
      <c r="AB134"/>
      <c r="AC134"/>
      <c r="AD134" s="52"/>
      <c r="AE134"/>
      <c r="AF134"/>
    </row>
    <row r="135" spans="1:32" s="7" customFormat="1" ht="12.75" customHeight="1">
      <c r="A135" s="281"/>
      <c r="B135" s="184"/>
      <c r="C135" s="281"/>
      <c r="D135" s="184"/>
      <c r="E135" s="281"/>
      <c r="F135" s="184"/>
      <c r="G135" s="282"/>
      <c r="H135" s="283"/>
      <c r="I135" s="8"/>
      <c r="J135" s="34"/>
      <c r="K135" s="183"/>
      <c r="L135" s="184"/>
      <c r="M135" s="8"/>
      <c r="N135" s="183"/>
      <c r="O135" s="184"/>
      <c r="P135" s="183"/>
      <c r="Q135" s="184"/>
      <c r="R135" s="183"/>
      <c r="S135" s="184"/>
      <c r="T135" s="183"/>
      <c r="U135" s="184"/>
      <c r="V135" s="8"/>
      <c r="Z135"/>
      <c r="AA135"/>
      <c r="AB135"/>
      <c r="AC135"/>
      <c r="AD135" s="52"/>
      <c r="AE135"/>
      <c r="AF135"/>
    </row>
    <row r="136" spans="1:32" s="7" customFormat="1" ht="12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Z136"/>
      <c r="AA136"/>
      <c r="AB136"/>
      <c r="AC136"/>
      <c r="AD136" s="52"/>
      <c r="AE136"/>
      <c r="AF136"/>
    </row>
    <row r="137" spans="1:32" s="7" customFormat="1" ht="12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Z137"/>
      <c r="AA137"/>
      <c r="AB137"/>
      <c r="AC137"/>
      <c r="AD137" s="52"/>
      <c r="AE137"/>
      <c r="AF137"/>
    </row>
    <row r="138" spans="1:32" s="7" customFormat="1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Z138"/>
      <c r="AA138"/>
      <c r="AB138"/>
      <c r="AC138"/>
      <c r="AD138" s="52"/>
      <c r="AE138"/>
      <c r="AF138"/>
    </row>
    <row r="139" spans="1:32" s="7" customFormat="1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Z139"/>
      <c r="AA139"/>
      <c r="AB139"/>
      <c r="AC139"/>
      <c r="AD139" s="52"/>
      <c r="AE139"/>
      <c r="AF139"/>
    </row>
    <row r="140" spans="1:32" s="7" customFormat="1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Z140"/>
      <c r="AA140"/>
      <c r="AB140"/>
      <c r="AC140"/>
      <c r="AD140" s="52"/>
      <c r="AE140"/>
      <c r="AF140"/>
    </row>
    <row r="141" spans="1:32" s="7" customFormat="1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Z141"/>
      <c r="AA141"/>
      <c r="AB141"/>
      <c r="AC141"/>
      <c r="AD141" s="52"/>
      <c r="AE141"/>
      <c r="AF141"/>
    </row>
    <row r="142" spans="1:32" s="7" customFormat="1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Z142"/>
      <c r="AA142"/>
      <c r="AB142"/>
      <c r="AC142"/>
      <c r="AD142" s="52"/>
      <c r="AE142"/>
      <c r="AF142"/>
    </row>
    <row r="143" spans="1:32" s="7" customFormat="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Z143"/>
      <c r="AA143"/>
      <c r="AB143"/>
      <c r="AC143"/>
      <c r="AD143" s="52"/>
      <c r="AE143"/>
      <c r="AF143"/>
    </row>
    <row r="144" spans="1:32" s="7" customFormat="1" ht="12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Z144"/>
      <c r="AA144"/>
      <c r="AB144"/>
      <c r="AC144"/>
      <c r="AD144" s="52"/>
      <c r="AE144"/>
      <c r="AF144"/>
    </row>
    <row r="145" spans="1:33" s="7" customFormat="1" ht="1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Z145"/>
      <c r="AA145"/>
      <c r="AB145"/>
      <c r="AC145"/>
      <c r="AD145" s="52"/>
      <c r="AE145"/>
      <c r="AF145"/>
    </row>
    <row r="146" spans="1:33" s="7" customFormat="1" ht="12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Z146"/>
      <c r="AA146"/>
      <c r="AB146"/>
      <c r="AC146"/>
      <c r="AD146" s="52"/>
      <c r="AE146"/>
      <c r="AF146"/>
    </row>
    <row r="147" spans="1:33" s="7" customFormat="1" ht="12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Z147"/>
      <c r="AA147"/>
      <c r="AB147"/>
      <c r="AC147"/>
      <c r="AD147" s="52"/>
      <c r="AE147"/>
      <c r="AF147"/>
    </row>
    <row r="148" spans="1:33" s="7" customFormat="1" ht="12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Z148"/>
      <c r="AA148"/>
      <c r="AB148"/>
      <c r="AC148"/>
      <c r="AD148" s="52"/>
      <c r="AE148"/>
      <c r="AF148"/>
    </row>
    <row r="149" spans="1:33" s="7" customFormat="1" ht="12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Z149"/>
      <c r="AA149"/>
      <c r="AB149"/>
      <c r="AC149"/>
      <c r="AD149" s="52"/>
      <c r="AE149"/>
      <c r="AF149"/>
    </row>
    <row r="150" spans="1:33" s="7" customFormat="1" ht="12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Z150"/>
      <c r="AA150"/>
      <c r="AB150"/>
      <c r="AC150"/>
      <c r="AD150" s="52"/>
      <c r="AE150"/>
      <c r="AF150"/>
    </row>
    <row r="151" spans="1:33" s="7" customFormat="1" ht="12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Z151"/>
      <c r="AA151"/>
      <c r="AB151"/>
      <c r="AC151"/>
      <c r="AD151" s="52"/>
      <c r="AE151"/>
      <c r="AF151"/>
    </row>
    <row r="152" spans="1:33" s="7" customFormat="1" ht="12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Z152"/>
      <c r="AA152"/>
      <c r="AB152"/>
      <c r="AC152"/>
      <c r="AD152" s="52"/>
      <c r="AE152"/>
      <c r="AF152"/>
    </row>
    <row r="153" spans="1:33" s="7" customFormat="1" ht="12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Z153"/>
      <c r="AA153"/>
      <c r="AB153"/>
      <c r="AC153"/>
      <c r="AD153" s="52"/>
      <c r="AE153"/>
      <c r="AF153"/>
    </row>
    <row r="154" spans="1:33" s="7" customFormat="1" ht="12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Z154"/>
      <c r="AA154"/>
      <c r="AB154"/>
      <c r="AC154"/>
      <c r="AD154" s="52"/>
      <c r="AE154"/>
      <c r="AF154"/>
    </row>
    <row r="155" spans="1:33" s="7" customFormat="1" ht="12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Z155"/>
      <c r="AA155"/>
      <c r="AB155"/>
      <c r="AC155"/>
      <c r="AD155" s="52"/>
      <c r="AE155"/>
      <c r="AF155"/>
    </row>
    <row r="156" spans="1:33" s="7" customFormat="1" ht="12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Z156"/>
      <c r="AA156"/>
      <c r="AB156"/>
      <c r="AC156"/>
      <c r="AD156" s="52"/>
      <c r="AE156"/>
      <c r="AF156"/>
      <c r="AG156"/>
    </row>
    <row r="157" spans="1:33" s="7" customFormat="1" ht="12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Z157"/>
      <c r="AA157"/>
      <c r="AB157"/>
      <c r="AC157"/>
      <c r="AD157" s="52"/>
      <c r="AE157"/>
      <c r="AF157"/>
      <c r="AG157"/>
    </row>
    <row r="158" spans="1:33" s="7" customFormat="1" ht="12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Z158"/>
      <c r="AA158"/>
      <c r="AB158"/>
      <c r="AC158"/>
      <c r="AD158" s="52"/>
      <c r="AE158"/>
      <c r="AF158"/>
      <c r="AG158"/>
    </row>
    <row r="159" spans="1:33" s="7" customFormat="1" ht="12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Z159"/>
      <c r="AA159"/>
      <c r="AB159"/>
      <c r="AC159"/>
      <c r="AD159" s="52"/>
      <c r="AE159"/>
      <c r="AF159"/>
      <c r="AG159"/>
    </row>
    <row r="160" spans="1:33" s="7" customFormat="1" ht="12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Z160"/>
      <c r="AA160"/>
      <c r="AB160"/>
      <c r="AC160"/>
      <c r="AD160" s="52"/>
      <c r="AE160"/>
      <c r="AF160"/>
      <c r="AG160"/>
    </row>
    <row r="161" spans="1:34" s="7" customFormat="1" ht="12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Z161"/>
      <c r="AA161"/>
      <c r="AB161"/>
      <c r="AC161"/>
      <c r="AD161" s="52"/>
      <c r="AE161"/>
      <c r="AF161"/>
      <c r="AG161"/>
    </row>
    <row r="162" spans="1:34" s="7" customFormat="1" ht="12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Z162"/>
      <c r="AA162"/>
      <c r="AB162"/>
      <c r="AC162"/>
      <c r="AD162" s="52"/>
      <c r="AE162"/>
      <c r="AF162"/>
      <c r="AG162"/>
    </row>
    <row r="163" spans="1:34" s="7" customFormat="1" ht="12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Z163"/>
      <c r="AA163"/>
      <c r="AB163"/>
      <c r="AC163"/>
      <c r="AD163" s="52"/>
      <c r="AE163"/>
      <c r="AF163"/>
      <c r="AG163"/>
    </row>
    <row r="164" spans="1:34" s="7" customFormat="1" ht="12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Z164"/>
      <c r="AA164"/>
      <c r="AB164"/>
      <c r="AC164"/>
      <c r="AD164" s="52"/>
      <c r="AE164"/>
      <c r="AF164"/>
      <c r="AG164"/>
    </row>
    <row r="165" spans="1:34" s="7" customFormat="1" ht="12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Y165"/>
      <c r="Z165"/>
      <c r="AA165"/>
      <c r="AB165"/>
      <c r="AC165"/>
      <c r="AD165" s="52"/>
      <c r="AE165"/>
      <c r="AF165"/>
      <c r="AG165"/>
    </row>
    <row r="166" spans="1:34" s="7" customFormat="1" ht="12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Y166"/>
      <c r="Z166"/>
      <c r="AA166"/>
      <c r="AB166"/>
      <c r="AC166"/>
      <c r="AD166" s="52"/>
      <c r="AE166"/>
      <c r="AF166"/>
      <c r="AG166"/>
    </row>
    <row r="167" spans="1:34" s="7" customFormat="1" ht="12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Y167"/>
      <c r="Z167"/>
      <c r="AA167"/>
      <c r="AB167"/>
      <c r="AC167"/>
      <c r="AD167" s="52"/>
      <c r="AE167"/>
      <c r="AF167"/>
      <c r="AG167"/>
      <c r="AH167"/>
    </row>
    <row r="168" spans="1:34" s="7" customFormat="1" ht="1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Y168"/>
      <c r="Z168"/>
      <c r="AA168"/>
      <c r="AB168"/>
      <c r="AC168"/>
      <c r="AD168" s="52"/>
      <c r="AE168"/>
      <c r="AF168"/>
      <c r="AG168"/>
      <c r="AH168"/>
    </row>
  </sheetData>
  <mergeCells count="1087">
    <mergeCell ref="A96:B96"/>
    <mergeCell ref="C96:D96"/>
    <mergeCell ref="E96:F96"/>
    <mergeCell ref="G96:H96"/>
    <mergeCell ref="A100:B100"/>
    <mergeCell ref="C100:D100"/>
    <mergeCell ref="E100:F100"/>
    <mergeCell ref="G100:H100"/>
    <mergeCell ref="A48:B48"/>
    <mergeCell ref="C48:D48"/>
    <mergeCell ref="E48:F48"/>
    <mergeCell ref="G48:H48"/>
    <mergeCell ref="K35:L35"/>
    <mergeCell ref="N33:O33"/>
    <mergeCell ref="P33:Q33"/>
    <mergeCell ref="R33:S33"/>
    <mergeCell ref="T33:U33"/>
    <mergeCell ref="N35:O35"/>
    <mergeCell ref="P35:Q35"/>
    <mergeCell ref="R35:S35"/>
    <mergeCell ref="T35:U35"/>
    <mergeCell ref="A33:B33"/>
    <mergeCell ref="C33:D33"/>
    <mergeCell ref="E33:F33"/>
    <mergeCell ref="G33:H33"/>
    <mergeCell ref="A35:B35"/>
    <mergeCell ref="C35:D35"/>
    <mergeCell ref="E35:F35"/>
    <mergeCell ref="G35:H35"/>
    <mergeCell ref="P34:Q34"/>
    <mergeCell ref="R34:S34"/>
    <mergeCell ref="A34:B34"/>
    <mergeCell ref="C34:D34"/>
    <mergeCell ref="E34:F34"/>
    <mergeCell ref="T96:U96"/>
    <mergeCell ref="K100:L100"/>
    <mergeCell ref="N100:O100"/>
    <mergeCell ref="P100:Q100"/>
    <mergeCell ref="R100:S100"/>
    <mergeCell ref="T100:U100"/>
    <mergeCell ref="T97:U97"/>
    <mergeCell ref="P98:Q98"/>
    <mergeCell ref="R98:S98"/>
    <mergeCell ref="T98:U98"/>
    <mergeCell ref="K56:L56"/>
    <mergeCell ref="K96:L96"/>
    <mergeCell ref="N96:O96"/>
    <mergeCell ref="P96:Q96"/>
    <mergeCell ref="R96:S96"/>
    <mergeCell ref="N56:O56"/>
    <mergeCell ref="P56:Q56"/>
    <mergeCell ref="R56:S56"/>
    <mergeCell ref="P60:Q60"/>
    <mergeCell ref="T56:U56"/>
    <mergeCell ref="R58:S58"/>
    <mergeCell ref="T58:U58"/>
    <mergeCell ref="T99:U99"/>
    <mergeCell ref="G34:H34"/>
    <mergeCell ref="K34:L34"/>
    <mergeCell ref="N34:O34"/>
    <mergeCell ref="T34:U34"/>
    <mergeCell ref="P49:Q49"/>
    <mergeCell ref="R49:S49"/>
    <mergeCell ref="T49:U49"/>
    <mergeCell ref="A1:V3"/>
    <mergeCell ref="A4:B5"/>
    <mergeCell ref="C4:D5"/>
    <mergeCell ref="E4:J5"/>
    <mergeCell ref="K4:S5"/>
    <mergeCell ref="T4:U5"/>
    <mergeCell ref="V4:V5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D9:D18"/>
    <mergeCell ref="M9:M18"/>
    <mergeCell ref="N9:N18"/>
    <mergeCell ref="O9:O18"/>
    <mergeCell ref="P9:P18"/>
    <mergeCell ref="E9:E18"/>
    <mergeCell ref="F9:F18"/>
    <mergeCell ref="G9:G18"/>
    <mergeCell ref="H9:H18"/>
    <mergeCell ref="I9:I18"/>
    <mergeCell ref="J9:J18"/>
    <mergeCell ref="C19:D19"/>
    <mergeCell ref="E19:F19"/>
    <mergeCell ref="G19:H19"/>
    <mergeCell ref="K19:L19"/>
    <mergeCell ref="K9:K18"/>
    <mergeCell ref="L9:L18"/>
    <mergeCell ref="N20:O20"/>
    <mergeCell ref="Q9:Q18"/>
    <mergeCell ref="R9:R18"/>
    <mergeCell ref="S9:S18"/>
    <mergeCell ref="T9:T18"/>
    <mergeCell ref="U9:U18"/>
    <mergeCell ref="N19:O19"/>
    <mergeCell ref="P19:Q19"/>
    <mergeCell ref="R19:S19"/>
    <mergeCell ref="T19:U19"/>
    <mergeCell ref="A20:B20"/>
    <mergeCell ref="C20:D20"/>
    <mergeCell ref="E20:F20"/>
    <mergeCell ref="G20:H20"/>
    <mergeCell ref="K20:L20"/>
    <mergeCell ref="P20:Q20"/>
    <mergeCell ref="R20:S20"/>
    <mergeCell ref="T20:U20"/>
    <mergeCell ref="A19:B19"/>
    <mergeCell ref="K21:L21"/>
    <mergeCell ref="K22:L22"/>
    <mergeCell ref="A21:B21"/>
    <mergeCell ref="C21:D21"/>
    <mergeCell ref="E21:F21"/>
    <mergeCell ref="G21:H21"/>
    <mergeCell ref="N21:O21"/>
    <mergeCell ref="P22:Q22"/>
    <mergeCell ref="R22:S22"/>
    <mergeCell ref="T22:U22"/>
    <mergeCell ref="P21:Q21"/>
    <mergeCell ref="R21:S21"/>
    <mergeCell ref="T21:U21"/>
    <mergeCell ref="A22:B22"/>
    <mergeCell ref="C22:D22"/>
    <mergeCell ref="E22:F22"/>
    <mergeCell ref="G22:H22"/>
    <mergeCell ref="N22:O22"/>
    <mergeCell ref="A23:B23"/>
    <mergeCell ref="C23:D23"/>
    <mergeCell ref="E23:F23"/>
    <mergeCell ref="G23:H23"/>
    <mergeCell ref="K23:L23"/>
    <mergeCell ref="N23:O23"/>
    <mergeCell ref="P26:Q26"/>
    <mergeCell ref="R26:S26"/>
    <mergeCell ref="P23:Q23"/>
    <mergeCell ref="R23:S23"/>
    <mergeCell ref="T23:U23"/>
    <mergeCell ref="A24:B24"/>
    <mergeCell ref="C24:D24"/>
    <mergeCell ref="E24:F24"/>
    <mergeCell ref="G24:H24"/>
    <mergeCell ref="K24:L24"/>
    <mergeCell ref="R27:S27"/>
    <mergeCell ref="T27:U27"/>
    <mergeCell ref="R24:S24"/>
    <mergeCell ref="T24:U24"/>
    <mergeCell ref="A26:B26"/>
    <mergeCell ref="C26:D26"/>
    <mergeCell ref="E26:F26"/>
    <mergeCell ref="G26:H26"/>
    <mergeCell ref="K26:L26"/>
    <mergeCell ref="N26:O26"/>
    <mergeCell ref="N24:O24"/>
    <mergeCell ref="P24:Q24"/>
    <mergeCell ref="A25:B25"/>
    <mergeCell ref="C25:D25"/>
    <mergeCell ref="E25:F25"/>
    <mergeCell ref="G25:H25"/>
    <mergeCell ref="N28:O28"/>
    <mergeCell ref="P28:Q28"/>
    <mergeCell ref="T26:U26"/>
    <mergeCell ref="A27:B27"/>
    <mergeCell ref="C27:D27"/>
    <mergeCell ref="E27:F27"/>
    <mergeCell ref="G27:H27"/>
    <mergeCell ref="K27:L27"/>
    <mergeCell ref="N27:O27"/>
    <mergeCell ref="P27:Q27"/>
    <mergeCell ref="P29:Q29"/>
    <mergeCell ref="R29:S29"/>
    <mergeCell ref="T29:U29"/>
    <mergeCell ref="R28:S28"/>
    <mergeCell ref="T28:U28"/>
    <mergeCell ref="A28:B28"/>
    <mergeCell ref="C28:D28"/>
    <mergeCell ref="E28:F28"/>
    <mergeCell ref="G28:H28"/>
    <mergeCell ref="K28:L28"/>
    <mergeCell ref="A29:B29"/>
    <mergeCell ref="C29:D29"/>
    <mergeCell ref="E29:F29"/>
    <mergeCell ref="G29:H29"/>
    <mergeCell ref="K29:L29"/>
    <mergeCell ref="N29:O29"/>
    <mergeCell ref="K33:L33"/>
    <mergeCell ref="N30:O30"/>
    <mergeCell ref="P30:Q30"/>
    <mergeCell ref="R30:S30"/>
    <mergeCell ref="T30:U30"/>
    <mergeCell ref="N31:O31"/>
    <mergeCell ref="P31:Q31"/>
    <mergeCell ref="R31:S31"/>
    <mergeCell ref="T31:U31"/>
    <mergeCell ref="K30:L30"/>
    <mergeCell ref="K31:L31"/>
    <mergeCell ref="A30:B30"/>
    <mergeCell ref="C30:D30"/>
    <mergeCell ref="E30:F30"/>
    <mergeCell ref="G30:H30"/>
    <mergeCell ref="A31:B31"/>
    <mergeCell ref="C31:D31"/>
    <mergeCell ref="E31:F31"/>
    <mergeCell ref="G31:H31"/>
    <mergeCell ref="N32:O32"/>
    <mergeCell ref="P32:Q32"/>
    <mergeCell ref="R32:S32"/>
    <mergeCell ref="T32:U32"/>
    <mergeCell ref="A32:B32"/>
    <mergeCell ref="C32:D32"/>
    <mergeCell ref="E32:F32"/>
    <mergeCell ref="G32:H32"/>
    <mergeCell ref="K32:L32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A38:B38"/>
    <mergeCell ref="C38:D38"/>
    <mergeCell ref="E38:F38"/>
    <mergeCell ref="G38:H38"/>
    <mergeCell ref="K38:L38"/>
    <mergeCell ref="N38:O38"/>
    <mergeCell ref="P38:Q38"/>
    <mergeCell ref="R38:S38"/>
    <mergeCell ref="T38:U38"/>
    <mergeCell ref="A39:B39"/>
    <mergeCell ref="C39:D39"/>
    <mergeCell ref="E39:F39"/>
    <mergeCell ref="G39:H39"/>
    <mergeCell ref="K39:L39"/>
    <mergeCell ref="N39:O39"/>
    <mergeCell ref="P39:Q39"/>
    <mergeCell ref="R39:S39"/>
    <mergeCell ref="T39:U39"/>
    <mergeCell ref="A40:B40"/>
    <mergeCell ref="C40:D40"/>
    <mergeCell ref="E40:F40"/>
    <mergeCell ref="G40:H40"/>
    <mergeCell ref="K40:L40"/>
    <mergeCell ref="N40:O40"/>
    <mergeCell ref="P40:Q40"/>
    <mergeCell ref="R40:S40"/>
    <mergeCell ref="T40:U40"/>
    <mergeCell ref="A41:B41"/>
    <mergeCell ref="C41:D41"/>
    <mergeCell ref="E41:F41"/>
    <mergeCell ref="G41:H41"/>
    <mergeCell ref="K41:L41"/>
    <mergeCell ref="N41:O41"/>
    <mergeCell ref="P41:Q41"/>
    <mergeCell ref="R41:S41"/>
    <mergeCell ref="T41:U41"/>
    <mergeCell ref="A42:B42"/>
    <mergeCell ref="C42:D42"/>
    <mergeCell ref="E42:F42"/>
    <mergeCell ref="G42:H42"/>
    <mergeCell ref="K42:L42"/>
    <mergeCell ref="N42:O42"/>
    <mergeCell ref="P42:Q42"/>
    <mergeCell ref="R42:S42"/>
    <mergeCell ref="T42:U42"/>
    <mergeCell ref="A43:B43"/>
    <mergeCell ref="C43:D43"/>
    <mergeCell ref="E43:F43"/>
    <mergeCell ref="G43:H43"/>
    <mergeCell ref="K43:L43"/>
    <mergeCell ref="N43:O43"/>
    <mergeCell ref="P43:Q43"/>
    <mergeCell ref="R43:S43"/>
    <mergeCell ref="T43:U43"/>
    <mergeCell ref="R46:S46"/>
    <mergeCell ref="T46:U46"/>
    <mergeCell ref="A47:B47"/>
    <mergeCell ref="C47:D47"/>
    <mergeCell ref="E47:F47"/>
    <mergeCell ref="G47:H47"/>
    <mergeCell ref="K47:L47"/>
    <mergeCell ref="A49:B49"/>
    <mergeCell ref="C49:D49"/>
    <mergeCell ref="E49:F49"/>
    <mergeCell ref="G49:H49"/>
    <mergeCell ref="K49:L49"/>
    <mergeCell ref="N49:O49"/>
    <mergeCell ref="A50:B50"/>
    <mergeCell ref="C50:D50"/>
    <mergeCell ref="E50:F50"/>
    <mergeCell ref="G50:H50"/>
    <mergeCell ref="K50:L50"/>
    <mergeCell ref="N50:O50"/>
    <mergeCell ref="P50:Q50"/>
    <mergeCell ref="R50:S50"/>
    <mergeCell ref="T50:U50"/>
    <mergeCell ref="P46:Q46"/>
    <mergeCell ref="R47:S47"/>
    <mergeCell ref="A46:B46"/>
    <mergeCell ref="C46:D46"/>
    <mergeCell ref="E46:F46"/>
    <mergeCell ref="G46:H46"/>
    <mergeCell ref="K46:L46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A52:B52"/>
    <mergeCell ref="C52:D52"/>
    <mergeCell ref="E52:F52"/>
    <mergeCell ref="G52:H52"/>
    <mergeCell ref="K52:L52"/>
    <mergeCell ref="N52:O52"/>
    <mergeCell ref="P52:Q52"/>
    <mergeCell ref="R52:S52"/>
    <mergeCell ref="T52:U52"/>
    <mergeCell ref="A53:B53"/>
    <mergeCell ref="C53:D53"/>
    <mergeCell ref="E53:F53"/>
    <mergeCell ref="G53:H53"/>
    <mergeCell ref="K53:L53"/>
    <mergeCell ref="N53:O53"/>
    <mergeCell ref="P53:Q53"/>
    <mergeCell ref="R53:S53"/>
    <mergeCell ref="T53:U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A55:B55"/>
    <mergeCell ref="C55:D55"/>
    <mergeCell ref="E55:F55"/>
    <mergeCell ref="G55:H55"/>
    <mergeCell ref="K55:L55"/>
    <mergeCell ref="N55:O55"/>
    <mergeCell ref="P55:Q55"/>
    <mergeCell ref="R55:S55"/>
    <mergeCell ref="T55:U55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A56:B56"/>
    <mergeCell ref="C56:D56"/>
    <mergeCell ref="E56:F56"/>
    <mergeCell ref="G56:H56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A60:B60"/>
    <mergeCell ref="C60:D60"/>
    <mergeCell ref="E60:F60"/>
    <mergeCell ref="G60:H60"/>
    <mergeCell ref="K60:L60"/>
    <mergeCell ref="N60:O60"/>
    <mergeCell ref="R60:S60"/>
    <mergeCell ref="T60:U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A62:B62"/>
    <mergeCell ref="C62:D62"/>
    <mergeCell ref="E62:F62"/>
    <mergeCell ref="G62:H62"/>
    <mergeCell ref="K62:L62"/>
    <mergeCell ref="N62:O62"/>
    <mergeCell ref="P62:Q62"/>
    <mergeCell ref="R62:S62"/>
    <mergeCell ref="T62:U62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A67:B67"/>
    <mergeCell ref="C67:D67"/>
    <mergeCell ref="E67:F67"/>
    <mergeCell ref="G67:H67"/>
    <mergeCell ref="K67:L67"/>
    <mergeCell ref="N67:O67"/>
    <mergeCell ref="R67:S67"/>
    <mergeCell ref="T67:U67"/>
    <mergeCell ref="N69:O69"/>
    <mergeCell ref="P69:Q69"/>
    <mergeCell ref="R69:S69"/>
    <mergeCell ref="P68:Q68"/>
    <mergeCell ref="T69:U69"/>
    <mergeCell ref="C68:D68"/>
    <mergeCell ref="E68:F68"/>
    <mergeCell ref="G68:H68"/>
    <mergeCell ref="K68:L68"/>
    <mergeCell ref="N68:O68"/>
    <mergeCell ref="P67:Q67"/>
    <mergeCell ref="R68:S68"/>
    <mergeCell ref="T68:U68"/>
    <mergeCell ref="A69:B69"/>
    <mergeCell ref="C69:D69"/>
    <mergeCell ref="E69:F69"/>
    <mergeCell ref="G69:H69"/>
    <mergeCell ref="K69:L69"/>
    <mergeCell ref="A68:B68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A73:B73"/>
    <mergeCell ref="C73:D73"/>
    <mergeCell ref="E73:F73"/>
    <mergeCell ref="G73:H73"/>
    <mergeCell ref="K73:L73"/>
    <mergeCell ref="N73:O73"/>
    <mergeCell ref="P73:Q73"/>
    <mergeCell ref="R73:S73"/>
    <mergeCell ref="T73:U73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A76:B76"/>
    <mergeCell ref="C76:D76"/>
    <mergeCell ref="E76:F76"/>
    <mergeCell ref="G76:H76"/>
    <mergeCell ref="K76:L76"/>
    <mergeCell ref="N76:O76"/>
    <mergeCell ref="P76:Q76"/>
    <mergeCell ref="R76:S76"/>
    <mergeCell ref="T76:U76"/>
    <mergeCell ref="A77:B77"/>
    <mergeCell ref="C77:D77"/>
    <mergeCell ref="E77:F77"/>
    <mergeCell ref="G77:H77"/>
    <mergeCell ref="K77:L77"/>
    <mergeCell ref="N77:O77"/>
    <mergeCell ref="P77:Q77"/>
    <mergeCell ref="R77:S77"/>
    <mergeCell ref="T77:U77"/>
    <mergeCell ref="A78:B78"/>
    <mergeCell ref="C78:D78"/>
    <mergeCell ref="E78:F78"/>
    <mergeCell ref="G78:H78"/>
    <mergeCell ref="K78:L78"/>
    <mergeCell ref="N78:O78"/>
    <mergeCell ref="P78:Q78"/>
    <mergeCell ref="R78:S78"/>
    <mergeCell ref="T78:U78"/>
    <mergeCell ref="A79:B79"/>
    <mergeCell ref="C79:D79"/>
    <mergeCell ref="E79:F79"/>
    <mergeCell ref="G79:H79"/>
    <mergeCell ref="K79:L79"/>
    <mergeCell ref="N79:O79"/>
    <mergeCell ref="P79:Q79"/>
    <mergeCell ref="R79:S79"/>
    <mergeCell ref="T79:U79"/>
    <mergeCell ref="A80:B80"/>
    <mergeCell ref="C80:D80"/>
    <mergeCell ref="E80:F80"/>
    <mergeCell ref="G80:H80"/>
    <mergeCell ref="K80:L80"/>
    <mergeCell ref="N80:O80"/>
    <mergeCell ref="P80:Q80"/>
    <mergeCell ref="R80:S80"/>
    <mergeCell ref="T80:U80"/>
    <mergeCell ref="A81:B81"/>
    <mergeCell ref="C81:D81"/>
    <mergeCell ref="E81:F81"/>
    <mergeCell ref="G81:H81"/>
    <mergeCell ref="K81:L81"/>
    <mergeCell ref="N81:O81"/>
    <mergeCell ref="P81:Q81"/>
    <mergeCell ref="R81:S81"/>
    <mergeCell ref="T81:U81"/>
    <mergeCell ref="A82:B82"/>
    <mergeCell ref="C82:D82"/>
    <mergeCell ref="E82:F82"/>
    <mergeCell ref="G82:H82"/>
    <mergeCell ref="K82:L82"/>
    <mergeCell ref="N82:O82"/>
    <mergeCell ref="P82:Q82"/>
    <mergeCell ref="R82:S82"/>
    <mergeCell ref="T82:U82"/>
    <mergeCell ref="A83:B83"/>
    <mergeCell ref="C83:D83"/>
    <mergeCell ref="E83:F83"/>
    <mergeCell ref="G83:H83"/>
    <mergeCell ref="K83:L83"/>
    <mergeCell ref="N83:O83"/>
    <mergeCell ref="P83:Q83"/>
    <mergeCell ref="R83:S83"/>
    <mergeCell ref="T83:U83"/>
    <mergeCell ref="A84:B84"/>
    <mergeCell ref="C84:D84"/>
    <mergeCell ref="E84:F84"/>
    <mergeCell ref="G84:H84"/>
    <mergeCell ref="K84:L84"/>
    <mergeCell ref="N84:O84"/>
    <mergeCell ref="P84:Q84"/>
    <mergeCell ref="R84:S84"/>
    <mergeCell ref="T84:U84"/>
    <mergeCell ref="A85:B85"/>
    <mergeCell ref="C85:D85"/>
    <mergeCell ref="E85:F85"/>
    <mergeCell ref="G85:H85"/>
    <mergeCell ref="K85:L85"/>
    <mergeCell ref="N85:O85"/>
    <mergeCell ref="P85:Q85"/>
    <mergeCell ref="R85:S85"/>
    <mergeCell ref="T85:U85"/>
    <mergeCell ref="A86:B86"/>
    <mergeCell ref="C86:D86"/>
    <mergeCell ref="E86:F86"/>
    <mergeCell ref="G86:H86"/>
    <mergeCell ref="K86:L86"/>
    <mergeCell ref="N86:O86"/>
    <mergeCell ref="P86:Q86"/>
    <mergeCell ref="R86:S86"/>
    <mergeCell ref="T86:U86"/>
    <mergeCell ref="A87:B87"/>
    <mergeCell ref="C87:D87"/>
    <mergeCell ref="E87:F87"/>
    <mergeCell ref="G87:H87"/>
    <mergeCell ref="K87:L87"/>
    <mergeCell ref="N87:O87"/>
    <mergeCell ref="P87:Q87"/>
    <mergeCell ref="R87:S87"/>
    <mergeCell ref="T87:U87"/>
    <mergeCell ref="A88:B88"/>
    <mergeCell ref="C88:D88"/>
    <mergeCell ref="E88:F88"/>
    <mergeCell ref="G88:H88"/>
    <mergeCell ref="K88:L88"/>
    <mergeCell ref="N88:O88"/>
    <mergeCell ref="P88:Q88"/>
    <mergeCell ref="R88:S88"/>
    <mergeCell ref="T88:U88"/>
    <mergeCell ref="A89:B89"/>
    <mergeCell ref="C89:D89"/>
    <mergeCell ref="E89:F89"/>
    <mergeCell ref="G89:H89"/>
    <mergeCell ref="K89:L89"/>
    <mergeCell ref="N89:O89"/>
    <mergeCell ref="P89:Q89"/>
    <mergeCell ref="R89:S89"/>
    <mergeCell ref="T89:U89"/>
    <mergeCell ref="A90:B90"/>
    <mergeCell ref="C90:D90"/>
    <mergeCell ref="E90:F90"/>
    <mergeCell ref="G90:H90"/>
    <mergeCell ref="K90:L90"/>
    <mergeCell ref="N90:O90"/>
    <mergeCell ref="P90:Q90"/>
    <mergeCell ref="R90:S90"/>
    <mergeCell ref="T90:U90"/>
    <mergeCell ref="A91:B91"/>
    <mergeCell ref="C91:D91"/>
    <mergeCell ref="E91:F91"/>
    <mergeCell ref="G91:H91"/>
    <mergeCell ref="K91:L91"/>
    <mergeCell ref="N91:O91"/>
    <mergeCell ref="P91:Q91"/>
    <mergeCell ref="R91:S91"/>
    <mergeCell ref="T91:U91"/>
    <mergeCell ref="A92:B92"/>
    <mergeCell ref="C92:D92"/>
    <mergeCell ref="E92:F92"/>
    <mergeCell ref="G92:H92"/>
    <mergeCell ref="K92:L92"/>
    <mergeCell ref="N92:O92"/>
    <mergeCell ref="P92:Q92"/>
    <mergeCell ref="R92:S92"/>
    <mergeCell ref="T92:U92"/>
    <mergeCell ref="A93:B93"/>
    <mergeCell ref="C93:D93"/>
    <mergeCell ref="E93:F93"/>
    <mergeCell ref="G93:H93"/>
    <mergeCell ref="K93:L93"/>
    <mergeCell ref="N93:O93"/>
    <mergeCell ref="P93:Q93"/>
    <mergeCell ref="R93:S93"/>
    <mergeCell ref="T93:U93"/>
    <mergeCell ref="A94:B94"/>
    <mergeCell ref="C94:D94"/>
    <mergeCell ref="E94:F94"/>
    <mergeCell ref="G94:H94"/>
    <mergeCell ref="K94:L94"/>
    <mergeCell ref="N94:O94"/>
    <mergeCell ref="P94:Q94"/>
    <mergeCell ref="R94:S94"/>
    <mergeCell ref="T94:U94"/>
    <mergeCell ref="A95:B95"/>
    <mergeCell ref="C95:D95"/>
    <mergeCell ref="E95:F95"/>
    <mergeCell ref="G95:H95"/>
    <mergeCell ref="K95:L95"/>
    <mergeCell ref="N95:O95"/>
    <mergeCell ref="P95:Q95"/>
    <mergeCell ref="R95:S95"/>
    <mergeCell ref="T95:U95"/>
    <mergeCell ref="A97:B97"/>
    <mergeCell ref="C97:D97"/>
    <mergeCell ref="E97:F97"/>
    <mergeCell ref="G97:H97"/>
    <mergeCell ref="K97:L97"/>
    <mergeCell ref="N97:O97"/>
    <mergeCell ref="P97:Q97"/>
    <mergeCell ref="R97:S97"/>
    <mergeCell ref="K99:L99"/>
    <mergeCell ref="N99:O99"/>
    <mergeCell ref="A98:B98"/>
    <mergeCell ref="C98:D98"/>
    <mergeCell ref="E98:F98"/>
    <mergeCell ref="G98:H98"/>
    <mergeCell ref="K98:L98"/>
    <mergeCell ref="N98:O98"/>
    <mergeCell ref="R99:S99"/>
    <mergeCell ref="A101:B101"/>
    <mergeCell ref="C101:D101"/>
    <mergeCell ref="E101:F101"/>
    <mergeCell ref="G101:H101"/>
    <mergeCell ref="K101:L101"/>
    <mergeCell ref="N101:O101"/>
    <mergeCell ref="P101:Q101"/>
    <mergeCell ref="A99:B99"/>
    <mergeCell ref="R101:S101"/>
    <mergeCell ref="T101:U101"/>
    <mergeCell ref="A102:B102"/>
    <mergeCell ref="C102:D102"/>
    <mergeCell ref="E102:F102"/>
    <mergeCell ref="G102:H102"/>
    <mergeCell ref="K102:L102"/>
    <mergeCell ref="N102:O102"/>
    <mergeCell ref="P102:Q102"/>
    <mergeCell ref="R102:S102"/>
    <mergeCell ref="K104:L104"/>
    <mergeCell ref="N104:O104"/>
    <mergeCell ref="T102:U102"/>
    <mergeCell ref="K103:L103"/>
    <mergeCell ref="N103:O103"/>
    <mergeCell ref="P103:Q103"/>
    <mergeCell ref="R103:S103"/>
    <mergeCell ref="T103:U103"/>
    <mergeCell ref="P104:Q104"/>
    <mergeCell ref="R104:S104"/>
    <mergeCell ref="T104:U104"/>
    <mergeCell ref="A105:B105"/>
    <mergeCell ref="C105:D105"/>
    <mergeCell ref="E105:F105"/>
    <mergeCell ref="G105:H105"/>
    <mergeCell ref="K105:L105"/>
    <mergeCell ref="N105:O105"/>
    <mergeCell ref="P105:Q105"/>
    <mergeCell ref="R105:S105"/>
    <mergeCell ref="T105:U105"/>
    <mergeCell ref="K106:L106"/>
    <mergeCell ref="N106:O106"/>
    <mergeCell ref="P106:Q106"/>
    <mergeCell ref="R106:S106"/>
    <mergeCell ref="T106:U106"/>
    <mergeCell ref="A107:B107"/>
    <mergeCell ref="C107:D107"/>
    <mergeCell ref="E107:F107"/>
    <mergeCell ref="G107:H107"/>
    <mergeCell ref="K107:L107"/>
    <mergeCell ref="N107:O107"/>
    <mergeCell ref="P107:Q107"/>
    <mergeCell ref="R107:S107"/>
    <mergeCell ref="T107:U107"/>
    <mergeCell ref="A108:B108"/>
    <mergeCell ref="C108:D108"/>
    <mergeCell ref="E108:F108"/>
    <mergeCell ref="G108:H108"/>
    <mergeCell ref="K108:L108"/>
    <mergeCell ref="N108:O108"/>
    <mergeCell ref="P108:Q108"/>
    <mergeCell ref="R108:S108"/>
    <mergeCell ref="T108:U108"/>
    <mergeCell ref="A109:B109"/>
    <mergeCell ref="C109:D109"/>
    <mergeCell ref="E109:F109"/>
    <mergeCell ref="G109:H109"/>
    <mergeCell ref="K109:L109"/>
    <mergeCell ref="N109:O109"/>
    <mergeCell ref="P109:Q109"/>
    <mergeCell ref="R109:S109"/>
    <mergeCell ref="T109:U109"/>
    <mergeCell ref="A110:B110"/>
    <mergeCell ref="C110:D110"/>
    <mergeCell ref="E110:F110"/>
    <mergeCell ref="G110:H110"/>
    <mergeCell ref="K110:L110"/>
    <mergeCell ref="N110:O110"/>
    <mergeCell ref="P110:Q110"/>
    <mergeCell ref="R110:S110"/>
    <mergeCell ref="T110:U110"/>
    <mergeCell ref="A111:B111"/>
    <mergeCell ref="C111:D111"/>
    <mergeCell ref="E111:F111"/>
    <mergeCell ref="G111:H111"/>
    <mergeCell ref="K111:L111"/>
    <mergeCell ref="N111:O111"/>
    <mergeCell ref="P111:Q111"/>
    <mergeCell ref="R111:S111"/>
    <mergeCell ref="T111:U111"/>
    <mergeCell ref="A112:B112"/>
    <mergeCell ref="C112:D112"/>
    <mergeCell ref="E112:F112"/>
    <mergeCell ref="G112:H112"/>
    <mergeCell ref="K112:L112"/>
    <mergeCell ref="N112:O112"/>
    <mergeCell ref="P112:Q112"/>
    <mergeCell ref="R112:S112"/>
    <mergeCell ref="T112:U112"/>
    <mergeCell ref="A113:B113"/>
    <mergeCell ref="C113:D113"/>
    <mergeCell ref="E113:F113"/>
    <mergeCell ref="G113:H113"/>
    <mergeCell ref="K113:L113"/>
    <mergeCell ref="N113:O113"/>
    <mergeCell ref="P113:Q113"/>
    <mergeCell ref="R113:S113"/>
    <mergeCell ref="T113:U113"/>
    <mergeCell ref="A114:B114"/>
    <mergeCell ref="C114:D114"/>
    <mergeCell ref="E114:F114"/>
    <mergeCell ref="G114:H114"/>
    <mergeCell ref="K114:L114"/>
    <mergeCell ref="N114:O114"/>
    <mergeCell ref="P114:Q114"/>
    <mergeCell ref="R114:S114"/>
    <mergeCell ref="T114:U114"/>
    <mergeCell ref="A115:B115"/>
    <mergeCell ref="C115:D115"/>
    <mergeCell ref="E115:F115"/>
    <mergeCell ref="G115:H115"/>
    <mergeCell ref="K115:L115"/>
    <mergeCell ref="N115:O115"/>
    <mergeCell ref="P115:Q115"/>
    <mergeCell ref="R115:S115"/>
    <mergeCell ref="T115:U115"/>
    <mergeCell ref="A116:B116"/>
    <mergeCell ref="C116:D116"/>
    <mergeCell ref="E116:F116"/>
    <mergeCell ref="G116:H116"/>
    <mergeCell ref="K116:L116"/>
    <mergeCell ref="N116:O116"/>
    <mergeCell ref="P116:Q116"/>
    <mergeCell ref="R116:S116"/>
    <mergeCell ref="T116:U116"/>
    <mergeCell ref="A117:B117"/>
    <mergeCell ref="C117:D117"/>
    <mergeCell ref="E117:F117"/>
    <mergeCell ref="G117:H117"/>
    <mergeCell ref="K117:L117"/>
    <mergeCell ref="N117:O117"/>
    <mergeCell ref="P117:Q117"/>
    <mergeCell ref="R117:S117"/>
    <mergeCell ref="T117:U117"/>
    <mergeCell ref="A118:B118"/>
    <mergeCell ref="C118:D118"/>
    <mergeCell ref="E118:F118"/>
    <mergeCell ref="G118:H118"/>
    <mergeCell ref="K118:L118"/>
    <mergeCell ref="N118:O118"/>
    <mergeCell ref="P118:Q118"/>
    <mergeCell ref="R118:S118"/>
    <mergeCell ref="T118:U118"/>
    <mergeCell ref="A119:B119"/>
    <mergeCell ref="C119:D119"/>
    <mergeCell ref="E119:F119"/>
    <mergeCell ref="G119:H119"/>
    <mergeCell ref="K119:L119"/>
    <mergeCell ref="N119:O119"/>
    <mergeCell ref="P119:Q119"/>
    <mergeCell ref="R119:S119"/>
    <mergeCell ref="T119:U119"/>
    <mergeCell ref="A120:B120"/>
    <mergeCell ref="C120:D120"/>
    <mergeCell ref="E120:F120"/>
    <mergeCell ref="G120:H120"/>
    <mergeCell ref="K120:L120"/>
    <mergeCell ref="N120:O120"/>
    <mergeCell ref="P120:Q120"/>
    <mergeCell ref="R120:S120"/>
    <mergeCell ref="T120:U120"/>
    <mergeCell ref="A121:B121"/>
    <mergeCell ref="C121:D121"/>
    <mergeCell ref="E121:F121"/>
    <mergeCell ref="G121:H121"/>
    <mergeCell ref="K121:L121"/>
    <mergeCell ref="N121:O121"/>
    <mergeCell ref="P121:Q121"/>
    <mergeCell ref="R121:S121"/>
    <mergeCell ref="T121:U121"/>
    <mergeCell ref="A122:B122"/>
    <mergeCell ref="C122:D122"/>
    <mergeCell ref="E122:F122"/>
    <mergeCell ref="G122:H122"/>
    <mergeCell ref="K122:L122"/>
    <mergeCell ref="N122:O122"/>
    <mergeCell ref="P122:Q122"/>
    <mergeCell ref="R122:S122"/>
    <mergeCell ref="T122:U122"/>
    <mergeCell ref="A123:B123"/>
    <mergeCell ref="C123:D123"/>
    <mergeCell ref="E123:F123"/>
    <mergeCell ref="G123:H123"/>
    <mergeCell ref="K123:L123"/>
    <mergeCell ref="N123:O123"/>
    <mergeCell ref="P123:Q123"/>
    <mergeCell ref="R123:S123"/>
    <mergeCell ref="T123:U123"/>
    <mergeCell ref="A124:B124"/>
    <mergeCell ref="C124:D124"/>
    <mergeCell ref="E124:F124"/>
    <mergeCell ref="G124:H124"/>
    <mergeCell ref="K124:L124"/>
    <mergeCell ref="N124:O124"/>
    <mergeCell ref="P124:Q124"/>
    <mergeCell ref="R124:S124"/>
    <mergeCell ref="T124:U124"/>
    <mergeCell ref="A125:B125"/>
    <mergeCell ref="C125:D125"/>
    <mergeCell ref="E125:F125"/>
    <mergeCell ref="G125:H125"/>
    <mergeCell ref="K125:L125"/>
    <mergeCell ref="N125:O125"/>
    <mergeCell ref="P125:Q125"/>
    <mergeCell ref="R125:S125"/>
    <mergeCell ref="T125:U125"/>
    <mergeCell ref="A126:B126"/>
    <mergeCell ref="C126:D126"/>
    <mergeCell ref="E126:F126"/>
    <mergeCell ref="G126:H126"/>
    <mergeCell ref="K126:L126"/>
    <mergeCell ref="N126:O126"/>
    <mergeCell ref="P126:Q126"/>
    <mergeCell ref="R126:S126"/>
    <mergeCell ref="T126:U126"/>
    <mergeCell ref="A127:B127"/>
    <mergeCell ref="C127:D127"/>
    <mergeCell ref="E127:F127"/>
    <mergeCell ref="G127:H127"/>
    <mergeCell ref="K127:L127"/>
    <mergeCell ref="N127:O127"/>
    <mergeCell ref="P127:Q127"/>
    <mergeCell ref="R127:S127"/>
    <mergeCell ref="T127:U127"/>
    <mergeCell ref="A128:B128"/>
    <mergeCell ref="C128:D128"/>
    <mergeCell ref="E128:F128"/>
    <mergeCell ref="G128:H128"/>
    <mergeCell ref="K128:L128"/>
    <mergeCell ref="N128:O128"/>
    <mergeCell ref="P128:Q128"/>
    <mergeCell ref="R128:S128"/>
    <mergeCell ref="T128:U128"/>
    <mergeCell ref="A129:B129"/>
    <mergeCell ref="C129:D129"/>
    <mergeCell ref="E129:F129"/>
    <mergeCell ref="G129:H129"/>
    <mergeCell ref="K129:L129"/>
    <mergeCell ref="N129:O129"/>
    <mergeCell ref="P129:Q129"/>
    <mergeCell ref="R129:S129"/>
    <mergeCell ref="T129:U129"/>
    <mergeCell ref="A130:B130"/>
    <mergeCell ref="C130:D130"/>
    <mergeCell ref="E130:F130"/>
    <mergeCell ref="G130:H130"/>
    <mergeCell ref="K130:L130"/>
    <mergeCell ref="N130:O130"/>
    <mergeCell ref="P130:Q130"/>
    <mergeCell ref="R130:S130"/>
    <mergeCell ref="T130:U130"/>
    <mergeCell ref="A131:B131"/>
    <mergeCell ref="C131:D131"/>
    <mergeCell ref="E131:F131"/>
    <mergeCell ref="G131:H131"/>
    <mergeCell ref="K131:L131"/>
    <mergeCell ref="N131:O131"/>
    <mergeCell ref="P131:Q131"/>
    <mergeCell ref="R131:S131"/>
    <mergeCell ref="T131:U131"/>
    <mergeCell ref="A132:B132"/>
    <mergeCell ref="C132:D132"/>
    <mergeCell ref="E132:F132"/>
    <mergeCell ref="G132:H132"/>
    <mergeCell ref="K132:L132"/>
    <mergeCell ref="N132:O132"/>
    <mergeCell ref="P132:Q132"/>
    <mergeCell ref="R132:S132"/>
    <mergeCell ref="T132:U132"/>
    <mergeCell ref="A133:B133"/>
    <mergeCell ref="C133:D133"/>
    <mergeCell ref="E133:F133"/>
    <mergeCell ref="G133:H133"/>
    <mergeCell ref="K133:L133"/>
    <mergeCell ref="N133:O133"/>
    <mergeCell ref="P133:Q133"/>
    <mergeCell ref="R133:S133"/>
    <mergeCell ref="T133:U133"/>
    <mergeCell ref="A134:B134"/>
    <mergeCell ref="C134:D134"/>
    <mergeCell ref="E134:F134"/>
    <mergeCell ref="G134:H134"/>
    <mergeCell ref="K134:L134"/>
    <mergeCell ref="N134:O134"/>
    <mergeCell ref="P134:Q134"/>
    <mergeCell ref="R134:S134"/>
    <mergeCell ref="T134:U134"/>
    <mergeCell ref="A135:B135"/>
    <mergeCell ref="C135:D135"/>
    <mergeCell ref="E135:F135"/>
    <mergeCell ref="G135:H135"/>
    <mergeCell ref="K135:L135"/>
    <mergeCell ref="N135:O135"/>
    <mergeCell ref="P135:Q135"/>
    <mergeCell ref="R135:S135"/>
    <mergeCell ref="T135:U135"/>
    <mergeCell ref="N58:O58"/>
    <mergeCell ref="A58:B58"/>
    <mergeCell ref="C58:D58"/>
    <mergeCell ref="E58:F58"/>
    <mergeCell ref="G58:H58"/>
    <mergeCell ref="K58:L58"/>
    <mergeCell ref="P58:Q58"/>
    <mergeCell ref="A106:B106"/>
    <mergeCell ref="C106:D106"/>
    <mergeCell ref="E106:F106"/>
    <mergeCell ref="G106:H106"/>
    <mergeCell ref="A104:B104"/>
    <mergeCell ref="C104:D104"/>
    <mergeCell ref="E104:F104"/>
    <mergeCell ref="G104:H104"/>
    <mergeCell ref="A103:B103"/>
    <mergeCell ref="C103:D103"/>
    <mergeCell ref="E103:F103"/>
    <mergeCell ref="G103:H103"/>
    <mergeCell ref="P99:Q99"/>
    <mergeCell ref="C99:D99"/>
    <mergeCell ref="E99:F99"/>
    <mergeCell ref="G99:H99"/>
    <mergeCell ref="K25:L25"/>
    <mergeCell ref="N25:O25"/>
    <mergeCell ref="P25:Q25"/>
    <mergeCell ref="K48:L48"/>
    <mergeCell ref="T48:U48"/>
    <mergeCell ref="R48:S48"/>
    <mergeCell ref="P48:Q48"/>
    <mergeCell ref="N48:O48"/>
    <mergeCell ref="R25:S25"/>
    <mergeCell ref="T25:U25"/>
    <mergeCell ref="T47:U47"/>
    <mergeCell ref="N47:O47"/>
    <mergeCell ref="P47:Q47"/>
    <mergeCell ref="A44:B44"/>
    <mergeCell ref="C44:D44"/>
    <mergeCell ref="E44:F44"/>
    <mergeCell ref="G44:H44"/>
    <mergeCell ref="K44:L44"/>
    <mergeCell ref="N44:O44"/>
    <mergeCell ref="P44:Q44"/>
    <mergeCell ref="R44:S44"/>
    <mergeCell ref="T44:U44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N46:O46"/>
  </mergeCells>
  <pageMargins left="0.75" right="0.75" top="1" bottom="1" header="0.5" footer="0.5"/>
  <pageSetup paperSize="17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239"/>
  <sheetViews>
    <sheetView showZeros="0" zoomScale="80" zoomScaleNormal="80" workbookViewId="0">
      <pane ySplit="18" topLeftCell="A118" activePane="bottomLeft" state="frozen"/>
      <selection pane="bottomLeft" activeCell="A141" sqref="A141:XFD141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7" width="4.28515625" customWidth="1"/>
    <col min="8" max="8" width="12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6" max="26" width="19.7109375" customWidth="1"/>
    <col min="30" max="30" width="16.42578125" style="52" bestFit="1" customWidth="1"/>
  </cols>
  <sheetData>
    <row r="1" spans="1:29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</row>
    <row r="2" spans="1:29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1:29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Z3" s="19"/>
      <c r="AA3" s="14"/>
      <c r="AB3" s="15" t="s">
        <v>17</v>
      </c>
      <c r="AC3" s="16"/>
    </row>
    <row r="4" spans="1:29" ht="12.75" customHeight="1">
      <c r="A4" s="241"/>
      <c r="B4" s="242"/>
      <c r="C4" s="244"/>
      <c r="D4" s="245"/>
      <c r="E4" s="246"/>
      <c r="F4" s="247"/>
      <c r="G4" s="247"/>
      <c r="H4" s="247"/>
      <c r="I4" s="247"/>
      <c r="J4" s="247"/>
      <c r="K4" s="246"/>
      <c r="L4" s="247"/>
      <c r="M4" s="247"/>
      <c r="N4" s="247"/>
      <c r="O4" s="247"/>
      <c r="P4" s="247"/>
      <c r="Q4" s="247"/>
      <c r="R4" s="247"/>
      <c r="S4" s="247"/>
      <c r="T4" s="249"/>
      <c r="U4" s="250"/>
      <c r="V4" s="251"/>
      <c r="Z4" s="13"/>
      <c r="AA4" s="17"/>
      <c r="AB4" s="15"/>
      <c r="AC4" s="15"/>
    </row>
    <row r="5" spans="1:29" ht="12.75" customHeight="1" thickBot="1">
      <c r="A5" s="243"/>
      <c r="B5" s="242"/>
      <c r="C5" s="244"/>
      <c r="D5" s="245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9"/>
      <c r="U5" s="250"/>
      <c r="V5" s="251"/>
      <c r="Z5" s="20"/>
      <c r="AA5" s="17"/>
      <c r="AB5" s="15" t="s">
        <v>18</v>
      </c>
      <c r="AC5" s="15"/>
    </row>
    <row r="6" spans="1:29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Z6" s="13"/>
      <c r="AA6" s="17"/>
      <c r="AB6" s="15"/>
      <c r="AC6" s="15"/>
    </row>
    <row r="7" spans="1:29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68" t="s">
        <v>0</v>
      </c>
      <c r="Z7" s="21"/>
      <c r="AA7" s="17"/>
      <c r="AB7" s="15" t="s">
        <v>19</v>
      </c>
      <c r="AC7" s="15"/>
    </row>
    <row r="8" spans="1:29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69"/>
      <c r="Z8" s="13"/>
      <c r="AA8" s="17"/>
      <c r="AB8" s="15"/>
      <c r="AC8" s="15"/>
    </row>
    <row r="9" spans="1:29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69"/>
      <c r="Z9" s="117"/>
      <c r="AA9" s="17"/>
      <c r="AB9" s="15" t="s">
        <v>20</v>
      </c>
      <c r="AC9" s="15"/>
    </row>
    <row r="10" spans="1:29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69"/>
    </row>
    <row r="11" spans="1:29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69"/>
      <c r="Z11" s="122"/>
      <c r="AB11" s="7" t="s">
        <v>76</v>
      </c>
    </row>
    <row r="12" spans="1:29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69"/>
    </row>
    <row r="13" spans="1:29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69"/>
    </row>
    <row r="14" spans="1:29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69"/>
    </row>
    <row r="15" spans="1:29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69"/>
    </row>
    <row r="16" spans="1:29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69"/>
    </row>
    <row r="17" spans="1:32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69"/>
    </row>
    <row r="18" spans="1:32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70"/>
    </row>
    <row r="19" spans="1:32" ht="12.75" customHeight="1">
      <c r="A19" s="226"/>
      <c r="B19" s="227"/>
      <c r="C19" s="228"/>
      <c r="D19" s="227"/>
      <c r="E19" s="228"/>
      <c r="F19" s="227"/>
      <c r="G19" s="228"/>
      <c r="H19" s="227"/>
      <c r="I19" s="36"/>
      <c r="J19" s="37"/>
      <c r="K19" s="228"/>
      <c r="L19" s="227"/>
      <c r="M19" s="36"/>
      <c r="N19" s="228"/>
      <c r="O19" s="227"/>
      <c r="P19" s="228"/>
      <c r="Q19" s="227"/>
      <c r="R19" s="228"/>
      <c r="S19" s="227"/>
      <c r="T19" s="228"/>
      <c r="U19" s="227"/>
      <c r="V19" s="36"/>
    </row>
    <row r="20" spans="1:32" s="7" customFormat="1" ht="12.75" customHeight="1">
      <c r="A20" s="195"/>
      <c r="B20" s="196"/>
      <c r="C20" s="197"/>
      <c r="D20" s="196"/>
      <c r="E20" s="198"/>
      <c r="F20" s="199"/>
      <c r="G20" s="222"/>
      <c r="H20" s="199"/>
      <c r="I20" s="41"/>
      <c r="J20" s="44"/>
      <c r="K20" s="203"/>
      <c r="L20" s="204"/>
      <c r="M20" s="40"/>
      <c r="N20" s="205"/>
      <c r="O20" s="196"/>
      <c r="P20" s="205"/>
      <c r="Q20" s="196"/>
      <c r="R20" s="205"/>
      <c r="S20" s="196"/>
      <c r="T20" s="205"/>
      <c r="U20" s="196"/>
      <c r="V20" s="40"/>
      <c r="Y20" s="43"/>
      <c r="Z20" s="28">
        <v>79461.350000000006</v>
      </c>
      <c r="AA20" s="25" t="s">
        <v>21</v>
      </c>
      <c r="AB20" s="29"/>
      <c r="AC20" s="24"/>
      <c r="AD20" s="54"/>
      <c r="AE20" s="25"/>
      <c r="AF20" s="24"/>
    </row>
    <row r="21" spans="1:32" s="7" customFormat="1" ht="12.75" customHeight="1">
      <c r="A21" s="195"/>
      <c r="B21" s="196"/>
      <c r="C21" s="197"/>
      <c r="D21" s="196"/>
      <c r="E21" s="198"/>
      <c r="F21" s="199"/>
      <c r="G21" s="198"/>
      <c r="H21" s="199"/>
      <c r="I21" s="42"/>
      <c r="J21" s="64">
        <v>78779.509999999995</v>
      </c>
      <c r="K21" s="203"/>
      <c r="L21" s="204"/>
      <c r="M21" s="39"/>
      <c r="N21" s="200"/>
      <c r="O21" s="201"/>
      <c r="P21" s="191"/>
      <c r="Q21" s="192"/>
      <c r="R21" s="219"/>
      <c r="S21" s="194"/>
      <c r="T21" s="185"/>
      <c r="U21" s="186"/>
      <c r="V21" s="63" t="s">
        <v>36</v>
      </c>
      <c r="Y21" s="43"/>
      <c r="Z21" s="60">
        <v>791.06</v>
      </c>
      <c r="AA21" s="25" t="s">
        <v>23</v>
      </c>
      <c r="AB21" s="29"/>
      <c r="AC21" s="24"/>
      <c r="AD21" s="55"/>
      <c r="AE21" s="24"/>
      <c r="AF21" s="24"/>
    </row>
    <row r="22" spans="1:32" s="7" customFormat="1" ht="12.75" customHeight="1">
      <c r="A22" s="195"/>
      <c r="B22" s="196"/>
      <c r="C22" s="197"/>
      <c r="D22" s="196"/>
      <c r="E22" s="198"/>
      <c r="F22" s="199"/>
      <c r="G22" s="198"/>
      <c r="H22" s="199"/>
      <c r="I22" s="42"/>
      <c r="J22" s="34">
        <v>78800</v>
      </c>
      <c r="K22" s="203"/>
      <c r="L22" s="204"/>
      <c r="M22" s="39"/>
      <c r="N22" s="200"/>
      <c r="O22" s="201"/>
      <c r="P22" s="191"/>
      <c r="Q22" s="192"/>
      <c r="R22" s="219"/>
      <c r="S22" s="194"/>
      <c r="T22" s="185"/>
      <c r="U22" s="186"/>
      <c r="V22" s="40"/>
      <c r="Y22" s="43"/>
      <c r="Z22" s="31"/>
      <c r="AA22" s="25"/>
      <c r="AB22" s="29"/>
      <c r="AC22" s="30"/>
      <c r="AD22" s="54"/>
      <c r="AE22" s="25"/>
      <c r="AF22" s="24"/>
    </row>
    <row r="23" spans="1:32" s="7" customFormat="1" ht="12.75" customHeight="1">
      <c r="A23" s="195"/>
      <c r="B23" s="196"/>
      <c r="C23" s="197"/>
      <c r="D23" s="196"/>
      <c r="E23" s="198"/>
      <c r="F23" s="199"/>
      <c r="G23" s="198"/>
      <c r="H23" s="199"/>
      <c r="I23" s="42"/>
      <c r="J23" s="34">
        <f>J22+25</f>
        <v>78825</v>
      </c>
      <c r="K23" s="203"/>
      <c r="L23" s="204"/>
      <c r="M23" s="39"/>
      <c r="N23" s="200"/>
      <c r="O23" s="201"/>
      <c r="P23" s="191"/>
      <c r="Q23" s="192"/>
      <c r="R23" s="219"/>
      <c r="S23" s="194"/>
      <c r="T23" s="185"/>
      <c r="U23" s="186"/>
      <c r="V23" s="40"/>
      <c r="Y23" s="43"/>
      <c r="Z23" s="28">
        <v>79500</v>
      </c>
      <c r="AA23" s="25" t="s">
        <v>21</v>
      </c>
      <c r="AB23" s="29"/>
      <c r="AC23" s="24"/>
      <c r="AD23" s="54">
        <v>4.398E-3</v>
      </c>
      <c r="AE23" s="25" t="s">
        <v>22</v>
      </c>
      <c r="AF23" s="24"/>
    </row>
    <row r="24" spans="1:32" s="7" customFormat="1" ht="12.75" customHeight="1">
      <c r="A24" s="195"/>
      <c r="B24" s="196"/>
      <c r="C24" s="197"/>
      <c r="D24" s="196"/>
      <c r="E24" s="198"/>
      <c r="F24" s="199"/>
      <c r="G24" s="200"/>
      <c r="H24" s="201"/>
      <c r="I24" s="42"/>
      <c r="J24" s="34">
        <f t="shared" ref="J24:J98" si="0">J23+25</f>
        <v>78850</v>
      </c>
      <c r="K24" s="222"/>
      <c r="L24" s="199"/>
      <c r="M24" s="39"/>
      <c r="N24" s="200"/>
      <c r="O24" s="201"/>
      <c r="P24" s="191"/>
      <c r="Q24" s="192"/>
      <c r="R24" s="183"/>
      <c r="S24" s="184"/>
      <c r="T24" s="185"/>
      <c r="U24" s="186"/>
      <c r="V24" s="40"/>
      <c r="Y24" s="43"/>
      <c r="Z24" s="60">
        <v>791.23</v>
      </c>
      <c r="AA24" s="25" t="s">
        <v>23</v>
      </c>
      <c r="AB24" s="29"/>
      <c r="AC24" s="24"/>
      <c r="AD24" s="55"/>
      <c r="AE24" s="24"/>
      <c r="AF24" s="24"/>
    </row>
    <row r="25" spans="1:32" s="7" customFormat="1" ht="12.75" customHeight="1">
      <c r="A25" s="195"/>
      <c r="B25" s="196"/>
      <c r="C25" s="197"/>
      <c r="D25" s="196"/>
      <c r="E25" s="198"/>
      <c r="F25" s="199"/>
      <c r="G25" s="200"/>
      <c r="H25" s="201"/>
      <c r="I25" s="42"/>
      <c r="J25" s="34">
        <f t="shared" si="0"/>
        <v>78875</v>
      </c>
      <c r="K25" s="222"/>
      <c r="L25" s="199"/>
      <c r="M25" s="39"/>
      <c r="N25" s="200"/>
      <c r="O25" s="201"/>
      <c r="P25" s="191"/>
      <c r="Q25" s="192"/>
      <c r="R25" s="183"/>
      <c r="S25" s="184"/>
      <c r="T25" s="185"/>
      <c r="U25" s="186"/>
      <c r="V25" s="40"/>
      <c r="Y25" s="43"/>
      <c r="Z25" s="60"/>
      <c r="AA25" s="25"/>
      <c r="AB25" s="29"/>
      <c r="AC25" s="24"/>
      <c r="AD25" s="55"/>
      <c r="AE25" s="24"/>
      <c r="AF25" s="24"/>
    </row>
    <row r="26" spans="1:32" s="7" customFormat="1" ht="12.75" customHeight="1">
      <c r="A26" s="195"/>
      <c r="B26" s="196"/>
      <c r="C26" s="197"/>
      <c r="D26" s="196"/>
      <c r="E26" s="198"/>
      <c r="F26" s="199"/>
      <c r="G26" s="200"/>
      <c r="H26" s="201"/>
      <c r="I26" s="42"/>
      <c r="J26" s="34">
        <f t="shared" si="0"/>
        <v>78900</v>
      </c>
      <c r="K26" s="222"/>
      <c r="L26" s="199"/>
      <c r="M26" s="39"/>
      <c r="N26" s="200"/>
      <c r="O26" s="201"/>
      <c r="P26" s="191"/>
      <c r="Q26" s="192"/>
      <c r="R26" s="183"/>
      <c r="S26" s="184"/>
      <c r="T26" s="185"/>
      <c r="U26" s="186"/>
      <c r="V26" s="40"/>
      <c r="Y26" s="43"/>
      <c r="Z26" s="28">
        <v>79550</v>
      </c>
      <c r="AA26" s="25" t="s">
        <v>21</v>
      </c>
      <c r="AB26" s="29"/>
      <c r="AC26" s="24"/>
      <c r="AD26" s="54">
        <v>4.1999999999999997E-3</v>
      </c>
      <c r="AE26" s="25" t="s">
        <v>22</v>
      </c>
      <c r="AF26" s="24"/>
    </row>
    <row r="27" spans="1:32" s="7" customFormat="1" ht="12.75" customHeight="1">
      <c r="A27" s="195"/>
      <c r="B27" s="196"/>
      <c r="C27" s="197"/>
      <c r="D27" s="196"/>
      <c r="E27" s="198"/>
      <c r="F27" s="199"/>
      <c r="G27" s="200"/>
      <c r="H27" s="201"/>
      <c r="I27" s="42"/>
      <c r="J27" s="34">
        <f t="shared" si="0"/>
        <v>78925</v>
      </c>
      <c r="K27" s="222"/>
      <c r="L27" s="199"/>
      <c r="M27" s="39"/>
      <c r="N27" s="200"/>
      <c r="O27" s="201"/>
      <c r="P27" s="191"/>
      <c r="Q27" s="192"/>
      <c r="R27" s="183"/>
      <c r="S27" s="184"/>
      <c r="T27" s="185"/>
      <c r="U27" s="186"/>
      <c r="V27" s="40"/>
      <c r="Y27" s="43"/>
      <c r="Z27" s="60">
        <v>791.44</v>
      </c>
      <c r="AA27" s="25" t="s">
        <v>23</v>
      </c>
      <c r="AB27" s="29"/>
      <c r="AC27" s="24"/>
      <c r="AD27" s="55"/>
      <c r="AE27" s="24"/>
      <c r="AF27" s="24"/>
    </row>
    <row r="28" spans="1:32" s="7" customFormat="1" ht="12.75" customHeight="1">
      <c r="A28" s="195"/>
      <c r="B28" s="196"/>
      <c r="C28" s="197"/>
      <c r="D28" s="196"/>
      <c r="E28" s="198"/>
      <c r="F28" s="199"/>
      <c r="G28" s="200"/>
      <c r="H28" s="201"/>
      <c r="I28" s="42"/>
      <c r="J28" s="34">
        <f t="shared" si="0"/>
        <v>78950</v>
      </c>
      <c r="K28" s="222"/>
      <c r="L28" s="199"/>
      <c r="M28" s="39"/>
      <c r="N28" s="200"/>
      <c r="O28" s="201"/>
      <c r="P28" s="191"/>
      <c r="Q28" s="192"/>
      <c r="R28" s="183"/>
      <c r="S28" s="184"/>
      <c r="T28" s="185"/>
      <c r="U28" s="186"/>
      <c r="V28" s="40"/>
      <c r="Y28" s="43"/>
      <c r="Z28" s="28"/>
      <c r="AA28" s="25"/>
      <c r="AB28" s="29"/>
      <c r="AC28" s="30"/>
      <c r="AD28" s="54"/>
      <c r="AE28" s="25"/>
      <c r="AF28" s="24"/>
    </row>
    <row r="29" spans="1:32" s="7" customFormat="1" ht="12.75" customHeight="1">
      <c r="A29" s="195"/>
      <c r="B29" s="196"/>
      <c r="C29" s="197"/>
      <c r="D29" s="196"/>
      <c r="E29" s="198"/>
      <c r="F29" s="199"/>
      <c r="G29" s="200"/>
      <c r="H29" s="201"/>
      <c r="I29" s="42"/>
      <c r="J29" s="34">
        <f t="shared" si="0"/>
        <v>78975</v>
      </c>
      <c r="K29" s="222"/>
      <c r="L29" s="199"/>
      <c r="M29" s="39"/>
      <c r="N29" s="200"/>
      <c r="O29" s="201"/>
      <c r="P29" s="191"/>
      <c r="Q29" s="192"/>
      <c r="R29" s="219"/>
      <c r="S29" s="194"/>
      <c r="T29" s="185"/>
      <c r="U29" s="186"/>
      <c r="V29" s="40"/>
      <c r="Y29" s="43"/>
      <c r="Z29" s="28">
        <v>79600</v>
      </c>
      <c r="AA29" s="25" t="s">
        <v>21</v>
      </c>
      <c r="AB29" s="29"/>
      <c r="AC29" s="24"/>
      <c r="AD29" s="54">
        <v>1.1999999999999999E-3</v>
      </c>
      <c r="AE29" s="25" t="s">
        <v>22</v>
      </c>
      <c r="AF29" s="23"/>
    </row>
    <row r="30" spans="1:32" s="7" customFormat="1" ht="12.75" customHeight="1">
      <c r="A30" s="195"/>
      <c r="B30" s="196"/>
      <c r="C30" s="197"/>
      <c r="D30" s="196"/>
      <c r="E30" s="198"/>
      <c r="F30" s="199"/>
      <c r="G30" s="200"/>
      <c r="H30" s="201"/>
      <c r="I30" s="42"/>
      <c r="J30" s="34">
        <f t="shared" si="0"/>
        <v>79000</v>
      </c>
      <c r="K30" s="222"/>
      <c r="L30" s="199"/>
      <c r="M30" s="39"/>
      <c r="N30" s="200"/>
      <c r="O30" s="201"/>
      <c r="P30" s="191"/>
      <c r="Q30" s="192"/>
      <c r="R30" s="219"/>
      <c r="S30" s="194"/>
      <c r="T30" s="185"/>
      <c r="U30" s="186"/>
      <c r="V30" s="40"/>
      <c r="Y30" s="43"/>
      <c r="Z30" s="60">
        <v>791.5</v>
      </c>
      <c r="AA30" s="25" t="s">
        <v>23</v>
      </c>
      <c r="AB30" s="29"/>
      <c r="AC30" s="24"/>
      <c r="AD30" s="55"/>
      <c r="AE30" s="24"/>
      <c r="AF30" s="23"/>
    </row>
    <row r="31" spans="1:32" s="7" customFormat="1" ht="12.75" customHeight="1">
      <c r="A31" s="195"/>
      <c r="B31" s="196"/>
      <c r="C31" s="197"/>
      <c r="D31" s="196"/>
      <c r="E31" s="198"/>
      <c r="F31" s="199"/>
      <c r="G31" s="198"/>
      <c r="H31" s="199"/>
      <c r="I31" s="42"/>
      <c r="J31" s="64">
        <v>79020.479999999996</v>
      </c>
      <c r="K31" s="203"/>
      <c r="L31" s="204"/>
      <c r="M31" s="39"/>
      <c r="N31" s="200"/>
      <c r="O31" s="201"/>
      <c r="P31" s="191"/>
      <c r="Q31" s="192"/>
      <c r="R31" s="219"/>
      <c r="S31" s="194"/>
      <c r="T31" s="185"/>
      <c r="U31" s="186"/>
      <c r="V31" s="63" t="s">
        <v>32</v>
      </c>
      <c r="Y31" s="43"/>
      <c r="Z31" s="31"/>
      <c r="AA31" s="25"/>
      <c r="AB31" s="29"/>
      <c r="AC31" s="30"/>
      <c r="AD31" s="61"/>
      <c r="AE31" s="24"/>
      <c r="AF31" s="23"/>
    </row>
    <row r="32" spans="1:32" s="7" customFormat="1" ht="12.75" customHeight="1">
      <c r="A32" s="195"/>
      <c r="B32" s="196"/>
      <c r="C32" s="197"/>
      <c r="D32" s="196"/>
      <c r="E32" s="198"/>
      <c r="F32" s="199"/>
      <c r="G32" s="200"/>
      <c r="H32" s="201"/>
      <c r="I32" s="42"/>
      <c r="J32" s="34">
        <f>J30+25</f>
        <v>79025</v>
      </c>
      <c r="K32" s="222"/>
      <c r="L32" s="199"/>
      <c r="M32" s="39"/>
      <c r="N32" s="200"/>
      <c r="O32" s="201"/>
      <c r="P32" s="191"/>
      <c r="Q32" s="192"/>
      <c r="R32" s="219"/>
      <c r="S32" s="194"/>
      <c r="T32" s="185"/>
      <c r="U32" s="186"/>
      <c r="V32" s="40"/>
      <c r="Y32" s="43"/>
      <c r="Z32" s="28">
        <v>79650</v>
      </c>
      <c r="AA32" s="25" t="s">
        <v>21</v>
      </c>
      <c r="AB32" s="29"/>
      <c r="AC32" s="24"/>
      <c r="AD32" s="54">
        <v>-1.6000000000000001E-3</v>
      </c>
      <c r="AE32" s="25" t="s">
        <v>22</v>
      </c>
      <c r="AF32" s="23"/>
    </row>
    <row r="33" spans="1:32" s="7" customFormat="1" ht="12.75" customHeight="1">
      <c r="A33" s="195"/>
      <c r="B33" s="196"/>
      <c r="C33" s="197"/>
      <c r="D33" s="196"/>
      <c r="E33" s="198"/>
      <c r="F33" s="199"/>
      <c r="G33" s="200"/>
      <c r="H33" s="201"/>
      <c r="I33" s="42"/>
      <c r="J33" s="34">
        <f t="shared" si="0"/>
        <v>79050</v>
      </c>
      <c r="K33" s="222"/>
      <c r="L33" s="199"/>
      <c r="M33" s="39"/>
      <c r="N33" s="200"/>
      <c r="O33" s="201"/>
      <c r="P33" s="191"/>
      <c r="Q33" s="192"/>
      <c r="R33" s="183"/>
      <c r="S33" s="184"/>
      <c r="T33" s="185"/>
      <c r="U33" s="186"/>
      <c r="V33" s="40"/>
      <c r="Y33" s="43"/>
      <c r="Z33" s="60">
        <v>791.42</v>
      </c>
      <c r="AA33" s="25" t="s">
        <v>23</v>
      </c>
      <c r="AB33" s="29"/>
      <c r="AC33" s="24"/>
      <c r="AD33" s="55"/>
      <c r="AE33" s="24"/>
      <c r="AF33" s="23"/>
    </row>
    <row r="34" spans="1:32" s="7" customFormat="1" ht="12.75" customHeight="1">
      <c r="A34" s="195"/>
      <c r="B34" s="196"/>
      <c r="C34" s="197"/>
      <c r="D34" s="196"/>
      <c r="E34" s="198"/>
      <c r="F34" s="199"/>
      <c r="G34" s="200"/>
      <c r="H34" s="201"/>
      <c r="I34" s="42"/>
      <c r="J34" s="34">
        <f t="shared" si="0"/>
        <v>79075</v>
      </c>
      <c r="K34" s="222"/>
      <c r="L34" s="199"/>
      <c r="M34" s="39"/>
      <c r="N34" s="200"/>
      <c r="O34" s="201"/>
      <c r="P34" s="191"/>
      <c r="Q34" s="192"/>
      <c r="R34" s="183"/>
      <c r="S34" s="184"/>
      <c r="T34" s="185"/>
      <c r="U34" s="186"/>
      <c r="V34" s="40"/>
      <c r="Y34" s="43"/>
      <c r="Z34" s="31"/>
      <c r="AA34" s="25"/>
      <c r="AB34" s="29"/>
      <c r="AC34" s="30"/>
      <c r="AD34" s="61"/>
      <c r="AE34" s="24"/>
      <c r="AF34" s="23"/>
    </row>
    <row r="35" spans="1:32" s="7" customFormat="1" ht="12.75" customHeight="1">
      <c r="A35" s="195"/>
      <c r="B35" s="196"/>
      <c r="C35" s="197"/>
      <c r="D35" s="196"/>
      <c r="E35" s="198"/>
      <c r="F35" s="199"/>
      <c r="G35" s="200"/>
      <c r="H35" s="201"/>
      <c r="I35" s="42"/>
      <c r="J35" s="34">
        <f t="shared" si="0"/>
        <v>79100</v>
      </c>
      <c r="K35" s="222"/>
      <c r="L35" s="199"/>
      <c r="M35" s="41"/>
      <c r="N35" s="200"/>
      <c r="O35" s="201"/>
      <c r="P35" s="202"/>
      <c r="Q35" s="201"/>
      <c r="R35" s="205"/>
      <c r="S35" s="196"/>
      <c r="T35" s="203"/>
      <c r="U35" s="204"/>
      <c r="V35" s="40"/>
      <c r="Y35" s="43"/>
      <c r="Z35" s="28">
        <v>79700</v>
      </c>
      <c r="AA35" s="25" t="s">
        <v>21</v>
      </c>
      <c r="AB35" s="29"/>
      <c r="AC35" s="24"/>
      <c r="AD35" s="54">
        <v>-4.0000000000000001E-3</v>
      </c>
      <c r="AE35" s="25" t="s">
        <v>22</v>
      </c>
      <c r="AF35" s="23"/>
    </row>
    <row r="36" spans="1:32" s="7" customFormat="1" ht="12.75" customHeight="1">
      <c r="A36" s="195"/>
      <c r="B36" s="196"/>
      <c r="C36" s="197"/>
      <c r="D36" s="196"/>
      <c r="E36" s="198"/>
      <c r="F36" s="199"/>
      <c r="G36" s="200"/>
      <c r="H36" s="201"/>
      <c r="I36" s="42"/>
      <c r="J36" s="34">
        <f t="shared" si="0"/>
        <v>79125</v>
      </c>
      <c r="K36" s="222"/>
      <c r="L36" s="199"/>
      <c r="M36" s="39"/>
      <c r="N36" s="200"/>
      <c r="O36" s="201"/>
      <c r="P36" s="191"/>
      <c r="Q36" s="192"/>
      <c r="R36" s="183"/>
      <c r="S36" s="184"/>
      <c r="T36" s="185"/>
      <c r="U36" s="186"/>
      <c r="V36" s="40"/>
      <c r="Y36" s="43"/>
      <c r="Z36" s="60">
        <v>791.22</v>
      </c>
      <c r="AA36" s="25" t="s">
        <v>23</v>
      </c>
      <c r="AB36" s="29"/>
      <c r="AC36" s="24"/>
      <c r="AD36" s="55"/>
      <c r="AE36" s="24"/>
      <c r="AF36" s="23"/>
    </row>
    <row r="37" spans="1:32" s="7" customFormat="1" ht="12.75" customHeight="1">
      <c r="A37" s="195"/>
      <c r="B37" s="196"/>
      <c r="C37" s="197"/>
      <c r="D37" s="196"/>
      <c r="E37" s="198"/>
      <c r="F37" s="199"/>
      <c r="G37" s="200"/>
      <c r="H37" s="201"/>
      <c r="I37" s="42"/>
      <c r="J37" s="34">
        <f t="shared" si="0"/>
        <v>79150</v>
      </c>
      <c r="K37" s="222"/>
      <c r="L37" s="199"/>
      <c r="M37" s="39"/>
      <c r="N37" s="200"/>
      <c r="O37" s="201"/>
      <c r="P37" s="191"/>
      <c r="Q37" s="192"/>
      <c r="R37" s="183"/>
      <c r="S37" s="184"/>
      <c r="T37" s="185"/>
      <c r="U37" s="186"/>
      <c r="V37" s="40"/>
      <c r="Y37" s="43"/>
      <c r="Z37" s="60"/>
      <c r="AA37" s="25"/>
      <c r="AB37" s="29"/>
      <c r="AC37" s="24"/>
      <c r="AD37" s="55"/>
      <c r="AE37" s="24"/>
      <c r="AF37" s="23"/>
    </row>
    <row r="38" spans="1:32" s="7" customFormat="1" ht="12.75" customHeight="1">
      <c r="A38" s="195"/>
      <c r="B38" s="196"/>
      <c r="C38" s="197"/>
      <c r="D38" s="196"/>
      <c r="E38" s="198"/>
      <c r="F38" s="199"/>
      <c r="G38" s="200"/>
      <c r="H38" s="201"/>
      <c r="I38" s="42"/>
      <c r="J38" s="34">
        <f t="shared" si="0"/>
        <v>79175</v>
      </c>
      <c r="K38" s="222"/>
      <c r="L38" s="199"/>
      <c r="M38" s="39"/>
      <c r="N38" s="200"/>
      <c r="O38" s="201"/>
      <c r="P38" s="191"/>
      <c r="Q38" s="192"/>
      <c r="R38" s="183"/>
      <c r="S38" s="184"/>
      <c r="T38" s="185"/>
      <c r="U38" s="186"/>
      <c r="V38" s="40"/>
      <c r="Y38" s="43"/>
      <c r="Z38" s="60"/>
      <c r="AA38" s="25"/>
      <c r="AB38" s="29"/>
      <c r="AC38" s="24"/>
      <c r="AD38" s="55"/>
      <c r="AE38" s="24"/>
      <c r="AF38" s="23"/>
    </row>
    <row r="39" spans="1:32" s="7" customFormat="1" ht="12.75" customHeight="1">
      <c r="A39" s="195"/>
      <c r="B39" s="196"/>
      <c r="C39" s="197"/>
      <c r="D39" s="196"/>
      <c r="E39" s="198"/>
      <c r="F39" s="199"/>
      <c r="G39" s="200"/>
      <c r="H39" s="201"/>
      <c r="I39" s="42"/>
      <c r="J39" s="34">
        <f t="shared" si="0"/>
        <v>79200</v>
      </c>
      <c r="K39" s="222"/>
      <c r="L39" s="199"/>
      <c r="M39" s="39"/>
      <c r="N39" s="200"/>
      <c r="O39" s="201"/>
      <c r="P39" s="191"/>
      <c r="Q39" s="192"/>
      <c r="R39" s="183"/>
      <c r="S39" s="184"/>
      <c r="T39" s="185"/>
      <c r="U39" s="186"/>
      <c r="V39" s="40"/>
      <c r="Y39" s="43"/>
      <c r="Z39" s="60"/>
      <c r="AA39" s="25"/>
      <c r="AB39" s="29"/>
      <c r="AC39" s="24"/>
      <c r="AD39" s="55"/>
      <c r="AE39" s="24"/>
      <c r="AF39" s="23"/>
    </row>
    <row r="40" spans="1:32" s="7" customFormat="1" ht="12.75" customHeight="1">
      <c r="A40" s="195"/>
      <c r="B40" s="196"/>
      <c r="C40" s="197"/>
      <c r="D40" s="196"/>
      <c r="E40" s="198"/>
      <c r="F40" s="199"/>
      <c r="G40" s="198"/>
      <c r="H40" s="199"/>
      <c r="I40" s="42"/>
      <c r="J40" s="137">
        <v>79221.17</v>
      </c>
      <c r="K40" s="203"/>
      <c r="L40" s="204"/>
      <c r="M40" s="39"/>
      <c r="N40" s="200"/>
      <c r="O40" s="201"/>
      <c r="P40" s="191"/>
      <c r="Q40" s="192"/>
      <c r="R40" s="219"/>
      <c r="S40" s="194"/>
      <c r="T40" s="185"/>
      <c r="U40" s="186"/>
      <c r="V40" s="63" t="s">
        <v>31</v>
      </c>
      <c r="Y40" s="43"/>
      <c r="Z40" s="60"/>
      <c r="AA40" s="25"/>
      <c r="AB40" s="29"/>
      <c r="AC40" s="24"/>
      <c r="AD40" s="55"/>
      <c r="AE40" s="24"/>
      <c r="AF40" s="23"/>
    </row>
    <row r="41" spans="1:32" s="7" customFormat="1" ht="12.75" customHeight="1">
      <c r="A41" s="195"/>
      <c r="B41" s="196"/>
      <c r="C41" s="197"/>
      <c r="D41" s="196"/>
      <c r="E41" s="198"/>
      <c r="F41" s="199"/>
      <c r="G41" s="200"/>
      <c r="H41" s="201"/>
      <c r="I41" s="42"/>
      <c r="J41" s="34">
        <f>J39+25</f>
        <v>79225</v>
      </c>
      <c r="K41" s="222"/>
      <c r="L41" s="199"/>
      <c r="M41" s="39"/>
      <c r="N41" s="200"/>
      <c r="O41" s="201"/>
      <c r="P41" s="191"/>
      <c r="Q41" s="192"/>
      <c r="R41" s="183"/>
      <c r="S41" s="184"/>
      <c r="T41" s="185"/>
      <c r="U41" s="186"/>
      <c r="V41" s="40"/>
      <c r="Y41" s="43"/>
      <c r="Z41" s="60"/>
      <c r="AA41" s="25"/>
      <c r="AB41" s="29"/>
      <c r="AC41" s="24"/>
      <c r="AD41" s="55"/>
      <c r="AE41" s="24"/>
      <c r="AF41" s="23"/>
    </row>
    <row r="42" spans="1:32" s="7" customFormat="1" ht="12.75" customHeight="1">
      <c r="A42" s="195"/>
      <c r="B42" s="196"/>
      <c r="C42" s="197"/>
      <c r="D42" s="196"/>
      <c r="E42" s="198"/>
      <c r="F42" s="199"/>
      <c r="G42" s="200"/>
      <c r="H42" s="201"/>
      <c r="I42" s="42"/>
      <c r="J42" s="34">
        <f t="shared" si="0"/>
        <v>79250</v>
      </c>
      <c r="K42" s="222"/>
      <c r="L42" s="199"/>
      <c r="M42" s="39"/>
      <c r="N42" s="200"/>
      <c r="O42" s="201"/>
      <c r="P42" s="191"/>
      <c r="Q42" s="192"/>
      <c r="R42" s="183"/>
      <c r="S42" s="184"/>
      <c r="T42" s="185"/>
      <c r="U42" s="186"/>
      <c r="V42" s="40"/>
      <c r="Y42" s="43"/>
      <c r="Z42" s="60"/>
      <c r="AA42" s="25"/>
      <c r="AB42" s="29"/>
      <c r="AC42" s="24"/>
      <c r="AD42" s="55"/>
      <c r="AE42" s="24"/>
      <c r="AF42" s="23"/>
    </row>
    <row r="43" spans="1:32" s="7" customFormat="1" ht="12.75" customHeight="1">
      <c r="A43" s="195"/>
      <c r="B43" s="196"/>
      <c r="C43" s="197"/>
      <c r="D43" s="196"/>
      <c r="E43" s="198"/>
      <c r="F43" s="199"/>
      <c r="G43" s="200"/>
      <c r="H43" s="201"/>
      <c r="I43" s="42"/>
      <c r="J43" s="34">
        <f t="shared" si="0"/>
        <v>79275</v>
      </c>
      <c r="K43" s="222"/>
      <c r="L43" s="199"/>
      <c r="M43" s="39"/>
      <c r="N43" s="200"/>
      <c r="O43" s="201"/>
      <c r="P43" s="191"/>
      <c r="Q43" s="192"/>
      <c r="R43" s="183"/>
      <c r="S43" s="184"/>
      <c r="T43" s="185"/>
      <c r="U43" s="186"/>
      <c r="V43" s="40"/>
      <c r="Y43" s="43"/>
      <c r="Z43" s="60"/>
      <c r="AA43" s="25"/>
      <c r="AB43" s="29"/>
      <c r="AC43" s="24"/>
      <c r="AD43" s="55"/>
      <c r="AE43" s="24"/>
      <c r="AF43" s="23"/>
    </row>
    <row r="44" spans="1:32" s="7" customFormat="1" ht="12.75" customHeight="1">
      <c r="A44" s="195"/>
      <c r="B44" s="196"/>
      <c r="C44" s="197"/>
      <c r="D44" s="196"/>
      <c r="E44" s="198"/>
      <c r="F44" s="199"/>
      <c r="G44" s="200"/>
      <c r="H44" s="201"/>
      <c r="I44" s="42"/>
      <c r="J44" s="34">
        <f t="shared" si="0"/>
        <v>79300</v>
      </c>
      <c r="K44" s="222"/>
      <c r="L44" s="199"/>
      <c r="M44" s="39"/>
      <c r="N44" s="200"/>
      <c r="O44" s="201"/>
      <c r="P44" s="191"/>
      <c r="Q44" s="192"/>
      <c r="R44" s="183"/>
      <c r="S44" s="184"/>
      <c r="T44" s="185"/>
      <c r="U44" s="186"/>
      <c r="V44" s="40"/>
      <c r="Y44" s="43"/>
      <c r="Z44" s="60"/>
      <c r="AA44" s="25"/>
      <c r="AB44" s="29"/>
      <c r="AC44" s="24"/>
      <c r="AD44" s="55"/>
      <c r="AE44" s="24"/>
      <c r="AF44" s="23"/>
    </row>
    <row r="45" spans="1:32" s="7" customFormat="1" ht="12.75" customHeight="1">
      <c r="A45" s="195"/>
      <c r="B45" s="196"/>
      <c r="C45" s="197"/>
      <c r="D45" s="196"/>
      <c r="E45" s="198"/>
      <c r="F45" s="199"/>
      <c r="G45" s="200"/>
      <c r="H45" s="201"/>
      <c r="I45" s="42"/>
      <c r="J45" s="34">
        <f t="shared" si="0"/>
        <v>79325</v>
      </c>
      <c r="K45" s="222"/>
      <c r="L45" s="199"/>
      <c r="M45" s="39"/>
      <c r="N45" s="200"/>
      <c r="O45" s="201"/>
      <c r="P45" s="191"/>
      <c r="Q45" s="192"/>
      <c r="R45" s="183"/>
      <c r="S45" s="184"/>
      <c r="T45" s="185"/>
      <c r="U45" s="186"/>
      <c r="V45" s="40"/>
      <c r="Y45" s="43"/>
      <c r="Z45" s="60"/>
      <c r="AA45" s="25"/>
      <c r="AB45" s="29"/>
      <c r="AC45" s="24"/>
      <c r="AD45" s="55"/>
      <c r="AE45" s="24"/>
      <c r="AF45" s="23"/>
    </row>
    <row r="46" spans="1:32" s="7" customFormat="1" ht="12.75" customHeight="1">
      <c r="A46" s="195"/>
      <c r="B46" s="196"/>
      <c r="C46" s="197"/>
      <c r="D46" s="196"/>
      <c r="E46" s="198"/>
      <c r="F46" s="199"/>
      <c r="G46" s="200"/>
      <c r="H46" s="201"/>
      <c r="I46" s="42"/>
      <c r="J46" s="34">
        <f t="shared" si="0"/>
        <v>79350</v>
      </c>
      <c r="K46" s="222"/>
      <c r="L46" s="199"/>
      <c r="M46" s="39"/>
      <c r="N46" s="200"/>
      <c r="O46" s="201"/>
      <c r="P46" s="191"/>
      <c r="Q46" s="192"/>
      <c r="R46" s="183"/>
      <c r="S46" s="184"/>
      <c r="T46" s="185"/>
      <c r="U46" s="186"/>
      <c r="V46" s="40"/>
      <c r="Y46" s="43"/>
      <c r="Z46" s="60"/>
      <c r="AA46" s="25"/>
      <c r="AB46" s="29"/>
      <c r="AC46" s="24"/>
      <c r="AD46" s="55"/>
      <c r="AE46" s="24"/>
      <c r="AF46" s="23"/>
    </row>
    <row r="47" spans="1:32" s="7" customFormat="1" ht="12.75" customHeight="1">
      <c r="A47" s="195"/>
      <c r="B47" s="196"/>
      <c r="C47" s="197"/>
      <c r="D47" s="196"/>
      <c r="E47" s="198"/>
      <c r="F47" s="199"/>
      <c r="G47" s="200"/>
      <c r="H47" s="201"/>
      <c r="I47" s="42"/>
      <c r="J47" s="34">
        <f t="shared" si="0"/>
        <v>79375</v>
      </c>
      <c r="K47" s="222"/>
      <c r="L47" s="199"/>
      <c r="M47" s="39"/>
      <c r="N47" s="200"/>
      <c r="O47" s="201"/>
      <c r="P47" s="191"/>
      <c r="Q47" s="192"/>
      <c r="R47" s="183"/>
      <c r="S47" s="184"/>
      <c r="T47" s="185"/>
      <c r="U47" s="186"/>
      <c r="V47" s="40"/>
      <c r="Y47" s="43"/>
      <c r="Z47" s="60"/>
      <c r="AA47" s="25"/>
      <c r="AB47" s="29"/>
      <c r="AC47" s="24"/>
      <c r="AD47" s="55"/>
      <c r="AE47" s="24"/>
      <c r="AF47" s="23"/>
    </row>
    <row r="48" spans="1:32" s="7" customFormat="1" ht="12.75" customHeight="1">
      <c r="A48" s="195"/>
      <c r="B48" s="196"/>
      <c r="C48" s="197"/>
      <c r="D48" s="196"/>
      <c r="E48" s="198"/>
      <c r="F48" s="199"/>
      <c r="G48" s="200"/>
      <c r="H48" s="201"/>
      <c r="I48" s="42"/>
      <c r="J48" s="34">
        <f t="shared" si="0"/>
        <v>79400</v>
      </c>
      <c r="K48" s="222"/>
      <c r="L48" s="199"/>
      <c r="M48" s="39"/>
      <c r="N48" s="200"/>
      <c r="O48" s="201"/>
      <c r="P48" s="191"/>
      <c r="Q48" s="192"/>
      <c r="R48" s="183"/>
      <c r="S48" s="184"/>
      <c r="T48" s="185"/>
      <c r="U48" s="186"/>
      <c r="V48" s="40"/>
      <c r="Y48" s="43"/>
      <c r="Z48" s="60"/>
      <c r="AA48" s="25"/>
      <c r="AB48" s="29"/>
      <c r="AC48" s="24"/>
      <c r="AD48" s="55"/>
      <c r="AE48" s="24"/>
      <c r="AF48" s="23"/>
    </row>
    <row r="49" spans="1:32" s="7" customFormat="1" ht="12.75" customHeight="1">
      <c r="A49" s="195"/>
      <c r="B49" s="196"/>
      <c r="C49" s="197"/>
      <c r="D49" s="196"/>
      <c r="E49" s="198"/>
      <c r="F49" s="199"/>
      <c r="G49" s="200"/>
      <c r="H49" s="201"/>
      <c r="I49" s="42"/>
      <c r="J49" s="34">
        <f t="shared" si="0"/>
        <v>79425</v>
      </c>
      <c r="K49" s="222"/>
      <c r="L49" s="199"/>
      <c r="M49" s="39"/>
      <c r="N49" s="200"/>
      <c r="O49" s="201"/>
      <c r="P49" s="191"/>
      <c r="Q49" s="192"/>
      <c r="R49" s="183"/>
      <c r="S49" s="184"/>
      <c r="T49" s="185"/>
      <c r="U49" s="186"/>
      <c r="V49" s="40"/>
      <c r="Y49" s="43"/>
      <c r="Z49" s="60"/>
      <c r="AA49" s="25"/>
      <c r="AB49" s="29"/>
      <c r="AC49" s="24"/>
      <c r="AD49" s="55"/>
      <c r="AE49" s="24"/>
      <c r="AF49" s="23"/>
    </row>
    <row r="50" spans="1:32" s="7" customFormat="1" ht="12.75" customHeight="1">
      <c r="A50" s="206"/>
      <c r="B50" s="207"/>
      <c r="C50" s="208"/>
      <c r="D50" s="207"/>
      <c r="E50" s="209"/>
      <c r="F50" s="210"/>
      <c r="G50" s="211"/>
      <c r="H50" s="212"/>
      <c r="I50" s="76"/>
      <c r="J50" s="77">
        <f t="shared" si="0"/>
        <v>79450</v>
      </c>
      <c r="K50" s="286"/>
      <c r="L50" s="210"/>
      <c r="M50" s="78"/>
      <c r="N50" s="211"/>
      <c r="O50" s="212"/>
      <c r="P50" s="215"/>
      <c r="Q50" s="212"/>
      <c r="R50" s="216"/>
      <c r="S50" s="207"/>
      <c r="T50" s="213"/>
      <c r="U50" s="214"/>
      <c r="V50" s="144"/>
      <c r="W50" s="149"/>
      <c r="Y50" s="43"/>
      <c r="Z50" s="60"/>
      <c r="AA50" s="25"/>
      <c r="AB50" s="29"/>
      <c r="AC50" s="24"/>
      <c r="AD50" s="55"/>
      <c r="AE50" s="24"/>
      <c r="AF50" s="23"/>
    </row>
    <row r="51" spans="1:32" s="7" customFormat="1" ht="12.75" customHeight="1">
      <c r="A51" s="195">
        <f>E51+K51</f>
        <v>790.38634999999999</v>
      </c>
      <c r="B51" s="196"/>
      <c r="C51" s="197"/>
      <c r="D51" s="196"/>
      <c r="E51" s="198">
        <f>G51*I51</f>
        <v>-0.67364999999999997</v>
      </c>
      <c r="F51" s="199"/>
      <c r="G51" s="198">
        <v>-4.4999999999999998E-2</v>
      </c>
      <c r="H51" s="199"/>
      <c r="I51" s="39">
        <v>14.97</v>
      </c>
      <c r="J51" s="133">
        <v>79461.350000000006</v>
      </c>
      <c r="K51" s="217">
        <f>Z21</f>
        <v>791.06</v>
      </c>
      <c r="L51" s="218"/>
      <c r="M51" s="39"/>
      <c r="N51" s="200"/>
      <c r="O51" s="201"/>
      <c r="P51" s="191"/>
      <c r="Q51" s="192"/>
      <c r="R51" s="219"/>
      <c r="S51" s="194"/>
      <c r="T51" s="185"/>
      <c r="U51" s="186"/>
      <c r="V51" s="40"/>
      <c r="W51" s="149"/>
      <c r="Y51" s="43"/>
      <c r="Z51" s="60"/>
      <c r="AA51" s="25"/>
      <c r="AB51" s="29"/>
      <c r="AC51" s="24"/>
      <c r="AD51" s="55"/>
      <c r="AE51" s="24"/>
      <c r="AF51" s="23"/>
    </row>
    <row r="52" spans="1:32" s="7" customFormat="1" ht="12.75" customHeight="1">
      <c r="A52" s="195">
        <f t="shared" ref="A52:A116" si="1">E52+K52</f>
        <v>790.43153269999993</v>
      </c>
      <c r="B52" s="196"/>
      <c r="C52" s="197"/>
      <c r="D52" s="196"/>
      <c r="E52" s="198">
        <f t="shared" ref="E52:E116" si="2">G52*I52</f>
        <v>-0.6885</v>
      </c>
      <c r="F52" s="199"/>
      <c r="G52" s="198">
        <v>-4.4999999999999998E-2</v>
      </c>
      <c r="H52" s="199"/>
      <c r="I52" s="39">
        <v>15.3</v>
      </c>
      <c r="J52" s="34">
        <f>J50+25</f>
        <v>79475</v>
      </c>
      <c r="K52" s="203">
        <f>$Z$21+($AD$23*($J52-$Z$20))</f>
        <v>791.12003269999991</v>
      </c>
      <c r="L52" s="204"/>
      <c r="M52" s="39"/>
      <c r="N52" s="200"/>
      <c r="O52" s="201"/>
      <c r="P52" s="191"/>
      <c r="Q52" s="192"/>
      <c r="R52" s="183"/>
      <c r="S52" s="184"/>
      <c r="T52" s="185"/>
      <c r="U52" s="186"/>
      <c r="V52" s="40"/>
      <c r="W52" s="149"/>
      <c r="Y52" s="43"/>
      <c r="Z52" s="60"/>
      <c r="AA52" s="25"/>
      <c r="AB52" s="29"/>
      <c r="AC52" s="24"/>
      <c r="AD52" s="55"/>
      <c r="AE52" s="24"/>
      <c r="AF52" s="23"/>
    </row>
    <row r="53" spans="1:32" s="7" customFormat="1" ht="12.75" customHeight="1">
      <c r="A53" s="195">
        <f t="shared" si="1"/>
        <v>790.50998269999991</v>
      </c>
      <c r="B53" s="196"/>
      <c r="C53" s="197"/>
      <c r="D53" s="196"/>
      <c r="E53" s="198">
        <f t="shared" si="2"/>
        <v>-0.72</v>
      </c>
      <c r="F53" s="199"/>
      <c r="G53" s="198">
        <v>-4.4999999999999998E-2</v>
      </c>
      <c r="H53" s="199"/>
      <c r="I53" s="39">
        <v>16</v>
      </c>
      <c r="J53" s="133">
        <f t="shared" si="0"/>
        <v>79500</v>
      </c>
      <c r="K53" s="217">
        <f>$Z$21+($AD$23*($J53-$Z$20))</f>
        <v>791.22998269999994</v>
      </c>
      <c r="L53" s="218"/>
      <c r="M53" s="39"/>
      <c r="N53" s="200"/>
      <c r="O53" s="201"/>
      <c r="P53" s="191"/>
      <c r="Q53" s="192"/>
      <c r="R53" s="183"/>
      <c r="S53" s="184"/>
      <c r="T53" s="185"/>
      <c r="U53" s="186"/>
      <c r="V53" s="40"/>
      <c r="W53" s="149"/>
      <c r="Y53" s="43"/>
      <c r="Z53" s="60"/>
      <c r="AA53" s="25"/>
      <c r="AB53" s="29"/>
      <c r="AC53" s="24"/>
      <c r="AD53" s="55"/>
      <c r="AE53" s="24"/>
      <c r="AF53" s="23"/>
    </row>
    <row r="54" spans="1:32" s="7" customFormat="1" ht="12.75" customHeight="1">
      <c r="A54" s="195">
        <f t="shared" si="1"/>
        <v>790.61500000000001</v>
      </c>
      <c r="B54" s="196"/>
      <c r="C54" s="197"/>
      <c r="D54" s="196"/>
      <c r="E54" s="198">
        <f t="shared" si="2"/>
        <v>-0.72</v>
      </c>
      <c r="F54" s="199"/>
      <c r="G54" s="198">
        <v>-4.4999999999999998E-2</v>
      </c>
      <c r="H54" s="199"/>
      <c r="I54" s="39">
        <v>16</v>
      </c>
      <c r="J54" s="34">
        <f t="shared" si="0"/>
        <v>79525</v>
      </c>
      <c r="K54" s="203">
        <f>$Z$24+($AD$26*($J54-$Z$23))</f>
        <v>791.33500000000004</v>
      </c>
      <c r="L54" s="204"/>
      <c r="M54" s="39"/>
      <c r="N54" s="200"/>
      <c r="O54" s="201"/>
      <c r="P54" s="191"/>
      <c r="Q54" s="192"/>
      <c r="R54" s="183"/>
      <c r="S54" s="184"/>
      <c r="T54" s="185"/>
      <c r="U54" s="186"/>
      <c r="V54" s="40"/>
      <c r="W54" s="149"/>
      <c r="Y54" s="43"/>
      <c r="Z54" s="60"/>
      <c r="AA54" s="25"/>
      <c r="AB54" s="29"/>
      <c r="AC54" s="24"/>
      <c r="AD54" s="55"/>
      <c r="AE54" s="24"/>
      <c r="AF54" s="23"/>
    </row>
    <row r="55" spans="1:32" s="7" customFormat="1" ht="12.75" customHeight="1">
      <c r="A55" s="195">
        <f t="shared" si="1"/>
        <v>790.70303200000001</v>
      </c>
      <c r="B55" s="196"/>
      <c r="C55" s="284" t="s">
        <v>54</v>
      </c>
      <c r="D55" s="285"/>
      <c r="E55" s="198">
        <f t="shared" si="2"/>
        <v>-0.72</v>
      </c>
      <c r="F55" s="199"/>
      <c r="G55" s="298">
        <f>-0.045+((0.06+0.045)/($J$74-$J$55))*($J55-$J$55)</f>
        <v>-4.4999999999999998E-2</v>
      </c>
      <c r="H55" s="299"/>
      <c r="I55" s="39">
        <v>16</v>
      </c>
      <c r="J55" s="139">
        <v>79545.960000000006</v>
      </c>
      <c r="K55" s="203">
        <f>$Z$24+($AD$26*($J55-$Z$23))</f>
        <v>791.42303200000003</v>
      </c>
      <c r="L55" s="204"/>
      <c r="M55" s="39"/>
      <c r="N55" s="200"/>
      <c r="O55" s="201"/>
      <c r="P55" s="191"/>
      <c r="Q55" s="192"/>
      <c r="R55" s="219"/>
      <c r="S55" s="194"/>
      <c r="T55" s="185"/>
      <c r="U55" s="186"/>
      <c r="V55" s="123" t="s">
        <v>61</v>
      </c>
      <c r="W55" s="149"/>
      <c r="Y55" s="43"/>
      <c r="Z55" s="60"/>
      <c r="AA55" s="25"/>
      <c r="AB55" s="29"/>
      <c r="AC55" s="24"/>
      <c r="AD55" s="55"/>
      <c r="AE55" s="24"/>
      <c r="AF55" s="23"/>
    </row>
    <row r="56" spans="1:32" s="7" customFormat="1" ht="12.75" customHeight="1">
      <c r="A56" s="195">
        <f t="shared" si="1"/>
        <v>790.73799888620761</v>
      </c>
      <c r="B56" s="196"/>
      <c r="C56" s="284" t="s">
        <v>54</v>
      </c>
      <c r="D56" s="285"/>
      <c r="E56" s="198">
        <f t="shared" si="2"/>
        <v>-0.70200111379249164</v>
      </c>
      <c r="F56" s="199"/>
      <c r="G56" s="298">
        <f t="shared" ref="G56:G74" si="3">-0.045+((0.06+0.045)/($J$74-$J$55))*($J56-$J$55)</f>
        <v>-4.3875069612030727E-2</v>
      </c>
      <c r="H56" s="299"/>
      <c r="I56" s="39">
        <v>16</v>
      </c>
      <c r="J56" s="133">
        <f>J54+25</f>
        <v>79550</v>
      </c>
      <c r="K56" s="217">
        <f>$Z$24+($AD$26*($J56-$Z$23))</f>
        <v>791.44</v>
      </c>
      <c r="L56" s="218"/>
      <c r="M56" s="39"/>
      <c r="N56" s="200"/>
      <c r="O56" s="201"/>
      <c r="P56" s="191"/>
      <c r="Q56" s="192"/>
      <c r="R56" s="183"/>
      <c r="S56" s="184"/>
      <c r="T56" s="185"/>
      <c r="U56" s="186"/>
      <c r="V56" s="40"/>
      <c r="W56" s="149"/>
      <c r="Y56" s="43"/>
      <c r="Z56" s="60"/>
      <c r="AA56" s="25"/>
      <c r="AB56" s="29"/>
      <c r="AC56" s="24"/>
      <c r="AD56" s="55"/>
      <c r="AE56" s="24"/>
      <c r="AF56" s="23"/>
    </row>
    <row r="57" spans="1:32" s="7" customFormat="1" ht="12.75" customHeight="1">
      <c r="A57" s="195">
        <f t="shared" si="1"/>
        <v>790.87937813254132</v>
      </c>
      <c r="B57" s="196"/>
      <c r="C57" s="284" t="s">
        <v>54</v>
      </c>
      <c r="D57" s="285"/>
      <c r="E57" s="198">
        <f t="shared" si="2"/>
        <v>-0.59062186745872414</v>
      </c>
      <c r="F57" s="199"/>
      <c r="G57" s="298">
        <f t="shared" si="3"/>
        <v>-3.6913866716170259E-2</v>
      </c>
      <c r="H57" s="299"/>
      <c r="I57" s="39">
        <v>16</v>
      </c>
      <c r="J57" s="34">
        <f t="shared" si="0"/>
        <v>79575</v>
      </c>
      <c r="K57" s="203">
        <f>$Z$27+($AD$29*($J57-$Z$26))</f>
        <v>791.47</v>
      </c>
      <c r="L57" s="204"/>
      <c r="M57" s="39"/>
      <c r="N57" s="200"/>
      <c r="O57" s="201"/>
      <c r="P57" s="191"/>
      <c r="Q57" s="192"/>
      <c r="R57" s="183"/>
      <c r="S57" s="184"/>
      <c r="T57" s="185"/>
      <c r="U57" s="186"/>
      <c r="V57" s="40"/>
      <c r="W57" s="149"/>
      <c r="Y57" s="43"/>
      <c r="Z57" s="60"/>
      <c r="AA57" s="25"/>
      <c r="AB57" s="29"/>
      <c r="AC57" s="24"/>
      <c r="AD57" s="55"/>
      <c r="AE57" s="24"/>
      <c r="AF57" s="23"/>
    </row>
    <row r="58" spans="1:32" s="7" customFormat="1" ht="12.75" customHeight="1">
      <c r="A58" s="195">
        <f t="shared" si="1"/>
        <v>791.02075737887503</v>
      </c>
      <c r="B58" s="196"/>
      <c r="C58" s="284" t="s">
        <v>54</v>
      </c>
      <c r="D58" s="285"/>
      <c r="E58" s="198">
        <f t="shared" si="2"/>
        <v>-0.47924262112495664</v>
      </c>
      <c r="F58" s="199"/>
      <c r="G58" s="298">
        <f t="shared" si="3"/>
        <v>-2.995266382030979E-2</v>
      </c>
      <c r="H58" s="299"/>
      <c r="I58" s="39">
        <v>16</v>
      </c>
      <c r="J58" s="133">
        <f t="shared" si="0"/>
        <v>79600</v>
      </c>
      <c r="K58" s="217">
        <f>$Z$27+($AD$29*($J58-$Z$26))</f>
        <v>791.5</v>
      </c>
      <c r="L58" s="218"/>
      <c r="M58" s="39"/>
      <c r="N58" s="200"/>
      <c r="O58" s="201"/>
      <c r="P58" s="191"/>
      <c r="Q58" s="192"/>
      <c r="R58" s="183"/>
      <c r="S58" s="184"/>
      <c r="T58" s="185"/>
      <c r="U58" s="186"/>
      <c r="V58" s="40"/>
      <c r="W58" s="149"/>
      <c r="Y58" s="43"/>
      <c r="Z58" s="60"/>
      <c r="AA58" s="25"/>
      <c r="AB58" s="29"/>
      <c r="AC58" s="24"/>
      <c r="AD58" s="55"/>
      <c r="AE58" s="24"/>
      <c r="AF58" s="23"/>
    </row>
    <row r="59" spans="1:32" s="7" customFormat="1" ht="12.75" customHeight="1">
      <c r="A59" s="195">
        <f t="shared" si="1"/>
        <v>791.09213662520881</v>
      </c>
      <c r="B59" s="196"/>
      <c r="C59" s="284" t="s">
        <v>54</v>
      </c>
      <c r="D59" s="285"/>
      <c r="E59" s="198">
        <f t="shared" si="2"/>
        <v>-0.36786337479118913</v>
      </c>
      <c r="F59" s="199"/>
      <c r="G59" s="298">
        <f t="shared" si="3"/>
        <v>-2.2991460924449321E-2</v>
      </c>
      <c r="H59" s="299"/>
      <c r="I59" s="39">
        <v>16</v>
      </c>
      <c r="J59" s="34">
        <f t="shared" si="0"/>
        <v>79625</v>
      </c>
      <c r="K59" s="203">
        <f>$Z$30+($AD$32*($J59-$Z$29))</f>
        <v>791.46</v>
      </c>
      <c r="L59" s="204"/>
      <c r="M59" s="39"/>
      <c r="N59" s="200"/>
      <c r="O59" s="201"/>
      <c r="P59" s="191"/>
      <c r="Q59" s="192"/>
      <c r="R59" s="205"/>
      <c r="S59" s="196"/>
      <c r="T59" s="203"/>
      <c r="U59" s="204"/>
      <c r="V59" s="40"/>
      <c r="W59" s="149"/>
      <c r="Y59" s="43"/>
      <c r="Z59" s="60"/>
      <c r="AA59" s="25"/>
      <c r="AB59" s="29"/>
      <c r="AC59" s="24"/>
      <c r="AD59" s="55"/>
      <c r="AE59" s="24"/>
      <c r="AF59" s="23"/>
    </row>
    <row r="60" spans="1:32" s="7" customFormat="1" ht="12.75" customHeight="1">
      <c r="A60" s="195">
        <f t="shared" si="1"/>
        <v>791.09487758826799</v>
      </c>
      <c r="B60" s="196"/>
      <c r="C60" s="284" t="s">
        <v>54</v>
      </c>
      <c r="D60" s="285"/>
      <c r="E60" s="198">
        <f t="shared" si="2"/>
        <v>-0.36358641173194395</v>
      </c>
      <c r="F60" s="199"/>
      <c r="G60" s="298">
        <f t="shared" si="3"/>
        <v>-2.2724150733246497E-2</v>
      </c>
      <c r="H60" s="299"/>
      <c r="I60" s="39">
        <v>16</v>
      </c>
      <c r="J60" s="137">
        <v>79625.960000000006</v>
      </c>
      <c r="K60" s="203">
        <f>$Z$30+($AD$32*($J60-$Z$29))</f>
        <v>791.45846399999994</v>
      </c>
      <c r="L60" s="204"/>
      <c r="M60" s="39"/>
      <c r="N60" s="200"/>
      <c r="O60" s="201"/>
      <c r="P60" s="191"/>
      <c r="Q60" s="192"/>
      <c r="R60" s="219"/>
      <c r="S60" s="194"/>
      <c r="T60" s="185"/>
      <c r="U60" s="186"/>
      <c r="V60" s="116" t="s">
        <v>32</v>
      </c>
      <c r="W60" s="149"/>
      <c r="Y60" s="43"/>
      <c r="Z60" s="60"/>
      <c r="AA60" s="25"/>
      <c r="AB60" s="29"/>
      <c r="AC60" s="24"/>
      <c r="AD60" s="55"/>
      <c r="AE60" s="24"/>
      <c r="AF60" s="23"/>
    </row>
    <row r="61" spans="1:32" s="7" customFormat="1" ht="12.75" customHeight="1">
      <c r="A61" s="195">
        <f t="shared" si="1"/>
        <v>791.16351587154259</v>
      </c>
      <c r="B61" s="196"/>
      <c r="C61" s="284" t="s">
        <v>54</v>
      </c>
      <c r="D61" s="285"/>
      <c r="E61" s="198">
        <f t="shared" si="2"/>
        <v>-0.25648412845742163</v>
      </c>
      <c r="F61" s="199"/>
      <c r="G61" s="298">
        <f t="shared" si="3"/>
        <v>-1.6030258028588852E-2</v>
      </c>
      <c r="H61" s="299"/>
      <c r="I61" s="39">
        <v>16</v>
      </c>
      <c r="J61" s="133">
        <f>J59+25</f>
        <v>79650</v>
      </c>
      <c r="K61" s="217">
        <f>$Z$30+($AD$32*($J61-$Z$29))</f>
        <v>791.42</v>
      </c>
      <c r="L61" s="218"/>
      <c r="M61" s="39"/>
      <c r="N61" s="200"/>
      <c r="O61" s="201"/>
      <c r="P61" s="191"/>
      <c r="Q61" s="192"/>
      <c r="R61" s="205"/>
      <c r="S61" s="196"/>
      <c r="T61" s="203"/>
      <c r="U61" s="204"/>
      <c r="V61" s="40"/>
      <c r="W61" s="149"/>
      <c r="Y61" s="43"/>
      <c r="Z61" s="60"/>
      <c r="AA61" s="25"/>
      <c r="AB61" s="29"/>
      <c r="AC61" s="24"/>
      <c r="AD61" s="55"/>
      <c r="AE61" s="24"/>
      <c r="AF61" s="23"/>
    </row>
    <row r="62" spans="1:32" s="7" customFormat="1" ht="12.75" customHeight="1">
      <c r="A62" s="195">
        <f t="shared" si="1"/>
        <v>791.1748951178763</v>
      </c>
      <c r="B62" s="196"/>
      <c r="C62" s="284" t="s">
        <v>54</v>
      </c>
      <c r="D62" s="285"/>
      <c r="E62" s="198">
        <f t="shared" si="2"/>
        <v>-0.14510488212365413</v>
      </c>
      <c r="F62" s="199"/>
      <c r="G62" s="298">
        <f t="shared" si="3"/>
        <v>-9.0690551327283833E-3</v>
      </c>
      <c r="H62" s="299"/>
      <c r="I62" s="39">
        <v>16</v>
      </c>
      <c r="J62" s="34">
        <f t="shared" si="0"/>
        <v>79675</v>
      </c>
      <c r="K62" s="203">
        <f>$Z$33+($AD$35*($J62-$Z$32))</f>
        <v>791.31999999999994</v>
      </c>
      <c r="L62" s="204"/>
      <c r="M62" s="39"/>
      <c r="N62" s="200"/>
      <c r="O62" s="201"/>
      <c r="P62" s="191"/>
      <c r="Q62" s="192"/>
      <c r="R62" s="205"/>
      <c r="S62" s="196"/>
      <c r="T62" s="203"/>
      <c r="U62" s="204"/>
      <c r="V62" s="40"/>
      <c r="W62" s="149"/>
      <c r="Y62" s="43"/>
      <c r="Z62" s="60"/>
      <c r="AA62" s="25"/>
      <c r="AB62" s="29"/>
      <c r="AC62" s="24"/>
      <c r="AD62" s="55"/>
      <c r="AE62" s="24"/>
      <c r="AF62" s="23"/>
    </row>
    <row r="63" spans="1:32" s="7" customFormat="1" ht="12.75" customHeight="1">
      <c r="A63" s="195">
        <f t="shared" si="1"/>
        <v>791.18627436421002</v>
      </c>
      <c r="B63" s="196"/>
      <c r="C63" s="284" t="s">
        <v>54</v>
      </c>
      <c r="D63" s="285"/>
      <c r="E63" s="198">
        <f t="shared" si="2"/>
        <v>-3.3725635789886632E-2</v>
      </c>
      <c r="F63" s="199"/>
      <c r="G63" s="298">
        <f t="shared" si="3"/>
        <v>-2.1078522368679145E-3</v>
      </c>
      <c r="H63" s="299"/>
      <c r="I63" s="39">
        <v>16</v>
      </c>
      <c r="J63" s="133">
        <f t="shared" si="0"/>
        <v>79700</v>
      </c>
      <c r="K63" s="217">
        <f>$Z$33+($AD$35*($J63-$Z$32))</f>
        <v>791.21999999999991</v>
      </c>
      <c r="L63" s="218"/>
      <c r="M63" s="39"/>
      <c r="N63" s="200"/>
      <c r="O63" s="201"/>
      <c r="P63" s="191"/>
      <c r="Q63" s="192"/>
      <c r="R63" s="205"/>
      <c r="S63" s="196"/>
      <c r="T63" s="203"/>
      <c r="U63" s="204"/>
      <c r="V63" s="40"/>
      <c r="W63" s="149"/>
      <c r="Y63" s="43"/>
      <c r="Z63" s="60"/>
      <c r="AA63" s="25"/>
      <c r="AB63" s="29"/>
      <c r="AC63" s="24"/>
      <c r="AD63" s="55"/>
      <c r="AE63" s="24"/>
      <c r="AF63" s="23"/>
    </row>
    <row r="64" spans="1:32" s="7" customFormat="1" ht="12.75" customHeight="1">
      <c r="A64" s="195">
        <f>E64+K64</f>
        <v>791.17630220902163</v>
      </c>
      <c r="B64" s="196"/>
      <c r="C64" s="284" t="s">
        <v>54</v>
      </c>
      <c r="D64" s="285"/>
      <c r="E64" s="198">
        <f>G64*I64</f>
        <v>-3.6977909782796026E-3</v>
      </c>
      <c r="F64" s="199"/>
      <c r="G64" s="298">
        <f t="shared" si="3"/>
        <v>-2.3111193614247516E-4</v>
      </c>
      <c r="H64" s="299"/>
      <c r="I64" s="39">
        <v>16</v>
      </c>
      <c r="J64" s="64">
        <v>79706.740000000005</v>
      </c>
      <c r="K64" s="217">
        <v>791.18</v>
      </c>
      <c r="L64" s="218"/>
      <c r="M64" s="39"/>
      <c r="N64" s="200"/>
      <c r="O64" s="201"/>
      <c r="P64" s="191"/>
      <c r="Q64" s="192"/>
      <c r="R64" s="205"/>
      <c r="S64" s="196"/>
      <c r="T64" s="203"/>
      <c r="U64" s="204"/>
      <c r="V64" s="128"/>
      <c r="W64" s="149"/>
      <c r="Y64" s="43"/>
      <c r="Z64" s="28">
        <v>79750</v>
      </c>
      <c r="AA64" s="25" t="s">
        <v>21</v>
      </c>
      <c r="AB64" s="29"/>
      <c r="AC64" s="24"/>
      <c r="AD64" s="54">
        <v>-6.1999999999999998E-3</v>
      </c>
      <c r="AE64" s="25" t="s">
        <v>22</v>
      </c>
      <c r="AF64" s="23"/>
    </row>
    <row r="65" spans="1:32" s="7" customFormat="1" ht="12.75" customHeight="1">
      <c r="A65" s="195">
        <f t="shared" si="1"/>
        <v>791.1426536105439</v>
      </c>
      <c r="B65" s="196"/>
      <c r="C65" s="284" t="s">
        <v>54</v>
      </c>
      <c r="D65" s="285"/>
      <c r="E65" s="198">
        <f t="shared" si="2"/>
        <v>7.7653610543880869E-2</v>
      </c>
      <c r="F65" s="199"/>
      <c r="G65" s="298">
        <f t="shared" si="3"/>
        <v>4.8533506589925543E-3</v>
      </c>
      <c r="H65" s="299"/>
      <c r="I65" s="39">
        <v>16</v>
      </c>
      <c r="J65" s="34">
        <f>J63+25</f>
        <v>79725</v>
      </c>
      <c r="K65" s="203">
        <f>$Z$36+($AD$64*($J65-$Z$35))</f>
        <v>791.06500000000005</v>
      </c>
      <c r="L65" s="204"/>
      <c r="M65" s="39"/>
      <c r="N65" s="200"/>
      <c r="O65" s="201"/>
      <c r="P65" s="191"/>
      <c r="Q65" s="192"/>
      <c r="R65" s="205"/>
      <c r="S65" s="196"/>
      <c r="T65" s="203"/>
      <c r="U65" s="204"/>
      <c r="V65" s="40"/>
      <c r="W65" s="149"/>
      <c r="Y65" s="43"/>
      <c r="Z65" s="60">
        <v>790.91</v>
      </c>
      <c r="AA65" s="25" t="s">
        <v>23</v>
      </c>
      <c r="AB65" s="29"/>
      <c r="AC65" s="24"/>
      <c r="AD65" s="55"/>
      <c r="AE65" s="24"/>
      <c r="AF65" s="23"/>
    </row>
    <row r="66" spans="1:32" s="7" customFormat="1" ht="12.75" customHeight="1">
      <c r="A66" s="195">
        <f t="shared" si="1"/>
        <v>791.09903285687778</v>
      </c>
      <c r="B66" s="196"/>
      <c r="C66" s="284" t="s">
        <v>54</v>
      </c>
      <c r="D66" s="285"/>
      <c r="E66" s="198">
        <f t="shared" si="2"/>
        <v>0.18903285687764837</v>
      </c>
      <c r="F66" s="199"/>
      <c r="G66" s="298">
        <f t="shared" si="3"/>
        <v>1.1814553554853023E-2</v>
      </c>
      <c r="H66" s="299"/>
      <c r="I66" s="39">
        <v>16</v>
      </c>
      <c r="J66" s="133">
        <f t="shared" si="0"/>
        <v>79750</v>
      </c>
      <c r="K66" s="217">
        <f>$Z$36+($AD$64*($J66-$Z$35))</f>
        <v>790.91000000000008</v>
      </c>
      <c r="L66" s="218"/>
      <c r="M66" s="39"/>
      <c r="N66" s="200"/>
      <c r="O66" s="201"/>
      <c r="P66" s="191"/>
      <c r="Q66" s="192"/>
      <c r="R66" s="205"/>
      <c r="S66" s="196"/>
      <c r="T66" s="203"/>
      <c r="U66" s="204"/>
      <c r="V66" s="40"/>
      <c r="W66" s="149"/>
      <c r="Y66" s="43"/>
      <c r="Z66" s="17"/>
      <c r="AA66" s="17"/>
      <c r="AB66" s="17"/>
      <c r="AC66" s="18"/>
      <c r="AD66" s="56"/>
      <c r="AE66" s="18"/>
      <c r="AF66" s="23"/>
    </row>
    <row r="67" spans="1:32" s="7" customFormat="1" ht="12.75" customHeight="1">
      <c r="A67" s="195">
        <f t="shared" si="1"/>
        <v>791.03193710321136</v>
      </c>
      <c r="B67" s="196"/>
      <c r="C67" s="284" t="s">
        <v>54</v>
      </c>
      <c r="D67" s="285"/>
      <c r="E67" s="198">
        <f t="shared" si="2"/>
        <v>0.30041210321141576</v>
      </c>
      <c r="F67" s="199"/>
      <c r="G67" s="298">
        <f t="shared" si="3"/>
        <v>1.8775756450713485E-2</v>
      </c>
      <c r="H67" s="299"/>
      <c r="I67" s="39">
        <v>16</v>
      </c>
      <c r="J67" s="34">
        <f t="shared" si="0"/>
        <v>79775</v>
      </c>
      <c r="K67" s="203">
        <f>$Z$65+($AD$71*($J67-$Z$64))</f>
        <v>790.73152499999992</v>
      </c>
      <c r="L67" s="204"/>
      <c r="M67" s="39"/>
      <c r="N67" s="200"/>
      <c r="O67" s="201"/>
      <c r="P67" s="191"/>
      <c r="Q67" s="192"/>
      <c r="R67" s="219"/>
      <c r="S67" s="194"/>
      <c r="T67" s="203"/>
      <c r="U67" s="204"/>
      <c r="V67" s="40"/>
      <c r="W67" s="149"/>
      <c r="Y67" s="43"/>
      <c r="AE67" s="18"/>
    </row>
    <row r="68" spans="1:32" s="7" customFormat="1" ht="12.75" customHeight="1">
      <c r="A68" s="195">
        <f t="shared" si="1"/>
        <v>790.96484134954517</v>
      </c>
      <c r="B68" s="196"/>
      <c r="C68" s="284" t="s">
        <v>54</v>
      </c>
      <c r="D68" s="285"/>
      <c r="E68" s="198">
        <f t="shared" si="2"/>
        <v>0.41179134954518326</v>
      </c>
      <c r="F68" s="199"/>
      <c r="G68" s="298">
        <f t="shared" si="3"/>
        <v>2.5736959346573954E-2</v>
      </c>
      <c r="H68" s="299"/>
      <c r="I68" s="39">
        <v>16</v>
      </c>
      <c r="J68" s="34">
        <f t="shared" si="0"/>
        <v>79800</v>
      </c>
      <c r="K68" s="203">
        <f t="shared" ref="K68:K71" si="4">$Z$65+($AD$71*($J68-$Z$64))</f>
        <v>790.55304999999998</v>
      </c>
      <c r="L68" s="204"/>
      <c r="M68" s="39"/>
      <c r="N68" s="200"/>
      <c r="O68" s="201"/>
      <c r="P68" s="191"/>
      <c r="Q68" s="192"/>
      <c r="R68" s="219"/>
      <c r="S68" s="194"/>
      <c r="T68" s="203"/>
      <c r="U68" s="204"/>
      <c r="V68" s="40"/>
      <c r="W68" s="149"/>
      <c r="Y68" s="43"/>
      <c r="Z68" s="27" t="s">
        <v>39</v>
      </c>
      <c r="AA68" s="17"/>
      <c r="AB68" s="17"/>
      <c r="AC68" s="18"/>
      <c r="AD68" s="56"/>
      <c r="AE68" s="24"/>
    </row>
    <row r="69" spans="1:32" s="7" customFormat="1" ht="12.75" customHeight="1">
      <c r="A69" s="195">
        <f t="shared" si="1"/>
        <v>790.90297906466492</v>
      </c>
      <c r="B69" s="196"/>
      <c r="C69" s="284" t="s">
        <v>54</v>
      </c>
      <c r="D69" s="285"/>
      <c r="E69" s="198">
        <f t="shared" si="2"/>
        <v>0.51448301466492996</v>
      </c>
      <c r="F69" s="199"/>
      <c r="G69" s="298">
        <f t="shared" si="3"/>
        <v>3.2155188416558123E-2</v>
      </c>
      <c r="H69" s="299"/>
      <c r="I69" s="39">
        <v>16</v>
      </c>
      <c r="J69" s="137">
        <v>79823.05</v>
      </c>
      <c r="K69" s="203">
        <f t="shared" si="4"/>
        <v>790.38849604999996</v>
      </c>
      <c r="L69" s="204"/>
      <c r="M69" s="39"/>
      <c r="N69" s="200"/>
      <c r="O69" s="201"/>
      <c r="P69" s="191"/>
      <c r="Q69" s="192"/>
      <c r="R69" s="219"/>
      <c r="S69" s="194"/>
      <c r="T69" s="185"/>
      <c r="U69" s="186"/>
      <c r="V69" s="116" t="s">
        <v>31</v>
      </c>
      <c r="W69" s="149"/>
      <c r="Y69" s="43"/>
      <c r="Z69" s="27"/>
      <c r="AA69" s="17"/>
      <c r="AB69" s="17"/>
      <c r="AC69" s="18"/>
      <c r="AD69" s="56"/>
      <c r="AE69" s="18"/>
    </row>
    <row r="70" spans="1:32" s="7" customFormat="1" ht="12.75" customHeight="1">
      <c r="A70" s="195">
        <f t="shared" si="1"/>
        <v>790.89774559587886</v>
      </c>
      <c r="B70" s="196"/>
      <c r="C70" s="284" t="s">
        <v>54</v>
      </c>
      <c r="D70" s="285"/>
      <c r="E70" s="198">
        <f t="shared" si="2"/>
        <v>0.52317059587895076</v>
      </c>
      <c r="F70" s="199"/>
      <c r="G70" s="298">
        <f t="shared" si="3"/>
        <v>3.2698162242434423E-2</v>
      </c>
      <c r="H70" s="299"/>
      <c r="I70" s="39">
        <v>16</v>
      </c>
      <c r="J70" s="34">
        <f>J68+25</f>
        <v>79825</v>
      </c>
      <c r="K70" s="203">
        <f t="shared" si="4"/>
        <v>790.37457499999994</v>
      </c>
      <c r="L70" s="204"/>
      <c r="M70" s="39"/>
      <c r="N70" s="200"/>
      <c r="O70" s="201"/>
      <c r="P70" s="191"/>
      <c r="Q70" s="192"/>
      <c r="R70" s="205"/>
      <c r="S70" s="196"/>
      <c r="T70" s="203"/>
      <c r="U70" s="204"/>
      <c r="V70" s="40"/>
      <c r="W70" s="149"/>
      <c r="Y70" s="43"/>
      <c r="Z70" s="28">
        <v>79875</v>
      </c>
      <c r="AA70" s="22" t="s">
        <v>24</v>
      </c>
      <c r="AB70" s="11"/>
      <c r="AC70" s="12"/>
      <c r="AD70" s="119">
        <v>300</v>
      </c>
      <c r="AE70" s="22" t="s">
        <v>25</v>
      </c>
    </row>
    <row r="71" spans="1:32" s="7" customFormat="1" ht="12.75" customHeight="1">
      <c r="A71" s="195">
        <f t="shared" si="1"/>
        <v>790.83064984221267</v>
      </c>
      <c r="B71" s="196"/>
      <c r="C71" s="284" t="s">
        <v>54</v>
      </c>
      <c r="D71" s="285"/>
      <c r="E71" s="198">
        <f t="shared" si="2"/>
        <v>0.63454984221271826</v>
      </c>
      <c r="F71" s="199"/>
      <c r="G71" s="298">
        <f t="shared" si="3"/>
        <v>3.9659365138294891E-2</v>
      </c>
      <c r="H71" s="299"/>
      <c r="I71" s="39">
        <v>16</v>
      </c>
      <c r="J71" s="34">
        <f t="shared" si="0"/>
        <v>79850</v>
      </c>
      <c r="K71" s="203">
        <f t="shared" si="4"/>
        <v>790.1961</v>
      </c>
      <c r="L71" s="204"/>
      <c r="M71" s="39"/>
      <c r="N71" s="200"/>
      <c r="O71" s="201"/>
      <c r="P71" s="191"/>
      <c r="Q71" s="192"/>
      <c r="R71" s="205"/>
      <c r="S71" s="196"/>
      <c r="T71" s="203"/>
      <c r="U71" s="204"/>
      <c r="V71" s="40"/>
      <c r="W71" s="149"/>
      <c r="Y71" s="43"/>
      <c r="Z71" s="31">
        <v>790.01760000000002</v>
      </c>
      <c r="AA71" s="22" t="s">
        <v>26</v>
      </c>
      <c r="AB71" s="11"/>
      <c r="AC71" s="12"/>
      <c r="AD71" s="136">
        <v>-7.1390000000000004E-3</v>
      </c>
      <c r="AE71" s="25" t="s">
        <v>22</v>
      </c>
    </row>
    <row r="72" spans="1:32" s="7" customFormat="1" ht="12.75" customHeight="1">
      <c r="A72" s="195">
        <f t="shared" si="1"/>
        <v>790.76352908854653</v>
      </c>
      <c r="B72" s="196"/>
      <c r="C72" s="284" t="s">
        <v>54</v>
      </c>
      <c r="D72" s="285"/>
      <c r="E72" s="198">
        <f t="shared" si="2"/>
        <v>0.74592908854648599</v>
      </c>
      <c r="F72" s="199"/>
      <c r="G72" s="298">
        <f t="shared" si="3"/>
        <v>4.6620568034155374E-2</v>
      </c>
      <c r="H72" s="299"/>
      <c r="I72" s="39">
        <v>16</v>
      </c>
      <c r="J72" s="133">
        <f t="shared" si="0"/>
        <v>79875</v>
      </c>
      <c r="K72" s="187">
        <f>$Z$71+(0.5*(($AD$72-$AD$71)/$AD$70)*($J72-$Z$70)^2)+($AD$71*($J72-$Z$70))</f>
        <v>790.01760000000002</v>
      </c>
      <c r="L72" s="188"/>
      <c r="M72" s="39"/>
      <c r="N72" s="200"/>
      <c r="O72" s="201"/>
      <c r="P72" s="191"/>
      <c r="Q72" s="192"/>
      <c r="R72" s="205"/>
      <c r="S72" s="196"/>
      <c r="T72" s="203"/>
      <c r="U72" s="204"/>
      <c r="V72" s="40"/>
      <c r="W72" s="149"/>
      <c r="Y72" s="43"/>
      <c r="Z72" s="28">
        <v>80025</v>
      </c>
      <c r="AA72" s="22" t="s">
        <v>21</v>
      </c>
      <c r="AB72" s="11"/>
      <c r="AC72" s="12"/>
      <c r="AD72" s="136">
        <v>1.8928E-2</v>
      </c>
      <c r="AE72" s="25" t="s">
        <v>27</v>
      </c>
    </row>
    <row r="73" spans="1:32" s="7" customFormat="1" ht="12.75" customHeight="1">
      <c r="A73" s="195">
        <f t="shared" si="1"/>
        <v>790.72358645988027</v>
      </c>
      <c r="B73" s="196"/>
      <c r="C73" s="284" t="s">
        <v>54</v>
      </c>
      <c r="D73" s="285"/>
      <c r="E73" s="198">
        <f t="shared" si="2"/>
        <v>0.85730833488025349</v>
      </c>
      <c r="F73" s="199"/>
      <c r="G73" s="298">
        <f t="shared" si="3"/>
        <v>5.3581770930015843E-2</v>
      </c>
      <c r="H73" s="299"/>
      <c r="I73" s="39">
        <v>16</v>
      </c>
      <c r="J73" s="34">
        <f t="shared" si="0"/>
        <v>79900</v>
      </c>
      <c r="K73" s="187">
        <f t="shared" ref="K73:K86" si="5">$Z$71+(0.5*(($AD$72-$AD$71)/$AD$70)*($J73-$Z$70)^2)+($AD$71*($J73-$Z$70))</f>
        <v>789.86627812500001</v>
      </c>
      <c r="L73" s="188"/>
      <c r="M73" s="39"/>
      <c r="N73" s="200"/>
      <c r="O73" s="201"/>
      <c r="P73" s="191"/>
      <c r="Q73" s="192"/>
      <c r="R73" s="205"/>
      <c r="S73" s="196"/>
      <c r="T73" s="203"/>
      <c r="U73" s="204"/>
      <c r="V73" s="40"/>
      <c r="W73" s="149"/>
      <c r="Y73" s="43"/>
      <c r="Z73" s="31">
        <v>788.94680000000005</v>
      </c>
      <c r="AA73" s="22" t="s">
        <v>23</v>
      </c>
      <c r="AB73" s="11"/>
      <c r="AC73" s="12"/>
      <c r="AD73" s="58"/>
      <c r="AE73" s="18"/>
    </row>
    <row r="74" spans="1:32" s="7" customFormat="1" ht="12.75" customHeight="1">
      <c r="A74" s="195">
        <f t="shared" si="1"/>
        <v>790.73487697461246</v>
      </c>
      <c r="B74" s="196"/>
      <c r="C74" s="284" t="s">
        <v>54</v>
      </c>
      <c r="D74" s="285"/>
      <c r="E74" s="198">
        <f t="shared" si="2"/>
        <v>0.96</v>
      </c>
      <c r="F74" s="199"/>
      <c r="G74" s="298">
        <f t="shared" si="3"/>
        <v>0.06</v>
      </c>
      <c r="H74" s="299"/>
      <c r="I74" s="39">
        <v>16</v>
      </c>
      <c r="J74" s="139">
        <v>79923.05</v>
      </c>
      <c r="K74" s="187">
        <f t="shared" si="5"/>
        <v>789.77487697461243</v>
      </c>
      <c r="L74" s="188"/>
      <c r="M74" s="39"/>
      <c r="N74" s="200"/>
      <c r="O74" s="201"/>
      <c r="P74" s="191"/>
      <c r="Q74" s="192"/>
      <c r="R74" s="219"/>
      <c r="S74" s="194"/>
      <c r="T74" s="185"/>
      <c r="U74" s="186"/>
      <c r="V74" s="123" t="s">
        <v>61</v>
      </c>
      <c r="W74" s="149"/>
      <c r="Y74" s="43"/>
      <c r="Z74" s="28">
        <v>80175</v>
      </c>
      <c r="AA74" s="22" t="s">
        <v>28</v>
      </c>
      <c r="AB74" s="11"/>
      <c r="AC74" s="12"/>
      <c r="AD74" s="58"/>
      <c r="AE74" s="18"/>
    </row>
    <row r="75" spans="1:32" s="7" customFormat="1" ht="12.75" customHeight="1">
      <c r="A75" s="195">
        <f t="shared" si="1"/>
        <v>790.72926250000012</v>
      </c>
      <c r="B75" s="196"/>
      <c r="C75" s="197"/>
      <c r="D75" s="196"/>
      <c r="E75" s="198">
        <f t="shared" si="2"/>
        <v>0.96</v>
      </c>
      <c r="F75" s="199"/>
      <c r="G75" s="198">
        <v>0.06</v>
      </c>
      <c r="H75" s="199"/>
      <c r="I75" s="39">
        <v>16</v>
      </c>
      <c r="J75" s="34">
        <f>J73+25</f>
        <v>79925</v>
      </c>
      <c r="K75" s="187">
        <f t="shared" si="5"/>
        <v>789.76926250000008</v>
      </c>
      <c r="L75" s="188"/>
      <c r="M75" s="39"/>
      <c r="N75" s="200"/>
      <c r="O75" s="201"/>
      <c r="P75" s="191"/>
      <c r="Q75" s="192"/>
      <c r="R75" s="205"/>
      <c r="S75" s="196"/>
      <c r="T75" s="203"/>
      <c r="U75" s="204"/>
      <c r="V75" s="40"/>
      <c r="W75" s="149"/>
      <c r="Y75" s="43"/>
      <c r="Z75" s="31">
        <v>791.78599999999994</v>
      </c>
      <c r="AA75" s="22" t="s">
        <v>29</v>
      </c>
      <c r="AB75" s="11"/>
      <c r="AC75" s="12"/>
      <c r="AD75" s="58"/>
      <c r="AE75" s="18"/>
    </row>
    <row r="76" spans="1:32" s="7" customFormat="1" ht="12.75" customHeight="1">
      <c r="A76" s="195">
        <f t="shared" si="1"/>
        <v>790.68655312500005</v>
      </c>
      <c r="B76" s="196"/>
      <c r="C76" s="197"/>
      <c r="D76" s="196"/>
      <c r="E76" s="198">
        <f t="shared" si="2"/>
        <v>0.96</v>
      </c>
      <c r="F76" s="199"/>
      <c r="G76" s="198">
        <v>0.06</v>
      </c>
      <c r="H76" s="199"/>
      <c r="I76" s="39">
        <v>16</v>
      </c>
      <c r="J76" s="34">
        <f t="shared" si="0"/>
        <v>79950</v>
      </c>
      <c r="K76" s="187">
        <f t="shared" si="5"/>
        <v>789.72655312500001</v>
      </c>
      <c r="L76" s="188"/>
      <c r="M76" s="39"/>
      <c r="N76" s="200"/>
      <c r="O76" s="201"/>
      <c r="P76" s="191"/>
      <c r="Q76" s="192"/>
      <c r="R76" s="205"/>
      <c r="S76" s="196"/>
      <c r="T76" s="203"/>
      <c r="U76" s="204"/>
      <c r="V76" s="40"/>
      <c r="W76" s="149"/>
      <c r="Y76" s="43"/>
      <c r="Z76" s="32"/>
      <c r="AA76" s="26"/>
      <c r="AB76" s="11"/>
      <c r="AC76" s="12"/>
      <c r="AD76" s="58"/>
      <c r="AE76" s="18"/>
    </row>
    <row r="77" spans="1:32" s="7" customFormat="1" ht="12.75" customHeight="1">
      <c r="A77" s="195">
        <f t="shared" si="1"/>
        <v>790.69815000000006</v>
      </c>
      <c r="B77" s="196"/>
      <c r="C77" s="197"/>
      <c r="D77" s="196"/>
      <c r="E77" s="198">
        <f t="shared" si="2"/>
        <v>0.96</v>
      </c>
      <c r="F77" s="199"/>
      <c r="G77" s="198">
        <v>0.06</v>
      </c>
      <c r="H77" s="199"/>
      <c r="I77" s="39">
        <v>16</v>
      </c>
      <c r="J77" s="34">
        <f t="shared" si="0"/>
        <v>79975</v>
      </c>
      <c r="K77" s="187">
        <f t="shared" si="5"/>
        <v>789.73815000000002</v>
      </c>
      <c r="L77" s="188"/>
      <c r="M77" s="39"/>
      <c r="N77" s="200"/>
      <c r="O77" s="201"/>
      <c r="P77" s="191"/>
      <c r="Q77" s="192"/>
      <c r="R77" s="205"/>
      <c r="S77" s="196"/>
      <c r="T77" s="203"/>
      <c r="U77" s="204"/>
      <c r="V77" s="40"/>
      <c r="W77" s="149"/>
      <c r="Y77" s="43"/>
      <c r="Z77" s="27" t="s">
        <v>30</v>
      </c>
      <c r="AA77" s="26"/>
      <c r="AB77" s="11"/>
      <c r="AC77" s="12"/>
      <c r="AD77" s="58"/>
      <c r="AE77" s="18"/>
    </row>
    <row r="78" spans="1:32" s="7" customFormat="1" ht="12.75" customHeight="1">
      <c r="A78" s="206">
        <f t="shared" si="1"/>
        <v>790.76405312500003</v>
      </c>
      <c r="B78" s="207"/>
      <c r="C78" s="208"/>
      <c r="D78" s="207"/>
      <c r="E78" s="209">
        <f t="shared" si="2"/>
        <v>0.96</v>
      </c>
      <c r="F78" s="210"/>
      <c r="G78" s="209">
        <v>0.06</v>
      </c>
      <c r="H78" s="210"/>
      <c r="I78" s="78">
        <v>16</v>
      </c>
      <c r="J78" s="77">
        <f t="shared" si="0"/>
        <v>80000</v>
      </c>
      <c r="K78" s="213">
        <f t="shared" si="5"/>
        <v>789.804053125</v>
      </c>
      <c r="L78" s="214"/>
      <c r="M78" s="78"/>
      <c r="N78" s="211"/>
      <c r="O78" s="212"/>
      <c r="P78" s="215"/>
      <c r="Q78" s="212"/>
      <c r="R78" s="216"/>
      <c r="S78" s="207"/>
      <c r="T78" s="213"/>
      <c r="U78" s="214"/>
      <c r="V78" s="144"/>
      <c r="W78" s="149"/>
      <c r="Y78" s="43"/>
      <c r="AD78" s="59"/>
    </row>
    <row r="79" spans="1:32" s="7" customFormat="1" ht="12.75" customHeight="1">
      <c r="A79" s="195">
        <f t="shared" si="1"/>
        <v>790.88426250000009</v>
      </c>
      <c r="B79" s="196"/>
      <c r="C79" s="197"/>
      <c r="D79" s="196"/>
      <c r="E79" s="198">
        <f t="shared" si="2"/>
        <v>0.96</v>
      </c>
      <c r="F79" s="199"/>
      <c r="G79" s="198">
        <v>0.06</v>
      </c>
      <c r="H79" s="199"/>
      <c r="I79" s="39">
        <v>16</v>
      </c>
      <c r="J79" s="34">
        <f t="shared" si="0"/>
        <v>80025</v>
      </c>
      <c r="K79" s="187">
        <f t="shared" si="5"/>
        <v>789.92426250000005</v>
      </c>
      <c r="L79" s="188"/>
      <c r="M79" s="39"/>
      <c r="N79" s="200"/>
      <c r="O79" s="201"/>
      <c r="P79" s="191"/>
      <c r="Q79" s="192"/>
      <c r="R79" s="205"/>
      <c r="S79" s="196"/>
      <c r="T79" s="203"/>
      <c r="U79" s="204"/>
      <c r="V79" s="40"/>
      <c r="W79" s="149"/>
      <c r="Y79" s="43"/>
      <c r="AD79" s="59"/>
    </row>
    <row r="80" spans="1:32" s="7" customFormat="1" ht="12.75" customHeight="1">
      <c r="A80" s="195">
        <f t="shared" si="1"/>
        <v>791.058778125</v>
      </c>
      <c r="B80" s="196"/>
      <c r="C80" s="197"/>
      <c r="D80" s="196"/>
      <c r="E80" s="198">
        <f t="shared" si="2"/>
        <v>0.96</v>
      </c>
      <c r="F80" s="199"/>
      <c r="G80" s="198">
        <v>0.06</v>
      </c>
      <c r="H80" s="199"/>
      <c r="I80" s="39">
        <v>16</v>
      </c>
      <c r="J80" s="34">
        <f t="shared" si="0"/>
        <v>80050</v>
      </c>
      <c r="K80" s="187">
        <f t="shared" si="5"/>
        <v>790.09877812499997</v>
      </c>
      <c r="L80" s="188"/>
      <c r="M80" s="39"/>
      <c r="N80" s="200"/>
      <c r="O80" s="201"/>
      <c r="P80" s="191"/>
      <c r="Q80" s="192"/>
      <c r="R80" s="205"/>
      <c r="S80" s="196"/>
      <c r="T80" s="203"/>
      <c r="U80" s="204"/>
      <c r="V80" s="40"/>
      <c r="W80" s="149"/>
      <c r="Y80" s="43"/>
      <c r="Z80" s="27" t="s">
        <v>40</v>
      </c>
      <c r="AA80" s="17"/>
      <c r="AB80" s="17"/>
      <c r="AC80" s="18"/>
      <c r="AD80" s="56"/>
      <c r="AE80" s="18"/>
    </row>
    <row r="81" spans="1:31" s="7" customFormat="1" ht="12.75" customHeight="1">
      <c r="A81" s="195">
        <f t="shared" si="1"/>
        <v>791.2876</v>
      </c>
      <c r="B81" s="196"/>
      <c r="C81" s="197"/>
      <c r="D81" s="196"/>
      <c r="E81" s="198">
        <f t="shared" si="2"/>
        <v>0.96</v>
      </c>
      <c r="F81" s="199"/>
      <c r="G81" s="198">
        <v>0.06</v>
      </c>
      <c r="H81" s="199"/>
      <c r="I81" s="39">
        <v>16</v>
      </c>
      <c r="J81" s="34">
        <f t="shared" si="0"/>
        <v>80075</v>
      </c>
      <c r="K81" s="187">
        <f t="shared" si="5"/>
        <v>790.32759999999996</v>
      </c>
      <c r="L81" s="188"/>
      <c r="M81" s="39"/>
      <c r="N81" s="200"/>
      <c r="O81" s="201"/>
      <c r="P81" s="191"/>
      <c r="Q81" s="192"/>
      <c r="R81" s="205"/>
      <c r="S81" s="196"/>
      <c r="T81" s="203"/>
      <c r="U81" s="204"/>
      <c r="V81" s="40"/>
      <c r="W81" s="149"/>
      <c r="Y81" s="43"/>
      <c r="Z81" s="27"/>
      <c r="AA81" s="17"/>
      <c r="AB81" s="17"/>
      <c r="AC81" s="18"/>
      <c r="AD81" s="56"/>
      <c r="AE81" s="18"/>
    </row>
    <row r="82" spans="1:31" s="7" customFormat="1" ht="12.75" customHeight="1">
      <c r="A82" s="195">
        <f t="shared" si="1"/>
        <v>791.57072812500007</v>
      </c>
      <c r="B82" s="196"/>
      <c r="C82" s="197"/>
      <c r="D82" s="196"/>
      <c r="E82" s="198">
        <f t="shared" si="2"/>
        <v>0.96</v>
      </c>
      <c r="F82" s="199"/>
      <c r="G82" s="198">
        <v>0.06</v>
      </c>
      <c r="H82" s="199"/>
      <c r="I82" s="39">
        <v>16</v>
      </c>
      <c r="J82" s="34">
        <f t="shared" si="0"/>
        <v>80100</v>
      </c>
      <c r="K82" s="187">
        <f t="shared" si="5"/>
        <v>790.61072812500004</v>
      </c>
      <c r="L82" s="188"/>
      <c r="M82" s="39"/>
      <c r="N82" s="200"/>
      <c r="O82" s="201"/>
      <c r="P82" s="191"/>
      <c r="Q82" s="192"/>
      <c r="R82" s="205"/>
      <c r="S82" s="196"/>
      <c r="T82" s="203"/>
      <c r="U82" s="204"/>
      <c r="V82" s="40"/>
      <c r="W82" s="149"/>
      <c r="Y82" s="43"/>
      <c r="Z82" s="28">
        <v>80450</v>
      </c>
      <c r="AA82" s="22" t="s">
        <v>24</v>
      </c>
      <c r="AB82" s="11"/>
      <c r="AC82" s="12"/>
      <c r="AD82" s="119">
        <v>450</v>
      </c>
      <c r="AE82" s="22" t="s">
        <v>25</v>
      </c>
    </row>
    <row r="83" spans="1:31" s="7" customFormat="1" ht="12.75" customHeight="1">
      <c r="A83" s="195">
        <f t="shared" si="1"/>
        <v>791.9081625</v>
      </c>
      <c r="B83" s="196"/>
      <c r="C83" s="197"/>
      <c r="D83" s="196"/>
      <c r="E83" s="198">
        <f t="shared" si="2"/>
        <v>0.96</v>
      </c>
      <c r="F83" s="199"/>
      <c r="G83" s="198">
        <v>0.06</v>
      </c>
      <c r="H83" s="199"/>
      <c r="I83" s="39">
        <v>16</v>
      </c>
      <c r="J83" s="34">
        <f t="shared" si="0"/>
        <v>80125</v>
      </c>
      <c r="K83" s="187">
        <f t="shared" si="5"/>
        <v>790.94816249999997</v>
      </c>
      <c r="L83" s="188"/>
      <c r="M83" s="39"/>
      <c r="N83" s="200"/>
      <c r="O83" s="201"/>
      <c r="P83" s="191"/>
      <c r="Q83" s="192"/>
      <c r="R83" s="205"/>
      <c r="S83" s="196"/>
      <c r="T83" s="203"/>
      <c r="U83" s="204"/>
      <c r="V83" s="40"/>
      <c r="W83" s="149"/>
      <c r="Y83" s="43"/>
      <c r="Z83" s="31">
        <v>796.99120000000005</v>
      </c>
      <c r="AA83" s="22" t="s">
        <v>26</v>
      </c>
      <c r="AB83" s="11"/>
      <c r="AC83" s="12"/>
      <c r="AD83" s="68">
        <v>1.8928E-2</v>
      </c>
      <c r="AE83" s="25" t="s">
        <v>22</v>
      </c>
    </row>
    <row r="84" spans="1:31" s="7" customFormat="1" ht="12.75" customHeight="1">
      <c r="A84" s="195">
        <f t="shared" si="1"/>
        <v>792.29990312500013</v>
      </c>
      <c r="B84" s="196"/>
      <c r="C84" s="197"/>
      <c r="D84" s="196"/>
      <c r="E84" s="198">
        <f t="shared" si="2"/>
        <v>0.96</v>
      </c>
      <c r="F84" s="199"/>
      <c r="G84" s="198">
        <v>0.06</v>
      </c>
      <c r="H84" s="199"/>
      <c r="I84" s="39">
        <v>16</v>
      </c>
      <c r="J84" s="34">
        <f t="shared" si="0"/>
        <v>80150</v>
      </c>
      <c r="K84" s="187">
        <f t="shared" si="5"/>
        <v>791.33990312500009</v>
      </c>
      <c r="L84" s="188"/>
      <c r="M84" s="39"/>
      <c r="N84" s="200"/>
      <c r="O84" s="201"/>
      <c r="P84" s="191"/>
      <c r="Q84" s="192"/>
      <c r="R84" s="205"/>
      <c r="S84" s="196"/>
      <c r="T84" s="203"/>
      <c r="U84" s="204"/>
      <c r="V84" s="40"/>
      <c r="W84" s="149"/>
      <c r="Y84" s="43"/>
      <c r="Z84" s="28">
        <v>80675</v>
      </c>
      <c r="AA84" s="22" t="s">
        <v>21</v>
      </c>
      <c r="AB84" s="11"/>
      <c r="AC84" s="12"/>
      <c r="AD84" s="68">
        <v>-2.9156000000000001E-2</v>
      </c>
      <c r="AE84" s="25" t="s">
        <v>27</v>
      </c>
    </row>
    <row r="85" spans="1:31" s="7" customFormat="1" ht="12.75" customHeight="1">
      <c r="A85" s="195">
        <f t="shared" si="1"/>
        <v>792.43760225711264</v>
      </c>
      <c r="B85" s="196"/>
      <c r="C85" s="284" t="s">
        <v>58</v>
      </c>
      <c r="D85" s="285"/>
      <c r="E85" s="198">
        <f t="shared" si="2"/>
        <v>0.96</v>
      </c>
      <c r="F85" s="199"/>
      <c r="G85" s="298">
        <f>0.06-((0.06-0.045)/($J$89-$J$85))*($J85-$J$85)</f>
        <v>0.06</v>
      </c>
      <c r="H85" s="299"/>
      <c r="I85" s="39">
        <v>16</v>
      </c>
      <c r="J85" s="139">
        <v>80158.05</v>
      </c>
      <c r="K85" s="187">
        <f t="shared" si="5"/>
        <v>791.47760225711261</v>
      </c>
      <c r="L85" s="188"/>
      <c r="M85" s="39"/>
      <c r="N85" s="200"/>
      <c r="O85" s="201"/>
      <c r="P85" s="191"/>
      <c r="Q85" s="192"/>
      <c r="R85" s="219"/>
      <c r="S85" s="194"/>
      <c r="T85" s="185"/>
      <c r="U85" s="186"/>
      <c r="V85" s="123" t="s">
        <v>61</v>
      </c>
      <c r="W85" s="149"/>
      <c r="Y85" s="43"/>
      <c r="Z85" s="31">
        <v>801.25</v>
      </c>
      <c r="AA85" s="22" t="s">
        <v>23</v>
      </c>
      <c r="AB85" s="11"/>
      <c r="AC85" s="12"/>
      <c r="AD85" s="58"/>
      <c r="AE85" s="18"/>
    </row>
    <row r="86" spans="1:31" s="7" customFormat="1" ht="12.75" customHeight="1">
      <c r="A86" s="195">
        <f t="shared" si="1"/>
        <v>792.66458999999998</v>
      </c>
      <c r="B86" s="196"/>
      <c r="C86" s="284" t="s">
        <v>58</v>
      </c>
      <c r="D86" s="285"/>
      <c r="E86" s="198">
        <f t="shared" si="2"/>
        <v>0.87864000000001397</v>
      </c>
      <c r="F86" s="199"/>
      <c r="G86" s="301">
        <f t="shared" ref="G86:G89" si="6">0.06-((0.06-0.045)/($J$89-$J$85))*($J86-$J$85)</f>
        <v>5.4915000000000873E-2</v>
      </c>
      <c r="H86" s="299"/>
      <c r="I86" s="39">
        <v>16</v>
      </c>
      <c r="J86" s="133">
        <f>J84+25</f>
        <v>80175</v>
      </c>
      <c r="K86" s="187">
        <f t="shared" si="5"/>
        <v>791.78594999999996</v>
      </c>
      <c r="L86" s="188"/>
      <c r="M86" s="39"/>
      <c r="N86" s="200"/>
      <c r="O86" s="201"/>
      <c r="P86" s="191"/>
      <c r="Q86" s="192"/>
      <c r="R86" s="205"/>
      <c r="S86" s="196"/>
      <c r="T86" s="203"/>
      <c r="U86" s="204"/>
      <c r="V86" s="40"/>
      <c r="W86" s="149"/>
      <c r="Y86" s="43"/>
      <c r="Z86" s="28">
        <v>80900</v>
      </c>
      <c r="AA86" s="22" t="s">
        <v>28</v>
      </c>
      <c r="AB86" s="11"/>
      <c r="AC86" s="12"/>
      <c r="AD86" s="58"/>
      <c r="AE86" s="18"/>
    </row>
    <row r="87" spans="1:31" s="7" customFormat="1" ht="12.75" customHeight="1">
      <c r="A87" s="195">
        <f t="shared" si="1"/>
        <v>792.80111648000002</v>
      </c>
      <c r="B87" s="196"/>
      <c r="C87" s="284" t="s">
        <v>58</v>
      </c>
      <c r="D87" s="285"/>
      <c r="E87" s="198">
        <f t="shared" si="2"/>
        <v>0.83227199999999724</v>
      </c>
      <c r="F87" s="199"/>
      <c r="G87" s="301">
        <f t="shared" si="6"/>
        <v>5.2016999999999827E-2</v>
      </c>
      <c r="H87" s="299"/>
      <c r="I87" s="41">
        <v>16</v>
      </c>
      <c r="J87" s="138">
        <v>80184.66</v>
      </c>
      <c r="K87" s="203">
        <f>$Z$75+($AD$72*($J87-$Z$74))</f>
        <v>791.96884448000003</v>
      </c>
      <c r="L87" s="204"/>
      <c r="M87" s="41"/>
      <c r="N87" s="200"/>
      <c r="O87" s="201"/>
      <c r="P87" s="202"/>
      <c r="Q87" s="201"/>
      <c r="R87" s="284"/>
      <c r="S87" s="285"/>
      <c r="T87" s="203"/>
      <c r="U87" s="204"/>
      <c r="V87" s="116" t="s">
        <v>34</v>
      </c>
      <c r="W87" s="149"/>
      <c r="Y87" s="43"/>
      <c r="Z87" s="31">
        <v>794.69</v>
      </c>
      <c r="AA87" s="22" t="s">
        <v>29</v>
      </c>
      <c r="AB87" s="11"/>
      <c r="AC87" s="12"/>
      <c r="AD87" s="58"/>
      <c r="AE87" s="18"/>
    </row>
    <row r="88" spans="1:31" s="7" customFormat="1" ht="12.75" customHeight="1">
      <c r="A88" s="195">
        <f t="shared" si="1"/>
        <v>793.01783999999998</v>
      </c>
      <c r="B88" s="196"/>
      <c r="C88" s="284" t="s">
        <v>58</v>
      </c>
      <c r="D88" s="285"/>
      <c r="E88" s="198">
        <f t="shared" si="2"/>
        <v>0.75864000000001397</v>
      </c>
      <c r="F88" s="199"/>
      <c r="G88" s="301">
        <f t="shared" si="6"/>
        <v>4.7415000000000873E-2</v>
      </c>
      <c r="H88" s="299"/>
      <c r="I88" s="39">
        <v>16</v>
      </c>
      <c r="J88" s="34">
        <f>J86+25</f>
        <v>80200</v>
      </c>
      <c r="K88" s="203">
        <f>$Z$75+($AD$72*($J88-$Z$74))</f>
        <v>792.25919999999996</v>
      </c>
      <c r="L88" s="204"/>
      <c r="M88" s="39"/>
      <c r="N88" s="200"/>
      <c r="O88" s="201"/>
      <c r="P88" s="191"/>
      <c r="Q88" s="192"/>
      <c r="R88" s="205"/>
      <c r="S88" s="196"/>
      <c r="T88" s="203"/>
      <c r="U88" s="204"/>
      <c r="V88" s="40"/>
      <c r="W88" s="149"/>
      <c r="Y88" s="43"/>
      <c r="Z88" s="31"/>
      <c r="AA88" s="22"/>
      <c r="AB88" s="11"/>
      <c r="AC88" s="12"/>
      <c r="AD88" s="58"/>
      <c r="AE88" s="18"/>
    </row>
    <row r="89" spans="1:31" s="7" customFormat="1" ht="12.75" customHeight="1">
      <c r="A89" s="195">
        <f t="shared" si="1"/>
        <v>793.13157039999999</v>
      </c>
      <c r="B89" s="196"/>
      <c r="C89" s="284" t="s">
        <v>58</v>
      </c>
      <c r="D89" s="285"/>
      <c r="E89" s="198">
        <f t="shared" si="2"/>
        <v>0.72</v>
      </c>
      <c r="F89" s="199"/>
      <c r="G89" s="301">
        <f t="shared" si="6"/>
        <v>4.4999999999999998E-2</v>
      </c>
      <c r="H89" s="299"/>
      <c r="I89" s="39">
        <v>16</v>
      </c>
      <c r="J89" s="139">
        <v>80208.05</v>
      </c>
      <c r="K89" s="203">
        <f t="shared" ref="K89:K98" si="7">$Z$75+($AD$72*($J89-$Z$74))</f>
        <v>792.41157039999996</v>
      </c>
      <c r="L89" s="204"/>
      <c r="M89" s="39"/>
      <c r="N89" s="200"/>
      <c r="O89" s="201"/>
      <c r="P89" s="191"/>
      <c r="Q89" s="192"/>
      <c r="R89" s="219"/>
      <c r="S89" s="194"/>
      <c r="T89" s="185"/>
      <c r="U89" s="186"/>
      <c r="V89" s="123" t="s">
        <v>61</v>
      </c>
      <c r="W89" s="149"/>
      <c r="Y89" s="43"/>
      <c r="Z89" s="31"/>
      <c r="AA89" s="22"/>
      <c r="AB89" s="11"/>
      <c r="AC89" s="12"/>
      <c r="AD89" s="58"/>
      <c r="AE89" s="18"/>
    </row>
    <row r="90" spans="1:31" s="7" customFormat="1" ht="12.75" customHeight="1">
      <c r="A90" s="195">
        <f t="shared" si="1"/>
        <v>793.45240000000001</v>
      </c>
      <c r="B90" s="196"/>
      <c r="C90" s="284"/>
      <c r="D90" s="285"/>
      <c r="E90" s="198">
        <f t="shared" si="2"/>
        <v>0.72</v>
      </c>
      <c r="F90" s="199"/>
      <c r="G90" s="198">
        <v>4.4999999999999998E-2</v>
      </c>
      <c r="H90" s="199"/>
      <c r="I90" s="39">
        <v>16</v>
      </c>
      <c r="J90" s="34">
        <f>J88+25</f>
        <v>80225</v>
      </c>
      <c r="K90" s="203">
        <f t="shared" si="7"/>
        <v>792.73239999999998</v>
      </c>
      <c r="L90" s="204"/>
      <c r="M90" s="39"/>
      <c r="N90" s="200"/>
      <c r="O90" s="201"/>
      <c r="P90" s="191"/>
      <c r="Q90" s="192"/>
      <c r="R90" s="205"/>
      <c r="S90" s="196"/>
      <c r="T90" s="203"/>
      <c r="U90" s="204"/>
      <c r="V90" s="40"/>
      <c r="W90" s="149"/>
      <c r="Y90" s="43"/>
      <c r="Z90" s="31"/>
      <c r="AA90" s="22"/>
      <c r="AB90" s="11"/>
      <c r="AC90" s="12"/>
      <c r="AD90" s="58"/>
      <c r="AE90" s="18"/>
    </row>
    <row r="91" spans="1:31" s="7" customFormat="1" ht="12.75" customHeight="1">
      <c r="A91" s="195">
        <f t="shared" si="1"/>
        <v>793.92559999999992</v>
      </c>
      <c r="B91" s="196"/>
      <c r="C91" s="284"/>
      <c r="D91" s="285"/>
      <c r="E91" s="198">
        <f t="shared" si="2"/>
        <v>0.72</v>
      </c>
      <c r="F91" s="199"/>
      <c r="G91" s="198">
        <v>4.4999999999999998E-2</v>
      </c>
      <c r="H91" s="199"/>
      <c r="I91" s="39">
        <v>16</v>
      </c>
      <c r="J91" s="34">
        <f t="shared" si="0"/>
        <v>80250</v>
      </c>
      <c r="K91" s="203">
        <f t="shared" si="7"/>
        <v>793.20559999999989</v>
      </c>
      <c r="L91" s="204"/>
      <c r="M91" s="39"/>
      <c r="N91" s="200"/>
      <c r="O91" s="201"/>
      <c r="P91" s="191"/>
      <c r="Q91" s="192"/>
      <c r="R91" s="205"/>
      <c r="S91" s="196"/>
      <c r="T91" s="203"/>
      <c r="U91" s="204"/>
      <c r="V91" s="40"/>
      <c r="W91" s="149"/>
      <c r="Y91" s="43"/>
      <c r="Z91" s="31"/>
      <c r="AA91" s="22"/>
      <c r="AB91" s="11"/>
      <c r="AC91" s="12"/>
      <c r="AD91" s="58"/>
      <c r="AE91" s="18"/>
    </row>
    <row r="92" spans="1:31" s="7" customFormat="1" ht="12.75" customHeight="1">
      <c r="A92" s="195">
        <f t="shared" si="1"/>
        <v>794.39879999999994</v>
      </c>
      <c r="B92" s="196"/>
      <c r="C92" s="284"/>
      <c r="D92" s="285"/>
      <c r="E92" s="198">
        <f t="shared" si="2"/>
        <v>0.72</v>
      </c>
      <c r="F92" s="199"/>
      <c r="G92" s="198">
        <v>4.4999999999999998E-2</v>
      </c>
      <c r="H92" s="199"/>
      <c r="I92" s="39">
        <v>16</v>
      </c>
      <c r="J92" s="34">
        <f t="shared" si="0"/>
        <v>80275</v>
      </c>
      <c r="K92" s="203">
        <f t="shared" si="7"/>
        <v>793.67879999999991</v>
      </c>
      <c r="L92" s="204"/>
      <c r="M92" s="39"/>
      <c r="N92" s="200"/>
      <c r="O92" s="201"/>
      <c r="P92" s="191"/>
      <c r="Q92" s="192"/>
      <c r="R92" s="205"/>
      <c r="S92" s="196"/>
      <c r="T92" s="203"/>
      <c r="U92" s="204"/>
      <c r="V92" s="40"/>
      <c r="W92" s="149"/>
      <c r="Y92" s="43"/>
      <c r="Z92" s="31"/>
      <c r="AA92" s="22"/>
      <c r="AB92" s="11"/>
      <c r="AC92" s="12"/>
      <c r="AD92" s="58"/>
      <c r="AE92" s="18"/>
    </row>
    <row r="93" spans="1:31" s="7" customFormat="1" ht="12.75" customHeight="1">
      <c r="A93" s="195">
        <f t="shared" si="1"/>
        <v>794.87199999999996</v>
      </c>
      <c r="B93" s="196"/>
      <c r="C93" s="284"/>
      <c r="D93" s="285"/>
      <c r="E93" s="198">
        <f t="shared" si="2"/>
        <v>0.72</v>
      </c>
      <c r="F93" s="199"/>
      <c r="G93" s="198">
        <v>4.4999999999999998E-2</v>
      </c>
      <c r="H93" s="199"/>
      <c r="I93" s="39">
        <v>16</v>
      </c>
      <c r="J93" s="34">
        <f t="shared" si="0"/>
        <v>80300</v>
      </c>
      <c r="K93" s="203">
        <f t="shared" si="7"/>
        <v>794.15199999999993</v>
      </c>
      <c r="L93" s="204"/>
      <c r="M93" s="39"/>
      <c r="N93" s="200"/>
      <c r="O93" s="201"/>
      <c r="P93" s="191"/>
      <c r="Q93" s="192"/>
      <c r="R93" s="205"/>
      <c r="S93" s="196"/>
      <c r="T93" s="203"/>
      <c r="U93" s="204"/>
      <c r="V93" s="40"/>
      <c r="W93" s="149"/>
      <c r="Y93" s="43"/>
      <c r="Z93" s="31"/>
      <c r="AA93" s="22"/>
      <c r="AB93" s="11"/>
      <c r="AC93" s="12"/>
      <c r="AD93" s="58"/>
      <c r="AE93" s="18"/>
    </row>
    <row r="94" spans="1:31" s="7" customFormat="1" ht="12.75" customHeight="1">
      <c r="A94" s="195">
        <f t="shared" si="1"/>
        <v>795.34519999999998</v>
      </c>
      <c r="B94" s="196"/>
      <c r="C94" s="284"/>
      <c r="D94" s="285"/>
      <c r="E94" s="198">
        <f t="shared" si="2"/>
        <v>0.72</v>
      </c>
      <c r="F94" s="199"/>
      <c r="G94" s="198">
        <v>4.4999999999999998E-2</v>
      </c>
      <c r="H94" s="199"/>
      <c r="I94" s="39">
        <v>16</v>
      </c>
      <c r="J94" s="34">
        <f t="shared" si="0"/>
        <v>80325</v>
      </c>
      <c r="K94" s="203">
        <f t="shared" si="7"/>
        <v>794.62519999999995</v>
      </c>
      <c r="L94" s="204"/>
      <c r="M94" s="39"/>
      <c r="N94" s="200"/>
      <c r="O94" s="201"/>
      <c r="P94" s="191"/>
      <c r="Q94" s="192"/>
      <c r="R94" s="205"/>
      <c r="S94" s="196"/>
      <c r="T94" s="203"/>
      <c r="U94" s="204"/>
      <c r="V94" s="40"/>
      <c r="W94" s="149"/>
      <c r="Y94" s="43"/>
      <c r="Z94" s="31"/>
      <c r="AA94" s="22"/>
      <c r="AB94" s="11"/>
      <c r="AC94" s="12"/>
      <c r="AD94" s="58"/>
      <c r="AE94" s="18"/>
    </row>
    <row r="95" spans="1:31" s="7" customFormat="1" ht="12.75" customHeight="1">
      <c r="A95" s="206">
        <f t="shared" si="1"/>
        <v>795.8184</v>
      </c>
      <c r="B95" s="207"/>
      <c r="C95" s="220"/>
      <c r="D95" s="221"/>
      <c r="E95" s="209">
        <f t="shared" si="2"/>
        <v>0.72</v>
      </c>
      <c r="F95" s="210"/>
      <c r="G95" s="209">
        <v>4.4999999999999998E-2</v>
      </c>
      <c r="H95" s="210"/>
      <c r="I95" s="78">
        <v>16</v>
      </c>
      <c r="J95" s="77">
        <f t="shared" si="0"/>
        <v>80350</v>
      </c>
      <c r="K95" s="213">
        <f t="shared" si="7"/>
        <v>795.09839999999997</v>
      </c>
      <c r="L95" s="214"/>
      <c r="M95" s="78"/>
      <c r="N95" s="211"/>
      <c r="O95" s="212"/>
      <c r="P95" s="215"/>
      <c r="Q95" s="212"/>
      <c r="R95" s="216"/>
      <c r="S95" s="207"/>
      <c r="T95" s="213"/>
      <c r="U95" s="214"/>
      <c r="V95" s="144"/>
      <c r="W95" s="149"/>
      <c r="Y95" s="43"/>
      <c r="Z95" s="31"/>
      <c r="AA95" s="22"/>
      <c r="AB95" s="11"/>
      <c r="AC95" s="12"/>
      <c r="AD95" s="58"/>
      <c r="AE95" s="18"/>
    </row>
    <row r="96" spans="1:31" s="7" customFormat="1" ht="12.75" customHeight="1">
      <c r="A96" s="195">
        <f t="shared" si="1"/>
        <v>796.29160000000002</v>
      </c>
      <c r="B96" s="196"/>
      <c r="C96" s="284"/>
      <c r="D96" s="285"/>
      <c r="E96" s="198">
        <f t="shared" si="2"/>
        <v>0.72</v>
      </c>
      <c r="F96" s="199"/>
      <c r="G96" s="198">
        <v>4.4999999999999998E-2</v>
      </c>
      <c r="H96" s="199"/>
      <c r="I96" s="39">
        <v>16</v>
      </c>
      <c r="J96" s="34">
        <f t="shared" si="0"/>
        <v>80375</v>
      </c>
      <c r="K96" s="203">
        <f t="shared" si="7"/>
        <v>795.57159999999999</v>
      </c>
      <c r="L96" s="204"/>
      <c r="M96" s="39"/>
      <c r="N96" s="200"/>
      <c r="O96" s="201"/>
      <c r="P96" s="191"/>
      <c r="Q96" s="192"/>
      <c r="R96" s="205"/>
      <c r="S96" s="196"/>
      <c r="T96" s="203"/>
      <c r="U96" s="204"/>
      <c r="V96" s="40"/>
      <c r="Y96" s="43"/>
      <c r="Z96" s="31"/>
      <c r="AA96" s="22"/>
      <c r="AB96" s="11"/>
      <c r="AC96" s="12"/>
      <c r="AD96" s="58"/>
      <c r="AE96" s="18"/>
    </row>
    <row r="97" spans="1:31" s="7" customFormat="1" ht="12.75" customHeight="1">
      <c r="A97" s="195">
        <f t="shared" si="1"/>
        <v>796.76479999999992</v>
      </c>
      <c r="B97" s="196"/>
      <c r="C97" s="284"/>
      <c r="D97" s="285"/>
      <c r="E97" s="198">
        <f t="shared" si="2"/>
        <v>0.72</v>
      </c>
      <c r="F97" s="199"/>
      <c r="G97" s="198">
        <v>4.4999999999999998E-2</v>
      </c>
      <c r="H97" s="199"/>
      <c r="I97" s="39">
        <v>16</v>
      </c>
      <c r="J97" s="34">
        <f>J96+25</f>
        <v>80400</v>
      </c>
      <c r="K97" s="203">
        <f t="shared" si="7"/>
        <v>796.0447999999999</v>
      </c>
      <c r="L97" s="204"/>
      <c r="M97" s="39"/>
      <c r="N97" s="200"/>
      <c r="O97" s="201"/>
      <c r="P97" s="191"/>
      <c r="Q97" s="192"/>
      <c r="R97" s="205"/>
      <c r="S97" s="196"/>
      <c r="T97" s="203"/>
      <c r="U97" s="204"/>
      <c r="V97" s="40"/>
      <c r="Y97" s="43"/>
      <c r="Z97" s="31"/>
      <c r="AA97" s="22"/>
      <c r="AB97" s="11"/>
      <c r="AC97" s="12"/>
      <c r="AD97" s="58"/>
      <c r="AE97" s="18"/>
    </row>
    <row r="98" spans="1:31" s="7" customFormat="1" ht="12.75" customHeight="1">
      <c r="A98" s="195">
        <f t="shared" si="1"/>
        <v>797.23799999999994</v>
      </c>
      <c r="B98" s="196"/>
      <c r="C98" s="284"/>
      <c r="D98" s="285"/>
      <c r="E98" s="198">
        <f t="shared" si="2"/>
        <v>0.72</v>
      </c>
      <c r="F98" s="199"/>
      <c r="G98" s="198">
        <v>4.4999999999999998E-2</v>
      </c>
      <c r="H98" s="199"/>
      <c r="I98" s="39">
        <v>16</v>
      </c>
      <c r="J98" s="34">
        <f t="shared" si="0"/>
        <v>80425</v>
      </c>
      <c r="K98" s="203">
        <f t="shared" si="7"/>
        <v>796.51799999999992</v>
      </c>
      <c r="L98" s="204"/>
      <c r="M98" s="39"/>
      <c r="N98" s="200"/>
      <c r="O98" s="201"/>
      <c r="P98" s="191"/>
      <c r="Q98" s="192"/>
      <c r="R98" s="205"/>
      <c r="S98" s="196"/>
      <c r="T98" s="203"/>
      <c r="U98" s="204"/>
      <c r="V98" s="40"/>
      <c r="Y98" s="43"/>
      <c r="Z98" s="31"/>
      <c r="AA98" s="22"/>
      <c r="AB98" s="11"/>
      <c r="AC98" s="12"/>
      <c r="AD98" s="58"/>
      <c r="AE98" s="18"/>
    </row>
    <row r="99" spans="1:31" s="7" customFormat="1" ht="12.75" customHeight="1">
      <c r="A99" s="195">
        <f t="shared" si="1"/>
        <v>797.71120000000008</v>
      </c>
      <c r="B99" s="196"/>
      <c r="C99" s="284"/>
      <c r="D99" s="285"/>
      <c r="E99" s="198">
        <f t="shared" si="2"/>
        <v>0.72</v>
      </c>
      <c r="F99" s="199"/>
      <c r="G99" s="198">
        <v>4.4999999999999998E-2</v>
      </c>
      <c r="H99" s="199"/>
      <c r="I99" s="39">
        <v>16</v>
      </c>
      <c r="J99" s="133">
        <f t="shared" ref="J99:J128" si="8">J98+25</f>
        <v>80450</v>
      </c>
      <c r="K99" s="187">
        <f>$Z$83+(0.5*(($AD$84-$AD$83)/$AD$82)*($J99-$Z$82)^2)+($AD$83*($J99-$Z$82))</f>
        <v>796.99120000000005</v>
      </c>
      <c r="L99" s="188"/>
      <c r="M99" s="39"/>
      <c r="N99" s="200"/>
      <c r="O99" s="201"/>
      <c r="P99" s="191"/>
      <c r="Q99" s="192"/>
      <c r="R99" s="205"/>
      <c r="S99" s="196"/>
      <c r="T99" s="203"/>
      <c r="U99" s="204"/>
      <c r="V99" s="40"/>
      <c r="Y99" s="43"/>
      <c r="Z99" s="31"/>
      <c r="AA99" s="22"/>
      <c r="AB99" s="11"/>
      <c r="AC99" s="12"/>
      <c r="AD99" s="58"/>
      <c r="AE99" s="18"/>
    </row>
    <row r="100" spans="1:31" s="7" customFormat="1" ht="12.75" customHeight="1">
      <c r="A100" s="195">
        <f t="shared" si="1"/>
        <v>798.15100833333338</v>
      </c>
      <c r="B100" s="196"/>
      <c r="C100" s="284"/>
      <c r="D100" s="285"/>
      <c r="E100" s="198">
        <f t="shared" si="2"/>
        <v>0.72</v>
      </c>
      <c r="F100" s="199"/>
      <c r="G100" s="198">
        <v>4.4999999999999998E-2</v>
      </c>
      <c r="H100" s="199"/>
      <c r="I100" s="39">
        <v>16</v>
      </c>
      <c r="J100" s="34">
        <f t="shared" si="8"/>
        <v>80475</v>
      </c>
      <c r="K100" s="187">
        <f t="shared" ref="K100:K117" si="9">$Z$83+(0.5*(($AD$84-$AD$83)/$AD$82)*($J100-$Z$82)^2)+($AD$83*($J100-$Z$82))</f>
        <v>797.43100833333335</v>
      </c>
      <c r="L100" s="188"/>
      <c r="M100" s="42"/>
      <c r="N100" s="200"/>
      <c r="O100" s="201"/>
      <c r="P100" s="202"/>
      <c r="Q100" s="201"/>
      <c r="R100" s="205"/>
      <c r="S100" s="196"/>
      <c r="T100" s="203"/>
      <c r="U100" s="204"/>
      <c r="V100" s="40"/>
      <c r="Y100" s="43"/>
      <c r="Z100" s="31"/>
      <c r="AA100" s="22"/>
      <c r="AB100" s="11"/>
      <c r="AC100" s="12"/>
      <c r="AD100" s="58"/>
      <c r="AE100" s="18"/>
    </row>
    <row r="101" spans="1:31" s="7" customFormat="1" ht="12.75" customHeight="1">
      <c r="A101" s="195">
        <f t="shared" si="1"/>
        <v>798.52403333333348</v>
      </c>
      <c r="B101" s="196"/>
      <c r="C101" s="284"/>
      <c r="D101" s="285"/>
      <c r="E101" s="198">
        <f t="shared" si="2"/>
        <v>0.72</v>
      </c>
      <c r="F101" s="199"/>
      <c r="G101" s="198">
        <v>4.4999999999999998E-2</v>
      </c>
      <c r="H101" s="199"/>
      <c r="I101" s="39">
        <v>16</v>
      </c>
      <c r="J101" s="34">
        <f t="shared" si="8"/>
        <v>80500</v>
      </c>
      <c r="K101" s="187">
        <f t="shared" si="9"/>
        <v>797.80403333333345</v>
      </c>
      <c r="L101" s="188"/>
      <c r="M101" s="42"/>
      <c r="N101" s="200"/>
      <c r="O101" s="201"/>
      <c r="P101" s="202"/>
      <c r="Q101" s="201"/>
      <c r="R101" s="205"/>
      <c r="S101" s="196"/>
      <c r="T101" s="203"/>
      <c r="U101" s="204"/>
      <c r="V101" s="40"/>
      <c r="Y101" s="43"/>
      <c r="Z101" s="31"/>
      <c r="AA101" s="22"/>
      <c r="AB101" s="11"/>
      <c r="AC101" s="12"/>
      <c r="AD101" s="58"/>
      <c r="AE101" s="18"/>
    </row>
    <row r="102" spans="1:31" s="7" customFormat="1" ht="12.75" customHeight="1">
      <c r="A102" s="195">
        <f t="shared" si="1"/>
        <v>798.83027500000003</v>
      </c>
      <c r="B102" s="196"/>
      <c r="C102" s="284"/>
      <c r="D102" s="285"/>
      <c r="E102" s="198">
        <f t="shared" si="2"/>
        <v>0.72</v>
      </c>
      <c r="F102" s="199"/>
      <c r="G102" s="198">
        <v>4.4999999999999998E-2</v>
      </c>
      <c r="H102" s="199"/>
      <c r="I102" s="39">
        <v>16</v>
      </c>
      <c r="J102" s="34">
        <f t="shared" si="8"/>
        <v>80525</v>
      </c>
      <c r="K102" s="187">
        <f t="shared" si="9"/>
        <v>798.110275</v>
      </c>
      <c r="L102" s="188"/>
      <c r="M102" s="42"/>
      <c r="N102" s="222"/>
      <c r="O102" s="199"/>
      <c r="P102" s="202"/>
      <c r="Q102" s="201"/>
      <c r="R102" s="205"/>
      <c r="S102" s="196"/>
      <c r="T102" s="203"/>
      <c r="U102" s="204"/>
      <c r="V102" s="40"/>
      <c r="Y102" s="43"/>
      <c r="Z102" s="31"/>
      <c r="AA102" s="22"/>
      <c r="AB102" s="11"/>
      <c r="AC102" s="12"/>
      <c r="AD102" s="58"/>
      <c r="AE102" s="18"/>
    </row>
    <row r="103" spans="1:31" s="7" customFormat="1" ht="12.75" customHeight="1">
      <c r="A103" s="195">
        <f t="shared" si="1"/>
        <v>799.06973333333337</v>
      </c>
      <c r="B103" s="196"/>
      <c r="C103" s="284"/>
      <c r="D103" s="285"/>
      <c r="E103" s="198">
        <f t="shared" si="2"/>
        <v>0.72</v>
      </c>
      <c r="F103" s="199"/>
      <c r="G103" s="198">
        <v>4.4999999999999998E-2</v>
      </c>
      <c r="H103" s="199"/>
      <c r="I103" s="39">
        <v>16</v>
      </c>
      <c r="J103" s="34">
        <f t="shared" si="8"/>
        <v>80550</v>
      </c>
      <c r="K103" s="187">
        <f t="shared" si="9"/>
        <v>798.34973333333335</v>
      </c>
      <c r="L103" s="188"/>
      <c r="M103" s="42"/>
      <c r="N103" s="222"/>
      <c r="O103" s="199"/>
      <c r="P103" s="202"/>
      <c r="Q103" s="201"/>
      <c r="R103" s="205"/>
      <c r="S103" s="196"/>
      <c r="T103" s="203"/>
      <c r="U103" s="204"/>
      <c r="V103" s="40"/>
      <c r="Y103" s="43"/>
      <c r="Z103" s="31"/>
      <c r="AA103" s="22"/>
      <c r="AB103" s="11"/>
      <c r="AC103" s="12"/>
      <c r="AD103" s="58"/>
      <c r="AE103" s="18"/>
    </row>
    <row r="104" spans="1:31" s="7" customFormat="1" ht="12.75" customHeight="1">
      <c r="A104" s="195">
        <f t="shared" si="1"/>
        <v>799.2424083333334</v>
      </c>
      <c r="B104" s="196"/>
      <c r="C104" s="284"/>
      <c r="D104" s="285"/>
      <c r="E104" s="198">
        <f t="shared" si="2"/>
        <v>0.72</v>
      </c>
      <c r="F104" s="199"/>
      <c r="G104" s="198">
        <v>4.4999999999999998E-2</v>
      </c>
      <c r="H104" s="199"/>
      <c r="I104" s="39">
        <v>16</v>
      </c>
      <c r="J104" s="34">
        <f t="shared" si="8"/>
        <v>80575</v>
      </c>
      <c r="K104" s="187">
        <f t="shared" si="9"/>
        <v>798.52240833333337</v>
      </c>
      <c r="L104" s="188"/>
      <c r="M104" s="41"/>
      <c r="N104" s="222"/>
      <c r="O104" s="196"/>
      <c r="P104" s="202"/>
      <c r="Q104" s="201"/>
      <c r="R104" s="205"/>
      <c r="S104" s="196"/>
      <c r="T104" s="203"/>
      <c r="U104" s="204"/>
      <c r="V104" s="40"/>
      <c r="Y104" s="43"/>
      <c r="Z104" s="31"/>
      <c r="AA104" s="22"/>
      <c r="AB104" s="11"/>
      <c r="AC104" s="12"/>
      <c r="AD104" s="58"/>
      <c r="AE104" s="18"/>
    </row>
    <row r="105" spans="1:31" s="7" customFormat="1" ht="12.75" customHeight="1">
      <c r="A105" s="195">
        <f t="shared" si="1"/>
        <v>799.34830000000011</v>
      </c>
      <c r="B105" s="196"/>
      <c r="C105" s="284"/>
      <c r="D105" s="285"/>
      <c r="E105" s="198">
        <f t="shared" si="2"/>
        <v>0.72</v>
      </c>
      <c r="F105" s="199"/>
      <c r="G105" s="198">
        <v>4.4999999999999998E-2</v>
      </c>
      <c r="H105" s="199"/>
      <c r="I105" s="39">
        <v>16</v>
      </c>
      <c r="J105" s="34">
        <f t="shared" si="8"/>
        <v>80600</v>
      </c>
      <c r="K105" s="187">
        <f t="shared" si="9"/>
        <v>798.62830000000008</v>
      </c>
      <c r="L105" s="188"/>
      <c r="M105" s="41"/>
      <c r="N105" s="222"/>
      <c r="O105" s="196"/>
      <c r="P105" s="202"/>
      <c r="Q105" s="201"/>
      <c r="R105" s="205"/>
      <c r="S105" s="196"/>
      <c r="T105" s="203"/>
      <c r="U105" s="204"/>
      <c r="V105" s="40"/>
      <c r="Y105" s="43"/>
      <c r="Z105" s="31"/>
      <c r="AA105" s="22"/>
      <c r="AB105" s="11"/>
      <c r="AC105" s="12"/>
      <c r="AD105" s="58"/>
      <c r="AE105" s="18"/>
    </row>
    <row r="106" spans="1:31" s="7" customFormat="1" ht="12.75" customHeight="1">
      <c r="A106" s="195">
        <f t="shared" si="1"/>
        <v>799.38740833333338</v>
      </c>
      <c r="B106" s="196"/>
      <c r="C106" s="284"/>
      <c r="D106" s="285"/>
      <c r="E106" s="198">
        <f t="shared" si="2"/>
        <v>0.72</v>
      </c>
      <c r="F106" s="199"/>
      <c r="G106" s="198">
        <v>4.4999999999999998E-2</v>
      </c>
      <c r="H106" s="199"/>
      <c r="I106" s="39">
        <v>16</v>
      </c>
      <c r="J106" s="34">
        <f t="shared" si="8"/>
        <v>80625</v>
      </c>
      <c r="K106" s="187">
        <f t="shared" si="9"/>
        <v>798.66740833333336</v>
      </c>
      <c r="L106" s="188"/>
      <c r="M106" s="41"/>
      <c r="N106" s="222"/>
      <c r="O106" s="196"/>
      <c r="P106" s="202"/>
      <c r="Q106" s="201"/>
      <c r="R106" s="205"/>
      <c r="S106" s="196"/>
      <c r="T106" s="203"/>
      <c r="U106" s="204"/>
      <c r="V106" s="40"/>
      <c r="Y106" s="43"/>
      <c r="Z106" s="31"/>
      <c r="AA106" s="22"/>
      <c r="AB106" s="11"/>
      <c r="AC106" s="12"/>
      <c r="AD106" s="58"/>
      <c r="AE106" s="18"/>
    </row>
    <row r="107" spans="1:31" s="7" customFormat="1" ht="12.75" customHeight="1">
      <c r="A107" s="195">
        <f t="shared" si="1"/>
        <v>799.35973333333345</v>
      </c>
      <c r="B107" s="196"/>
      <c r="C107" s="284"/>
      <c r="D107" s="285"/>
      <c r="E107" s="198">
        <f t="shared" si="2"/>
        <v>0.72</v>
      </c>
      <c r="F107" s="199"/>
      <c r="G107" s="198">
        <v>4.4999999999999998E-2</v>
      </c>
      <c r="H107" s="199"/>
      <c r="I107" s="39">
        <v>16</v>
      </c>
      <c r="J107" s="34">
        <f t="shared" si="8"/>
        <v>80650</v>
      </c>
      <c r="K107" s="187">
        <f t="shared" si="9"/>
        <v>798.63973333333342</v>
      </c>
      <c r="L107" s="188"/>
      <c r="M107" s="41"/>
      <c r="N107" s="222"/>
      <c r="O107" s="196"/>
      <c r="P107" s="202"/>
      <c r="Q107" s="201"/>
      <c r="R107" s="205"/>
      <c r="S107" s="196"/>
      <c r="T107" s="203"/>
      <c r="U107" s="204"/>
      <c r="V107" s="40"/>
      <c r="Y107" s="43"/>
      <c r="Z107" s="31"/>
      <c r="AA107" s="22"/>
      <c r="AB107" s="11"/>
      <c r="AC107" s="12"/>
      <c r="AD107" s="58"/>
      <c r="AE107" s="18"/>
    </row>
    <row r="108" spans="1:31" s="7" customFormat="1" ht="12.75" customHeight="1">
      <c r="A108" s="195">
        <f t="shared" si="1"/>
        <v>799.26527499999997</v>
      </c>
      <c r="B108" s="196"/>
      <c r="C108" s="284"/>
      <c r="D108" s="285"/>
      <c r="E108" s="198">
        <f t="shared" si="2"/>
        <v>0.72</v>
      </c>
      <c r="F108" s="199"/>
      <c r="G108" s="198">
        <v>4.4999999999999998E-2</v>
      </c>
      <c r="H108" s="199"/>
      <c r="I108" s="39">
        <v>16</v>
      </c>
      <c r="J108" s="34">
        <f t="shared" si="8"/>
        <v>80675</v>
      </c>
      <c r="K108" s="187">
        <f t="shared" si="9"/>
        <v>798.54527499999995</v>
      </c>
      <c r="L108" s="188"/>
      <c r="M108" s="41"/>
      <c r="N108" s="222"/>
      <c r="O108" s="196"/>
      <c r="P108" s="202"/>
      <c r="Q108" s="201"/>
      <c r="R108" s="205"/>
      <c r="S108" s="196"/>
      <c r="T108" s="203"/>
      <c r="U108" s="204"/>
      <c r="V108" s="40"/>
      <c r="Y108" s="43"/>
      <c r="Z108" s="31"/>
      <c r="AA108" s="22"/>
      <c r="AB108" s="11"/>
      <c r="AC108" s="12"/>
      <c r="AD108" s="58"/>
      <c r="AE108" s="18"/>
    </row>
    <row r="109" spans="1:31" s="7" customFormat="1" ht="12.75" customHeight="1">
      <c r="A109" s="195">
        <f t="shared" si="1"/>
        <v>799.1040333333334</v>
      </c>
      <c r="B109" s="196"/>
      <c r="C109" s="197"/>
      <c r="D109" s="196"/>
      <c r="E109" s="198">
        <f t="shared" si="2"/>
        <v>0.72</v>
      </c>
      <c r="F109" s="199"/>
      <c r="G109" s="198">
        <v>4.4999999999999998E-2</v>
      </c>
      <c r="H109" s="199"/>
      <c r="I109" s="39">
        <v>16</v>
      </c>
      <c r="J109" s="34">
        <f t="shared" si="8"/>
        <v>80700</v>
      </c>
      <c r="K109" s="187">
        <f t="shared" si="9"/>
        <v>798.38403333333338</v>
      </c>
      <c r="L109" s="188"/>
      <c r="M109" s="41"/>
      <c r="N109" s="222"/>
      <c r="O109" s="196"/>
      <c r="P109" s="202"/>
      <c r="Q109" s="201"/>
      <c r="R109" s="205"/>
      <c r="S109" s="196"/>
      <c r="T109" s="203"/>
      <c r="U109" s="204"/>
      <c r="V109" s="40"/>
      <c r="Y109" s="43"/>
      <c r="Z109" s="31"/>
      <c r="AA109" s="22"/>
      <c r="AB109" s="11"/>
      <c r="AC109" s="12"/>
      <c r="AD109" s="58"/>
      <c r="AE109" s="18"/>
    </row>
    <row r="110" spans="1:31" s="7" customFormat="1" ht="12.75" customHeight="1">
      <c r="A110" s="195">
        <f t="shared" si="1"/>
        <v>798.8760083333334</v>
      </c>
      <c r="B110" s="196"/>
      <c r="C110" s="197"/>
      <c r="D110" s="196"/>
      <c r="E110" s="198">
        <f t="shared" si="2"/>
        <v>0.72</v>
      </c>
      <c r="F110" s="199"/>
      <c r="G110" s="198">
        <v>4.4999999999999998E-2</v>
      </c>
      <c r="H110" s="199"/>
      <c r="I110" s="39">
        <v>16</v>
      </c>
      <c r="J110" s="34">
        <f t="shared" si="8"/>
        <v>80725</v>
      </c>
      <c r="K110" s="187">
        <f t="shared" si="9"/>
        <v>798.15600833333338</v>
      </c>
      <c r="L110" s="188"/>
      <c r="M110" s="41"/>
      <c r="N110" s="222"/>
      <c r="O110" s="196"/>
      <c r="P110" s="202"/>
      <c r="Q110" s="201"/>
      <c r="R110" s="205"/>
      <c r="S110" s="196"/>
      <c r="T110" s="203"/>
      <c r="U110" s="204"/>
      <c r="V110" s="40"/>
      <c r="Y110" s="43"/>
      <c r="Z110" s="31"/>
      <c r="AA110" s="22"/>
      <c r="AB110" s="11"/>
      <c r="AC110" s="12"/>
      <c r="AD110" s="58"/>
      <c r="AE110" s="18"/>
    </row>
    <row r="111" spans="1:31" s="7" customFormat="1" ht="12.75" customHeight="1">
      <c r="A111" s="195">
        <f t="shared" si="1"/>
        <v>798.58120000000008</v>
      </c>
      <c r="B111" s="196"/>
      <c r="C111" s="197"/>
      <c r="D111" s="196"/>
      <c r="E111" s="198">
        <f t="shared" si="2"/>
        <v>0.72</v>
      </c>
      <c r="F111" s="199"/>
      <c r="G111" s="198">
        <v>4.4999999999999998E-2</v>
      </c>
      <c r="H111" s="199"/>
      <c r="I111" s="39">
        <v>16</v>
      </c>
      <c r="J111" s="34">
        <f t="shared" si="8"/>
        <v>80750</v>
      </c>
      <c r="K111" s="187">
        <f t="shared" si="9"/>
        <v>797.86120000000005</v>
      </c>
      <c r="L111" s="188"/>
      <c r="M111" s="41"/>
      <c r="N111" s="222"/>
      <c r="O111" s="196"/>
      <c r="P111" s="202"/>
      <c r="Q111" s="201"/>
      <c r="R111" s="205"/>
      <c r="S111" s="196"/>
      <c r="T111" s="203"/>
      <c r="U111" s="204"/>
      <c r="V111" s="40"/>
      <c r="Y111" s="43"/>
      <c r="Z111" s="31"/>
      <c r="AA111" s="22"/>
      <c r="AB111" s="11"/>
      <c r="AC111" s="12"/>
      <c r="AD111" s="58"/>
      <c r="AE111" s="18"/>
    </row>
    <row r="112" spans="1:31" s="7" customFormat="1" ht="12.75" customHeight="1">
      <c r="A112" s="195">
        <f t="shared" si="1"/>
        <v>798.21960833333344</v>
      </c>
      <c r="B112" s="196"/>
      <c r="C112" s="197"/>
      <c r="D112" s="196"/>
      <c r="E112" s="198">
        <f t="shared" si="2"/>
        <v>0.72</v>
      </c>
      <c r="F112" s="199"/>
      <c r="G112" s="198">
        <v>4.4999999999999998E-2</v>
      </c>
      <c r="H112" s="199"/>
      <c r="I112" s="39">
        <v>16</v>
      </c>
      <c r="J112" s="34">
        <f t="shared" si="8"/>
        <v>80775</v>
      </c>
      <c r="K112" s="187">
        <f t="shared" si="9"/>
        <v>797.49960833333341</v>
      </c>
      <c r="L112" s="188"/>
      <c r="M112" s="41"/>
      <c r="N112" s="222"/>
      <c r="O112" s="196"/>
      <c r="P112" s="202"/>
      <c r="Q112" s="201"/>
      <c r="R112" s="205"/>
      <c r="S112" s="196"/>
      <c r="T112" s="203"/>
      <c r="U112" s="204"/>
      <c r="V112" s="40"/>
      <c r="Y112" s="43"/>
      <c r="Z112" s="31"/>
      <c r="AA112" s="22"/>
      <c r="AB112" s="11"/>
      <c r="AC112" s="12"/>
      <c r="AD112" s="58"/>
      <c r="AE112" s="18"/>
    </row>
    <row r="113" spans="1:31" s="7" customFormat="1" ht="12.75" customHeight="1">
      <c r="A113" s="195">
        <f t="shared" si="1"/>
        <v>797.79123333333348</v>
      </c>
      <c r="B113" s="196"/>
      <c r="C113" s="197"/>
      <c r="D113" s="196"/>
      <c r="E113" s="198">
        <f t="shared" si="2"/>
        <v>0.72</v>
      </c>
      <c r="F113" s="199"/>
      <c r="G113" s="198">
        <v>4.4999999999999998E-2</v>
      </c>
      <c r="H113" s="199"/>
      <c r="I113" s="39">
        <v>16</v>
      </c>
      <c r="J113" s="34">
        <f t="shared" si="8"/>
        <v>80800</v>
      </c>
      <c r="K113" s="187">
        <f t="shared" si="9"/>
        <v>797.07123333333345</v>
      </c>
      <c r="L113" s="188"/>
      <c r="M113" s="40"/>
      <c r="N113" s="205"/>
      <c r="O113" s="196"/>
      <c r="P113" s="205"/>
      <c r="Q113" s="196"/>
      <c r="R113" s="205"/>
      <c r="S113" s="196"/>
      <c r="T113" s="205"/>
      <c r="U113" s="196"/>
      <c r="V113" s="40"/>
      <c r="Y113" s="43"/>
      <c r="Z113" s="31"/>
      <c r="AA113" s="22"/>
      <c r="AB113" s="11"/>
      <c r="AC113" s="12"/>
      <c r="AD113" s="58"/>
      <c r="AE113" s="18"/>
    </row>
    <row r="114" spans="1:31" s="7" customFormat="1" ht="12.75" customHeight="1">
      <c r="A114" s="195">
        <f t="shared" si="1"/>
        <v>797.29607500000009</v>
      </c>
      <c r="B114" s="196"/>
      <c r="C114" s="197"/>
      <c r="D114" s="196"/>
      <c r="E114" s="198">
        <f t="shared" si="2"/>
        <v>0.72</v>
      </c>
      <c r="F114" s="199"/>
      <c r="G114" s="198">
        <v>4.4999999999999998E-2</v>
      </c>
      <c r="H114" s="199"/>
      <c r="I114" s="39">
        <v>16</v>
      </c>
      <c r="J114" s="34">
        <f t="shared" si="8"/>
        <v>80825</v>
      </c>
      <c r="K114" s="187">
        <f t="shared" si="9"/>
        <v>796.57607500000006</v>
      </c>
      <c r="L114" s="188"/>
      <c r="M114" s="40"/>
      <c r="N114" s="205"/>
      <c r="O114" s="196"/>
      <c r="P114" s="205"/>
      <c r="Q114" s="196"/>
      <c r="R114" s="205"/>
      <c r="S114" s="196"/>
      <c r="T114" s="205"/>
      <c r="U114" s="196"/>
      <c r="V114" s="40"/>
      <c r="Y114" s="43"/>
      <c r="Z114" s="31"/>
      <c r="AA114" s="22"/>
      <c r="AB114" s="11"/>
      <c r="AC114" s="12"/>
      <c r="AD114" s="58"/>
      <c r="AE114" s="18"/>
    </row>
    <row r="115" spans="1:31" s="7" customFormat="1" ht="12.75" customHeight="1">
      <c r="A115" s="195">
        <f t="shared" si="1"/>
        <v>796.73413333333338</v>
      </c>
      <c r="B115" s="196"/>
      <c r="C115" s="281"/>
      <c r="D115" s="184"/>
      <c r="E115" s="198">
        <f t="shared" si="2"/>
        <v>0.72</v>
      </c>
      <c r="F115" s="199"/>
      <c r="G115" s="198">
        <v>4.4999999999999998E-2</v>
      </c>
      <c r="H115" s="199"/>
      <c r="I115" s="39">
        <v>16</v>
      </c>
      <c r="J115" s="34">
        <f t="shared" si="8"/>
        <v>80850</v>
      </c>
      <c r="K115" s="187">
        <f t="shared" si="9"/>
        <v>796.01413333333335</v>
      </c>
      <c r="L115" s="188"/>
      <c r="M115" s="8"/>
      <c r="N115" s="183"/>
      <c r="O115" s="184"/>
      <c r="P115" s="183"/>
      <c r="Q115" s="184"/>
      <c r="R115" s="183"/>
      <c r="S115" s="184"/>
      <c r="T115" s="183"/>
      <c r="U115" s="184"/>
      <c r="V115" s="8"/>
      <c r="Y115" s="43"/>
      <c r="Z115" s="31"/>
      <c r="AA115" s="22"/>
      <c r="AB115" s="11"/>
      <c r="AC115" s="12"/>
      <c r="AD115" s="58"/>
      <c r="AE115" s="18"/>
    </row>
    <row r="116" spans="1:31" s="7" customFormat="1" ht="12.75" customHeight="1">
      <c r="A116" s="195">
        <f t="shared" si="1"/>
        <v>796.10540833333346</v>
      </c>
      <c r="B116" s="196"/>
      <c r="C116" s="281"/>
      <c r="D116" s="184"/>
      <c r="E116" s="198">
        <f t="shared" si="2"/>
        <v>0.72</v>
      </c>
      <c r="F116" s="199"/>
      <c r="G116" s="198">
        <v>4.4999999999999998E-2</v>
      </c>
      <c r="H116" s="199"/>
      <c r="I116" s="39">
        <v>16</v>
      </c>
      <c r="J116" s="34">
        <f t="shared" si="8"/>
        <v>80875</v>
      </c>
      <c r="K116" s="187">
        <f t="shared" si="9"/>
        <v>795.38540833333343</v>
      </c>
      <c r="L116" s="188"/>
      <c r="M116" s="8"/>
      <c r="N116" s="183"/>
      <c r="O116" s="184"/>
      <c r="P116" s="183"/>
      <c r="Q116" s="184"/>
      <c r="R116" s="183"/>
      <c r="S116" s="184"/>
      <c r="T116" s="183"/>
      <c r="U116" s="184"/>
      <c r="V116" s="8"/>
      <c r="Y116" s="43"/>
      <c r="Z116" s="31"/>
      <c r="AA116" s="22"/>
      <c r="AB116" s="11"/>
      <c r="AC116" s="12"/>
      <c r="AD116" s="58"/>
      <c r="AE116" s="18"/>
    </row>
    <row r="117" spans="1:31" s="7" customFormat="1" ht="12.75" customHeight="1">
      <c r="A117" s="195">
        <f t="shared" ref="A117:A144" si="10">E117+K117</f>
        <v>795.40990000000011</v>
      </c>
      <c r="B117" s="196"/>
      <c r="C117" s="284"/>
      <c r="D117" s="285"/>
      <c r="E117" s="198">
        <f t="shared" ref="E117:E144" si="11">G117*I117</f>
        <v>0.72</v>
      </c>
      <c r="F117" s="199"/>
      <c r="G117" s="198">
        <v>4.4999999999999998E-2</v>
      </c>
      <c r="H117" s="199"/>
      <c r="I117" s="39">
        <v>16</v>
      </c>
      <c r="J117" s="133">
        <f>J116+25</f>
        <v>80900</v>
      </c>
      <c r="K117" s="187">
        <f t="shared" si="9"/>
        <v>794.68990000000008</v>
      </c>
      <c r="L117" s="188"/>
      <c r="M117" s="8"/>
      <c r="N117" s="183"/>
      <c r="O117" s="184"/>
      <c r="P117" s="183"/>
      <c r="Q117" s="184"/>
      <c r="R117" s="183"/>
      <c r="S117" s="184"/>
      <c r="T117" s="183"/>
      <c r="U117" s="184"/>
      <c r="V117" s="142"/>
      <c r="Y117" s="43"/>
      <c r="Z117" s="31"/>
      <c r="AA117" s="22"/>
      <c r="AB117" s="11"/>
      <c r="AC117" s="12"/>
      <c r="AD117" s="58"/>
      <c r="AE117" s="18"/>
    </row>
    <row r="118" spans="1:31" s="7" customFormat="1" ht="12.75" customHeight="1">
      <c r="A118" s="195">
        <f t="shared" si="10"/>
        <v>794.68110000000013</v>
      </c>
      <c r="B118" s="196"/>
      <c r="C118" s="284"/>
      <c r="D118" s="285"/>
      <c r="E118" s="198">
        <f t="shared" si="11"/>
        <v>0.72</v>
      </c>
      <c r="F118" s="199"/>
      <c r="G118" s="198">
        <v>4.4999999999999998E-2</v>
      </c>
      <c r="H118" s="199"/>
      <c r="I118" s="39">
        <v>16</v>
      </c>
      <c r="J118" s="34">
        <f>J117+25</f>
        <v>80925</v>
      </c>
      <c r="K118" s="203">
        <f>$Z$87+($AD$84*($J118-$Z$86))</f>
        <v>793.9611000000001</v>
      </c>
      <c r="L118" s="204"/>
      <c r="M118" s="8"/>
      <c r="N118" s="183"/>
      <c r="O118" s="184"/>
      <c r="P118" s="183"/>
      <c r="Q118" s="184"/>
      <c r="R118" s="183"/>
      <c r="S118" s="184"/>
      <c r="T118" s="183"/>
      <c r="U118" s="184"/>
      <c r="V118" s="142"/>
      <c r="Y118" s="43"/>
      <c r="Z118" s="27" t="s">
        <v>77</v>
      </c>
      <c r="AA118" s="17"/>
      <c r="AB118" s="17"/>
      <c r="AC118" s="18"/>
      <c r="AD118" s="56"/>
      <c r="AE118" s="18"/>
    </row>
    <row r="119" spans="1:31" s="7" customFormat="1" ht="12.75" customHeight="1">
      <c r="A119" s="195">
        <f t="shared" si="10"/>
        <v>793.95220000000006</v>
      </c>
      <c r="B119" s="196"/>
      <c r="C119" s="281"/>
      <c r="D119" s="184"/>
      <c r="E119" s="198">
        <f t="shared" si="11"/>
        <v>0.72</v>
      </c>
      <c r="F119" s="199"/>
      <c r="G119" s="198">
        <v>4.4999999999999998E-2</v>
      </c>
      <c r="H119" s="199"/>
      <c r="I119" s="39">
        <v>16</v>
      </c>
      <c r="J119" s="34">
        <f>J118+25</f>
        <v>80950</v>
      </c>
      <c r="K119" s="203">
        <f t="shared" ref="K119:K120" si="12">$Z$87+($AD$84*($J119-$Z$86))</f>
        <v>793.23220000000003</v>
      </c>
      <c r="L119" s="204"/>
      <c r="M119" s="8"/>
      <c r="N119" s="183"/>
      <c r="O119" s="184"/>
      <c r="P119" s="183"/>
      <c r="Q119" s="184"/>
      <c r="R119" s="183"/>
      <c r="S119" s="184"/>
      <c r="T119" s="183"/>
      <c r="U119" s="184"/>
      <c r="V119" s="142"/>
      <c r="Y119" s="43"/>
      <c r="Z119" s="27"/>
      <c r="AA119" s="17"/>
      <c r="AB119" s="17"/>
      <c r="AC119" s="18"/>
      <c r="AD119" s="56"/>
      <c r="AE119" s="18"/>
    </row>
    <row r="120" spans="1:31" s="7" customFormat="1" ht="12.75" customHeight="1">
      <c r="A120" s="195">
        <f t="shared" si="10"/>
        <v>793.22330000000011</v>
      </c>
      <c r="B120" s="196"/>
      <c r="C120" s="281"/>
      <c r="D120" s="184"/>
      <c r="E120" s="198">
        <f t="shared" si="11"/>
        <v>0.72</v>
      </c>
      <c r="F120" s="199"/>
      <c r="G120" s="198">
        <v>4.4999999999999998E-2</v>
      </c>
      <c r="H120" s="199"/>
      <c r="I120" s="39">
        <v>16</v>
      </c>
      <c r="J120" s="45">
        <f t="shared" si="8"/>
        <v>80975</v>
      </c>
      <c r="K120" s="203">
        <f t="shared" si="12"/>
        <v>792.50330000000008</v>
      </c>
      <c r="L120" s="204"/>
      <c r="M120" s="8"/>
      <c r="N120" s="183"/>
      <c r="O120" s="184"/>
      <c r="P120" s="183"/>
      <c r="Q120" s="184"/>
      <c r="R120" s="183"/>
      <c r="S120" s="184"/>
      <c r="T120" s="183"/>
      <c r="U120" s="184"/>
      <c r="V120" s="8"/>
      <c r="Y120" s="43"/>
      <c r="Z120" s="28">
        <v>80985</v>
      </c>
      <c r="AA120" s="22" t="s">
        <v>24</v>
      </c>
      <c r="AB120" s="11"/>
      <c r="AC120" s="12"/>
      <c r="AD120" s="119">
        <v>350</v>
      </c>
      <c r="AE120" s="22" t="s">
        <v>25</v>
      </c>
    </row>
    <row r="121" spans="1:31" s="7" customFormat="1" ht="12.75" customHeight="1">
      <c r="A121" s="195">
        <f t="shared" ref="A121" si="13">E121+K121</f>
        <v>792.93180000000007</v>
      </c>
      <c r="B121" s="196"/>
      <c r="C121" s="281"/>
      <c r="D121" s="184"/>
      <c r="E121" s="198">
        <f t="shared" ref="E121" si="14">G121*I121</f>
        <v>0.72</v>
      </c>
      <c r="F121" s="199"/>
      <c r="G121" s="198">
        <v>4.4999999999999998E-2</v>
      </c>
      <c r="H121" s="199"/>
      <c r="I121" s="39">
        <v>16</v>
      </c>
      <c r="J121" s="133">
        <v>80985</v>
      </c>
      <c r="K121" s="187">
        <f>$Z$121+(0.5*(($AD$122-$AD$121)/$AD$120)*($J121-$Z$120)^2)+($AD$121*($J121-$Z$120))</f>
        <v>792.21180000000004</v>
      </c>
      <c r="L121" s="188"/>
      <c r="M121" s="132"/>
      <c r="N121" s="183"/>
      <c r="O121" s="184"/>
      <c r="P121" s="183"/>
      <c r="Q121" s="184"/>
      <c r="R121" s="183"/>
      <c r="S121" s="184"/>
      <c r="T121" s="183"/>
      <c r="U121" s="184"/>
      <c r="V121" s="132"/>
      <c r="Y121" s="43"/>
      <c r="Z121" s="31">
        <v>792.21180000000004</v>
      </c>
      <c r="AA121" s="22" t="s">
        <v>26</v>
      </c>
      <c r="AB121" s="11"/>
      <c r="AC121" s="12"/>
      <c r="AD121" s="68">
        <v>-2.9156000000000001E-2</v>
      </c>
      <c r="AE121" s="25" t="s">
        <v>22</v>
      </c>
    </row>
    <row r="122" spans="1:31" s="7" customFormat="1" ht="12.75" customHeight="1">
      <c r="A122" s="195">
        <f t="shared" si="10"/>
        <v>792.507405857143</v>
      </c>
      <c r="B122" s="196"/>
      <c r="C122" s="281"/>
      <c r="D122" s="184"/>
      <c r="E122" s="198">
        <f t="shared" si="11"/>
        <v>0.72</v>
      </c>
      <c r="F122" s="199"/>
      <c r="G122" s="198">
        <v>4.4999999999999998E-2</v>
      </c>
      <c r="H122" s="199"/>
      <c r="I122" s="39">
        <v>16</v>
      </c>
      <c r="J122" s="34">
        <f>J120+25</f>
        <v>81000</v>
      </c>
      <c r="K122" s="187">
        <f t="shared" ref="K122:K136" si="15">$Z$121+(0.5*(($AD$122-$AD$121)/$AD$120)*($J122-$Z$120)^2)+($AD$121*($J122-$Z$120))</f>
        <v>791.78740585714297</v>
      </c>
      <c r="L122" s="188"/>
      <c r="M122" s="8"/>
      <c r="N122" s="183"/>
      <c r="O122" s="184"/>
      <c r="P122" s="183"/>
      <c r="Q122" s="184"/>
      <c r="R122" s="183"/>
      <c r="S122" s="184"/>
      <c r="T122" s="183"/>
      <c r="U122" s="184"/>
      <c r="V122" s="8"/>
      <c r="Y122" s="43"/>
      <c r="Z122" s="28">
        <v>81160</v>
      </c>
      <c r="AA122" s="22" t="s">
        <v>21</v>
      </c>
      <c r="AB122" s="11"/>
      <c r="AC122" s="12"/>
      <c r="AD122" s="68">
        <v>1.112E-2</v>
      </c>
      <c r="AE122" s="25" t="s">
        <v>27</v>
      </c>
    </row>
    <row r="123" spans="1:31" s="7" customFormat="1" ht="12.75" customHeight="1">
      <c r="A123" s="195">
        <f t="shared" si="10"/>
        <v>791.85761942857152</v>
      </c>
      <c r="B123" s="196"/>
      <c r="C123" s="281"/>
      <c r="D123" s="184"/>
      <c r="E123" s="198">
        <f t="shared" si="11"/>
        <v>0.72</v>
      </c>
      <c r="F123" s="199"/>
      <c r="G123" s="198">
        <v>4.4999999999999998E-2</v>
      </c>
      <c r="H123" s="199"/>
      <c r="I123" s="39">
        <v>16</v>
      </c>
      <c r="J123" s="34">
        <f t="shared" si="8"/>
        <v>81025</v>
      </c>
      <c r="K123" s="187">
        <f t="shared" si="15"/>
        <v>791.1376194285715</v>
      </c>
      <c r="L123" s="188"/>
      <c r="M123" s="8"/>
      <c r="N123" s="183"/>
      <c r="O123" s="184"/>
      <c r="P123" s="183"/>
      <c r="Q123" s="184"/>
      <c r="R123" s="183"/>
      <c r="S123" s="184"/>
      <c r="T123" s="183"/>
      <c r="U123" s="184"/>
      <c r="V123" s="8"/>
      <c r="Y123" s="43"/>
      <c r="Z123" s="31">
        <v>787.1096</v>
      </c>
      <c r="AA123" s="22" t="s">
        <v>23</v>
      </c>
      <c r="AB123" s="11"/>
      <c r="AC123" s="12"/>
      <c r="AD123" s="58"/>
      <c r="AE123" s="18"/>
    </row>
    <row r="124" spans="1:31" s="7" customFormat="1" ht="12.75" customHeight="1">
      <c r="A124" s="195">
        <f t="shared" si="10"/>
        <v>791.27975442857155</v>
      </c>
      <c r="B124" s="196"/>
      <c r="C124" s="281"/>
      <c r="D124" s="184"/>
      <c r="E124" s="198">
        <f t="shared" si="11"/>
        <v>0.72</v>
      </c>
      <c r="F124" s="199"/>
      <c r="G124" s="198">
        <v>4.4999999999999998E-2</v>
      </c>
      <c r="H124" s="199"/>
      <c r="I124" s="39">
        <v>16</v>
      </c>
      <c r="J124" s="34">
        <f t="shared" si="8"/>
        <v>81050</v>
      </c>
      <c r="K124" s="187">
        <f t="shared" si="15"/>
        <v>790.55975442857152</v>
      </c>
      <c r="L124" s="188"/>
      <c r="M124" s="8"/>
      <c r="N124" s="183"/>
      <c r="O124" s="184"/>
      <c r="P124" s="183"/>
      <c r="Q124" s="184"/>
      <c r="R124" s="183"/>
      <c r="S124" s="184"/>
      <c r="T124" s="183"/>
      <c r="U124" s="184"/>
      <c r="V124" s="8"/>
      <c r="Y124" s="43"/>
      <c r="Z124" s="28">
        <v>81335</v>
      </c>
      <c r="AA124" s="22" t="s">
        <v>28</v>
      </c>
      <c r="AB124" s="11"/>
      <c r="AC124" s="12"/>
      <c r="AD124" s="58"/>
      <c r="AE124" s="18"/>
    </row>
    <row r="125" spans="1:31" s="7" customFormat="1" ht="12.75" customHeight="1">
      <c r="A125" s="195">
        <f t="shared" si="10"/>
        <v>790.77381085714285</v>
      </c>
      <c r="B125" s="196"/>
      <c r="C125" s="281"/>
      <c r="D125" s="184"/>
      <c r="E125" s="198">
        <f t="shared" si="11"/>
        <v>0.72</v>
      </c>
      <c r="F125" s="199"/>
      <c r="G125" s="198">
        <v>4.4999999999999998E-2</v>
      </c>
      <c r="H125" s="199"/>
      <c r="I125" s="39">
        <v>16</v>
      </c>
      <c r="J125" s="34">
        <f t="shared" si="8"/>
        <v>81075</v>
      </c>
      <c r="K125" s="187">
        <f t="shared" si="15"/>
        <v>790.05381085714282</v>
      </c>
      <c r="L125" s="188"/>
      <c r="M125" s="8"/>
      <c r="N125" s="183"/>
      <c r="O125" s="184"/>
      <c r="P125" s="183"/>
      <c r="Q125" s="184"/>
      <c r="R125" s="183"/>
      <c r="S125" s="184"/>
      <c r="T125" s="183"/>
      <c r="U125" s="184"/>
      <c r="V125" s="8"/>
      <c r="Y125" s="43"/>
      <c r="Z125" s="31">
        <v>789.05560000000003</v>
      </c>
      <c r="AA125" s="22" t="s">
        <v>29</v>
      </c>
      <c r="AB125" s="11"/>
      <c r="AC125" s="12"/>
      <c r="AD125" s="58"/>
      <c r="AE125" s="18"/>
    </row>
    <row r="126" spans="1:31" s="7" customFormat="1" ht="12.75" customHeight="1">
      <c r="A126" s="195">
        <f t="shared" si="10"/>
        <v>790.33978871428576</v>
      </c>
      <c r="B126" s="196"/>
      <c r="C126" s="281"/>
      <c r="D126" s="184"/>
      <c r="E126" s="198">
        <f t="shared" si="11"/>
        <v>0.72</v>
      </c>
      <c r="F126" s="199"/>
      <c r="G126" s="198">
        <v>4.4999999999999998E-2</v>
      </c>
      <c r="H126" s="199"/>
      <c r="I126" s="39">
        <v>16</v>
      </c>
      <c r="J126" s="34">
        <f t="shared" si="8"/>
        <v>81100</v>
      </c>
      <c r="K126" s="187">
        <f t="shared" si="15"/>
        <v>789.61978871428573</v>
      </c>
      <c r="L126" s="188"/>
      <c r="M126" s="8"/>
      <c r="N126" s="183"/>
      <c r="O126" s="184"/>
      <c r="P126" s="183"/>
      <c r="Q126" s="184"/>
      <c r="R126" s="183"/>
      <c r="S126" s="184"/>
      <c r="T126" s="183"/>
      <c r="U126" s="184"/>
      <c r="V126" s="8"/>
      <c r="Y126" s="43"/>
      <c r="Z126" s="31"/>
      <c r="AA126" s="22"/>
      <c r="AB126" s="11"/>
      <c r="AC126" s="12"/>
      <c r="AD126" s="58"/>
      <c r="AE126" s="18"/>
    </row>
    <row r="127" spans="1:31" s="7" customFormat="1" ht="12.75" customHeight="1">
      <c r="A127" s="195">
        <f t="shared" si="10"/>
        <v>789.97768800000006</v>
      </c>
      <c r="B127" s="196"/>
      <c r="C127" s="281"/>
      <c r="D127" s="184"/>
      <c r="E127" s="198">
        <f t="shared" si="11"/>
        <v>0.72</v>
      </c>
      <c r="F127" s="199"/>
      <c r="G127" s="198">
        <v>4.4999999999999998E-2</v>
      </c>
      <c r="H127" s="199"/>
      <c r="I127" s="39">
        <v>16</v>
      </c>
      <c r="J127" s="34">
        <f t="shared" si="8"/>
        <v>81125</v>
      </c>
      <c r="K127" s="187">
        <f t="shared" si="15"/>
        <v>789.25768800000003</v>
      </c>
      <c r="L127" s="188"/>
      <c r="M127" s="8"/>
      <c r="N127" s="183"/>
      <c r="O127" s="184"/>
      <c r="P127" s="183"/>
      <c r="Q127" s="184"/>
      <c r="R127" s="183"/>
      <c r="S127" s="184"/>
      <c r="T127" s="183"/>
      <c r="U127" s="184"/>
      <c r="V127" s="8"/>
      <c r="Y127" s="43"/>
      <c r="Z127" s="60"/>
      <c r="AA127" s="22"/>
      <c r="AB127" s="11"/>
      <c r="AC127" s="12"/>
      <c r="AD127" s="57"/>
      <c r="AE127" s="25"/>
    </row>
    <row r="128" spans="1:31" s="7" customFormat="1" ht="12.75" customHeight="1">
      <c r="A128" s="195">
        <f t="shared" si="10"/>
        <v>789.68750871428574</v>
      </c>
      <c r="B128" s="196"/>
      <c r="C128" s="281"/>
      <c r="D128" s="184"/>
      <c r="E128" s="198">
        <f t="shared" si="11"/>
        <v>0.72</v>
      </c>
      <c r="F128" s="199"/>
      <c r="G128" s="198">
        <v>4.4999999999999998E-2</v>
      </c>
      <c r="H128" s="199"/>
      <c r="I128" s="39">
        <v>16</v>
      </c>
      <c r="J128" s="34">
        <f t="shared" si="8"/>
        <v>81150</v>
      </c>
      <c r="K128" s="187">
        <f t="shared" si="15"/>
        <v>788.96750871428571</v>
      </c>
      <c r="L128" s="188"/>
      <c r="M128" s="8"/>
      <c r="N128" s="183"/>
      <c r="O128" s="184"/>
      <c r="P128" s="183"/>
      <c r="Q128" s="184"/>
      <c r="R128" s="183"/>
      <c r="S128" s="184"/>
      <c r="T128" s="183"/>
      <c r="U128" s="184"/>
      <c r="V128" s="8"/>
      <c r="Y128" s="43"/>
      <c r="Z128" s="27" t="s">
        <v>30</v>
      </c>
      <c r="AA128" s="26"/>
      <c r="AB128" s="11"/>
      <c r="AC128" s="12"/>
      <c r="AD128" s="58"/>
      <c r="AE128" s="18"/>
    </row>
    <row r="129" spans="1:31" s="7" customFormat="1" ht="12.75" customHeight="1">
      <c r="A129" s="195">
        <f t="shared" si="10"/>
        <v>789.46925085714292</v>
      </c>
      <c r="B129" s="196"/>
      <c r="C129" s="281"/>
      <c r="D129" s="184"/>
      <c r="E129" s="198">
        <f t="shared" si="11"/>
        <v>0.72</v>
      </c>
      <c r="F129" s="199"/>
      <c r="G129" s="198">
        <v>4.4999999999999998E-2</v>
      </c>
      <c r="H129" s="199"/>
      <c r="I129" s="39">
        <v>16</v>
      </c>
      <c r="J129" s="34">
        <f>J128+25</f>
        <v>81175</v>
      </c>
      <c r="K129" s="187">
        <f t="shared" si="15"/>
        <v>788.7492508571429</v>
      </c>
      <c r="L129" s="188"/>
      <c r="M129" s="8"/>
      <c r="N129" s="183"/>
      <c r="O129" s="184"/>
      <c r="P129" s="183"/>
      <c r="Q129" s="184"/>
      <c r="R129" s="183"/>
      <c r="S129" s="184"/>
      <c r="T129" s="183"/>
      <c r="U129" s="184"/>
      <c r="V129" s="8"/>
      <c r="Y129" s="43"/>
      <c r="Z129" s="27"/>
      <c r="AA129" s="26"/>
      <c r="AB129" s="11"/>
      <c r="AC129" s="12"/>
      <c r="AD129" s="58"/>
      <c r="AE129" s="18"/>
    </row>
    <row r="130" spans="1:31" s="7" customFormat="1" ht="12.75" customHeight="1">
      <c r="A130" s="206">
        <f t="shared" si="10"/>
        <v>789.32291442857149</v>
      </c>
      <c r="B130" s="207"/>
      <c r="C130" s="208"/>
      <c r="D130" s="207"/>
      <c r="E130" s="209">
        <f t="shared" si="11"/>
        <v>0.72</v>
      </c>
      <c r="F130" s="210"/>
      <c r="G130" s="209">
        <v>4.4999999999999998E-2</v>
      </c>
      <c r="H130" s="210"/>
      <c r="I130" s="78">
        <v>16</v>
      </c>
      <c r="J130" s="77">
        <f t="shared" ref="J130:J144" si="16">J129+25</f>
        <v>81200</v>
      </c>
      <c r="K130" s="213">
        <f t="shared" si="15"/>
        <v>788.60291442857147</v>
      </c>
      <c r="L130" s="214"/>
      <c r="M130" s="144"/>
      <c r="N130" s="216"/>
      <c r="O130" s="207"/>
      <c r="P130" s="216"/>
      <c r="Q130" s="207"/>
      <c r="R130" s="216"/>
      <c r="S130" s="207"/>
      <c r="T130" s="216"/>
      <c r="U130" s="207"/>
      <c r="V130" s="144"/>
      <c r="W130" s="149"/>
      <c r="Z130" s="23"/>
      <c r="AA130" s="17"/>
      <c r="AB130" s="17"/>
      <c r="AC130" s="18"/>
      <c r="AD130" s="56"/>
      <c r="AE130" s="18"/>
    </row>
    <row r="131" spans="1:31" s="7" customFormat="1" ht="12.75" customHeight="1">
      <c r="A131" s="195">
        <f t="shared" si="10"/>
        <v>789.24849942857156</v>
      </c>
      <c r="B131" s="196"/>
      <c r="C131" s="281"/>
      <c r="D131" s="184"/>
      <c r="E131" s="198">
        <f t="shared" si="11"/>
        <v>0.72</v>
      </c>
      <c r="F131" s="199"/>
      <c r="G131" s="198">
        <v>4.4999999999999998E-2</v>
      </c>
      <c r="H131" s="199"/>
      <c r="I131" s="39">
        <v>16</v>
      </c>
      <c r="J131" s="34">
        <f t="shared" si="16"/>
        <v>81225</v>
      </c>
      <c r="K131" s="187">
        <f t="shared" si="15"/>
        <v>788.52849942857154</v>
      </c>
      <c r="L131" s="188"/>
      <c r="M131" s="8"/>
      <c r="N131" s="183"/>
      <c r="O131" s="184"/>
      <c r="P131" s="183"/>
      <c r="Q131" s="184"/>
      <c r="R131" s="183"/>
      <c r="S131" s="184"/>
      <c r="T131" s="183"/>
      <c r="U131" s="184"/>
      <c r="V131" s="8"/>
      <c r="W131" s="149"/>
      <c r="Z131" s="23"/>
      <c r="AA131" s="17"/>
      <c r="AB131" s="17"/>
      <c r="AC131" s="18"/>
      <c r="AD131" s="56"/>
      <c r="AE131" s="18"/>
    </row>
    <row r="132" spans="1:31" s="7" customFormat="1" ht="12.75" customHeight="1">
      <c r="A132" s="195">
        <f t="shared" si="10"/>
        <v>789.2460058571429</v>
      </c>
      <c r="B132" s="196"/>
      <c r="C132" s="284"/>
      <c r="D132" s="285"/>
      <c r="E132" s="198">
        <f t="shared" si="11"/>
        <v>0.72</v>
      </c>
      <c r="F132" s="199"/>
      <c r="G132" s="198">
        <v>4.4999999999999998E-2</v>
      </c>
      <c r="H132" s="199"/>
      <c r="I132" s="39">
        <v>16</v>
      </c>
      <c r="J132" s="34">
        <f>J131+25</f>
        <v>81250</v>
      </c>
      <c r="K132" s="187">
        <f t="shared" si="15"/>
        <v>788.52600585714288</v>
      </c>
      <c r="L132" s="188"/>
      <c r="M132" s="8"/>
      <c r="N132" s="183"/>
      <c r="O132" s="184"/>
      <c r="P132" s="183"/>
      <c r="Q132" s="184"/>
      <c r="R132" s="183"/>
      <c r="S132" s="184"/>
      <c r="T132" s="183"/>
      <c r="U132" s="184"/>
      <c r="V132" s="8"/>
      <c r="W132" s="149"/>
      <c r="Z132" s="23"/>
      <c r="AA132" s="17"/>
      <c r="AB132" s="17"/>
      <c r="AC132" s="18"/>
      <c r="AD132" s="56"/>
      <c r="AE132" s="18"/>
    </row>
    <row r="133" spans="1:31" s="7" customFormat="1" ht="12.75" customHeight="1">
      <c r="A133" s="195">
        <f t="shared" si="10"/>
        <v>789.31543371428575</v>
      </c>
      <c r="B133" s="196"/>
      <c r="C133" s="284"/>
      <c r="D133" s="285"/>
      <c r="E133" s="198">
        <f t="shared" si="11"/>
        <v>0.72</v>
      </c>
      <c r="F133" s="199"/>
      <c r="G133" s="198">
        <v>4.4999999999999998E-2</v>
      </c>
      <c r="H133" s="199"/>
      <c r="I133" s="39">
        <v>16</v>
      </c>
      <c r="J133" s="45">
        <f t="shared" si="16"/>
        <v>81275</v>
      </c>
      <c r="K133" s="187">
        <f t="shared" si="15"/>
        <v>788.59543371428572</v>
      </c>
      <c r="L133" s="188"/>
      <c r="M133" s="8"/>
      <c r="N133" s="183"/>
      <c r="O133" s="184"/>
      <c r="P133" s="183"/>
      <c r="Q133" s="184"/>
      <c r="R133" s="183"/>
      <c r="S133" s="184"/>
      <c r="T133" s="183"/>
      <c r="U133" s="184"/>
      <c r="V133" s="8"/>
      <c r="W133" s="149"/>
      <c r="Z133" s="27" t="s">
        <v>78</v>
      </c>
      <c r="AA133" s="17"/>
      <c r="AB133" s="17"/>
      <c r="AC133" s="18"/>
      <c r="AD133" s="56"/>
      <c r="AE133" s="18"/>
    </row>
    <row r="134" spans="1:31" s="7" customFormat="1" ht="12.75" customHeight="1">
      <c r="A134" s="195">
        <f t="shared" si="10"/>
        <v>789.45678300000009</v>
      </c>
      <c r="B134" s="196"/>
      <c r="C134" s="284"/>
      <c r="D134" s="285"/>
      <c r="E134" s="198">
        <f t="shared" si="11"/>
        <v>0.72</v>
      </c>
      <c r="F134" s="199"/>
      <c r="G134" s="198">
        <v>4.4999999999999998E-2</v>
      </c>
      <c r="H134" s="199"/>
      <c r="I134" s="39">
        <v>16</v>
      </c>
      <c r="J134" s="34">
        <f t="shared" si="16"/>
        <v>81300</v>
      </c>
      <c r="K134" s="187">
        <f t="shared" si="15"/>
        <v>788.73678300000006</v>
      </c>
      <c r="L134" s="188"/>
      <c r="M134" s="8"/>
      <c r="N134" s="183"/>
      <c r="O134" s="184"/>
      <c r="P134" s="183"/>
      <c r="Q134" s="184"/>
      <c r="R134" s="183"/>
      <c r="S134" s="184"/>
      <c r="T134" s="183"/>
      <c r="U134" s="184"/>
      <c r="V134" s="8"/>
      <c r="W134" s="149"/>
      <c r="Z134" s="27"/>
      <c r="AA134" s="17"/>
      <c r="AB134" s="17"/>
      <c r="AC134" s="18"/>
      <c r="AD134" s="56"/>
      <c r="AE134" s="18"/>
    </row>
    <row r="135" spans="1:31" s="7" customFormat="1" ht="12.75" customHeight="1">
      <c r="A135" s="195">
        <f t="shared" si="10"/>
        <v>789.6700537142857</v>
      </c>
      <c r="B135" s="196"/>
      <c r="C135" s="284"/>
      <c r="D135" s="285"/>
      <c r="E135" s="198">
        <f t="shared" si="11"/>
        <v>0.72</v>
      </c>
      <c r="F135" s="199"/>
      <c r="G135" s="198">
        <v>4.4999999999999998E-2</v>
      </c>
      <c r="H135" s="199"/>
      <c r="I135" s="39">
        <v>16</v>
      </c>
      <c r="J135" s="34">
        <f>J134+25</f>
        <v>81325</v>
      </c>
      <c r="K135" s="187">
        <f t="shared" si="15"/>
        <v>788.95005371428567</v>
      </c>
      <c r="L135" s="188"/>
      <c r="M135" s="8"/>
      <c r="N135" s="183"/>
      <c r="O135" s="184"/>
      <c r="P135" s="183"/>
      <c r="Q135" s="184"/>
      <c r="R135" s="183"/>
      <c r="S135" s="184"/>
      <c r="T135" s="183"/>
      <c r="U135" s="184"/>
      <c r="V135" s="8"/>
      <c r="W135" s="149"/>
      <c r="Z135" s="28">
        <v>81360</v>
      </c>
      <c r="AA135" s="22" t="s">
        <v>24</v>
      </c>
      <c r="AB135" s="11"/>
      <c r="AC135" s="12"/>
      <c r="AD135" s="119">
        <v>130</v>
      </c>
      <c r="AE135" s="22" t="s">
        <v>25</v>
      </c>
    </row>
    <row r="136" spans="1:31" s="7" customFormat="1" ht="12.75" customHeight="1">
      <c r="A136" s="195">
        <f t="shared" ref="A136" si="17">E136+K136</f>
        <v>789.82050000000004</v>
      </c>
      <c r="B136" s="196"/>
      <c r="C136" s="284"/>
      <c r="D136" s="285"/>
      <c r="E136" s="198">
        <f t="shared" ref="E136" si="18">G136*I136</f>
        <v>0.76500000000000001</v>
      </c>
      <c r="F136" s="199"/>
      <c r="G136" s="198">
        <v>4.4999999999999998E-2</v>
      </c>
      <c r="H136" s="199"/>
      <c r="I136" s="39">
        <v>17</v>
      </c>
      <c r="J136" s="133">
        <v>81335</v>
      </c>
      <c r="K136" s="187">
        <f t="shared" si="15"/>
        <v>789.05550000000005</v>
      </c>
      <c r="L136" s="188"/>
      <c r="M136" s="132"/>
      <c r="N136" s="183"/>
      <c r="O136" s="184"/>
      <c r="P136" s="183"/>
      <c r="Q136" s="184"/>
      <c r="R136" s="183"/>
      <c r="S136" s="184"/>
      <c r="T136" s="183"/>
      <c r="U136" s="184"/>
      <c r="V136" s="132"/>
      <c r="W136" s="149"/>
      <c r="Z136" s="31">
        <v>789.33360000000005</v>
      </c>
      <c r="AA136" s="22" t="s">
        <v>26</v>
      </c>
      <c r="AB136" s="11"/>
      <c r="AC136" s="12"/>
      <c r="AD136" s="68">
        <v>1.112E-2</v>
      </c>
      <c r="AE136" s="25" t="s">
        <v>22</v>
      </c>
    </row>
    <row r="137" spans="1:31" s="7" customFormat="1" ht="12.75" customHeight="1">
      <c r="A137" s="195">
        <f t="shared" si="10"/>
        <v>789.94240000000002</v>
      </c>
      <c r="B137" s="196"/>
      <c r="C137" s="281"/>
      <c r="D137" s="184"/>
      <c r="E137" s="198">
        <f t="shared" si="11"/>
        <v>0.72</v>
      </c>
      <c r="F137" s="199"/>
      <c r="G137" s="198">
        <v>4.4999999999999998E-2</v>
      </c>
      <c r="H137" s="199"/>
      <c r="I137" s="39">
        <v>16</v>
      </c>
      <c r="J137" s="34">
        <f>J135+25</f>
        <v>81350</v>
      </c>
      <c r="K137" s="203">
        <f t="shared" ref="K137" si="19">$Z$125+($AD$122*($J137-$Z$124))</f>
        <v>789.22239999999999</v>
      </c>
      <c r="L137" s="204"/>
      <c r="M137" s="8"/>
      <c r="N137" s="183"/>
      <c r="O137" s="184"/>
      <c r="P137" s="183"/>
      <c r="Q137" s="184"/>
      <c r="R137" s="183"/>
      <c r="S137" s="184"/>
      <c r="T137" s="183"/>
      <c r="U137" s="184"/>
      <c r="V137" s="8"/>
      <c r="W137" s="149"/>
      <c r="Z137" s="28">
        <v>81425</v>
      </c>
      <c r="AA137" s="22" t="s">
        <v>21</v>
      </c>
      <c r="AB137" s="11"/>
      <c r="AC137" s="12"/>
      <c r="AD137" s="68">
        <v>8.3999999999999995E-3</v>
      </c>
      <c r="AE137" s="25" t="s">
        <v>27</v>
      </c>
    </row>
    <row r="138" spans="1:31" s="7" customFormat="1" ht="12.75" customHeight="1">
      <c r="A138" s="195">
        <f t="shared" ref="A138" si="20">E138+K138</f>
        <v>790.05360000000007</v>
      </c>
      <c r="B138" s="196"/>
      <c r="C138" s="281"/>
      <c r="D138" s="184"/>
      <c r="E138" s="198">
        <f t="shared" ref="E138" si="21">G138*I138</f>
        <v>0.72</v>
      </c>
      <c r="F138" s="199"/>
      <c r="G138" s="198">
        <v>4.4999999999999998E-2</v>
      </c>
      <c r="H138" s="199"/>
      <c r="I138" s="39">
        <v>16</v>
      </c>
      <c r="J138" s="133">
        <v>81360</v>
      </c>
      <c r="K138" s="187">
        <f>$Z$136+(0.5*(($AD$137-$AD$136)/$AD$135)*($J138-$Z$135)^2)+($AD$136*($J138-$Z$135))</f>
        <v>789.33360000000005</v>
      </c>
      <c r="L138" s="188"/>
      <c r="M138" s="131"/>
      <c r="N138" s="183"/>
      <c r="O138" s="184"/>
      <c r="P138" s="183"/>
      <c r="Q138" s="184"/>
      <c r="R138" s="183"/>
      <c r="S138" s="184"/>
      <c r="T138" s="183"/>
      <c r="U138" s="184"/>
      <c r="V138" s="131"/>
      <c r="W138" s="149"/>
      <c r="Z138" s="31">
        <v>790.05650000000003</v>
      </c>
      <c r="AA138" s="22" t="s">
        <v>23</v>
      </c>
      <c r="AB138" s="11"/>
      <c r="AC138" s="12"/>
      <c r="AD138" s="58"/>
      <c r="AE138" s="18"/>
    </row>
    <row r="139" spans="1:31" s="7" customFormat="1" ht="12.75" customHeight="1">
      <c r="A139" s="195">
        <f t="shared" si="10"/>
        <v>790.21804615384622</v>
      </c>
      <c r="B139" s="196"/>
      <c r="C139" s="197"/>
      <c r="D139" s="196"/>
      <c r="E139" s="198">
        <f t="shared" si="11"/>
        <v>0.72</v>
      </c>
      <c r="F139" s="199"/>
      <c r="G139" s="198">
        <v>4.4999999999999998E-2</v>
      </c>
      <c r="H139" s="199"/>
      <c r="I139" s="41">
        <v>16</v>
      </c>
      <c r="J139" s="45">
        <f>J137+25</f>
        <v>81375</v>
      </c>
      <c r="K139" s="187">
        <f t="shared" ref="K139:K145" si="22">$Z$136+(0.5*(($AD$137-$AD$136)/$AD$135)*($J139-$Z$135)^2)+($AD$136*($J139-$Z$135))</f>
        <v>789.49804615384619</v>
      </c>
      <c r="L139" s="188"/>
      <c r="M139" s="142"/>
      <c r="N139" s="205"/>
      <c r="O139" s="196"/>
      <c r="P139" s="205"/>
      <c r="Q139" s="196"/>
      <c r="R139" s="205"/>
      <c r="S139" s="196"/>
      <c r="T139" s="205"/>
      <c r="U139" s="196"/>
      <c r="V139" s="142"/>
      <c r="W139" s="149"/>
      <c r="Z139" s="28">
        <v>81490</v>
      </c>
      <c r="AA139" s="22" t="s">
        <v>28</v>
      </c>
      <c r="AB139" s="11"/>
      <c r="AC139" s="12"/>
      <c r="AD139" s="58"/>
      <c r="AE139" s="18"/>
    </row>
    <row r="140" spans="1:31" s="7" customFormat="1" ht="12.75" customHeight="1">
      <c r="A140" s="195">
        <f t="shared" si="10"/>
        <v>790.42541153846162</v>
      </c>
      <c r="B140" s="196"/>
      <c r="C140" s="281"/>
      <c r="D140" s="184"/>
      <c r="E140" s="198">
        <f t="shared" si="11"/>
        <v>0.66374999999999995</v>
      </c>
      <c r="F140" s="199"/>
      <c r="G140" s="198">
        <v>4.4999999999999998E-2</v>
      </c>
      <c r="H140" s="199"/>
      <c r="I140" s="39">
        <v>14.75</v>
      </c>
      <c r="J140" s="45">
        <f t="shared" si="16"/>
        <v>81400</v>
      </c>
      <c r="K140" s="187">
        <f t="shared" si="22"/>
        <v>789.76166153846157</v>
      </c>
      <c r="L140" s="188"/>
      <c r="M140" s="8"/>
      <c r="N140" s="183"/>
      <c r="O140" s="184"/>
      <c r="P140" s="183"/>
      <c r="Q140" s="184"/>
      <c r="R140" s="183"/>
      <c r="S140" s="184"/>
      <c r="T140" s="183"/>
      <c r="U140" s="184"/>
      <c r="V140" s="8"/>
      <c r="W140" s="149"/>
      <c r="Z140" s="31">
        <v>790.60249999999996</v>
      </c>
      <c r="AA140" s="22" t="s">
        <v>29</v>
      </c>
      <c r="AB140" s="11"/>
      <c r="AC140" s="12"/>
      <c r="AD140" s="58"/>
      <c r="AE140" s="18"/>
    </row>
    <row r="141" spans="1:31" s="7" customFormat="1" ht="12.75" customHeight="1">
      <c r="A141" s="195">
        <f t="shared" ref="A141" si="23">E141+K141</f>
        <v>790.46531538461545</v>
      </c>
      <c r="B141" s="196"/>
      <c r="C141" s="284" t="s">
        <v>79</v>
      </c>
      <c r="D141" s="285"/>
      <c r="E141" s="198">
        <f t="shared" ref="E141" si="24">G141*I141</f>
        <v>0.65249999999999997</v>
      </c>
      <c r="F141" s="199"/>
      <c r="G141" s="298">
        <f>0.045-((0.045-0.016)/($J$146-$J$141))*($J141-$J$141)</f>
        <v>4.4999999999999998E-2</v>
      </c>
      <c r="H141" s="299"/>
      <c r="I141" s="39">
        <v>14.5</v>
      </c>
      <c r="J141" s="139">
        <v>81405</v>
      </c>
      <c r="K141" s="187">
        <f t="shared" si="22"/>
        <v>789.81281538461542</v>
      </c>
      <c r="L141" s="188"/>
      <c r="M141" s="141"/>
      <c r="N141" s="183"/>
      <c r="O141" s="184"/>
      <c r="P141" s="183"/>
      <c r="Q141" s="184"/>
      <c r="R141" s="183"/>
      <c r="S141" s="184"/>
      <c r="T141" s="183"/>
      <c r="U141" s="184"/>
      <c r="V141" s="123" t="s">
        <v>61</v>
      </c>
      <c r="W141" s="149"/>
      <c r="Z141" s="31"/>
      <c r="AA141" s="22"/>
      <c r="AB141" s="11"/>
      <c r="AC141" s="12"/>
      <c r="AD141" s="58"/>
      <c r="AE141" s="18"/>
    </row>
    <row r="142" spans="1:31" s="7" customFormat="1" ht="12.75" customHeight="1">
      <c r="A142" s="195">
        <f t="shared" si="10"/>
        <v>790.52902620277871</v>
      </c>
      <c r="B142" s="196"/>
      <c r="C142" s="284" t="s">
        <v>79</v>
      </c>
      <c r="D142" s="285"/>
      <c r="E142" s="198">
        <f t="shared" si="11"/>
        <v>0.51682620277873104</v>
      </c>
      <c r="F142" s="199"/>
      <c r="G142" s="298">
        <f t="shared" ref="G142:G146" si="25">0.045-((0.045-0.016)/($J$146-$J$141))*($J142-$J$141)</f>
        <v>3.8340222758066103E-2</v>
      </c>
      <c r="H142" s="299"/>
      <c r="I142" s="39">
        <v>13.48</v>
      </c>
      <c r="J142" s="45">
        <f>J140+25</f>
        <v>81425</v>
      </c>
      <c r="K142" s="187">
        <f t="shared" si="22"/>
        <v>790.01220000000001</v>
      </c>
      <c r="L142" s="188"/>
      <c r="M142" s="8"/>
      <c r="N142" s="183"/>
      <c r="O142" s="184"/>
      <c r="P142" s="183"/>
      <c r="Q142" s="184"/>
      <c r="R142" s="183"/>
      <c r="S142" s="184"/>
      <c r="T142" s="183"/>
      <c r="U142" s="184"/>
      <c r="V142" s="8"/>
      <c r="W142" s="149"/>
      <c r="Y142" s="43"/>
      <c r="Z142" s="60"/>
      <c r="AA142" s="22"/>
      <c r="AB142" s="11"/>
      <c r="AC142" s="12"/>
      <c r="AD142" s="57"/>
      <c r="AE142" s="25"/>
    </row>
    <row r="143" spans="1:31" s="7" customFormat="1" ht="12.75" customHeight="1">
      <c r="A143" s="195">
        <f t="shared" si="10"/>
        <v>790.62695638861658</v>
      </c>
      <c r="B143" s="196"/>
      <c r="C143" s="284" t="s">
        <v>79</v>
      </c>
      <c r="D143" s="285"/>
      <c r="E143" s="198">
        <f t="shared" si="11"/>
        <v>0.37729485015500452</v>
      </c>
      <c r="F143" s="199"/>
      <c r="G143" s="298">
        <f t="shared" si="25"/>
        <v>3.0015501205648727E-2</v>
      </c>
      <c r="H143" s="299"/>
      <c r="I143" s="39">
        <v>12.57</v>
      </c>
      <c r="J143" s="45">
        <f t="shared" si="16"/>
        <v>81450</v>
      </c>
      <c r="K143" s="187">
        <f t="shared" si="22"/>
        <v>790.24966153846162</v>
      </c>
      <c r="L143" s="188"/>
      <c r="M143" s="8"/>
      <c r="N143" s="183"/>
      <c r="O143" s="184"/>
      <c r="P143" s="183"/>
      <c r="Q143" s="184"/>
      <c r="R143" s="183"/>
      <c r="S143" s="184"/>
      <c r="T143" s="183"/>
      <c r="U143" s="184"/>
      <c r="V143" s="8"/>
      <c r="W143" s="149"/>
      <c r="Z143" s="27" t="s">
        <v>30</v>
      </c>
      <c r="AA143" s="26"/>
      <c r="AB143" s="11"/>
      <c r="AC143" s="12"/>
      <c r="AD143" s="58"/>
      <c r="AE143" s="18"/>
    </row>
    <row r="144" spans="1:31" s="7" customFormat="1" ht="12.75" customHeight="1">
      <c r="A144" s="195">
        <f t="shared" si="10"/>
        <v>790.73641782453183</v>
      </c>
      <c r="B144" s="196"/>
      <c r="C144" s="284" t="s">
        <v>79</v>
      </c>
      <c r="D144" s="285"/>
      <c r="E144" s="198">
        <f t="shared" si="11"/>
        <v>0.26237167068548645</v>
      </c>
      <c r="F144" s="199"/>
      <c r="G144" s="298">
        <f t="shared" si="25"/>
        <v>2.1690779653231355E-2</v>
      </c>
      <c r="H144" s="299"/>
      <c r="I144" s="39">
        <v>12.096</v>
      </c>
      <c r="J144" s="34">
        <f t="shared" si="16"/>
        <v>81475</v>
      </c>
      <c r="K144" s="187">
        <f t="shared" si="22"/>
        <v>790.4740461538463</v>
      </c>
      <c r="L144" s="188"/>
      <c r="M144" s="8"/>
      <c r="N144" s="183"/>
      <c r="O144" s="184"/>
      <c r="P144" s="183"/>
      <c r="Q144" s="184"/>
      <c r="R144" s="183"/>
      <c r="S144" s="184"/>
      <c r="T144" s="183"/>
      <c r="U144" s="184"/>
      <c r="V144" s="8"/>
      <c r="W144" s="149"/>
      <c r="Z144" s="27"/>
      <c r="AA144" s="26"/>
      <c r="AB144" s="11"/>
      <c r="AC144" s="12"/>
      <c r="AD144" s="58"/>
      <c r="AE144" s="18"/>
    </row>
    <row r="145" spans="1:31" s="7" customFormat="1" ht="12.75" customHeight="1">
      <c r="A145" s="195">
        <f t="shared" ref="A145" si="26">E145+K145</f>
        <v>790.80276805660822</v>
      </c>
      <c r="B145" s="196"/>
      <c r="C145" s="284" t="s">
        <v>79</v>
      </c>
      <c r="D145" s="285"/>
      <c r="E145" s="198">
        <f t="shared" ref="E145" si="27">G145*I145</f>
        <v>0.20036805660809293</v>
      </c>
      <c r="F145" s="199"/>
      <c r="G145" s="298">
        <f t="shared" si="25"/>
        <v>1.669594672178093E-2</v>
      </c>
      <c r="H145" s="299"/>
      <c r="I145" s="39">
        <v>12.000999999999999</v>
      </c>
      <c r="J145" s="133">
        <v>81490</v>
      </c>
      <c r="K145" s="187">
        <f t="shared" si="22"/>
        <v>790.6024000000001</v>
      </c>
      <c r="L145" s="188"/>
      <c r="M145" s="132"/>
      <c r="N145" s="183"/>
      <c r="O145" s="184"/>
      <c r="P145" s="183"/>
      <c r="Q145" s="184"/>
      <c r="R145" s="183"/>
      <c r="S145" s="184"/>
      <c r="T145" s="183"/>
      <c r="U145" s="184"/>
      <c r="V145" s="132"/>
      <c r="W145" s="149"/>
      <c r="Z145" s="28"/>
      <c r="AA145" s="25"/>
      <c r="AB145" s="29"/>
      <c r="AC145" s="24"/>
      <c r="AD145" s="54"/>
      <c r="AE145" s="25"/>
    </row>
    <row r="146" spans="1:31" s="7" customFormat="1" ht="12.75" customHeight="1">
      <c r="A146" s="195">
        <f t="shared" ref="A146" si="28">E146+K146</f>
        <v>790.81205599999998</v>
      </c>
      <c r="B146" s="196"/>
      <c r="C146" s="284" t="s">
        <v>79</v>
      </c>
      <c r="D146" s="285"/>
      <c r="E146" s="198">
        <f t="shared" ref="E146" si="29">G146*I146</f>
        <v>0.192</v>
      </c>
      <c r="F146" s="199"/>
      <c r="G146" s="298">
        <f t="shared" si="25"/>
        <v>1.6E-2</v>
      </c>
      <c r="H146" s="299"/>
      <c r="I146" s="39">
        <v>12</v>
      </c>
      <c r="J146" s="137">
        <v>81492.09</v>
      </c>
      <c r="K146" s="203">
        <f>$Z$140+(($J146-$Z$139)*$AD$137)</f>
        <v>790.62005599999998</v>
      </c>
      <c r="L146" s="204"/>
      <c r="M146" s="131"/>
      <c r="N146" s="183"/>
      <c r="O146" s="184"/>
      <c r="P146" s="183"/>
      <c r="Q146" s="184"/>
      <c r="R146" s="183"/>
      <c r="S146" s="184"/>
      <c r="T146" s="183"/>
      <c r="U146" s="184"/>
      <c r="V146" s="63" t="s">
        <v>32</v>
      </c>
      <c r="W146" s="149"/>
      <c r="Z146" s="60"/>
      <c r="AA146" s="25"/>
      <c r="AB146" s="29"/>
      <c r="AC146" s="24"/>
      <c r="AD146" s="55"/>
      <c r="AE146" s="24"/>
    </row>
    <row r="147" spans="1:31" s="7" customFormat="1" ht="12.75" customHeight="1">
      <c r="A147" s="206"/>
      <c r="B147" s="207"/>
      <c r="C147" s="208"/>
      <c r="D147" s="207"/>
      <c r="E147" s="209"/>
      <c r="F147" s="210"/>
      <c r="G147" s="209"/>
      <c r="H147" s="210"/>
      <c r="I147" s="78"/>
      <c r="J147" s="81"/>
      <c r="K147" s="213"/>
      <c r="L147" s="214"/>
      <c r="M147" s="144"/>
      <c r="N147" s="216"/>
      <c r="O147" s="207"/>
      <c r="P147" s="216"/>
      <c r="Q147" s="207"/>
      <c r="R147" s="216"/>
      <c r="S147" s="207"/>
      <c r="T147" s="216"/>
      <c r="U147" s="207"/>
      <c r="V147" s="144"/>
      <c r="W147" s="149"/>
      <c r="Z147" s="31"/>
      <c r="AA147" s="25"/>
      <c r="AB147" s="29"/>
      <c r="AC147" s="24"/>
      <c r="AD147" s="55"/>
      <c r="AE147" s="24"/>
    </row>
    <row r="148" spans="1:31" s="7" customFormat="1" ht="12.75" customHeight="1">
      <c r="A148" s="195"/>
      <c r="B148" s="196"/>
      <c r="C148" s="197"/>
      <c r="D148" s="196"/>
      <c r="E148" s="198"/>
      <c r="F148" s="199"/>
      <c r="G148" s="198"/>
      <c r="H148" s="199"/>
      <c r="I148" s="41"/>
      <c r="J148" s="138"/>
      <c r="K148" s="203"/>
      <c r="L148" s="204"/>
      <c r="M148" s="128"/>
      <c r="N148" s="205"/>
      <c r="O148" s="196"/>
      <c r="P148" s="205"/>
      <c r="Q148" s="196"/>
      <c r="R148" s="205"/>
      <c r="S148" s="196"/>
      <c r="T148" s="205"/>
      <c r="U148" s="196"/>
      <c r="V148" s="128"/>
      <c r="Z148" s="28"/>
      <c r="AA148" s="25"/>
      <c r="AB148" s="29"/>
      <c r="AC148" s="24"/>
      <c r="AD148" s="54"/>
      <c r="AE148" s="25"/>
    </row>
    <row r="149" spans="1:31" s="7" customFormat="1" ht="12.75" customHeight="1">
      <c r="A149" s="195"/>
      <c r="B149" s="196"/>
      <c r="C149" s="197"/>
      <c r="D149" s="196"/>
      <c r="E149" s="198"/>
      <c r="F149" s="199"/>
      <c r="G149" s="198"/>
      <c r="H149" s="199"/>
      <c r="I149" s="41"/>
      <c r="J149" s="45"/>
      <c r="K149" s="203"/>
      <c r="L149" s="204"/>
      <c r="M149" s="128"/>
      <c r="N149" s="205"/>
      <c r="O149" s="196"/>
      <c r="P149" s="205"/>
      <c r="Q149" s="196"/>
      <c r="R149" s="205"/>
      <c r="S149" s="196"/>
      <c r="T149" s="205"/>
      <c r="U149" s="196"/>
      <c r="V149" s="128"/>
      <c r="Z149" s="28">
        <v>81492.09</v>
      </c>
      <c r="AA149" s="25" t="s">
        <v>21</v>
      </c>
      <c r="AB149" s="29"/>
      <c r="AC149" s="24"/>
      <c r="AD149" s="80">
        <v>8.3999999999999995E-3</v>
      </c>
      <c r="AE149" s="25" t="s">
        <v>22</v>
      </c>
    </row>
    <row r="150" spans="1:31" s="7" customFormat="1" ht="12.75" customHeight="1">
      <c r="A150" s="195"/>
      <c r="B150" s="196"/>
      <c r="C150" s="197"/>
      <c r="D150" s="196"/>
      <c r="E150" s="198"/>
      <c r="F150" s="199"/>
      <c r="G150" s="198"/>
      <c r="H150" s="199"/>
      <c r="I150" s="41"/>
      <c r="J150" s="138"/>
      <c r="K150" s="203"/>
      <c r="L150" s="204"/>
      <c r="M150" s="128"/>
      <c r="N150" s="205"/>
      <c r="O150" s="196"/>
      <c r="P150" s="205"/>
      <c r="Q150" s="196"/>
      <c r="R150" s="205"/>
      <c r="S150" s="196"/>
      <c r="T150" s="205"/>
      <c r="U150" s="196"/>
      <c r="V150" s="128"/>
      <c r="Z150" s="120">
        <v>790.62</v>
      </c>
      <c r="AA150" s="25" t="s">
        <v>23</v>
      </c>
      <c r="AB150" s="29"/>
      <c r="AC150" s="24"/>
      <c r="AD150" s="55"/>
      <c r="AE150" s="24"/>
    </row>
    <row r="151" spans="1:31" s="7" customFormat="1" ht="12.75" customHeight="1">
      <c r="A151" s="195"/>
      <c r="B151" s="196"/>
      <c r="C151" s="197"/>
      <c r="D151" s="196"/>
      <c r="E151" s="198"/>
      <c r="F151" s="199"/>
      <c r="G151" s="198"/>
      <c r="H151" s="199"/>
      <c r="I151" s="41"/>
      <c r="J151" s="45"/>
      <c r="K151" s="203"/>
      <c r="L151" s="204"/>
      <c r="M151" s="128"/>
      <c r="N151" s="205"/>
      <c r="O151" s="196"/>
      <c r="P151" s="205"/>
      <c r="Q151" s="196"/>
      <c r="R151" s="205"/>
      <c r="S151" s="196"/>
      <c r="T151" s="205"/>
      <c r="U151" s="196"/>
      <c r="V151" s="128"/>
      <c r="AD151" s="59"/>
    </row>
    <row r="152" spans="1:31" s="7" customFormat="1" ht="12.75" customHeight="1">
      <c r="A152" s="195"/>
      <c r="B152" s="196"/>
      <c r="C152" s="197"/>
      <c r="D152" s="196"/>
      <c r="E152" s="198"/>
      <c r="F152" s="199"/>
      <c r="G152" s="198"/>
      <c r="H152" s="199"/>
      <c r="I152" s="41"/>
      <c r="J152" s="45"/>
      <c r="K152" s="203"/>
      <c r="L152" s="204"/>
      <c r="M152" s="128"/>
      <c r="N152" s="205"/>
      <c r="O152" s="196"/>
      <c r="P152" s="205"/>
      <c r="Q152" s="196"/>
      <c r="R152" s="205"/>
      <c r="S152" s="196"/>
      <c r="T152" s="205"/>
      <c r="U152" s="196"/>
      <c r="V152" s="128"/>
      <c r="Z152" s="28"/>
      <c r="AA152" s="25"/>
      <c r="AB152" s="29"/>
      <c r="AC152" s="24"/>
      <c r="AD152" s="54"/>
      <c r="AE152" s="25"/>
    </row>
    <row r="153" spans="1:31" s="7" customFormat="1" ht="12.75" customHeight="1">
      <c r="A153" s="195"/>
      <c r="B153" s="196"/>
      <c r="C153" s="197"/>
      <c r="D153" s="196"/>
      <c r="E153" s="198"/>
      <c r="F153" s="199"/>
      <c r="G153" s="198"/>
      <c r="H153" s="199"/>
      <c r="I153" s="41"/>
      <c r="J153" s="138"/>
      <c r="K153" s="203"/>
      <c r="L153" s="204"/>
      <c r="M153" s="128"/>
      <c r="N153" s="205"/>
      <c r="O153" s="196"/>
      <c r="P153" s="205"/>
      <c r="Q153" s="196"/>
      <c r="R153" s="205"/>
      <c r="S153" s="196"/>
      <c r="T153" s="205"/>
      <c r="U153" s="196"/>
      <c r="V153" s="128"/>
      <c r="Z153" s="28"/>
      <c r="AA153" s="25"/>
      <c r="AB153" s="29"/>
      <c r="AC153" s="24"/>
      <c r="AD153" s="54"/>
      <c r="AE153" s="25"/>
    </row>
    <row r="154" spans="1:31" s="7" customFormat="1" ht="12.75" customHeight="1">
      <c r="A154" s="197"/>
      <c r="B154" s="196"/>
      <c r="C154" s="197"/>
      <c r="D154" s="196"/>
      <c r="E154" s="197"/>
      <c r="F154" s="196"/>
      <c r="G154" s="198"/>
      <c r="H154" s="199"/>
      <c r="I154" s="128"/>
      <c r="J154" s="45"/>
      <c r="K154" s="205"/>
      <c r="L154" s="196"/>
      <c r="M154" s="128"/>
      <c r="N154" s="205"/>
      <c r="O154" s="196"/>
      <c r="P154" s="205"/>
      <c r="Q154" s="196"/>
      <c r="R154" s="205"/>
      <c r="S154" s="196"/>
      <c r="T154" s="205"/>
      <c r="U154" s="196"/>
      <c r="V154" s="128"/>
      <c r="Z154" s="60"/>
      <c r="AA154" s="25"/>
      <c r="AB154" s="29"/>
      <c r="AC154" s="24"/>
      <c r="AD154" s="55"/>
      <c r="AE154" s="24"/>
    </row>
    <row r="155" spans="1:31" s="7" customFormat="1" ht="12.75" customHeight="1">
      <c r="A155" s="281"/>
      <c r="B155" s="184"/>
      <c r="C155" s="281"/>
      <c r="D155" s="184"/>
      <c r="E155" s="281"/>
      <c r="F155" s="184"/>
      <c r="G155" s="282"/>
      <c r="H155" s="283"/>
      <c r="I155" s="8"/>
      <c r="J155" s="34"/>
      <c r="K155" s="183"/>
      <c r="L155" s="184"/>
      <c r="M155" s="8"/>
      <c r="N155" s="183"/>
      <c r="O155" s="184"/>
      <c r="P155" s="183"/>
      <c r="Q155" s="184"/>
      <c r="R155" s="183"/>
      <c r="S155" s="184"/>
      <c r="T155" s="183"/>
      <c r="U155" s="184"/>
      <c r="V155" s="8"/>
      <c r="Z155" s="31"/>
      <c r="AA155" s="25"/>
      <c r="AB155" s="29"/>
      <c r="AC155" s="24"/>
      <c r="AD155" s="55"/>
      <c r="AE155" s="24"/>
    </row>
    <row r="156" spans="1:31" s="7" customFormat="1" ht="12.75" customHeight="1">
      <c r="A156" s="281"/>
      <c r="B156" s="184"/>
      <c r="C156" s="281"/>
      <c r="D156" s="184"/>
      <c r="E156" s="281"/>
      <c r="F156" s="184"/>
      <c r="G156" s="282"/>
      <c r="H156" s="283"/>
      <c r="I156" s="8"/>
      <c r="J156" s="34"/>
      <c r="K156" s="183"/>
      <c r="L156" s="184"/>
      <c r="M156" s="8"/>
      <c r="N156" s="183"/>
      <c r="O156" s="184"/>
      <c r="P156" s="183"/>
      <c r="Q156" s="184"/>
      <c r="R156" s="183"/>
      <c r="S156" s="184"/>
      <c r="T156" s="183"/>
      <c r="U156" s="184"/>
      <c r="V156" s="8"/>
      <c r="Z156" s="28"/>
      <c r="AA156" s="25"/>
      <c r="AB156" s="29"/>
      <c r="AC156" s="24"/>
      <c r="AD156" s="54"/>
      <c r="AE156" s="25"/>
    </row>
    <row r="157" spans="1:31" s="7" customFormat="1" ht="12.75" customHeight="1">
      <c r="A157" s="281"/>
      <c r="B157" s="184"/>
      <c r="C157" s="281"/>
      <c r="D157" s="184"/>
      <c r="E157" s="281"/>
      <c r="F157" s="184"/>
      <c r="G157" s="282"/>
      <c r="H157" s="283"/>
      <c r="I157" s="8"/>
      <c r="J157" s="34"/>
      <c r="K157" s="183"/>
      <c r="L157" s="184"/>
      <c r="M157" s="8"/>
      <c r="N157" s="183"/>
      <c r="O157" s="184"/>
      <c r="P157" s="183"/>
      <c r="Q157" s="184"/>
      <c r="R157" s="183"/>
      <c r="S157" s="184"/>
      <c r="T157" s="183"/>
      <c r="U157" s="184"/>
      <c r="V157" s="8"/>
      <c r="Z157" s="60"/>
      <c r="AA157" s="25"/>
      <c r="AB157" s="29"/>
      <c r="AC157" s="24"/>
      <c r="AD157" s="55"/>
      <c r="AE157" s="24"/>
    </row>
    <row r="158" spans="1:31" s="7" customFormat="1" ht="12.75" customHeight="1">
      <c r="A158" s="281"/>
      <c r="B158" s="184"/>
      <c r="C158" s="281"/>
      <c r="D158" s="184"/>
      <c r="E158" s="281"/>
      <c r="F158" s="184"/>
      <c r="G158" s="282"/>
      <c r="H158" s="283"/>
      <c r="I158" s="8"/>
      <c r="J158" s="34"/>
      <c r="K158" s="183"/>
      <c r="L158" s="184"/>
      <c r="M158" s="8"/>
      <c r="N158" s="183"/>
      <c r="O158" s="184"/>
      <c r="P158" s="183"/>
      <c r="Q158" s="184"/>
      <c r="R158" s="183"/>
      <c r="S158" s="184"/>
      <c r="T158" s="183"/>
      <c r="U158" s="184"/>
      <c r="V158" s="8"/>
      <c r="Y158" s="43"/>
      <c r="AD158" s="59"/>
    </row>
    <row r="159" spans="1:31" s="7" customFormat="1" ht="12.75" customHeight="1">
      <c r="A159" s="281"/>
      <c r="B159" s="184"/>
      <c r="C159" s="281"/>
      <c r="D159" s="184"/>
      <c r="E159" s="281"/>
      <c r="F159" s="184"/>
      <c r="G159" s="282"/>
      <c r="H159" s="283"/>
      <c r="I159" s="8"/>
      <c r="J159" s="34"/>
      <c r="K159" s="183"/>
      <c r="L159" s="184"/>
      <c r="M159" s="8"/>
      <c r="N159" s="183"/>
      <c r="O159" s="184"/>
      <c r="P159" s="183"/>
      <c r="Q159" s="184"/>
      <c r="R159" s="183"/>
      <c r="S159" s="184"/>
      <c r="T159" s="183"/>
      <c r="U159" s="184"/>
      <c r="V159" s="8"/>
      <c r="Y159" s="43"/>
      <c r="Z159" s="28"/>
      <c r="AA159" s="25"/>
      <c r="AB159" s="29"/>
      <c r="AC159" s="24"/>
      <c r="AD159" s="54"/>
      <c r="AE159" s="25"/>
    </row>
    <row r="160" spans="1:31" s="7" customFormat="1" ht="12.75" customHeight="1">
      <c r="A160" s="281"/>
      <c r="B160" s="184"/>
      <c r="C160" s="281"/>
      <c r="D160" s="184"/>
      <c r="E160" s="281"/>
      <c r="F160" s="184"/>
      <c r="G160" s="282"/>
      <c r="H160" s="283"/>
      <c r="I160" s="8"/>
      <c r="J160" s="34"/>
      <c r="K160" s="183"/>
      <c r="L160" s="184"/>
      <c r="M160" s="8"/>
      <c r="N160" s="183"/>
      <c r="O160" s="184"/>
      <c r="P160" s="183"/>
      <c r="Q160" s="184"/>
      <c r="R160" s="183"/>
      <c r="S160" s="184"/>
      <c r="T160" s="183"/>
      <c r="U160" s="184"/>
      <c r="V160" s="8"/>
      <c r="Y160" s="43"/>
      <c r="Z160" s="60"/>
      <c r="AA160" s="25"/>
      <c r="AB160" s="29"/>
      <c r="AC160" s="24"/>
      <c r="AD160" s="55"/>
      <c r="AE160" s="24"/>
    </row>
    <row r="161" spans="1:33" s="7" customFormat="1" ht="12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Y161" s="43"/>
      <c r="Z161"/>
      <c r="AA161"/>
      <c r="AB161"/>
      <c r="AC161"/>
      <c r="AD161" s="52"/>
      <c r="AE161"/>
    </row>
    <row r="162" spans="1:33" s="7" customFormat="1" ht="12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Y162" s="43"/>
      <c r="Z162"/>
      <c r="AA162"/>
      <c r="AB162"/>
      <c r="AC162"/>
      <c r="AD162" s="52"/>
      <c r="AE162"/>
    </row>
    <row r="163" spans="1:33" s="7" customFormat="1" ht="12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Y163" s="43"/>
      <c r="Z163" s="28"/>
      <c r="AA163" s="25"/>
      <c r="AB163" s="29"/>
      <c r="AC163" s="24"/>
      <c r="AD163" s="54"/>
      <c r="AE163" s="25"/>
    </row>
    <row r="164" spans="1:33" s="7" customFormat="1" ht="12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Y164" s="43"/>
      <c r="Z164" s="60"/>
      <c r="AA164" s="25"/>
      <c r="AB164" s="29"/>
      <c r="AC164" s="24"/>
      <c r="AD164" s="55"/>
      <c r="AE164" s="24"/>
    </row>
    <row r="165" spans="1:33" s="7" customFormat="1" ht="12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Y165" s="43"/>
      <c r="Z165" s="60"/>
      <c r="AA165" s="25"/>
      <c r="AB165" s="29"/>
      <c r="AC165" s="24"/>
      <c r="AD165" s="55"/>
      <c r="AE165" s="24"/>
    </row>
    <row r="166" spans="1:33" s="7" customFormat="1" ht="12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Y166" s="43"/>
      <c r="Z166"/>
      <c r="AA166"/>
      <c r="AB166"/>
      <c r="AC166"/>
      <c r="AD166" s="52"/>
      <c r="AE166"/>
    </row>
    <row r="167" spans="1:33" s="7" customFormat="1" ht="12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Y167" s="43"/>
      <c r="Z167"/>
      <c r="AA167"/>
      <c r="AB167"/>
      <c r="AC167"/>
      <c r="AD167" s="52"/>
      <c r="AE167"/>
    </row>
    <row r="168" spans="1:33" s="7" customFormat="1" ht="1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Y168" s="43"/>
      <c r="Z168"/>
      <c r="AA168"/>
      <c r="AB168"/>
      <c r="AC168"/>
      <c r="AD168" s="52"/>
      <c r="AE168"/>
    </row>
    <row r="169" spans="1:33" s="7" customFormat="1" ht="12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Y169" s="43"/>
      <c r="Z169"/>
      <c r="AA169"/>
      <c r="AB169"/>
      <c r="AC169"/>
      <c r="AD169" s="52"/>
      <c r="AE169"/>
      <c r="AG169"/>
    </row>
    <row r="170" spans="1:33" s="7" customFormat="1" ht="12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Y170" s="43"/>
      <c r="Z170"/>
      <c r="AA170"/>
      <c r="AB170"/>
      <c r="AC170"/>
      <c r="AD170" s="52"/>
      <c r="AE170"/>
      <c r="AG170"/>
    </row>
    <row r="171" spans="1:33" s="7" customFormat="1" ht="12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Y171" s="43"/>
      <c r="Z171"/>
      <c r="AA171"/>
      <c r="AB171"/>
      <c r="AC171"/>
      <c r="AD171" s="52"/>
      <c r="AE171"/>
      <c r="AG171"/>
    </row>
    <row r="172" spans="1:33" s="7" customFormat="1" ht="12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Y172" s="43"/>
      <c r="Z172"/>
      <c r="AA172"/>
      <c r="AB172"/>
      <c r="AC172"/>
      <c r="AD172" s="52"/>
      <c r="AE172"/>
      <c r="AG172"/>
    </row>
    <row r="173" spans="1:33" s="7" customFormat="1" ht="12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Y173" s="43"/>
      <c r="Z173"/>
      <c r="AA173"/>
      <c r="AB173"/>
      <c r="AC173"/>
      <c r="AD173" s="52"/>
      <c r="AE173"/>
      <c r="AG173"/>
    </row>
    <row r="174" spans="1:33" s="7" customFormat="1" ht="12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Y174" s="43"/>
      <c r="Z174"/>
      <c r="AA174"/>
      <c r="AB174"/>
      <c r="AC174"/>
      <c r="AD174" s="52"/>
      <c r="AE174"/>
      <c r="AG174"/>
    </row>
    <row r="175" spans="1:33" s="7" customFormat="1" ht="12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Y175" s="43"/>
      <c r="Z175"/>
      <c r="AA175"/>
      <c r="AB175"/>
      <c r="AC175"/>
      <c r="AD175" s="52"/>
      <c r="AE175"/>
      <c r="AG175"/>
    </row>
    <row r="176" spans="1:33" s="7" customFormat="1" ht="12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Y176" s="43"/>
      <c r="Z176"/>
      <c r="AA176"/>
      <c r="AB176"/>
      <c r="AC176"/>
      <c r="AD176" s="52"/>
      <c r="AE176"/>
      <c r="AG176"/>
    </row>
    <row r="177" spans="1:34" s="7" customFormat="1" ht="12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Y177" s="43"/>
      <c r="Z177"/>
      <c r="AA177"/>
      <c r="AB177"/>
      <c r="AC177"/>
      <c r="AD177" s="52"/>
      <c r="AE177"/>
      <c r="AG177"/>
    </row>
    <row r="178" spans="1:34" s="7" customFormat="1" ht="12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Y178" s="43"/>
      <c r="Z178"/>
      <c r="AA178"/>
      <c r="AB178"/>
      <c r="AC178"/>
      <c r="AD178" s="52"/>
      <c r="AE178"/>
      <c r="AG178"/>
    </row>
    <row r="179" spans="1:34" s="7" customFormat="1" ht="12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Y179" s="43"/>
      <c r="Z179"/>
      <c r="AA179"/>
      <c r="AB179"/>
      <c r="AC179"/>
      <c r="AD179" s="52"/>
      <c r="AE179"/>
      <c r="AG179"/>
    </row>
    <row r="180" spans="1:34" s="7" customFormat="1" ht="12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Y180" s="43"/>
      <c r="Z180" s="60"/>
      <c r="AA180" s="22"/>
      <c r="AB180" s="11"/>
      <c r="AC180" s="12"/>
      <c r="AD180" s="57"/>
      <c r="AE180" s="25"/>
      <c r="AG180"/>
    </row>
    <row r="181" spans="1:34" s="7" customFormat="1" ht="12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Y181" s="43"/>
      <c r="Z181"/>
      <c r="AA181"/>
      <c r="AB181"/>
      <c r="AC181"/>
      <c r="AD181" s="52"/>
      <c r="AE181"/>
      <c r="AG181"/>
    </row>
    <row r="182" spans="1:34" s="7" customFormat="1" ht="12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Y182" s="43"/>
      <c r="Z182"/>
      <c r="AA182"/>
      <c r="AB182"/>
      <c r="AC182"/>
      <c r="AD182" s="52"/>
      <c r="AE182"/>
      <c r="AG182"/>
    </row>
    <row r="183" spans="1:34" s="7" customFormat="1" ht="12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Y183" s="43"/>
      <c r="Z183"/>
      <c r="AA183"/>
      <c r="AB183"/>
      <c r="AC183"/>
      <c r="AD183" s="52"/>
      <c r="AE183"/>
      <c r="AF183"/>
      <c r="AG183"/>
    </row>
    <row r="184" spans="1:34" s="7" customFormat="1" ht="12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Y184" s="43"/>
      <c r="Z184"/>
      <c r="AA184"/>
      <c r="AB184"/>
      <c r="AC184"/>
      <c r="AD184" s="52"/>
      <c r="AE184"/>
      <c r="AF184"/>
      <c r="AG184"/>
    </row>
    <row r="185" spans="1:34">
      <c r="Y185" s="43"/>
      <c r="AH185" s="7"/>
    </row>
    <row r="186" spans="1:34">
      <c r="Y186" s="43"/>
      <c r="AF186" s="7"/>
    </row>
    <row r="187" spans="1:34">
      <c r="Y187" s="43"/>
    </row>
    <row r="188" spans="1:34">
      <c r="Y188" s="43"/>
    </row>
    <row r="189" spans="1:34">
      <c r="Y189" s="43"/>
    </row>
    <row r="190" spans="1:34">
      <c r="Y190" s="43"/>
    </row>
    <row r="191" spans="1:34">
      <c r="Y191" s="43"/>
    </row>
    <row r="192" spans="1:34">
      <c r="Y192" s="43"/>
    </row>
    <row r="193" spans="25:32">
      <c r="Y193" s="43"/>
    </row>
    <row r="194" spans="25:32">
      <c r="Y194" s="43"/>
    </row>
    <row r="195" spans="25:32">
      <c r="Y195" s="43"/>
    </row>
    <row r="196" spans="25:32">
      <c r="Y196" s="43"/>
    </row>
    <row r="197" spans="25:32">
      <c r="Y197" s="43"/>
    </row>
    <row r="198" spans="25:32">
      <c r="Y198" s="43"/>
    </row>
    <row r="199" spans="25:32" ht="13.5">
      <c r="Y199" s="43"/>
      <c r="Z199" s="60"/>
      <c r="AA199" s="22"/>
      <c r="AB199" s="11"/>
      <c r="AC199" s="12"/>
      <c r="AD199" s="57"/>
      <c r="AE199" s="25"/>
    </row>
    <row r="200" spans="25:32">
      <c r="Y200" s="43"/>
    </row>
    <row r="201" spans="25:32">
      <c r="Y201" s="7"/>
    </row>
    <row r="202" spans="25:32">
      <c r="Y202" s="7"/>
    </row>
    <row r="203" spans="25:32">
      <c r="Y203" s="7"/>
    </row>
    <row r="204" spans="25:32">
      <c r="Y204" s="7"/>
    </row>
    <row r="205" spans="25:32">
      <c r="Y205" s="7"/>
      <c r="AF205" s="7"/>
    </row>
    <row r="206" spans="25:32">
      <c r="Y206" s="7"/>
    </row>
    <row r="207" spans="25:32">
      <c r="Y207" s="7"/>
    </row>
    <row r="208" spans="25:32">
      <c r="Y208" s="7"/>
    </row>
    <row r="209" spans="25:25">
      <c r="Y209" s="7"/>
    </row>
    <row r="210" spans="25:25">
      <c r="Y210" s="7"/>
    </row>
    <row r="211" spans="25:25">
      <c r="Y211" s="7"/>
    </row>
    <row r="212" spans="25:25">
      <c r="Y212" s="7"/>
    </row>
    <row r="213" spans="25:25">
      <c r="Y213" s="7"/>
    </row>
    <row r="214" spans="25:25">
      <c r="Y214" s="7"/>
    </row>
    <row r="215" spans="25:25">
      <c r="Y215" s="7"/>
    </row>
    <row r="216" spans="25:25">
      <c r="Y216" s="7"/>
    </row>
    <row r="217" spans="25:25">
      <c r="Y217" s="7"/>
    </row>
    <row r="218" spans="25:25">
      <c r="Y218" s="7"/>
    </row>
    <row r="219" spans="25:25">
      <c r="Y219" s="7"/>
    </row>
    <row r="220" spans="25:25">
      <c r="Y220" s="7"/>
    </row>
    <row r="221" spans="25:25">
      <c r="Y221" s="7"/>
    </row>
    <row r="222" spans="25:25">
      <c r="Y222" s="7"/>
    </row>
    <row r="223" spans="25:25">
      <c r="Y223" s="7"/>
    </row>
    <row r="224" spans="25:25">
      <c r="Y224" s="7"/>
    </row>
    <row r="225" spans="25:25">
      <c r="Y225" s="7"/>
    </row>
    <row r="226" spans="25:25">
      <c r="Y226" s="7"/>
    </row>
    <row r="227" spans="25:25">
      <c r="Y227" s="7"/>
    </row>
    <row r="228" spans="25:25">
      <c r="Y228" s="7"/>
    </row>
    <row r="229" spans="25:25">
      <c r="Y229" s="7"/>
    </row>
    <row r="230" spans="25:25">
      <c r="Y230" s="7"/>
    </row>
    <row r="231" spans="25:25">
      <c r="Y231" s="7"/>
    </row>
    <row r="232" spans="25:25">
      <c r="Y232" s="7"/>
    </row>
    <row r="233" spans="25:25">
      <c r="Y233" s="7"/>
    </row>
    <row r="234" spans="25:25">
      <c r="Y234" s="7"/>
    </row>
    <row r="235" spans="25:25">
      <c r="Y235" s="7"/>
    </row>
    <row r="236" spans="25:25">
      <c r="Y236" s="7"/>
    </row>
    <row r="237" spans="25:25">
      <c r="Y237" s="7"/>
    </row>
    <row r="238" spans="25:25">
      <c r="Y238" s="7"/>
    </row>
    <row r="239" spans="25:25">
      <c r="Y239" s="7"/>
    </row>
  </sheetData>
  <mergeCells count="1312">
    <mergeCell ref="P128:Q128"/>
    <mergeCell ref="R128:S128"/>
    <mergeCell ref="T128:U128"/>
    <mergeCell ref="E133:F133"/>
    <mergeCell ref="G133:H133"/>
    <mergeCell ref="K132:L132"/>
    <mergeCell ref="R130:S130"/>
    <mergeCell ref="T130:U130"/>
    <mergeCell ref="A131:B131"/>
    <mergeCell ref="C131:D131"/>
    <mergeCell ref="E131:F131"/>
    <mergeCell ref="G131:H131"/>
    <mergeCell ref="K131:L131"/>
    <mergeCell ref="N131:O131"/>
    <mergeCell ref="P131:Q131"/>
    <mergeCell ref="A129:B129"/>
    <mergeCell ref="C129:D129"/>
    <mergeCell ref="E129:F129"/>
    <mergeCell ref="G129:H129"/>
    <mergeCell ref="K129:L129"/>
    <mergeCell ref="N129:O129"/>
    <mergeCell ref="P129:Q129"/>
    <mergeCell ref="R129:S129"/>
    <mergeCell ref="T129:U129"/>
    <mergeCell ref="A130:B130"/>
    <mergeCell ref="C130:D130"/>
    <mergeCell ref="E130:F130"/>
    <mergeCell ref="G130:H130"/>
    <mergeCell ref="T114:U114"/>
    <mergeCell ref="A115:B115"/>
    <mergeCell ref="C115:D115"/>
    <mergeCell ref="E115:F115"/>
    <mergeCell ref="G115:H115"/>
    <mergeCell ref="R55:S55"/>
    <mergeCell ref="T55:U55"/>
    <mergeCell ref="A74:B74"/>
    <mergeCell ref="C74:D74"/>
    <mergeCell ref="E74:F74"/>
    <mergeCell ref="G74:H74"/>
    <mergeCell ref="K74:L74"/>
    <mergeCell ref="N74:O74"/>
    <mergeCell ref="P74:Q74"/>
    <mergeCell ref="R74:S74"/>
    <mergeCell ref="R82:S82"/>
    <mergeCell ref="T82:U82"/>
    <mergeCell ref="P83:Q83"/>
    <mergeCell ref="R83:S83"/>
    <mergeCell ref="P81:Q81"/>
    <mergeCell ref="R81:S81"/>
    <mergeCell ref="T81:U81"/>
    <mergeCell ref="A82:B82"/>
    <mergeCell ref="C82:D82"/>
    <mergeCell ref="E82:F82"/>
    <mergeCell ref="A55:B55"/>
    <mergeCell ref="C55:D55"/>
    <mergeCell ref="E55:F55"/>
    <mergeCell ref="G55:H55"/>
    <mergeCell ref="K55:L55"/>
    <mergeCell ref="N55:O55"/>
    <mergeCell ref="P55:Q55"/>
    <mergeCell ref="G51:H51"/>
    <mergeCell ref="K51:L51"/>
    <mergeCell ref="N51:O51"/>
    <mergeCell ref="A60:B60"/>
    <mergeCell ref="C60:D60"/>
    <mergeCell ref="E60:F60"/>
    <mergeCell ref="G60:H60"/>
    <mergeCell ref="K60:L60"/>
    <mergeCell ref="N60:O60"/>
    <mergeCell ref="P116:Q116"/>
    <mergeCell ref="N115:O115"/>
    <mergeCell ref="P115:Q115"/>
    <mergeCell ref="E104:F104"/>
    <mergeCell ref="G104:H104"/>
    <mergeCell ref="K104:L104"/>
    <mergeCell ref="N104:O104"/>
    <mergeCell ref="P108:Q108"/>
    <mergeCell ref="P100:Q100"/>
    <mergeCell ref="P92:Q92"/>
    <mergeCell ref="A86:B86"/>
    <mergeCell ref="C86:D86"/>
    <mergeCell ref="E86:F86"/>
    <mergeCell ref="G86:H86"/>
    <mergeCell ref="K86:L86"/>
    <mergeCell ref="N86:O86"/>
    <mergeCell ref="A87:B87"/>
    <mergeCell ref="C87:D87"/>
    <mergeCell ref="E87:F87"/>
    <mergeCell ref="G87:H87"/>
    <mergeCell ref="A109:B109"/>
    <mergeCell ref="C109:D109"/>
    <mergeCell ref="E109:F109"/>
    <mergeCell ref="A156:B156"/>
    <mergeCell ref="K87:L87"/>
    <mergeCell ref="N87:O87"/>
    <mergeCell ref="P87:Q87"/>
    <mergeCell ref="R87:S87"/>
    <mergeCell ref="T87:U87"/>
    <mergeCell ref="P112:Q112"/>
    <mergeCell ref="R112:S112"/>
    <mergeCell ref="T112:U112"/>
    <mergeCell ref="A112:B112"/>
    <mergeCell ref="C112:D112"/>
    <mergeCell ref="E112:F112"/>
    <mergeCell ref="G112:H112"/>
    <mergeCell ref="K112:L112"/>
    <mergeCell ref="N112:O112"/>
    <mergeCell ref="T110:U110"/>
    <mergeCell ref="A111:B111"/>
    <mergeCell ref="T118:U118"/>
    <mergeCell ref="K114:L114"/>
    <mergeCell ref="N114:O114"/>
    <mergeCell ref="P114:Q114"/>
    <mergeCell ref="R114:S114"/>
    <mergeCell ref="A113:B113"/>
    <mergeCell ref="C113:D113"/>
    <mergeCell ref="E113:F113"/>
    <mergeCell ref="G113:H113"/>
    <mergeCell ref="K113:L113"/>
    <mergeCell ref="N113:O113"/>
    <mergeCell ref="P113:Q113"/>
    <mergeCell ref="G118:H118"/>
    <mergeCell ref="K118:L118"/>
    <mergeCell ref="N118:O118"/>
    <mergeCell ref="A155:B155"/>
    <mergeCell ref="C155:D155"/>
    <mergeCell ref="R116:S116"/>
    <mergeCell ref="T116:U116"/>
    <mergeCell ref="A116:B116"/>
    <mergeCell ref="C116:D116"/>
    <mergeCell ref="E116:F116"/>
    <mergeCell ref="G116:H116"/>
    <mergeCell ref="K116:L116"/>
    <mergeCell ref="N116:O116"/>
    <mergeCell ref="R126:S126"/>
    <mergeCell ref="T126:U126"/>
    <mergeCell ref="A127:B127"/>
    <mergeCell ref="C127:D127"/>
    <mergeCell ref="K141:L141"/>
    <mergeCell ref="A141:B141"/>
    <mergeCell ref="C141:D141"/>
    <mergeCell ref="E141:F141"/>
    <mergeCell ref="P118:Q118"/>
    <mergeCell ref="G141:H141"/>
    <mergeCell ref="N141:O141"/>
    <mergeCell ref="P141:Q141"/>
    <mergeCell ref="R141:S141"/>
    <mergeCell ref="T141:U141"/>
    <mergeCell ref="T131:U131"/>
    <mergeCell ref="T127:U127"/>
    <mergeCell ref="A128:B128"/>
    <mergeCell ref="C128:D128"/>
    <mergeCell ref="E128:F128"/>
    <mergeCell ref="G128:H128"/>
    <mergeCell ref="K128:L128"/>
    <mergeCell ref="N128:O128"/>
    <mergeCell ref="R160:S160"/>
    <mergeCell ref="T160:U160"/>
    <mergeCell ref="P158:Q158"/>
    <mergeCell ref="R158:S158"/>
    <mergeCell ref="T158:U158"/>
    <mergeCell ref="R156:S156"/>
    <mergeCell ref="T156:U156"/>
    <mergeCell ref="A157:B157"/>
    <mergeCell ref="C157:D157"/>
    <mergeCell ref="E157:F157"/>
    <mergeCell ref="G157:H157"/>
    <mergeCell ref="K157:L157"/>
    <mergeCell ref="N157:O157"/>
    <mergeCell ref="P157:Q157"/>
    <mergeCell ref="R157:S157"/>
    <mergeCell ref="P155:Q155"/>
    <mergeCell ref="A154:B154"/>
    <mergeCell ref="C154:D154"/>
    <mergeCell ref="E154:F154"/>
    <mergeCell ref="G154:H154"/>
    <mergeCell ref="K154:L154"/>
    <mergeCell ref="P159:Q159"/>
    <mergeCell ref="R159:S159"/>
    <mergeCell ref="T159:U159"/>
    <mergeCell ref="A160:B160"/>
    <mergeCell ref="C160:D160"/>
    <mergeCell ref="E160:F160"/>
    <mergeCell ref="G160:H160"/>
    <mergeCell ref="K160:L160"/>
    <mergeCell ref="N160:O160"/>
    <mergeCell ref="P160:Q160"/>
    <mergeCell ref="A159:B159"/>
    <mergeCell ref="T69:U69"/>
    <mergeCell ref="E159:F159"/>
    <mergeCell ref="G159:H159"/>
    <mergeCell ref="K159:L159"/>
    <mergeCell ref="N159:O159"/>
    <mergeCell ref="T157:U157"/>
    <mergeCell ref="A158:B158"/>
    <mergeCell ref="C158:D158"/>
    <mergeCell ref="E158:F158"/>
    <mergeCell ref="G158:H158"/>
    <mergeCell ref="K158:L158"/>
    <mergeCell ref="N158:O158"/>
    <mergeCell ref="A132:B132"/>
    <mergeCell ref="C132:D132"/>
    <mergeCell ref="E132:F132"/>
    <mergeCell ref="G132:H132"/>
    <mergeCell ref="E85:F85"/>
    <mergeCell ref="P148:Q148"/>
    <mergeCell ref="R148:S148"/>
    <mergeCell ref="K146:L146"/>
    <mergeCell ref="N146:O146"/>
    <mergeCell ref="P146:Q146"/>
    <mergeCell ref="C156:D156"/>
    <mergeCell ref="E156:F156"/>
    <mergeCell ref="G156:H156"/>
    <mergeCell ref="K156:L156"/>
    <mergeCell ref="N156:O156"/>
    <mergeCell ref="P156:Q156"/>
    <mergeCell ref="N154:O154"/>
    <mergeCell ref="P154:Q154"/>
    <mergeCell ref="R154:S154"/>
    <mergeCell ref="C159:D159"/>
    <mergeCell ref="E155:F155"/>
    <mergeCell ref="G155:H155"/>
    <mergeCell ref="K155:L155"/>
    <mergeCell ref="N155:O155"/>
    <mergeCell ref="K153:L153"/>
    <mergeCell ref="N153:O153"/>
    <mergeCell ref="P153:Q153"/>
    <mergeCell ref="R153:S153"/>
    <mergeCell ref="T153:U153"/>
    <mergeCell ref="R155:S155"/>
    <mergeCell ref="T155:U155"/>
    <mergeCell ref="K130:L130"/>
    <mergeCell ref="N130:O130"/>
    <mergeCell ref="P130:Q130"/>
    <mergeCell ref="G142:H142"/>
    <mergeCell ref="P145:Q145"/>
    <mergeCell ref="R145:S145"/>
    <mergeCell ref="T145:U145"/>
    <mergeCell ref="K151:L151"/>
    <mergeCell ref="N151:O151"/>
    <mergeCell ref="P151:Q151"/>
    <mergeCell ref="R151:S151"/>
    <mergeCell ref="T151:U151"/>
    <mergeCell ref="K152:L152"/>
    <mergeCell ref="N152:O152"/>
    <mergeCell ref="P152:Q152"/>
    <mergeCell ref="R152:S152"/>
    <mergeCell ref="T152:U152"/>
    <mergeCell ref="T154:U154"/>
    <mergeCell ref="K149:L149"/>
    <mergeCell ref="N149:O149"/>
    <mergeCell ref="P149:Q149"/>
    <mergeCell ref="R149:S149"/>
    <mergeCell ref="T149:U149"/>
    <mergeCell ref="K150:L150"/>
    <mergeCell ref="N150:O150"/>
    <mergeCell ref="P150:Q150"/>
    <mergeCell ref="R150:S150"/>
    <mergeCell ref="T150:U150"/>
    <mergeCell ref="K144:L144"/>
    <mergeCell ref="N144:O144"/>
    <mergeCell ref="P144:Q144"/>
    <mergeCell ref="R144:S144"/>
    <mergeCell ref="T144:U144"/>
    <mergeCell ref="K147:L147"/>
    <mergeCell ref="N147:O147"/>
    <mergeCell ref="P147:Q147"/>
    <mergeCell ref="R147:S147"/>
    <mergeCell ref="T147:U147"/>
    <mergeCell ref="T148:U148"/>
    <mergeCell ref="K148:L148"/>
    <mergeCell ref="N148:O148"/>
    <mergeCell ref="R146:S146"/>
    <mergeCell ref="T146:U146"/>
    <mergeCell ref="K145:L145"/>
    <mergeCell ref="N145:O145"/>
    <mergeCell ref="P142:Q142"/>
    <mergeCell ref="R142:S142"/>
    <mergeCell ref="T142:U142"/>
    <mergeCell ref="N138:O138"/>
    <mergeCell ref="P138:Q138"/>
    <mergeCell ref="R138:S138"/>
    <mergeCell ref="T138:U138"/>
    <mergeCell ref="A133:B133"/>
    <mergeCell ref="C133:D133"/>
    <mergeCell ref="E127:F127"/>
    <mergeCell ref="G127:H127"/>
    <mergeCell ref="K127:L127"/>
    <mergeCell ref="N127:O127"/>
    <mergeCell ref="P127:Q127"/>
    <mergeCell ref="R127:S127"/>
    <mergeCell ref="P125:Q125"/>
    <mergeCell ref="R125:S125"/>
    <mergeCell ref="T125:U125"/>
    <mergeCell ref="A126:B126"/>
    <mergeCell ref="C126:D126"/>
    <mergeCell ref="E126:F126"/>
    <mergeCell ref="G126:H126"/>
    <mergeCell ref="K126:L126"/>
    <mergeCell ref="N126:O126"/>
    <mergeCell ref="P126:Q126"/>
    <mergeCell ref="A125:B125"/>
    <mergeCell ref="C125:D125"/>
    <mergeCell ref="E125:F125"/>
    <mergeCell ref="G125:H125"/>
    <mergeCell ref="K125:L125"/>
    <mergeCell ref="N125:O125"/>
    <mergeCell ref="R131:S131"/>
    <mergeCell ref="T119:U119"/>
    <mergeCell ref="P121:Q121"/>
    <mergeCell ref="R121:S121"/>
    <mergeCell ref="T121:U121"/>
    <mergeCell ref="A121:B121"/>
    <mergeCell ref="C121:D121"/>
    <mergeCell ref="E121:F121"/>
    <mergeCell ref="G121:H121"/>
    <mergeCell ref="T123:U123"/>
    <mergeCell ref="A124:B124"/>
    <mergeCell ref="C124:D124"/>
    <mergeCell ref="E124:F124"/>
    <mergeCell ref="G124:H124"/>
    <mergeCell ref="K124:L124"/>
    <mergeCell ref="N124:O124"/>
    <mergeCell ref="P124:Q124"/>
    <mergeCell ref="R124:S124"/>
    <mergeCell ref="T124:U124"/>
    <mergeCell ref="R122:S122"/>
    <mergeCell ref="T122:U122"/>
    <mergeCell ref="A123:B123"/>
    <mergeCell ref="C123:D123"/>
    <mergeCell ref="E123:F123"/>
    <mergeCell ref="G123:H123"/>
    <mergeCell ref="K123:L123"/>
    <mergeCell ref="N123:O123"/>
    <mergeCell ref="P123:Q123"/>
    <mergeCell ref="R123:S123"/>
    <mergeCell ref="T109:U109"/>
    <mergeCell ref="A110:B110"/>
    <mergeCell ref="C110:D110"/>
    <mergeCell ref="E110:F110"/>
    <mergeCell ref="G110:H110"/>
    <mergeCell ref="K110:L110"/>
    <mergeCell ref="N110:O110"/>
    <mergeCell ref="P110:Q110"/>
    <mergeCell ref="P120:Q120"/>
    <mergeCell ref="R120:S120"/>
    <mergeCell ref="T120:U120"/>
    <mergeCell ref="A122:B122"/>
    <mergeCell ref="C122:D122"/>
    <mergeCell ref="E122:F122"/>
    <mergeCell ref="G122:H122"/>
    <mergeCell ref="K122:L122"/>
    <mergeCell ref="N122:O122"/>
    <mergeCell ref="P122:Q122"/>
    <mergeCell ref="A120:B120"/>
    <mergeCell ref="C120:D120"/>
    <mergeCell ref="E120:F120"/>
    <mergeCell ref="G120:H120"/>
    <mergeCell ref="K120:L120"/>
    <mergeCell ref="N120:O120"/>
    <mergeCell ref="A119:B119"/>
    <mergeCell ref="C119:D119"/>
    <mergeCell ref="E119:F119"/>
    <mergeCell ref="G119:H119"/>
    <mergeCell ref="K119:L119"/>
    <mergeCell ref="N119:O119"/>
    <mergeCell ref="P119:Q119"/>
    <mergeCell ref="R119:S119"/>
    <mergeCell ref="G109:H109"/>
    <mergeCell ref="K109:L109"/>
    <mergeCell ref="N109:O109"/>
    <mergeCell ref="P109:Q109"/>
    <mergeCell ref="A108:B108"/>
    <mergeCell ref="C108:D108"/>
    <mergeCell ref="E108:F108"/>
    <mergeCell ref="G108:H108"/>
    <mergeCell ref="K108:L108"/>
    <mergeCell ref="N108:O108"/>
    <mergeCell ref="R118:S118"/>
    <mergeCell ref="A117:B117"/>
    <mergeCell ref="C117:D117"/>
    <mergeCell ref="E117:F117"/>
    <mergeCell ref="G117:H117"/>
    <mergeCell ref="K117:L117"/>
    <mergeCell ref="N117:O117"/>
    <mergeCell ref="P117:Q117"/>
    <mergeCell ref="K115:L115"/>
    <mergeCell ref="R117:S117"/>
    <mergeCell ref="A118:B118"/>
    <mergeCell ref="C118:D118"/>
    <mergeCell ref="E118:F118"/>
    <mergeCell ref="C111:D111"/>
    <mergeCell ref="E111:F111"/>
    <mergeCell ref="G111:H111"/>
    <mergeCell ref="K111:L111"/>
    <mergeCell ref="N111:O111"/>
    <mergeCell ref="P111:Q111"/>
    <mergeCell ref="R109:S109"/>
    <mergeCell ref="A107:B107"/>
    <mergeCell ref="C107:D107"/>
    <mergeCell ref="E107:F107"/>
    <mergeCell ref="G107:H107"/>
    <mergeCell ref="K107:L107"/>
    <mergeCell ref="N107:O107"/>
    <mergeCell ref="P107:Q107"/>
    <mergeCell ref="R107:S107"/>
    <mergeCell ref="G103:H103"/>
    <mergeCell ref="K103:L103"/>
    <mergeCell ref="N103:O103"/>
    <mergeCell ref="P103:Q103"/>
    <mergeCell ref="R103:S103"/>
    <mergeCell ref="T103:U103"/>
    <mergeCell ref="K121:L121"/>
    <mergeCell ref="N121:O121"/>
    <mergeCell ref="R110:S110"/>
    <mergeCell ref="R115:S115"/>
    <mergeCell ref="T115:U115"/>
    <mergeCell ref="R113:S113"/>
    <mergeCell ref="T113:U113"/>
    <mergeCell ref="A114:B114"/>
    <mergeCell ref="C114:D114"/>
    <mergeCell ref="E114:F114"/>
    <mergeCell ref="G114:H114"/>
    <mergeCell ref="C105:D105"/>
    <mergeCell ref="E105:F105"/>
    <mergeCell ref="G105:H105"/>
    <mergeCell ref="K105:L105"/>
    <mergeCell ref="N105:O105"/>
    <mergeCell ref="P105:Q105"/>
    <mergeCell ref="A104:B104"/>
    <mergeCell ref="C102:D102"/>
    <mergeCell ref="E102:F102"/>
    <mergeCell ref="G102:H102"/>
    <mergeCell ref="K102:L102"/>
    <mergeCell ref="N102:O102"/>
    <mergeCell ref="P102:Q102"/>
    <mergeCell ref="R102:S102"/>
    <mergeCell ref="R105:S105"/>
    <mergeCell ref="T105:U105"/>
    <mergeCell ref="A106:B106"/>
    <mergeCell ref="C106:D106"/>
    <mergeCell ref="E106:F106"/>
    <mergeCell ref="G106:H106"/>
    <mergeCell ref="K106:L106"/>
    <mergeCell ref="N106:O106"/>
    <mergeCell ref="P106:Q106"/>
    <mergeCell ref="R106:S106"/>
    <mergeCell ref="P104:Q104"/>
    <mergeCell ref="R104:S104"/>
    <mergeCell ref="T104:U104"/>
    <mergeCell ref="A105:B105"/>
    <mergeCell ref="T106:U106"/>
    <mergeCell ref="C104:D104"/>
    <mergeCell ref="G138:H138"/>
    <mergeCell ref="A136:B136"/>
    <mergeCell ref="C136:D136"/>
    <mergeCell ref="E136:F136"/>
    <mergeCell ref="G136:H136"/>
    <mergeCell ref="R100:S100"/>
    <mergeCell ref="T100:U100"/>
    <mergeCell ref="A101:B101"/>
    <mergeCell ref="C101:D101"/>
    <mergeCell ref="E101:F101"/>
    <mergeCell ref="G101:H101"/>
    <mergeCell ref="K101:L101"/>
    <mergeCell ref="N101:O101"/>
    <mergeCell ref="P101:Q101"/>
    <mergeCell ref="A100:B100"/>
    <mergeCell ref="C100:D100"/>
    <mergeCell ref="E100:F100"/>
    <mergeCell ref="G100:H100"/>
    <mergeCell ref="K100:L100"/>
    <mergeCell ref="N100:O100"/>
    <mergeCell ref="A134:B134"/>
    <mergeCell ref="C134:D134"/>
    <mergeCell ref="E134:F134"/>
    <mergeCell ref="G134:H134"/>
    <mergeCell ref="T102:U102"/>
    <mergeCell ref="A103:B103"/>
    <mergeCell ref="C103:D103"/>
    <mergeCell ref="E103:F103"/>
    <mergeCell ref="K138:L138"/>
    <mergeCell ref="R101:S101"/>
    <mergeCell ref="T101:U101"/>
    <mergeCell ref="A102:B102"/>
    <mergeCell ref="A147:B147"/>
    <mergeCell ref="C147:D147"/>
    <mergeCell ref="E147:F147"/>
    <mergeCell ref="G147:H147"/>
    <mergeCell ref="A149:B149"/>
    <mergeCell ref="C149:D149"/>
    <mergeCell ref="E149:F149"/>
    <mergeCell ref="G149:H149"/>
    <mergeCell ref="A148:B148"/>
    <mergeCell ref="C148:D148"/>
    <mergeCell ref="E148:F148"/>
    <mergeCell ref="G148:H148"/>
    <mergeCell ref="A146:B146"/>
    <mergeCell ref="C146:D146"/>
    <mergeCell ref="E146:F146"/>
    <mergeCell ref="G146:H146"/>
    <mergeCell ref="A135:B135"/>
    <mergeCell ref="C135:D135"/>
    <mergeCell ref="E135:F135"/>
    <mergeCell ref="G135:H135"/>
    <mergeCell ref="A137:B137"/>
    <mergeCell ref="C137:D137"/>
    <mergeCell ref="E137:F137"/>
    <mergeCell ref="G137:H137"/>
    <mergeCell ref="A139:B139"/>
    <mergeCell ref="C139:D139"/>
    <mergeCell ref="E139:F139"/>
    <mergeCell ref="G139:H139"/>
    <mergeCell ref="A140:B140"/>
    <mergeCell ref="C140:D140"/>
    <mergeCell ref="E140:F140"/>
    <mergeCell ref="G140:H140"/>
    <mergeCell ref="A150:B150"/>
    <mergeCell ref="C150:D150"/>
    <mergeCell ref="E150:F150"/>
    <mergeCell ref="G150:H150"/>
    <mergeCell ref="A151:B151"/>
    <mergeCell ref="C151:D151"/>
    <mergeCell ref="E151:F151"/>
    <mergeCell ref="G151:H151"/>
    <mergeCell ref="A152:B152"/>
    <mergeCell ref="C152:D152"/>
    <mergeCell ref="E152:F152"/>
    <mergeCell ref="G152:H152"/>
    <mergeCell ref="A153:B153"/>
    <mergeCell ref="C153:D153"/>
    <mergeCell ref="E153:F153"/>
    <mergeCell ref="G153:H153"/>
    <mergeCell ref="T132:U132"/>
    <mergeCell ref="K133:L133"/>
    <mergeCell ref="N133:O133"/>
    <mergeCell ref="P133:Q133"/>
    <mergeCell ref="R133:S133"/>
    <mergeCell ref="T133:U133"/>
    <mergeCell ref="K134:L134"/>
    <mergeCell ref="N134:O134"/>
    <mergeCell ref="P134:Q134"/>
    <mergeCell ref="R134:S134"/>
    <mergeCell ref="T134:U134"/>
    <mergeCell ref="N132:O132"/>
    <mergeCell ref="P132:Q132"/>
    <mergeCell ref="R132:S132"/>
    <mergeCell ref="K137:L137"/>
    <mergeCell ref="N137:O137"/>
    <mergeCell ref="A99:B99"/>
    <mergeCell ref="C99:D99"/>
    <mergeCell ref="E99:F99"/>
    <mergeCell ref="G99:H99"/>
    <mergeCell ref="K99:L99"/>
    <mergeCell ref="N99:O99"/>
    <mergeCell ref="P99:Q99"/>
    <mergeCell ref="R99:S99"/>
    <mergeCell ref="T99:U99"/>
    <mergeCell ref="R97:S97"/>
    <mergeCell ref="T97:U97"/>
    <mergeCell ref="A98:B98"/>
    <mergeCell ref="C98:D98"/>
    <mergeCell ref="E98:F98"/>
    <mergeCell ref="G98:H98"/>
    <mergeCell ref="K98:L98"/>
    <mergeCell ref="N98:O98"/>
    <mergeCell ref="P98:Q98"/>
    <mergeCell ref="R98:S98"/>
    <mergeCell ref="A97:B97"/>
    <mergeCell ref="C97:D97"/>
    <mergeCell ref="E97:F97"/>
    <mergeCell ref="G97:H97"/>
    <mergeCell ref="K97:L97"/>
    <mergeCell ref="N97:O97"/>
    <mergeCell ref="P97:Q97"/>
    <mergeCell ref="A96:B96"/>
    <mergeCell ref="C96:D96"/>
    <mergeCell ref="E96:F96"/>
    <mergeCell ref="G96:H96"/>
    <mergeCell ref="K96:L96"/>
    <mergeCell ref="N96:O96"/>
    <mergeCell ref="T94:U94"/>
    <mergeCell ref="A95:B95"/>
    <mergeCell ref="C95:D95"/>
    <mergeCell ref="E95:F95"/>
    <mergeCell ref="G95:H95"/>
    <mergeCell ref="K95:L95"/>
    <mergeCell ref="N95:O95"/>
    <mergeCell ref="P95:Q95"/>
    <mergeCell ref="R95:S95"/>
    <mergeCell ref="T95:U95"/>
    <mergeCell ref="A94:B94"/>
    <mergeCell ref="C94:D94"/>
    <mergeCell ref="E94:F94"/>
    <mergeCell ref="G94:H94"/>
    <mergeCell ref="K94:L94"/>
    <mergeCell ref="N94:O94"/>
    <mergeCell ref="P94:Q94"/>
    <mergeCell ref="R94:S94"/>
    <mergeCell ref="P96:Q96"/>
    <mergeCell ref="A88:B88"/>
    <mergeCell ref="C88:D88"/>
    <mergeCell ref="E88:F88"/>
    <mergeCell ref="G88:H88"/>
    <mergeCell ref="K88:L88"/>
    <mergeCell ref="N88:O88"/>
    <mergeCell ref="P88:Q88"/>
    <mergeCell ref="T90:U90"/>
    <mergeCell ref="R92:S92"/>
    <mergeCell ref="T92:U92"/>
    <mergeCell ref="A93:B93"/>
    <mergeCell ref="C93:D93"/>
    <mergeCell ref="E93:F93"/>
    <mergeCell ref="G93:H93"/>
    <mergeCell ref="K93:L93"/>
    <mergeCell ref="N93:O93"/>
    <mergeCell ref="P93:Q93"/>
    <mergeCell ref="A92:B92"/>
    <mergeCell ref="C92:D92"/>
    <mergeCell ref="E92:F92"/>
    <mergeCell ref="G92:H92"/>
    <mergeCell ref="K92:L92"/>
    <mergeCell ref="N92:O92"/>
    <mergeCell ref="A91:B91"/>
    <mergeCell ref="C91:D91"/>
    <mergeCell ref="E91:F91"/>
    <mergeCell ref="G91:H91"/>
    <mergeCell ref="K91:L91"/>
    <mergeCell ref="N91:O91"/>
    <mergeCell ref="P91:Q91"/>
    <mergeCell ref="R91:S91"/>
    <mergeCell ref="T91:U91"/>
    <mergeCell ref="A90:B90"/>
    <mergeCell ref="C90:D90"/>
    <mergeCell ref="E90:F90"/>
    <mergeCell ref="G90:H90"/>
    <mergeCell ref="K90:L90"/>
    <mergeCell ref="N90:O90"/>
    <mergeCell ref="P90:Q90"/>
    <mergeCell ref="R90:S90"/>
    <mergeCell ref="P89:Q89"/>
    <mergeCell ref="R89:S89"/>
    <mergeCell ref="T89:U89"/>
    <mergeCell ref="A89:B89"/>
    <mergeCell ref="C89:D89"/>
    <mergeCell ref="E89:F89"/>
    <mergeCell ref="G89:H89"/>
    <mergeCell ref="K89:L89"/>
    <mergeCell ref="N89:O89"/>
    <mergeCell ref="A84:B84"/>
    <mergeCell ref="C84:D84"/>
    <mergeCell ref="E84:F84"/>
    <mergeCell ref="G84:H84"/>
    <mergeCell ref="K84:L84"/>
    <mergeCell ref="N84:O84"/>
    <mergeCell ref="P84:Q84"/>
    <mergeCell ref="R84:S84"/>
    <mergeCell ref="T84:U84"/>
    <mergeCell ref="A83:B83"/>
    <mergeCell ref="C83:D83"/>
    <mergeCell ref="E83:F83"/>
    <mergeCell ref="G83:H83"/>
    <mergeCell ref="K83:L83"/>
    <mergeCell ref="N83:O83"/>
    <mergeCell ref="P85:Q85"/>
    <mergeCell ref="R85:S85"/>
    <mergeCell ref="T85:U85"/>
    <mergeCell ref="G85:H85"/>
    <mergeCell ref="K85:L85"/>
    <mergeCell ref="N85:O85"/>
    <mergeCell ref="A85:B85"/>
    <mergeCell ref="C85:D85"/>
    <mergeCell ref="A81:B81"/>
    <mergeCell ref="C81:D81"/>
    <mergeCell ref="E81:F81"/>
    <mergeCell ref="G81:H81"/>
    <mergeCell ref="K81:L81"/>
    <mergeCell ref="N81:O81"/>
    <mergeCell ref="T79:U79"/>
    <mergeCell ref="A80:B80"/>
    <mergeCell ref="C80:D80"/>
    <mergeCell ref="E80:F80"/>
    <mergeCell ref="G80:H80"/>
    <mergeCell ref="K80:L80"/>
    <mergeCell ref="N80:O80"/>
    <mergeCell ref="P80:Q80"/>
    <mergeCell ref="R80:S80"/>
    <mergeCell ref="T80:U80"/>
    <mergeCell ref="P86:Q86"/>
    <mergeCell ref="R86:S86"/>
    <mergeCell ref="T86:U86"/>
    <mergeCell ref="G82:H82"/>
    <mergeCell ref="K82:L82"/>
    <mergeCell ref="N82:O82"/>
    <mergeCell ref="A79:B79"/>
    <mergeCell ref="C79:D79"/>
    <mergeCell ref="E79:F79"/>
    <mergeCell ref="G79:H79"/>
    <mergeCell ref="K79:L79"/>
    <mergeCell ref="N79:O79"/>
    <mergeCell ref="P79:Q79"/>
    <mergeCell ref="R79:S79"/>
    <mergeCell ref="P82:Q82"/>
    <mergeCell ref="T83:U83"/>
    <mergeCell ref="A78:B78"/>
    <mergeCell ref="C78:D78"/>
    <mergeCell ref="E78:F78"/>
    <mergeCell ref="G78:H78"/>
    <mergeCell ref="K78:L78"/>
    <mergeCell ref="N78:O78"/>
    <mergeCell ref="P78:Q78"/>
    <mergeCell ref="A77:B77"/>
    <mergeCell ref="C77:D77"/>
    <mergeCell ref="E77:F77"/>
    <mergeCell ref="G77:H77"/>
    <mergeCell ref="K77:L77"/>
    <mergeCell ref="N77:O77"/>
    <mergeCell ref="A76:B76"/>
    <mergeCell ref="C76:D76"/>
    <mergeCell ref="E76:F76"/>
    <mergeCell ref="G76:H76"/>
    <mergeCell ref="K76:L76"/>
    <mergeCell ref="N76:O76"/>
    <mergeCell ref="P76:Q76"/>
    <mergeCell ref="A75:B75"/>
    <mergeCell ref="C75:D75"/>
    <mergeCell ref="E75:F75"/>
    <mergeCell ref="G75:H75"/>
    <mergeCell ref="K75:L75"/>
    <mergeCell ref="N75:O75"/>
    <mergeCell ref="P75:Q75"/>
    <mergeCell ref="R75:S75"/>
    <mergeCell ref="A73:B73"/>
    <mergeCell ref="C73:D73"/>
    <mergeCell ref="E73:F73"/>
    <mergeCell ref="G73:H73"/>
    <mergeCell ref="K73:L73"/>
    <mergeCell ref="N73:O73"/>
    <mergeCell ref="P73:Q73"/>
    <mergeCell ref="T75:U75"/>
    <mergeCell ref="P77:Q77"/>
    <mergeCell ref="R77:S77"/>
    <mergeCell ref="T77:U77"/>
    <mergeCell ref="R76:S76"/>
    <mergeCell ref="T76:U76"/>
    <mergeCell ref="T74:U74"/>
    <mergeCell ref="A72:B72"/>
    <mergeCell ref="C72:D72"/>
    <mergeCell ref="E72:F72"/>
    <mergeCell ref="G72:H72"/>
    <mergeCell ref="K72:L72"/>
    <mergeCell ref="N72:O72"/>
    <mergeCell ref="T70:U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A70:B70"/>
    <mergeCell ref="C70:D70"/>
    <mergeCell ref="E70:F70"/>
    <mergeCell ref="G70:H70"/>
    <mergeCell ref="K70:L70"/>
    <mergeCell ref="N70:O70"/>
    <mergeCell ref="P70:Q70"/>
    <mergeCell ref="R70:S70"/>
    <mergeCell ref="P72:Q72"/>
    <mergeCell ref="R72:S72"/>
    <mergeCell ref="T72:U72"/>
    <mergeCell ref="A68:B68"/>
    <mergeCell ref="C68:D68"/>
    <mergeCell ref="E68:F68"/>
    <mergeCell ref="G68:H68"/>
    <mergeCell ref="K68:L68"/>
    <mergeCell ref="N68:O68"/>
    <mergeCell ref="P68:Q68"/>
    <mergeCell ref="A67:B67"/>
    <mergeCell ref="C67:D67"/>
    <mergeCell ref="E67:F67"/>
    <mergeCell ref="G67:H67"/>
    <mergeCell ref="K67:L67"/>
    <mergeCell ref="N67:O67"/>
    <mergeCell ref="A69:B69"/>
    <mergeCell ref="C69:D69"/>
    <mergeCell ref="E69:F69"/>
    <mergeCell ref="G69:H69"/>
    <mergeCell ref="K69:L69"/>
    <mergeCell ref="N69:O69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R63:S63"/>
    <mergeCell ref="T63:U63"/>
    <mergeCell ref="A65:B65"/>
    <mergeCell ref="C65:D65"/>
    <mergeCell ref="E65:F65"/>
    <mergeCell ref="G65:H65"/>
    <mergeCell ref="K65:L65"/>
    <mergeCell ref="N65:O65"/>
    <mergeCell ref="P65:Q65"/>
    <mergeCell ref="R65:S65"/>
    <mergeCell ref="N64:O64"/>
    <mergeCell ref="P64:Q64"/>
    <mergeCell ref="R64:S64"/>
    <mergeCell ref="T64:U64"/>
    <mergeCell ref="A63:B63"/>
    <mergeCell ref="C63:D63"/>
    <mergeCell ref="E63:F63"/>
    <mergeCell ref="G63:H63"/>
    <mergeCell ref="K63:L63"/>
    <mergeCell ref="N63:O63"/>
    <mergeCell ref="P63:Q63"/>
    <mergeCell ref="A62:B62"/>
    <mergeCell ref="C62:D62"/>
    <mergeCell ref="E62:F62"/>
    <mergeCell ref="G62:H62"/>
    <mergeCell ref="K62:L62"/>
    <mergeCell ref="N62:O62"/>
    <mergeCell ref="A61:B61"/>
    <mergeCell ref="C61:D61"/>
    <mergeCell ref="E61:F61"/>
    <mergeCell ref="G61:H61"/>
    <mergeCell ref="K61:L61"/>
    <mergeCell ref="N61:O61"/>
    <mergeCell ref="N59:O59"/>
    <mergeCell ref="R58:S58"/>
    <mergeCell ref="T58:U58"/>
    <mergeCell ref="K135:L135"/>
    <mergeCell ref="N135:O135"/>
    <mergeCell ref="P135:Q135"/>
    <mergeCell ref="R135:S135"/>
    <mergeCell ref="T135:U135"/>
    <mergeCell ref="P61:Q61"/>
    <mergeCell ref="R61:S61"/>
    <mergeCell ref="T61:U61"/>
    <mergeCell ref="P60:Q60"/>
    <mergeCell ref="R60:S60"/>
    <mergeCell ref="T60:U60"/>
    <mergeCell ref="P62:Q62"/>
    <mergeCell ref="R62:S62"/>
    <mergeCell ref="T62:U62"/>
    <mergeCell ref="T65:U65"/>
    <mergeCell ref="R68:S68"/>
    <mergeCell ref="T68:U68"/>
    <mergeCell ref="P57:Q57"/>
    <mergeCell ref="R57:S57"/>
    <mergeCell ref="T57:U57"/>
    <mergeCell ref="P58:Q58"/>
    <mergeCell ref="P59:Q59"/>
    <mergeCell ref="R59:S59"/>
    <mergeCell ref="T59:U59"/>
    <mergeCell ref="K136:L136"/>
    <mergeCell ref="N136:O136"/>
    <mergeCell ref="P136:Q136"/>
    <mergeCell ref="R136:S136"/>
    <mergeCell ref="T136:U136"/>
    <mergeCell ref="P67:Q67"/>
    <mergeCell ref="R67:S67"/>
    <mergeCell ref="T67:U67"/>
    <mergeCell ref="R73:S73"/>
    <mergeCell ref="T73:U73"/>
    <mergeCell ref="R78:S78"/>
    <mergeCell ref="T78:U78"/>
    <mergeCell ref="R88:S88"/>
    <mergeCell ref="T88:U88"/>
    <mergeCell ref="R93:S93"/>
    <mergeCell ref="T93:U93"/>
    <mergeCell ref="T96:U96"/>
    <mergeCell ref="T98:U98"/>
    <mergeCell ref="R96:S96"/>
    <mergeCell ref="R108:S108"/>
    <mergeCell ref="T108:U108"/>
    <mergeCell ref="T107:U107"/>
    <mergeCell ref="T117:U117"/>
    <mergeCell ref="R111:S111"/>
    <mergeCell ref="T111:U111"/>
    <mergeCell ref="A58:B58"/>
    <mergeCell ref="C58:D58"/>
    <mergeCell ref="E58:F58"/>
    <mergeCell ref="G58:H58"/>
    <mergeCell ref="K58:L58"/>
    <mergeCell ref="N58:O58"/>
    <mergeCell ref="A57:B57"/>
    <mergeCell ref="C57:D57"/>
    <mergeCell ref="E57:F57"/>
    <mergeCell ref="G57:H57"/>
    <mergeCell ref="K57:L57"/>
    <mergeCell ref="N57:O57"/>
    <mergeCell ref="A59:B59"/>
    <mergeCell ref="C59:D59"/>
    <mergeCell ref="E59:F59"/>
    <mergeCell ref="G59:H59"/>
    <mergeCell ref="K59:L59"/>
    <mergeCell ref="P56:Q56"/>
    <mergeCell ref="R56:S56"/>
    <mergeCell ref="T56:U56"/>
    <mergeCell ref="K143:L143"/>
    <mergeCell ref="N143:O143"/>
    <mergeCell ref="P143:Q143"/>
    <mergeCell ref="R143:S143"/>
    <mergeCell ref="T143:U143"/>
    <mergeCell ref="P69:Q69"/>
    <mergeCell ref="R69:S69"/>
    <mergeCell ref="A56:B56"/>
    <mergeCell ref="C56:D56"/>
    <mergeCell ref="E56:F56"/>
    <mergeCell ref="G56:H56"/>
    <mergeCell ref="K56:L56"/>
    <mergeCell ref="N56:O56"/>
    <mergeCell ref="T53:U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A64:B64"/>
    <mergeCell ref="C64:D64"/>
    <mergeCell ref="E64:F64"/>
    <mergeCell ref="G64:H64"/>
    <mergeCell ref="K64:L64"/>
    <mergeCell ref="P137:Q137"/>
    <mergeCell ref="R52:S52"/>
    <mergeCell ref="T52:U52"/>
    <mergeCell ref="A53:B53"/>
    <mergeCell ref="C53:D53"/>
    <mergeCell ref="E53:F53"/>
    <mergeCell ref="G53:H53"/>
    <mergeCell ref="K53:L53"/>
    <mergeCell ref="N53:O53"/>
    <mergeCell ref="P53:Q53"/>
    <mergeCell ref="R53:S53"/>
    <mergeCell ref="P50:Q50"/>
    <mergeCell ref="R50:S50"/>
    <mergeCell ref="T50:U50"/>
    <mergeCell ref="A52:B52"/>
    <mergeCell ref="C52:D52"/>
    <mergeCell ref="E52:F52"/>
    <mergeCell ref="G52:H52"/>
    <mergeCell ref="K52:L52"/>
    <mergeCell ref="N52:O52"/>
    <mergeCell ref="P52:Q52"/>
    <mergeCell ref="A50:B50"/>
    <mergeCell ref="C50:D50"/>
    <mergeCell ref="E50:F50"/>
    <mergeCell ref="G50:H50"/>
    <mergeCell ref="K50:L50"/>
    <mergeCell ref="N50:O50"/>
    <mergeCell ref="P51:Q51"/>
    <mergeCell ref="R51:S51"/>
    <mergeCell ref="T51:U51"/>
    <mergeCell ref="A51:B51"/>
    <mergeCell ref="C51:D51"/>
    <mergeCell ref="E51:F51"/>
    <mergeCell ref="T48:U48"/>
    <mergeCell ref="A49:B49"/>
    <mergeCell ref="C49:D49"/>
    <mergeCell ref="E49:F49"/>
    <mergeCell ref="G49:H49"/>
    <mergeCell ref="K49:L49"/>
    <mergeCell ref="N49:O49"/>
    <mergeCell ref="P49:Q49"/>
    <mergeCell ref="R49:S49"/>
    <mergeCell ref="T49:U49"/>
    <mergeCell ref="R47:S47"/>
    <mergeCell ref="T47:U47"/>
    <mergeCell ref="A48:B48"/>
    <mergeCell ref="C48:D48"/>
    <mergeCell ref="E48:F48"/>
    <mergeCell ref="G48:H48"/>
    <mergeCell ref="K48:L48"/>
    <mergeCell ref="N48:O48"/>
    <mergeCell ref="P48:Q48"/>
    <mergeCell ref="R48:S48"/>
    <mergeCell ref="P46:Q46"/>
    <mergeCell ref="R46:S46"/>
    <mergeCell ref="T46:U46"/>
    <mergeCell ref="A47:B47"/>
    <mergeCell ref="C47:D47"/>
    <mergeCell ref="E47:F47"/>
    <mergeCell ref="G47:H47"/>
    <mergeCell ref="K47:L47"/>
    <mergeCell ref="N47:O47"/>
    <mergeCell ref="P47:Q47"/>
    <mergeCell ref="A46:B46"/>
    <mergeCell ref="C46:D46"/>
    <mergeCell ref="E46:F46"/>
    <mergeCell ref="G46:H46"/>
    <mergeCell ref="K46:L46"/>
    <mergeCell ref="N46:O46"/>
    <mergeCell ref="T44:U44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R43:S43"/>
    <mergeCell ref="T43:U43"/>
    <mergeCell ref="A44:B44"/>
    <mergeCell ref="C44:D44"/>
    <mergeCell ref="E44:F44"/>
    <mergeCell ref="G44:H44"/>
    <mergeCell ref="K44:L44"/>
    <mergeCell ref="N44:O44"/>
    <mergeCell ref="P44:Q44"/>
    <mergeCell ref="R44:S44"/>
    <mergeCell ref="P42:Q42"/>
    <mergeCell ref="R42:S42"/>
    <mergeCell ref="T42:U42"/>
    <mergeCell ref="A43:B43"/>
    <mergeCell ref="C43:D43"/>
    <mergeCell ref="E43:F43"/>
    <mergeCell ref="G43:H43"/>
    <mergeCell ref="K43:L43"/>
    <mergeCell ref="N43:O43"/>
    <mergeCell ref="P43:Q43"/>
    <mergeCell ref="A42:B42"/>
    <mergeCell ref="C42:D42"/>
    <mergeCell ref="E42:F42"/>
    <mergeCell ref="G42:H42"/>
    <mergeCell ref="K42:L42"/>
    <mergeCell ref="N42:O42"/>
    <mergeCell ref="T39:U39"/>
    <mergeCell ref="A41:B41"/>
    <mergeCell ref="C41:D41"/>
    <mergeCell ref="E41:F41"/>
    <mergeCell ref="G41:H41"/>
    <mergeCell ref="K41:L41"/>
    <mergeCell ref="N41:O41"/>
    <mergeCell ref="P41:Q41"/>
    <mergeCell ref="R41:S41"/>
    <mergeCell ref="T41:U41"/>
    <mergeCell ref="R38:S38"/>
    <mergeCell ref="T38:U38"/>
    <mergeCell ref="A39:B39"/>
    <mergeCell ref="C39:D39"/>
    <mergeCell ref="E39:F39"/>
    <mergeCell ref="G39:H39"/>
    <mergeCell ref="K39:L39"/>
    <mergeCell ref="N39:O39"/>
    <mergeCell ref="P39:Q39"/>
    <mergeCell ref="R39:S39"/>
    <mergeCell ref="A40:B40"/>
    <mergeCell ref="C40:D40"/>
    <mergeCell ref="E40:F40"/>
    <mergeCell ref="G40:H40"/>
    <mergeCell ref="K40:L40"/>
    <mergeCell ref="N40:O40"/>
    <mergeCell ref="P40:Q40"/>
    <mergeCell ref="R40:S40"/>
    <mergeCell ref="T40:U40"/>
    <mergeCell ref="P37:Q37"/>
    <mergeCell ref="R37:S37"/>
    <mergeCell ref="T37:U37"/>
    <mergeCell ref="A38:B38"/>
    <mergeCell ref="C38:D38"/>
    <mergeCell ref="E38:F38"/>
    <mergeCell ref="G38:H38"/>
    <mergeCell ref="K38:L38"/>
    <mergeCell ref="N38:O38"/>
    <mergeCell ref="P38:Q38"/>
    <mergeCell ref="A37:B37"/>
    <mergeCell ref="C37:D37"/>
    <mergeCell ref="E37:F37"/>
    <mergeCell ref="G37:H37"/>
    <mergeCell ref="K37:L37"/>
    <mergeCell ref="N37:O37"/>
    <mergeCell ref="T35:U35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R34:S34"/>
    <mergeCell ref="T34:U34"/>
    <mergeCell ref="A35:B35"/>
    <mergeCell ref="C35:D35"/>
    <mergeCell ref="E35:F35"/>
    <mergeCell ref="G35:H35"/>
    <mergeCell ref="K35:L35"/>
    <mergeCell ref="N35:O35"/>
    <mergeCell ref="P35:Q35"/>
    <mergeCell ref="R35:S35"/>
    <mergeCell ref="P33:Q33"/>
    <mergeCell ref="R33:S33"/>
    <mergeCell ref="T33:U33"/>
    <mergeCell ref="A34:B34"/>
    <mergeCell ref="C34:D34"/>
    <mergeCell ref="E34:F34"/>
    <mergeCell ref="G34:H34"/>
    <mergeCell ref="K34:L34"/>
    <mergeCell ref="N34:O34"/>
    <mergeCell ref="P34:Q34"/>
    <mergeCell ref="A33:B33"/>
    <mergeCell ref="C33:D33"/>
    <mergeCell ref="E33:F33"/>
    <mergeCell ref="G33:H33"/>
    <mergeCell ref="K33:L33"/>
    <mergeCell ref="N33:O33"/>
    <mergeCell ref="T30:U30"/>
    <mergeCell ref="A32:B32"/>
    <mergeCell ref="C32:D32"/>
    <mergeCell ref="E32:F32"/>
    <mergeCell ref="G32:H32"/>
    <mergeCell ref="K32:L32"/>
    <mergeCell ref="N32:O32"/>
    <mergeCell ref="P32:Q32"/>
    <mergeCell ref="R32:S32"/>
    <mergeCell ref="T32:U32"/>
    <mergeCell ref="R29:S29"/>
    <mergeCell ref="T29:U29"/>
    <mergeCell ref="A30:B30"/>
    <mergeCell ref="C30:D30"/>
    <mergeCell ref="E30:F30"/>
    <mergeCell ref="G30:H30"/>
    <mergeCell ref="K30:L30"/>
    <mergeCell ref="N30:O30"/>
    <mergeCell ref="P30:Q30"/>
    <mergeCell ref="R30:S30"/>
    <mergeCell ref="T31:U31"/>
    <mergeCell ref="A31:B31"/>
    <mergeCell ref="C31:D31"/>
    <mergeCell ref="E31:F31"/>
    <mergeCell ref="G31:H31"/>
    <mergeCell ref="K31:L31"/>
    <mergeCell ref="N31:O31"/>
    <mergeCell ref="P31:Q31"/>
    <mergeCell ref="R31:S31"/>
    <mergeCell ref="P28:Q28"/>
    <mergeCell ref="R28:S28"/>
    <mergeCell ref="T28:U28"/>
    <mergeCell ref="A29:B29"/>
    <mergeCell ref="C29:D29"/>
    <mergeCell ref="E29:F29"/>
    <mergeCell ref="G29:H29"/>
    <mergeCell ref="K29:L29"/>
    <mergeCell ref="N29:O29"/>
    <mergeCell ref="P29:Q29"/>
    <mergeCell ref="A28:B28"/>
    <mergeCell ref="C28:D28"/>
    <mergeCell ref="E28:F28"/>
    <mergeCell ref="G28:H28"/>
    <mergeCell ref="K28:L28"/>
    <mergeCell ref="N28:O28"/>
    <mergeCell ref="T26:U26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R25:S25"/>
    <mergeCell ref="T25:U25"/>
    <mergeCell ref="A26:B26"/>
    <mergeCell ref="C26:D26"/>
    <mergeCell ref="E26:F26"/>
    <mergeCell ref="G26:H26"/>
    <mergeCell ref="K26:L26"/>
    <mergeCell ref="N26:O26"/>
    <mergeCell ref="P26:Q26"/>
    <mergeCell ref="R26:S26"/>
    <mergeCell ref="P24:Q24"/>
    <mergeCell ref="R24:S24"/>
    <mergeCell ref="T24:U24"/>
    <mergeCell ref="A25:B25"/>
    <mergeCell ref="C25:D25"/>
    <mergeCell ref="E25:F25"/>
    <mergeCell ref="G25:H25"/>
    <mergeCell ref="K25:L25"/>
    <mergeCell ref="N25:O25"/>
    <mergeCell ref="P25:Q25"/>
    <mergeCell ref="A24:B24"/>
    <mergeCell ref="C24:D24"/>
    <mergeCell ref="E24:F24"/>
    <mergeCell ref="G24:H24"/>
    <mergeCell ref="K24:L24"/>
    <mergeCell ref="N24:O24"/>
    <mergeCell ref="T22:U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R21:S21"/>
    <mergeCell ref="T21:U21"/>
    <mergeCell ref="A22:B22"/>
    <mergeCell ref="C22:D22"/>
    <mergeCell ref="E22:F22"/>
    <mergeCell ref="G22:H22"/>
    <mergeCell ref="K22:L22"/>
    <mergeCell ref="N22:O22"/>
    <mergeCell ref="P22:Q22"/>
    <mergeCell ref="R22:S22"/>
    <mergeCell ref="P20:Q20"/>
    <mergeCell ref="R20:S20"/>
    <mergeCell ref="T20:U20"/>
    <mergeCell ref="A21:B21"/>
    <mergeCell ref="C21:D21"/>
    <mergeCell ref="E21:F21"/>
    <mergeCell ref="G21:H21"/>
    <mergeCell ref="K21:L21"/>
    <mergeCell ref="N21:O21"/>
    <mergeCell ref="P21:Q21"/>
    <mergeCell ref="A20:B20"/>
    <mergeCell ref="C20:D20"/>
    <mergeCell ref="E20:F20"/>
    <mergeCell ref="G20:H20"/>
    <mergeCell ref="K20:L20"/>
    <mergeCell ref="N20:O20"/>
    <mergeCell ref="U9:U18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O9:O18"/>
    <mergeCell ref="P9:P18"/>
    <mergeCell ref="Q9:Q18"/>
    <mergeCell ref="R9:R18"/>
    <mergeCell ref="S9:S18"/>
    <mergeCell ref="T9:T18"/>
    <mergeCell ref="A1:V3"/>
    <mergeCell ref="A4:B5"/>
    <mergeCell ref="C4:D5"/>
    <mergeCell ref="E4:J5"/>
    <mergeCell ref="K4:S5"/>
    <mergeCell ref="I9:I18"/>
    <mergeCell ref="J9:J18"/>
    <mergeCell ref="K9:K18"/>
    <mergeCell ref="L9:L18"/>
    <mergeCell ref="M9:M18"/>
    <mergeCell ref="N9:N18"/>
    <mergeCell ref="C9:C18"/>
    <mergeCell ref="D9:D18"/>
    <mergeCell ref="E9:E18"/>
    <mergeCell ref="F9:F18"/>
    <mergeCell ref="G9:G18"/>
    <mergeCell ref="H9:H18"/>
    <mergeCell ref="T4:U5"/>
    <mergeCell ref="V4:V5"/>
    <mergeCell ref="A6:V6"/>
    <mergeCell ref="A7:I8"/>
    <mergeCell ref="J7:L7"/>
    <mergeCell ref="M7:U8"/>
    <mergeCell ref="V7:V18"/>
    <mergeCell ref="J8:L8"/>
    <mergeCell ref="A9:A18"/>
    <mergeCell ref="B9:B18"/>
    <mergeCell ref="A145:B145"/>
    <mergeCell ref="C145:D145"/>
    <mergeCell ref="E145:F145"/>
    <mergeCell ref="G145:H145"/>
    <mergeCell ref="R137:S137"/>
    <mergeCell ref="T137:U137"/>
    <mergeCell ref="K139:L139"/>
    <mergeCell ref="N139:O139"/>
    <mergeCell ref="P139:Q139"/>
    <mergeCell ref="R139:S139"/>
    <mergeCell ref="T139:U139"/>
    <mergeCell ref="K140:L140"/>
    <mergeCell ref="N140:O140"/>
    <mergeCell ref="P140:Q140"/>
    <mergeCell ref="R140:S140"/>
    <mergeCell ref="T140:U140"/>
    <mergeCell ref="K142:L142"/>
    <mergeCell ref="N142:O142"/>
    <mergeCell ref="A143:B143"/>
    <mergeCell ref="C143:D143"/>
    <mergeCell ref="E143:F143"/>
    <mergeCell ref="G143:H143"/>
    <mergeCell ref="A144:B144"/>
    <mergeCell ref="C144:D144"/>
    <mergeCell ref="E144:F144"/>
    <mergeCell ref="G144:H144"/>
    <mergeCell ref="A142:B142"/>
    <mergeCell ref="C142:D142"/>
    <mergeCell ref="E142:F142"/>
    <mergeCell ref="A138:B138"/>
    <mergeCell ref="C138:D138"/>
    <mergeCell ref="E138:F138"/>
  </mergeCells>
  <pageMargins left="0.75" right="0.75" top="1" bottom="1" header="0.5" footer="0.5"/>
  <pageSetup paperSize="17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50"/>
  <sheetViews>
    <sheetView showZeros="0" zoomScale="80" zoomScaleNormal="80" workbookViewId="0">
      <pane ySplit="18" topLeftCell="A88" activePane="bottomLeft" state="frozen"/>
      <selection pane="bottomLeft" activeCell="A108" sqref="A108:XFD108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7" width="4.28515625" customWidth="1"/>
    <col min="8" max="8" width="5.425781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6" max="26" width="14.85546875" customWidth="1"/>
    <col min="30" max="30" width="16.42578125" style="52" customWidth="1"/>
  </cols>
  <sheetData>
    <row r="1" spans="1:29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</row>
    <row r="2" spans="1:29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1:29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Z3" s="19"/>
      <c r="AA3" s="14"/>
      <c r="AB3" s="15" t="s">
        <v>17</v>
      </c>
      <c r="AC3" s="16"/>
    </row>
    <row r="4" spans="1:29" ht="12.75" customHeight="1">
      <c r="A4" s="241"/>
      <c r="B4" s="242"/>
      <c r="C4" s="244"/>
      <c r="D4" s="245"/>
      <c r="E4" s="246"/>
      <c r="F4" s="247"/>
      <c r="G4" s="247"/>
      <c r="H4" s="247"/>
      <c r="I4" s="247"/>
      <c r="J4" s="247"/>
      <c r="K4" s="246"/>
      <c r="L4" s="247"/>
      <c r="M4" s="247"/>
      <c r="N4" s="247"/>
      <c r="O4" s="247"/>
      <c r="P4" s="247"/>
      <c r="Q4" s="247"/>
      <c r="R4" s="247"/>
      <c r="S4" s="247"/>
      <c r="T4" s="249"/>
      <c r="U4" s="250"/>
      <c r="V4" s="251"/>
      <c r="Z4" s="13"/>
      <c r="AA4" s="17"/>
      <c r="AB4" s="15"/>
      <c r="AC4" s="15"/>
    </row>
    <row r="5" spans="1:29" ht="12.75" customHeight="1" thickBot="1">
      <c r="A5" s="243"/>
      <c r="B5" s="242"/>
      <c r="C5" s="244"/>
      <c r="D5" s="245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9"/>
      <c r="U5" s="250"/>
      <c r="V5" s="251"/>
      <c r="Z5" s="20"/>
      <c r="AA5" s="17"/>
      <c r="AB5" s="15" t="s">
        <v>18</v>
      </c>
      <c r="AC5" s="15"/>
    </row>
    <row r="6" spans="1:29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Z6" s="13"/>
      <c r="AA6" s="17"/>
      <c r="AB6" s="15"/>
      <c r="AC6" s="15"/>
    </row>
    <row r="7" spans="1:29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94" t="s">
        <v>0</v>
      </c>
      <c r="Z7" s="21"/>
      <c r="AA7" s="17"/>
      <c r="AB7" s="15" t="s">
        <v>19</v>
      </c>
      <c r="AC7" s="15"/>
    </row>
    <row r="8" spans="1:29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95"/>
      <c r="Z8" s="13"/>
      <c r="AA8" s="17"/>
      <c r="AB8" s="15"/>
      <c r="AC8" s="15"/>
    </row>
    <row r="9" spans="1:29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95"/>
      <c r="Z9" s="117"/>
      <c r="AA9" s="17"/>
      <c r="AB9" s="15" t="s">
        <v>20</v>
      </c>
      <c r="AC9" s="15"/>
    </row>
    <row r="10" spans="1:29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95"/>
    </row>
    <row r="11" spans="1:29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95"/>
      <c r="Z11" s="122"/>
      <c r="AB11" s="7" t="s">
        <v>86</v>
      </c>
    </row>
    <row r="12" spans="1:29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95"/>
    </row>
    <row r="13" spans="1:29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95"/>
    </row>
    <row r="14" spans="1:29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95"/>
    </row>
    <row r="15" spans="1:29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95"/>
    </row>
    <row r="16" spans="1:29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95"/>
    </row>
    <row r="17" spans="1:32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95"/>
    </row>
    <row r="18" spans="1:32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96"/>
    </row>
    <row r="19" spans="1:32" ht="12.75" customHeight="1">
      <c r="A19" s="226"/>
      <c r="B19" s="227"/>
      <c r="C19" s="228"/>
      <c r="D19" s="227"/>
      <c r="E19" s="228"/>
      <c r="F19" s="227"/>
      <c r="G19" s="228"/>
      <c r="H19" s="227"/>
      <c r="I19" s="36"/>
      <c r="J19" s="37"/>
      <c r="K19" s="228"/>
      <c r="L19" s="227"/>
      <c r="M19" s="36"/>
      <c r="N19" s="228"/>
      <c r="O19" s="227"/>
      <c r="P19" s="228"/>
      <c r="Q19" s="227"/>
      <c r="R19" s="228"/>
      <c r="S19" s="227"/>
      <c r="T19" s="228"/>
      <c r="U19" s="227"/>
      <c r="V19" s="36"/>
    </row>
    <row r="20" spans="1:32" s="7" customFormat="1" ht="12.75" customHeight="1">
      <c r="A20" s="278"/>
      <c r="B20" s="184"/>
      <c r="C20" s="219"/>
      <c r="D20" s="194"/>
      <c r="E20" s="282"/>
      <c r="F20" s="283"/>
      <c r="G20" s="198"/>
      <c r="H20" s="199"/>
      <c r="I20" s="41"/>
      <c r="J20" s="64"/>
      <c r="K20" s="203"/>
      <c r="L20" s="204"/>
      <c r="M20" s="142"/>
      <c r="N20" s="205"/>
      <c r="O20" s="196"/>
      <c r="P20" s="205"/>
      <c r="Q20" s="196"/>
      <c r="R20" s="205"/>
      <c r="S20" s="196"/>
      <c r="T20" s="205"/>
      <c r="U20" s="196"/>
      <c r="V20" s="142"/>
      <c r="Y20" s="43"/>
      <c r="Z20" s="43"/>
      <c r="AA20" s="43"/>
      <c r="AB20" s="43"/>
      <c r="AC20" s="43"/>
      <c r="AD20" s="53"/>
      <c r="AE20" s="43"/>
      <c r="AF20" s="23"/>
    </row>
    <row r="21" spans="1:32" s="7" customFormat="1" ht="12.75" customHeight="1">
      <c r="A21" s="278"/>
      <c r="B21" s="184"/>
      <c r="C21" s="219"/>
      <c r="D21" s="194"/>
      <c r="E21" s="282"/>
      <c r="F21" s="283"/>
      <c r="G21" s="198"/>
      <c r="H21" s="199"/>
      <c r="I21" s="41"/>
      <c r="J21" s="34"/>
      <c r="K21" s="203"/>
      <c r="L21" s="204"/>
      <c r="M21" s="142"/>
      <c r="N21" s="205"/>
      <c r="O21" s="196"/>
      <c r="P21" s="205"/>
      <c r="Q21" s="196"/>
      <c r="R21" s="205"/>
      <c r="S21" s="196"/>
      <c r="T21" s="205"/>
      <c r="U21" s="196"/>
      <c r="V21" s="142"/>
      <c r="Y21" s="43"/>
      <c r="Z21" s="43"/>
      <c r="AA21" s="43"/>
      <c r="AB21" s="43"/>
      <c r="AC21" s="43"/>
      <c r="AD21" s="53"/>
      <c r="AE21" s="43"/>
      <c r="AF21" s="23"/>
    </row>
    <row r="22" spans="1:32" s="7" customFormat="1" ht="12.75" customHeight="1">
      <c r="A22" s="278"/>
      <c r="B22" s="184"/>
      <c r="C22" s="219"/>
      <c r="D22" s="194"/>
      <c r="E22" s="282"/>
      <c r="F22" s="283"/>
      <c r="G22" s="200"/>
      <c r="H22" s="201"/>
      <c r="I22" s="41"/>
      <c r="J22" s="64"/>
      <c r="K22" s="203"/>
      <c r="L22" s="204"/>
      <c r="M22" s="142"/>
      <c r="N22" s="205"/>
      <c r="O22" s="196"/>
      <c r="P22" s="205"/>
      <c r="Q22" s="196"/>
      <c r="R22" s="205"/>
      <c r="S22" s="196"/>
      <c r="T22" s="205"/>
      <c r="U22" s="196"/>
      <c r="V22" s="142"/>
      <c r="Y22" s="43"/>
      <c r="Z22" s="28">
        <v>78805.179999999993</v>
      </c>
      <c r="AA22" s="25" t="s">
        <v>21</v>
      </c>
      <c r="AB22" s="29"/>
      <c r="AC22" s="24"/>
      <c r="AD22" s="54"/>
      <c r="AE22" s="25"/>
      <c r="AF22" s="24"/>
    </row>
    <row r="23" spans="1:32" s="7" customFormat="1" ht="12.75" customHeight="1">
      <c r="A23" s="278"/>
      <c r="B23" s="184"/>
      <c r="C23" s="219"/>
      <c r="D23" s="194"/>
      <c r="E23" s="282"/>
      <c r="F23" s="283"/>
      <c r="G23" s="200"/>
      <c r="H23" s="201"/>
      <c r="I23" s="41"/>
      <c r="J23" s="34"/>
      <c r="K23" s="203"/>
      <c r="L23" s="204"/>
      <c r="M23" s="142"/>
      <c r="N23" s="205"/>
      <c r="O23" s="196"/>
      <c r="P23" s="205"/>
      <c r="Q23" s="196"/>
      <c r="R23" s="205"/>
      <c r="S23" s="196"/>
      <c r="T23" s="205"/>
      <c r="U23" s="196"/>
      <c r="V23" s="142"/>
      <c r="Y23" s="43"/>
      <c r="Z23" s="31">
        <v>793.26</v>
      </c>
      <c r="AA23" s="25" t="s">
        <v>23</v>
      </c>
      <c r="AB23" s="29"/>
      <c r="AC23" s="24"/>
      <c r="AD23" s="55"/>
      <c r="AE23" s="24"/>
      <c r="AF23" s="24"/>
    </row>
    <row r="24" spans="1:32" s="7" customFormat="1" ht="12.75" customHeight="1">
      <c r="A24" s="195"/>
      <c r="B24" s="196"/>
      <c r="C24" s="284"/>
      <c r="D24" s="285"/>
      <c r="E24" s="198"/>
      <c r="F24" s="199"/>
      <c r="G24" s="200"/>
      <c r="H24" s="201"/>
      <c r="I24" s="41"/>
      <c r="J24" s="138">
        <v>78805.179999999993</v>
      </c>
      <c r="K24" s="203">
        <f>$Z$23+($AD$34*($J24-$Z$22))</f>
        <v>793.26</v>
      </c>
      <c r="L24" s="204"/>
      <c r="M24" s="8"/>
      <c r="N24" s="183"/>
      <c r="O24" s="184"/>
      <c r="P24" s="183"/>
      <c r="Q24" s="184"/>
      <c r="R24" s="183"/>
      <c r="S24" s="184"/>
      <c r="T24" s="183"/>
      <c r="U24" s="184"/>
      <c r="V24" s="166"/>
      <c r="W24" s="149"/>
      <c r="Y24" s="43"/>
      <c r="Z24" s="31"/>
      <c r="AA24" s="25"/>
      <c r="AB24" s="29"/>
      <c r="AC24" s="24"/>
      <c r="AD24" s="55"/>
      <c r="AE24" s="24"/>
      <c r="AF24" s="24"/>
    </row>
    <row r="25" spans="1:32" s="7" customFormat="1" ht="12.75" customHeight="1">
      <c r="A25" s="278">
        <f t="shared" ref="A25:A31" si="0">E25+K25</f>
        <v>792.93868025999984</v>
      </c>
      <c r="B25" s="184"/>
      <c r="C25" s="219" t="s">
        <v>99</v>
      </c>
      <c r="D25" s="194"/>
      <c r="E25" s="282">
        <f t="shared" ref="E25:E31" si="1">G25*I25</f>
        <v>8.9599999999999999E-2</v>
      </c>
      <c r="F25" s="283"/>
      <c r="G25" s="302">
        <f>0.0056-((0.0056+0.016)/($J$28-$J$25))*($J25-$J$25)</f>
        <v>5.5999999999999999E-3</v>
      </c>
      <c r="H25" s="190"/>
      <c r="I25" s="41">
        <v>16</v>
      </c>
      <c r="J25" s="139">
        <v>78828</v>
      </c>
      <c r="K25" s="203">
        <f>$Z$23+($AD$34*($J25-$Z$22))</f>
        <v>792.84908025999982</v>
      </c>
      <c r="L25" s="204"/>
      <c r="M25" s="165"/>
      <c r="N25" s="183"/>
      <c r="O25" s="184"/>
      <c r="P25" s="183"/>
      <c r="Q25" s="184"/>
      <c r="R25" s="183"/>
      <c r="S25" s="184"/>
      <c r="T25" s="183"/>
      <c r="U25" s="184"/>
      <c r="V25" s="166"/>
      <c r="W25" s="149"/>
      <c r="Y25" s="43"/>
      <c r="Z25" s="31"/>
      <c r="AA25" s="25"/>
      <c r="AB25" s="29"/>
      <c r="AC25" s="24"/>
      <c r="AD25" s="55"/>
      <c r="AE25" s="24"/>
      <c r="AF25" s="24"/>
    </row>
    <row r="26" spans="1:32" s="7" customFormat="1" ht="12.75" customHeight="1">
      <c r="A26" s="278">
        <f t="shared" si="0"/>
        <v>792.70011537675646</v>
      </c>
      <c r="B26" s="184"/>
      <c r="C26" s="219" t="s">
        <v>99</v>
      </c>
      <c r="D26" s="194"/>
      <c r="E26" s="282">
        <f t="shared" si="1"/>
        <v>4.0468756756737723E-2</v>
      </c>
      <c r="F26" s="283"/>
      <c r="G26" s="302">
        <f t="shared" ref="G26:G28" si="2">0.0056-((0.0056+0.016)/($J$28-$J$25))*($J26-$J$25)</f>
        <v>2.5292972972961077E-3</v>
      </c>
      <c r="H26" s="190"/>
      <c r="I26" s="41">
        <v>16</v>
      </c>
      <c r="J26" s="137">
        <v>78838.52</v>
      </c>
      <c r="K26" s="203">
        <f>$Z$23+($AD$34*($J26-$Z$22))</f>
        <v>792.65964661999976</v>
      </c>
      <c r="L26" s="204"/>
      <c r="M26" s="165"/>
      <c r="N26" s="183"/>
      <c r="O26" s="184"/>
      <c r="P26" s="183"/>
      <c r="Q26" s="184"/>
      <c r="R26" s="183"/>
      <c r="S26" s="184"/>
      <c r="T26" s="183"/>
      <c r="U26" s="184"/>
      <c r="V26" s="116" t="s">
        <v>31</v>
      </c>
      <c r="W26" s="149"/>
      <c r="Y26" s="43"/>
      <c r="Z26" s="31"/>
      <c r="AA26" s="25"/>
      <c r="AB26" s="29"/>
      <c r="AC26" s="24"/>
      <c r="AD26" s="55"/>
      <c r="AE26" s="24"/>
      <c r="AF26" s="24"/>
    </row>
    <row r="27" spans="1:32" s="7" customFormat="1" ht="12.75" customHeight="1">
      <c r="A27" s="278">
        <f t="shared" si="0"/>
        <v>791.30591680054044</v>
      </c>
      <c r="B27" s="184"/>
      <c r="C27" s="219" t="s">
        <v>99</v>
      </c>
      <c r="D27" s="194"/>
      <c r="E27" s="282">
        <f t="shared" si="1"/>
        <v>-0.24665945945945944</v>
      </c>
      <c r="F27" s="283"/>
      <c r="G27" s="302">
        <f t="shared" si="2"/>
        <v>-1.5416216216216215E-2</v>
      </c>
      <c r="H27" s="190"/>
      <c r="I27" s="41">
        <v>16</v>
      </c>
      <c r="J27" s="45">
        <v>78900</v>
      </c>
      <c r="K27" s="203">
        <f t="shared" ref="K27:K28" si="3">$Z$23+($AD$34*($J27-$Z$22))</f>
        <v>791.55257625999991</v>
      </c>
      <c r="L27" s="204"/>
      <c r="M27" s="165"/>
      <c r="N27" s="183"/>
      <c r="O27" s="184"/>
      <c r="P27" s="183"/>
      <c r="Q27" s="184"/>
      <c r="R27" s="183"/>
      <c r="S27" s="184"/>
      <c r="T27" s="183"/>
      <c r="U27" s="184"/>
      <c r="V27" s="166"/>
      <c r="W27" s="149"/>
      <c r="Y27" s="43"/>
      <c r="Z27" s="31"/>
      <c r="AA27" s="25"/>
      <c r="AB27" s="29"/>
      <c r="AC27" s="24"/>
      <c r="AD27" s="55"/>
      <c r="AE27" s="24"/>
      <c r="AF27" s="24"/>
    </row>
    <row r="28" spans="1:32" s="7" customFormat="1" ht="12.75" customHeight="1">
      <c r="A28" s="278">
        <f t="shared" si="0"/>
        <v>791.26056225999992</v>
      </c>
      <c r="B28" s="184"/>
      <c r="C28" s="219" t="s">
        <v>99</v>
      </c>
      <c r="D28" s="194"/>
      <c r="E28" s="282">
        <f t="shared" si="1"/>
        <v>-0.25600000000000001</v>
      </c>
      <c r="F28" s="283"/>
      <c r="G28" s="302">
        <f t="shared" si="2"/>
        <v>-1.6E-2</v>
      </c>
      <c r="H28" s="190"/>
      <c r="I28" s="41">
        <v>16</v>
      </c>
      <c r="J28" s="139">
        <v>78902</v>
      </c>
      <c r="K28" s="203">
        <f t="shared" si="3"/>
        <v>791.51656225999989</v>
      </c>
      <c r="L28" s="204"/>
      <c r="M28" s="165"/>
      <c r="N28" s="183"/>
      <c r="O28" s="184"/>
      <c r="P28" s="183"/>
      <c r="Q28" s="184"/>
      <c r="R28" s="183"/>
      <c r="S28" s="184"/>
      <c r="T28" s="183"/>
      <c r="U28" s="184"/>
      <c r="V28" s="123" t="s">
        <v>61</v>
      </c>
      <c r="W28" s="149"/>
      <c r="Y28" s="43"/>
      <c r="Z28" s="31"/>
      <c r="AA28" s="25"/>
      <c r="AB28" s="29"/>
      <c r="AC28" s="24"/>
      <c r="AD28" s="55"/>
      <c r="AE28" s="24"/>
      <c r="AF28" s="24"/>
    </row>
    <row r="29" spans="1:32" s="7" customFormat="1" ht="12.75" customHeight="1">
      <c r="A29" s="278">
        <f t="shared" si="0"/>
        <v>790.93643625999994</v>
      </c>
      <c r="B29" s="184"/>
      <c r="C29" s="219"/>
      <c r="D29" s="194"/>
      <c r="E29" s="282">
        <f t="shared" si="1"/>
        <v>-0.25600000000000001</v>
      </c>
      <c r="F29" s="283"/>
      <c r="G29" s="200">
        <v>-1.6E-2</v>
      </c>
      <c r="H29" s="201"/>
      <c r="I29" s="41">
        <v>16</v>
      </c>
      <c r="J29" s="133">
        <v>78920</v>
      </c>
      <c r="K29" s="187">
        <f>$Z$23+($AD$34*($J29-$Z$22))</f>
        <v>791.19243625999991</v>
      </c>
      <c r="L29" s="188"/>
      <c r="M29" s="165"/>
      <c r="N29" s="183"/>
      <c r="O29" s="184"/>
      <c r="P29" s="183"/>
      <c r="Q29" s="184"/>
      <c r="R29" s="183"/>
      <c r="S29" s="184"/>
      <c r="T29" s="183"/>
      <c r="U29" s="184"/>
      <c r="V29" s="166"/>
      <c r="W29" s="149"/>
      <c r="Y29" s="43"/>
      <c r="Z29" s="31"/>
      <c r="AA29" s="25"/>
      <c r="AB29" s="29"/>
      <c r="AC29" s="24"/>
      <c r="AD29" s="55"/>
      <c r="AE29" s="24"/>
      <c r="AF29" s="24"/>
    </row>
    <row r="30" spans="1:32" s="7" customFormat="1" ht="12.75" customHeight="1">
      <c r="A30" s="278">
        <f t="shared" si="0"/>
        <v>790.84924087500008</v>
      </c>
      <c r="B30" s="184"/>
      <c r="C30" s="219"/>
      <c r="D30" s="194"/>
      <c r="E30" s="282">
        <f t="shared" si="1"/>
        <v>-0.25600000000000001</v>
      </c>
      <c r="F30" s="283"/>
      <c r="G30" s="200">
        <v>-1.6E-2</v>
      </c>
      <c r="H30" s="201"/>
      <c r="I30" s="41">
        <v>16</v>
      </c>
      <c r="J30" s="34">
        <v>78925</v>
      </c>
      <c r="K30" s="187">
        <f>$Z$34+(0.5*(($AD$35-$AD$34)/$AD$33)*($J30-$Z$33)^2)+($AD$34*($J30-$Z$33))</f>
        <v>791.10524087500005</v>
      </c>
      <c r="L30" s="188"/>
      <c r="M30" s="8"/>
      <c r="N30" s="183"/>
      <c r="O30" s="184"/>
      <c r="P30" s="183"/>
      <c r="Q30" s="184"/>
      <c r="R30" s="183"/>
      <c r="S30" s="184"/>
      <c r="T30" s="183"/>
      <c r="U30" s="184"/>
      <c r="V30" s="8"/>
      <c r="W30" s="149"/>
      <c r="Y30" s="43"/>
      <c r="Z30" s="17"/>
      <c r="AA30" s="17"/>
      <c r="AB30" s="17"/>
      <c r="AC30" s="18"/>
      <c r="AD30" s="56"/>
      <c r="AE30" s="18"/>
      <c r="AF30" s="23"/>
    </row>
    <row r="31" spans="1:32" s="7" customFormat="1" ht="12.75" customHeight="1">
      <c r="A31" s="278">
        <f t="shared" si="0"/>
        <v>790.49972150000008</v>
      </c>
      <c r="B31" s="184"/>
      <c r="C31" s="219"/>
      <c r="D31" s="194"/>
      <c r="E31" s="282">
        <f t="shared" si="1"/>
        <v>-0.25600000000000001</v>
      </c>
      <c r="F31" s="283"/>
      <c r="G31" s="200">
        <v>-1.6E-2</v>
      </c>
      <c r="H31" s="201"/>
      <c r="I31" s="41">
        <v>16</v>
      </c>
      <c r="J31" s="34">
        <f>J30+25</f>
        <v>78950</v>
      </c>
      <c r="K31" s="187">
        <f t="shared" ref="K31:K36" si="4">$Z$34+(0.5*(($AD$35-$AD$34)/$AD$33)*($J31-$Z$33)^2)+($AD$34*($J31-$Z$33))</f>
        <v>790.75572150000005</v>
      </c>
      <c r="L31" s="188"/>
      <c r="M31" s="8"/>
      <c r="N31" s="183"/>
      <c r="O31" s="184"/>
      <c r="P31" s="183"/>
      <c r="Q31" s="184"/>
      <c r="R31" s="183"/>
      <c r="S31" s="184"/>
      <c r="T31" s="183"/>
      <c r="U31" s="184"/>
      <c r="V31" s="8"/>
      <c r="W31" s="149"/>
      <c r="Y31" s="43"/>
      <c r="Z31" s="27" t="s">
        <v>97</v>
      </c>
      <c r="AA31" s="17"/>
      <c r="AB31" s="17"/>
      <c r="AC31" s="18"/>
      <c r="AD31" s="56"/>
      <c r="AE31" s="18"/>
    </row>
    <row r="32" spans="1:32" s="7" customFormat="1" ht="12.75" customHeight="1">
      <c r="A32" s="278">
        <f t="shared" ref="A32" si="5">E32+K32</f>
        <v>790.29399587500006</v>
      </c>
      <c r="B32" s="184"/>
      <c r="C32" s="219"/>
      <c r="D32" s="194"/>
      <c r="E32" s="282">
        <f t="shared" ref="E32" si="6">G32*I32</f>
        <v>-0.25600000000000001</v>
      </c>
      <c r="F32" s="283"/>
      <c r="G32" s="200">
        <v>-1.6E-2</v>
      </c>
      <c r="H32" s="201"/>
      <c r="I32" s="41">
        <v>16</v>
      </c>
      <c r="J32" s="34">
        <f>J31+25</f>
        <v>78975</v>
      </c>
      <c r="K32" s="187">
        <f t="shared" si="4"/>
        <v>790.54999587500004</v>
      </c>
      <c r="L32" s="188"/>
      <c r="M32" s="8"/>
      <c r="N32" s="183"/>
      <c r="O32" s="184"/>
      <c r="P32" s="183"/>
      <c r="Q32" s="184"/>
      <c r="R32" s="183"/>
      <c r="S32" s="184"/>
      <c r="T32" s="183"/>
      <c r="U32" s="184"/>
      <c r="V32" s="123" t="s">
        <v>61</v>
      </c>
      <c r="W32" s="149"/>
      <c r="Y32" s="43"/>
      <c r="Z32" s="27"/>
      <c r="AA32" s="17"/>
      <c r="AB32" s="17"/>
      <c r="AC32" s="18"/>
      <c r="AD32" s="56"/>
      <c r="AE32" s="18"/>
    </row>
    <row r="33" spans="1:31" s="7" customFormat="1" ht="12.75" customHeight="1">
      <c r="A33" s="278">
        <f>E33+K33</f>
        <v>790.27864589787146</v>
      </c>
      <c r="B33" s="184"/>
      <c r="C33" s="219" t="s">
        <v>100</v>
      </c>
      <c r="D33" s="194"/>
      <c r="E33" s="282">
        <f>G33*I33</f>
        <v>-0.25600000000000001</v>
      </c>
      <c r="F33" s="283"/>
      <c r="G33" s="301">
        <f>-0.016+((0.016+0.016)/($J$39-$J$33))*($J33-$J$33)</f>
        <v>-1.6E-2</v>
      </c>
      <c r="H33" s="299"/>
      <c r="I33" s="41">
        <v>16</v>
      </c>
      <c r="J33" s="139">
        <v>78978.070000000007</v>
      </c>
      <c r="K33" s="187">
        <f t="shared" si="4"/>
        <v>790.53464589787143</v>
      </c>
      <c r="L33" s="188"/>
      <c r="M33" s="165"/>
      <c r="N33" s="183"/>
      <c r="O33" s="184"/>
      <c r="P33" s="183"/>
      <c r="Q33" s="184"/>
      <c r="R33" s="183"/>
      <c r="S33" s="184"/>
      <c r="T33" s="183"/>
      <c r="U33" s="184"/>
      <c r="V33" s="165"/>
      <c r="W33" s="149"/>
      <c r="Y33" s="43"/>
      <c r="Z33" s="28">
        <v>78920</v>
      </c>
      <c r="AA33" s="22" t="s">
        <v>24</v>
      </c>
      <c r="AB33" s="11"/>
      <c r="AC33" s="12"/>
      <c r="AD33" s="119">
        <v>100</v>
      </c>
      <c r="AE33" s="22" t="s">
        <v>25</v>
      </c>
    </row>
    <row r="34" spans="1:31" s="7" customFormat="1" ht="12.75" customHeight="1">
      <c r="A34" s="278">
        <f t="shared" ref="A34:A35" si="7">E34+K34</f>
        <v>790.36005017727155</v>
      </c>
      <c r="B34" s="184"/>
      <c r="C34" s="219" t="s">
        <v>100</v>
      </c>
      <c r="D34" s="194"/>
      <c r="E34" s="282">
        <f t="shared" ref="E34:E35" si="8">G34*I34</f>
        <v>-0.128</v>
      </c>
      <c r="F34" s="283"/>
      <c r="G34" s="301">
        <f t="shared" ref="G34:G39" si="9">-0.016+((0.016+0.016)/($J$39-$J$33))*($J34-$J$33)</f>
        <v>-8.0000000000000002E-3</v>
      </c>
      <c r="H34" s="299"/>
      <c r="I34" s="41">
        <v>16</v>
      </c>
      <c r="J34" s="137">
        <v>78996.570000000007</v>
      </c>
      <c r="K34" s="187">
        <f t="shared" si="4"/>
        <v>790.48805017727159</v>
      </c>
      <c r="L34" s="188"/>
      <c r="M34" s="8"/>
      <c r="N34" s="183"/>
      <c r="O34" s="184"/>
      <c r="P34" s="183"/>
      <c r="Q34" s="184"/>
      <c r="R34" s="183"/>
      <c r="S34" s="184"/>
      <c r="T34" s="183"/>
      <c r="U34" s="184"/>
      <c r="V34" s="116" t="s">
        <v>32</v>
      </c>
      <c r="W34" s="149"/>
      <c r="Y34" s="43"/>
      <c r="Z34" s="31">
        <v>791.19240000000002</v>
      </c>
      <c r="AA34" s="22" t="s">
        <v>26</v>
      </c>
      <c r="AB34" s="11"/>
      <c r="AC34" s="12"/>
      <c r="AD34" s="68">
        <v>-1.8006999999999999E-2</v>
      </c>
      <c r="AE34" s="25" t="s">
        <v>22</v>
      </c>
    </row>
    <row r="35" spans="1:31" s="7" customFormat="1" ht="12.75" customHeight="1">
      <c r="A35" s="278">
        <f t="shared" si="7"/>
        <v>790.38379589189185</v>
      </c>
      <c r="B35" s="184"/>
      <c r="C35" s="219" t="s">
        <v>100</v>
      </c>
      <c r="D35" s="194"/>
      <c r="E35" s="282">
        <f t="shared" si="8"/>
        <v>-0.10426810810815645</v>
      </c>
      <c r="F35" s="283"/>
      <c r="G35" s="301">
        <f t="shared" si="9"/>
        <v>-6.5167567567597784E-3</v>
      </c>
      <c r="H35" s="299"/>
      <c r="I35" s="41">
        <v>16</v>
      </c>
      <c r="J35" s="45">
        <f>J32+25</f>
        <v>79000</v>
      </c>
      <c r="K35" s="187">
        <f t="shared" si="4"/>
        <v>790.48806400000001</v>
      </c>
      <c r="L35" s="188"/>
      <c r="M35" s="8"/>
      <c r="N35" s="183"/>
      <c r="O35" s="184"/>
      <c r="P35" s="183"/>
      <c r="Q35" s="184"/>
      <c r="R35" s="183"/>
      <c r="S35" s="184"/>
      <c r="T35" s="183"/>
      <c r="U35" s="184"/>
      <c r="V35" s="8"/>
      <c r="W35" s="149"/>
      <c r="Y35" s="43"/>
      <c r="Z35" s="28">
        <v>78970</v>
      </c>
      <c r="AA35" s="22" t="s">
        <v>21</v>
      </c>
      <c r="AB35" s="11"/>
      <c r="AC35" s="12"/>
      <c r="AD35" s="136">
        <v>5.0000000000000001E-3</v>
      </c>
      <c r="AE35" s="25" t="s">
        <v>27</v>
      </c>
    </row>
    <row r="36" spans="1:31" s="7" customFormat="1" ht="12.75" customHeight="1">
      <c r="A36" s="278">
        <f t="shared" ref="A36" si="10">E36+K36</f>
        <v>790.57616027027029</v>
      </c>
      <c r="B36" s="184"/>
      <c r="C36" s="219" t="s">
        <v>100</v>
      </c>
      <c r="D36" s="194"/>
      <c r="E36" s="282">
        <f>G36*I36</f>
        <v>3.4110270270221954E-2</v>
      </c>
      <c r="F36" s="283"/>
      <c r="G36" s="301">
        <f t="shared" si="9"/>
        <v>2.1318918918888721E-3</v>
      </c>
      <c r="H36" s="299"/>
      <c r="I36" s="41">
        <v>16</v>
      </c>
      <c r="J36" s="133">
        <v>79020</v>
      </c>
      <c r="K36" s="187">
        <f t="shared" si="4"/>
        <v>790.54205000000002</v>
      </c>
      <c r="L36" s="188"/>
      <c r="M36" s="165"/>
      <c r="N36" s="183"/>
      <c r="O36" s="184"/>
      <c r="P36" s="183"/>
      <c r="Q36" s="184"/>
      <c r="R36" s="183"/>
      <c r="S36" s="184"/>
      <c r="T36" s="183"/>
      <c r="U36" s="184"/>
      <c r="V36" s="165"/>
      <c r="W36" s="149"/>
      <c r="Y36" s="43"/>
      <c r="Z36" s="31">
        <v>790.2921</v>
      </c>
      <c r="AA36" s="22" t="s">
        <v>23</v>
      </c>
      <c r="AB36" s="11"/>
      <c r="AC36" s="12"/>
      <c r="AD36" s="69"/>
      <c r="AE36" s="18"/>
    </row>
    <row r="37" spans="1:31" s="7" customFormat="1" ht="12.75" customHeight="1">
      <c r="A37" s="278">
        <f t="shared" ref="A37:A68" si="11">E37+K37</f>
        <v>790.63580486486478</v>
      </c>
      <c r="B37" s="184"/>
      <c r="C37" s="219" t="s">
        <v>100</v>
      </c>
      <c r="D37" s="194"/>
      <c r="E37" s="282">
        <f t="shared" ref="E37:E68" si="12">G37*I37</f>
        <v>6.8704864864816528E-2</v>
      </c>
      <c r="F37" s="283"/>
      <c r="G37" s="301">
        <f t="shared" si="9"/>
        <v>4.294054054051033E-3</v>
      </c>
      <c r="H37" s="299"/>
      <c r="I37" s="41">
        <v>16</v>
      </c>
      <c r="J37" s="34">
        <f>J35+25</f>
        <v>79025</v>
      </c>
      <c r="K37" s="203">
        <f>$Z$36+($AD$35*($J37-$Z$35))</f>
        <v>790.56709999999998</v>
      </c>
      <c r="L37" s="204"/>
      <c r="M37" s="8"/>
      <c r="N37" s="183"/>
      <c r="O37" s="184"/>
      <c r="P37" s="183"/>
      <c r="Q37" s="184"/>
      <c r="R37" s="183"/>
      <c r="S37" s="184"/>
      <c r="T37" s="183"/>
      <c r="U37" s="184"/>
      <c r="V37" s="8"/>
      <c r="W37" s="149"/>
      <c r="Y37" s="43"/>
      <c r="Z37" s="28">
        <v>79020</v>
      </c>
      <c r="AA37" s="22" t="s">
        <v>28</v>
      </c>
      <c r="AB37" s="11"/>
      <c r="AC37" s="12"/>
      <c r="AD37" s="69"/>
      <c r="AE37" s="18"/>
    </row>
    <row r="38" spans="1:31" s="7" customFormat="1" ht="12.75" customHeight="1">
      <c r="A38" s="278">
        <f t="shared" si="11"/>
        <v>790.93377783783774</v>
      </c>
      <c r="B38" s="184"/>
      <c r="C38" s="219" t="s">
        <v>100</v>
      </c>
      <c r="D38" s="194"/>
      <c r="E38" s="282">
        <f t="shared" si="12"/>
        <v>0.24167783783778951</v>
      </c>
      <c r="F38" s="283"/>
      <c r="G38" s="301">
        <f t="shared" si="9"/>
        <v>1.5104864864861844E-2</v>
      </c>
      <c r="H38" s="299"/>
      <c r="I38" s="41">
        <v>16</v>
      </c>
      <c r="J38" s="34">
        <f t="shared" ref="J38:J110" si="13">J37+25</f>
        <v>79050</v>
      </c>
      <c r="K38" s="203">
        <f t="shared" ref="K38:K43" si="14">$Z$36+($AD$35*($J38-$Z$35))</f>
        <v>790.69209999999998</v>
      </c>
      <c r="L38" s="204"/>
      <c r="M38" s="8"/>
      <c r="N38" s="183"/>
      <c r="O38" s="184"/>
      <c r="P38" s="183"/>
      <c r="Q38" s="184"/>
      <c r="R38" s="183"/>
      <c r="S38" s="184"/>
      <c r="T38" s="183"/>
      <c r="U38" s="184"/>
      <c r="V38" s="8"/>
      <c r="W38" s="149"/>
      <c r="Y38" s="43"/>
      <c r="Z38" s="31">
        <v>790.5421</v>
      </c>
      <c r="AA38" s="22" t="s">
        <v>29</v>
      </c>
      <c r="AB38" s="11"/>
      <c r="AC38" s="12"/>
      <c r="AD38" s="69"/>
      <c r="AE38" s="18"/>
    </row>
    <row r="39" spans="1:31" s="7" customFormat="1" ht="12.75" customHeight="1">
      <c r="A39" s="278">
        <f>E39+K39</f>
        <v>790.95844999999997</v>
      </c>
      <c r="B39" s="186"/>
      <c r="C39" s="219" t="s">
        <v>100</v>
      </c>
      <c r="D39" s="194"/>
      <c r="E39" s="297">
        <f>G39*I39</f>
        <v>0.25600000000000001</v>
      </c>
      <c r="F39" s="283"/>
      <c r="G39" s="301">
        <f t="shared" si="9"/>
        <v>1.6E-2</v>
      </c>
      <c r="H39" s="299"/>
      <c r="I39" s="41">
        <v>16</v>
      </c>
      <c r="J39" s="139">
        <v>79052.070000000007</v>
      </c>
      <c r="K39" s="203">
        <f t="shared" si="14"/>
        <v>790.70245</v>
      </c>
      <c r="L39" s="204"/>
      <c r="M39" s="8"/>
      <c r="N39" s="183"/>
      <c r="O39" s="184"/>
      <c r="P39" s="183"/>
      <c r="Q39" s="184"/>
      <c r="R39" s="183"/>
      <c r="S39" s="184"/>
      <c r="T39" s="183"/>
      <c r="U39" s="184"/>
      <c r="V39" s="166"/>
      <c r="W39" s="149"/>
      <c r="Y39" s="43"/>
      <c r="Z39" s="32"/>
      <c r="AA39" s="26"/>
      <c r="AB39" s="11"/>
      <c r="AC39" s="12"/>
      <c r="AD39" s="69"/>
      <c r="AE39" s="18"/>
    </row>
    <row r="40" spans="1:31" s="7" customFormat="1" ht="12.75" customHeight="1">
      <c r="A40" s="206">
        <f t="shared" si="11"/>
        <v>791.07309999999995</v>
      </c>
      <c r="B40" s="207"/>
      <c r="C40" s="303"/>
      <c r="D40" s="221"/>
      <c r="E40" s="209">
        <f t="shared" si="12"/>
        <v>0.25600000000000001</v>
      </c>
      <c r="F40" s="210"/>
      <c r="G40" s="209">
        <v>1.6E-2</v>
      </c>
      <c r="H40" s="210"/>
      <c r="I40" s="78">
        <v>16</v>
      </c>
      <c r="J40" s="178">
        <f>J38+25</f>
        <v>79075</v>
      </c>
      <c r="K40" s="213">
        <f t="shared" si="14"/>
        <v>790.81709999999998</v>
      </c>
      <c r="L40" s="214"/>
      <c r="M40" s="168"/>
      <c r="N40" s="216"/>
      <c r="O40" s="207"/>
      <c r="P40" s="216"/>
      <c r="Q40" s="207"/>
      <c r="R40" s="216"/>
      <c r="S40" s="207"/>
      <c r="T40" s="216"/>
      <c r="U40" s="207"/>
      <c r="V40" s="168"/>
      <c r="W40" s="149"/>
      <c r="Y40" s="43"/>
      <c r="Z40" s="32"/>
      <c r="AA40" s="26"/>
      <c r="AB40" s="11"/>
      <c r="AC40" s="12"/>
      <c r="AD40" s="69"/>
      <c r="AE40" s="18"/>
    </row>
    <row r="41" spans="1:31" s="7" customFormat="1" ht="12.75" customHeight="1">
      <c r="A41" s="278">
        <f>E41+K41</f>
        <v>791.15504999999996</v>
      </c>
      <c r="B41" s="186"/>
      <c r="C41" s="219" t="s">
        <v>98</v>
      </c>
      <c r="D41" s="194"/>
      <c r="E41" s="297">
        <f>G41*I41</f>
        <v>0.25600000000000001</v>
      </c>
      <c r="F41" s="283"/>
      <c r="G41" s="301">
        <f>0.016+((0.059-0.016)/($J$47-$J$41))*($J41-$J$41)</f>
        <v>1.6E-2</v>
      </c>
      <c r="H41" s="299"/>
      <c r="I41" s="41">
        <v>16</v>
      </c>
      <c r="J41" s="139">
        <v>79091.39</v>
      </c>
      <c r="K41" s="203">
        <f t="shared" si="14"/>
        <v>790.89904999999999</v>
      </c>
      <c r="L41" s="204"/>
      <c r="M41" s="141"/>
      <c r="N41" s="183"/>
      <c r="O41" s="184"/>
      <c r="P41" s="183"/>
      <c r="Q41" s="184"/>
      <c r="R41" s="183"/>
      <c r="S41" s="184"/>
      <c r="T41" s="183"/>
      <c r="U41" s="184"/>
      <c r="V41" s="141"/>
      <c r="W41" s="149"/>
      <c r="Y41" s="43"/>
      <c r="Z41" s="27" t="s">
        <v>30</v>
      </c>
      <c r="AA41" s="26"/>
      <c r="AB41" s="11"/>
      <c r="AC41" s="12"/>
      <c r="AD41" s="69"/>
      <c r="AE41" s="18"/>
    </row>
    <row r="42" spans="1:31" s="7" customFormat="1" ht="12.75" customHeight="1">
      <c r="A42" s="278">
        <f t="shared" si="11"/>
        <v>791.25157246795447</v>
      </c>
      <c r="B42" s="184"/>
      <c r="C42" s="219" t="s">
        <v>98</v>
      </c>
      <c r="D42" s="194"/>
      <c r="E42" s="282">
        <f t="shared" si="12"/>
        <v>0.30947246795450861</v>
      </c>
      <c r="F42" s="283"/>
      <c r="G42" s="301">
        <f t="shared" ref="G42:G47" si="15">0.016+((0.059-0.016)/($J$47-$J$41))*($J42-$J$41)</f>
        <v>1.9342029247156788E-2</v>
      </c>
      <c r="H42" s="299"/>
      <c r="I42" s="41">
        <v>16</v>
      </c>
      <c r="J42" s="34">
        <f>J40+25</f>
        <v>79100</v>
      </c>
      <c r="K42" s="203">
        <f t="shared" si="14"/>
        <v>790.94209999999998</v>
      </c>
      <c r="L42" s="204"/>
      <c r="M42" s="8"/>
      <c r="N42" s="183"/>
      <c r="O42" s="184"/>
      <c r="P42" s="183"/>
      <c r="Q42" s="184"/>
      <c r="R42" s="183"/>
      <c r="S42" s="184"/>
      <c r="T42" s="183"/>
      <c r="U42" s="184"/>
      <c r="V42" s="8"/>
      <c r="W42" s="149"/>
      <c r="Y42" s="43"/>
      <c r="AD42" s="70"/>
    </row>
    <row r="43" spans="1:31" s="7" customFormat="1" ht="12.75" customHeight="1">
      <c r="A43" s="278">
        <f t="shared" si="11"/>
        <v>791.5318351507492</v>
      </c>
      <c r="B43" s="184"/>
      <c r="C43" s="219" t="s">
        <v>98</v>
      </c>
      <c r="D43" s="194"/>
      <c r="E43" s="282">
        <f t="shared" si="12"/>
        <v>0.46473515074923855</v>
      </c>
      <c r="F43" s="283"/>
      <c r="G43" s="301">
        <f t="shared" si="15"/>
        <v>2.9045946921827409E-2</v>
      </c>
      <c r="H43" s="299"/>
      <c r="I43" s="41">
        <v>16</v>
      </c>
      <c r="J43" s="151">
        <f>J42+25</f>
        <v>79125</v>
      </c>
      <c r="K43" s="187">
        <f t="shared" si="14"/>
        <v>791.06709999999998</v>
      </c>
      <c r="L43" s="188"/>
      <c r="M43" s="8"/>
      <c r="N43" s="183"/>
      <c r="O43" s="184"/>
      <c r="P43" s="183"/>
      <c r="Q43" s="184"/>
      <c r="R43" s="183"/>
      <c r="S43" s="184"/>
      <c r="T43" s="183"/>
      <c r="U43" s="184"/>
      <c r="V43" s="8"/>
      <c r="W43" s="149"/>
      <c r="Y43" s="43"/>
      <c r="AD43" s="70"/>
    </row>
    <row r="44" spans="1:31" s="7" customFormat="1" ht="12.75" customHeight="1">
      <c r="A44" s="278">
        <f t="shared" si="11"/>
        <v>791.79504366687729</v>
      </c>
      <c r="B44" s="184"/>
      <c r="C44" s="219" t="s">
        <v>98</v>
      </c>
      <c r="D44" s="194"/>
      <c r="E44" s="282">
        <f t="shared" si="12"/>
        <v>0.61999783354396842</v>
      </c>
      <c r="F44" s="283"/>
      <c r="G44" s="301">
        <f t="shared" si="15"/>
        <v>3.8749864596498027E-2</v>
      </c>
      <c r="H44" s="299"/>
      <c r="I44" s="41">
        <v>16</v>
      </c>
      <c r="J44" s="34">
        <f>J43+25</f>
        <v>79150</v>
      </c>
      <c r="K44" s="187">
        <f t="shared" ref="K44:K51" si="16">$Z$52+(0.5*(($AD$53-$AD$52)/$AD$51)*($J44-$Z$51)^2)+($AD$52*($J44-$Z$51))</f>
        <v>791.17504583333334</v>
      </c>
      <c r="L44" s="188"/>
      <c r="M44" s="8"/>
      <c r="N44" s="183"/>
      <c r="O44" s="184"/>
      <c r="P44" s="183"/>
      <c r="Q44" s="184"/>
      <c r="R44" s="183"/>
      <c r="S44" s="184"/>
      <c r="T44" s="183"/>
      <c r="U44" s="184"/>
      <c r="V44" s="8"/>
      <c r="W44" s="149"/>
      <c r="Y44" s="43"/>
      <c r="AD44" s="70"/>
    </row>
    <row r="45" spans="1:31" s="7" customFormat="1" ht="12.75" customHeight="1">
      <c r="A45" s="278">
        <f t="shared" si="11"/>
        <v>792.02414384967199</v>
      </c>
      <c r="B45" s="184"/>
      <c r="C45" s="219" t="s">
        <v>98</v>
      </c>
      <c r="D45" s="194"/>
      <c r="E45" s="282">
        <f t="shared" si="12"/>
        <v>0.7752605163386983</v>
      </c>
      <c r="F45" s="283"/>
      <c r="G45" s="301">
        <f t="shared" si="15"/>
        <v>4.8453782271168644E-2</v>
      </c>
      <c r="H45" s="299"/>
      <c r="I45" s="41">
        <v>16</v>
      </c>
      <c r="J45" s="34">
        <f t="shared" si="13"/>
        <v>79175</v>
      </c>
      <c r="K45" s="187">
        <f t="shared" si="16"/>
        <v>791.24888333333331</v>
      </c>
      <c r="L45" s="188"/>
      <c r="M45" s="8"/>
      <c r="N45" s="183"/>
      <c r="O45" s="184"/>
      <c r="P45" s="183"/>
      <c r="Q45" s="184"/>
      <c r="R45" s="183"/>
      <c r="S45" s="184"/>
      <c r="T45" s="183"/>
      <c r="U45" s="184"/>
      <c r="V45" s="8"/>
      <c r="W45" s="149"/>
      <c r="Y45" s="43"/>
      <c r="AD45" s="70"/>
    </row>
    <row r="46" spans="1:31" s="7" customFormat="1" ht="12.75" customHeight="1">
      <c r="A46" s="195">
        <f t="shared" si="11"/>
        <v>792.2191356991334</v>
      </c>
      <c r="B46" s="196"/>
      <c r="C46" s="219" t="s">
        <v>98</v>
      </c>
      <c r="D46" s="194"/>
      <c r="E46" s="198">
        <f t="shared" si="12"/>
        <v>0.93052319913342829</v>
      </c>
      <c r="F46" s="199"/>
      <c r="G46" s="301">
        <f t="shared" si="15"/>
        <v>5.8157699945839268E-2</v>
      </c>
      <c r="H46" s="299"/>
      <c r="I46" s="41">
        <v>16</v>
      </c>
      <c r="J46" s="45">
        <f>J45+25</f>
        <v>79200</v>
      </c>
      <c r="K46" s="187">
        <f t="shared" si="16"/>
        <v>791.2886125</v>
      </c>
      <c r="L46" s="188"/>
      <c r="M46" s="166"/>
      <c r="N46" s="205"/>
      <c r="O46" s="196"/>
      <c r="P46" s="205"/>
      <c r="Q46" s="196"/>
      <c r="R46" s="205"/>
      <c r="S46" s="196"/>
      <c r="T46" s="205"/>
      <c r="U46" s="196"/>
      <c r="V46" s="166"/>
      <c r="W46" s="149"/>
      <c r="Y46" s="43"/>
      <c r="Z46" s="27" t="s">
        <v>82</v>
      </c>
      <c r="AA46" s="17"/>
      <c r="AB46" s="17"/>
      <c r="AC46" s="18"/>
      <c r="AD46" s="71"/>
      <c r="AE46" s="18"/>
    </row>
    <row r="47" spans="1:31" s="7" customFormat="1" ht="12.75" customHeight="1">
      <c r="A47" s="195">
        <f t="shared" ref="A47" si="17">E47+K47</f>
        <v>792.23445219981534</v>
      </c>
      <c r="B47" s="196"/>
      <c r="C47" s="219" t="s">
        <v>98</v>
      </c>
      <c r="D47" s="194"/>
      <c r="E47" s="198">
        <f t="shared" ref="E47" si="18">G47*I47</f>
        <v>0.94399999999999995</v>
      </c>
      <c r="F47" s="199"/>
      <c r="G47" s="301">
        <f t="shared" si="15"/>
        <v>5.8999999999999997E-2</v>
      </c>
      <c r="H47" s="299"/>
      <c r="I47" s="41">
        <v>16</v>
      </c>
      <c r="J47" s="139">
        <v>79202.17</v>
      </c>
      <c r="K47" s="187">
        <f t="shared" si="16"/>
        <v>791.29045219981538</v>
      </c>
      <c r="L47" s="188"/>
      <c r="M47" s="166"/>
      <c r="N47" s="205"/>
      <c r="O47" s="196"/>
      <c r="P47" s="205"/>
      <c r="Q47" s="196"/>
      <c r="R47" s="205"/>
      <c r="S47" s="196"/>
      <c r="T47" s="205"/>
      <c r="U47" s="196"/>
      <c r="V47" s="123" t="s">
        <v>61</v>
      </c>
      <c r="W47" s="149"/>
      <c r="Y47" s="43"/>
      <c r="Z47" s="27"/>
      <c r="AA47" s="17"/>
      <c r="AB47" s="17"/>
      <c r="AC47" s="18"/>
      <c r="AD47" s="71"/>
      <c r="AE47" s="18"/>
    </row>
    <row r="48" spans="1:31" s="7" customFormat="1" ht="12.75" customHeight="1">
      <c r="A48" s="278">
        <f t="shared" si="11"/>
        <v>792.23823333333326</v>
      </c>
      <c r="B48" s="184"/>
      <c r="C48" s="219"/>
      <c r="D48" s="194"/>
      <c r="E48" s="282">
        <f t="shared" si="12"/>
        <v>0.94399999999999995</v>
      </c>
      <c r="F48" s="283"/>
      <c r="G48" s="198">
        <v>5.8999999999999997E-2</v>
      </c>
      <c r="H48" s="199"/>
      <c r="I48" s="41">
        <v>16</v>
      </c>
      <c r="J48" s="34">
        <f>J46+25</f>
        <v>79225</v>
      </c>
      <c r="K48" s="187">
        <f t="shared" si="16"/>
        <v>791.2942333333333</v>
      </c>
      <c r="L48" s="188"/>
      <c r="M48" s="8"/>
      <c r="N48" s="183"/>
      <c r="O48" s="184"/>
      <c r="P48" s="183"/>
      <c r="Q48" s="184"/>
      <c r="R48" s="183"/>
      <c r="S48" s="184"/>
      <c r="T48" s="183"/>
      <c r="U48" s="184"/>
      <c r="V48" s="8"/>
      <c r="W48" s="149"/>
      <c r="Y48" s="43"/>
      <c r="Z48" s="27"/>
      <c r="AA48" s="17"/>
      <c r="AB48" s="17"/>
      <c r="AC48" s="18"/>
      <c r="AD48" s="71"/>
      <c r="AE48" s="18"/>
    </row>
    <row r="49" spans="1:31" s="7" customFormat="1" ht="12.75" customHeight="1">
      <c r="A49" s="278">
        <f t="shared" si="11"/>
        <v>792.20974583333327</v>
      </c>
      <c r="B49" s="184"/>
      <c r="C49" s="219"/>
      <c r="D49" s="194"/>
      <c r="E49" s="282">
        <f t="shared" si="12"/>
        <v>0.94399999999999995</v>
      </c>
      <c r="F49" s="283"/>
      <c r="G49" s="198">
        <v>5.8999999999999997E-2</v>
      </c>
      <c r="H49" s="199"/>
      <c r="I49" s="41">
        <v>16</v>
      </c>
      <c r="J49" s="34">
        <f t="shared" si="13"/>
        <v>79250</v>
      </c>
      <c r="K49" s="187">
        <f t="shared" si="16"/>
        <v>791.26574583333331</v>
      </c>
      <c r="L49" s="188"/>
      <c r="M49" s="8"/>
      <c r="N49" s="183"/>
      <c r="O49" s="184"/>
      <c r="P49" s="183"/>
      <c r="Q49" s="184"/>
      <c r="R49" s="183"/>
      <c r="S49" s="184"/>
      <c r="T49" s="183"/>
      <c r="U49" s="184"/>
      <c r="V49" s="8"/>
      <c r="W49" s="149"/>
      <c r="Y49" s="43"/>
      <c r="Z49" s="23"/>
      <c r="AA49" s="17"/>
      <c r="AB49" s="17"/>
      <c r="AC49" s="18"/>
      <c r="AD49" s="71"/>
      <c r="AE49" s="18"/>
    </row>
    <row r="50" spans="1:31" s="7" customFormat="1" ht="12.75" customHeight="1">
      <c r="A50" s="278">
        <f t="shared" ref="A50" si="19">E50+K50</f>
        <v>792.15146360565529</v>
      </c>
      <c r="B50" s="184"/>
      <c r="C50" s="219" t="s">
        <v>98</v>
      </c>
      <c r="D50" s="194"/>
      <c r="E50" s="282">
        <f t="shared" ref="E50" si="20">G50*I50</f>
        <v>0.94399999999999995</v>
      </c>
      <c r="F50" s="283"/>
      <c r="G50" s="301">
        <f>0.059-((0.059-0.016)/($J$56-$J$50))*($J50-$J$50)</f>
        <v>5.8999999999999997E-2</v>
      </c>
      <c r="H50" s="299"/>
      <c r="I50" s="41">
        <v>16</v>
      </c>
      <c r="J50" s="139">
        <v>79273.63</v>
      </c>
      <c r="K50" s="187">
        <f t="shared" si="16"/>
        <v>791.20746360565533</v>
      </c>
      <c r="L50" s="188"/>
      <c r="M50" s="165"/>
      <c r="N50" s="183"/>
      <c r="O50" s="184"/>
      <c r="P50" s="183"/>
      <c r="Q50" s="184"/>
      <c r="R50" s="183"/>
      <c r="S50" s="184"/>
      <c r="T50" s="183"/>
      <c r="U50" s="184"/>
      <c r="V50" s="123" t="s">
        <v>61</v>
      </c>
      <c r="W50" s="149"/>
      <c r="Y50" s="43"/>
      <c r="Z50" s="23"/>
      <c r="AA50" s="17"/>
      <c r="AB50" s="17"/>
      <c r="AC50" s="18"/>
      <c r="AD50" s="71"/>
      <c r="AE50" s="18"/>
    </row>
    <row r="51" spans="1:31" s="7" customFormat="1" ht="12.75" customHeight="1">
      <c r="A51" s="278">
        <f t="shared" si="11"/>
        <v>792.13864160498281</v>
      </c>
      <c r="B51" s="184"/>
      <c r="C51" s="219" t="s">
        <v>98</v>
      </c>
      <c r="D51" s="194"/>
      <c r="E51" s="282">
        <f t="shared" si="12"/>
        <v>0.93549160498287764</v>
      </c>
      <c r="F51" s="283"/>
      <c r="G51" s="301">
        <f t="shared" ref="G51:G56" si="21">0.059-((0.059-0.016)/($J$56-$J$50))*($J51-$J$50)</f>
        <v>5.8468225311429853E-2</v>
      </c>
      <c r="H51" s="299"/>
      <c r="I51" s="41">
        <v>16</v>
      </c>
      <c r="J51" s="134">
        <f>J49+25</f>
        <v>79275</v>
      </c>
      <c r="K51" s="187">
        <f t="shared" si="16"/>
        <v>791.20314999999994</v>
      </c>
      <c r="L51" s="188"/>
      <c r="M51" s="8"/>
      <c r="N51" s="183"/>
      <c r="O51" s="184"/>
      <c r="P51" s="183"/>
      <c r="Q51" s="184"/>
      <c r="R51" s="183"/>
      <c r="S51" s="184"/>
      <c r="T51" s="183"/>
      <c r="U51" s="184"/>
      <c r="V51" s="8"/>
      <c r="W51" s="149"/>
      <c r="Y51" s="43"/>
      <c r="Z51" s="28">
        <v>79125</v>
      </c>
      <c r="AA51" s="22" t="s">
        <v>24</v>
      </c>
      <c r="AB51" s="11"/>
      <c r="AC51" s="12"/>
      <c r="AD51" s="119">
        <v>150</v>
      </c>
      <c r="AE51" s="22" t="s">
        <v>25</v>
      </c>
    </row>
    <row r="52" spans="1:31" s="7" customFormat="1" ht="12.75" customHeight="1">
      <c r="A52" s="278">
        <f t="shared" si="11"/>
        <v>791.90367892218808</v>
      </c>
      <c r="B52" s="184"/>
      <c r="C52" s="219" t="s">
        <v>98</v>
      </c>
      <c r="D52" s="194"/>
      <c r="E52" s="282">
        <f t="shared" si="12"/>
        <v>0.78022892218814777</v>
      </c>
      <c r="F52" s="283"/>
      <c r="G52" s="301">
        <f t="shared" si="21"/>
        <v>4.8764307636759235E-2</v>
      </c>
      <c r="H52" s="299"/>
      <c r="I52" s="41">
        <v>16</v>
      </c>
      <c r="J52" s="34">
        <f>J51+25</f>
        <v>79300</v>
      </c>
      <c r="K52" s="203">
        <f t="shared" ref="K52:K57" si="22">$Z$57+($AD$53*($J52-$Z$55))</f>
        <v>791.12344999999993</v>
      </c>
      <c r="L52" s="204"/>
      <c r="M52" s="8"/>
      <c r="N52" s="183"/>
      <c r="O52" s="184"/>
      <c r="P52" s="183"/>
      <c r="Q52" s="184"/>
      <c r="R52" s="183"/>
      <c r="S52" s="184"/>
      <c r="T52" s="183"/>
      <c r="U52" s="184"/>
      <c r="V52" s="8"/>
      <c r="W52" s="149"/>
      <c r="Y52" s="43"/>
      <c r="Z52" s="31">
        <v>791.06709999999998</v>
      </c>
      <c r="AA52" s="22" t="s">
        <v>26</v>
      </c>
      <c r="AB52" s="11"/>
      <c r="AC52" s="12"/>
      <c r="AD52" s="136">
        <v>5.0000000000000001E-3</v>
      </c>
      <c r="AE52" s="25" t="s">
        <v>22</v>
      </c>
    </row>
    <row r="53" spans="1:31" s="7" customFormat="1" ht="12.75" customHeight="1">
      <c r="A53" s="278">
        <f t="shared" si="11"/>
        <v>791.66876623939334</v>
      </c>
      <c r="B53" s="184"/>
      <c r="C53" s="219" t="s">
        <v>98</v>
      </c>
      <c r="D53" s="194"/>
      <c r="E53" s="282">
        <f t="shared" si="12"/>
        <v>0.62496623939341789</v>
      </c>
      <c r="F53" s="283"/>
      <c r="G53" s="301">
        <f t="shared" si="21"/>
        <v>3.9060389962088618E-2</v>
      </c>
      <c r="H53" s="299"/>
      <c r="I53" s="41">
        <v>16</v>
      </c>
      <c r="J53" s="34">
        <f t="shared" si="13"/>
        <v>79325</v>
      </c>
      <c r="K53" s="203">
        <f t="shared" si="22"/>
        <v>791.04379999999992</v>
      </c>
      <c r="L53" s="204"/>
      <c r="M53" s="8"/>
      <c r="N53" s="183"/>
      <c r="O53" s="184"/>
      <c r="P53" s="183"/>
      <c r="Q53" s="184"/>
      <c r="R53" s="183"/>
      <c r="S53" s="184"/>
      <c r="T53" s="183"/>
      <c r="U53" s="184"/>
      <c r="V53" s="8"/>
      <c r="W53" s="149"/>
      <c r="Y53" s="43"/>
      <c r="Z53" s="28">
        <v>79200</v>
      </c>
      <c r="AA53" s="22" t="s">
        <v>21</v>
      </c>
      <c r="AB53" s="11"/>
      <c r="AC53" s="12"/>
      <c r="AD53" s="136">
        <v>-3.186E-3</v>
      </c>
      <c r="AE53" s="25" t="s">
        <v>27</v>
      </c>
    </row>
    <row r="54" spans="1:31" s="7" customFormat="1" ht="12.75" customHeight="1">
      <c r="A54" s="278">
        <f t="shared" si="11"/>
        <v>791.43385355659859</v>
      </c>
      <c r="B54" s="184"/>
      <c r="C54" s="219" t="s">
        <v>98</v>
      </c>
      <c r="D54" s="194"/>
      <c r="E54" s="282">
        <f t="shared" si="12"/>
        <v>0.46970355659868795</v>
      </c>
      <c r="F54" s="283"/>
      <c r="G54" s="301">
        <f t="shared" si="21"/>
        <v>2.9356472287417997E-2</v>
      </c>
      <c r="H54" s="299"/>
      <c r="I54" s="41">
        <v>16</v>
      </c>
      <c r="J54" s="34">
        <f t="shared" si="13"/>
        <v>79350</v>
      </c>
      <c r="K54" s="203">
        <f t="shared" si="22"/>
        <v>790.9641499999999</v>
      </c>
      <c r="L54" s="204"/>
      <c r="M54" s="8"/>
      <c r="N54" s="183"/>
      <c r="O54" s="184"/>
      <c r="P54" s="183"/>
      <c r="Q54" s="184"/>
      <c r="R54" s="183"/>
      <c r="S54" s="184"/>
      <c r="T54" s="183"/>
      <c r="U54" s="184"/>
      <c r="V54" s="8"/>
      <c r="W54" s="149"/>
      <c r="Y54" s="43"/>
      <c r="Z54" s="31">
        <v>791.44209999999998</v>
      </c>
      <c r="AA54" s="22" t="s">
        <v>23</v>
      </c>
      <c r="AB54" s="11"/>
      <c r="AC54" s="12"/>
      <c r="AD54" s="58"/>
      <c r="AE54" s="18"/>
    </row>
    <row r="55" spans="1:31" s="7" customFormat="1" ht="12.75" customHeight="1">
      <c r="A55" s="278">
        <f t="shared" si="11"/>
        <v>791.19894087380396</v>
      </c>
      <c r="B55" s="184"/>
      <c r="C55" s="219" t="s">
        <v>98</v>
      </c>
      <c r="D55" s="194"/>
      <c r="E55" s="282">
        <f t="shared" si="12"/>
        <v>0.31444087380395802</v>
      </c>
      <c r="F55" s="283"/>
      <c r="G55" s="301">
        <f t="shared" si="21"/>
        <v>1.9652554612747376E-2</v>
      </c>
      <c r="H55" s="299"/>
      <c r="I55" s="41">
        <v>16</v>
      </c>
      <c r="J55" s="34">
        <f>J54+25</f>
        <v>79375</v>
      </c>
      <c r="K55" s="203">
        <f t="shared" si="22"/>
        <v>790.8845</v>
      </c>
      <c r="L55" s="204"/>
      <c r="M55" s="8"/>
      <c r="N55" s="183"/>
      <c r="O55" s="184"/>
      <c r="P55" s="183"/>
      <c r="Q55" s="184"/>
      <c r="R55" s="183"/>
      <c r="S55" s="184"/>
      <c r="T55" s="183"/>
      <c r="U55" s="184"/>
      <c r="V55" s="40"/>
      <c r="W55" s="149"/>
      <c r="Y55" s="43"/>
      <c r="Z55" s="28">
        <v>79275</v>
      </c>
      <c r="AA55" s="22" t="s">
        <v>28</v>
      </c>
      <c r="AB55" s="11"/>
      <c r="AC55" s="12"/>
      <c r="AD55" s="58"/>
      <c r="AE55" s="18"/>
    </row>
    <row r="56" spans="1:31" s="7" customFormat="1" ht="12.75" customHeight="1">
      <c r="A56" s="278">
        <f t="shared" ref="A56" si="23">E56+K56</f>
        <v>791.11051973999986</v>
      </c>
      <c r="B56" s="184"/>
      <c r="C56" s="219" t="s">
        <v>98</v>
      </c>
      <c r="D56" s="194"/>
      <c r="E56" s="282">
        <f t="shared" ref="E56" si="24">G56*I56</f>
        <v>0.25600000000000001</v>
      </c>
      <c r="F56" s="283"/>
      <c r="G56" s="301">
        <f t="shared" si="21"/>
        <v>1.6E-2</v>
      </c>
      <c r="H56" s="299"/>
      <c r="I56" s="41">
        <v>16</v>
      </c>
      <c r="J56" s="179">
        <v>79384.41</v>
      </c>
      <c r="K56" s="203">
        <f t="shared" si="22"/>
        <v>790.85451973999989</v>
      </c>
      <c r="L56" s="204"/>
      <c r="M56" s="165"/>
      <c r="N56" s="183"/>
      <c r="O56" s="184"/>
      <c r="P56" s="183"/>
      <c r="Q56" s="184"/>
      <c r="R56" s="183"/>
      <c r="S56" s="184"/>
      <c r="T56" s="183"/>
      <c r="U56" s="184"/>
      <c r="V56" s="166"/>
      <c r="W56" s="149"/>
      <c r="Y56" s="43"/>
      <c r="Z56" s="28"/>
      <c r="AA56" s="22"/>
      <c r="AB56" s="11"/>
      <c r="AC56" s="12"/>
      <c r="AD56" s="58"/>
      <c r="AE56" s="18"/>
    </row>
    <row r="57" spans="1:31" s="7" customFormat="1" ht="12.75" customHeight="1">
      <c r="A57" s="206">
        <f t="shared" si="11"/>
        <v>791.06084999999996</v>
      </c>
      <c r="B57" s="207"/>
      <c r="C57" s="220"/>
      <c r="D57" s="221"/>
      <c r="E57" s="209">
        <f t="shared" si="12"/>
        <v>0.25600000000000001</v>
      </c>
      <c r="F57" s="210"/>
      <c r="G57" s="209">
        <v>1.6E-2</v>
      </c>
      <c r="H57" s="210"/>
      <c r="I57" s="78">
        <v>16</v>
      </c>
      <c r="J57" s="77">
        <f>J55+25</f>
        <v>79400</v>
      </c>
      <c r="K57" s="213">
        <f t="shared" si="22"/>
        <v>790.80484999999999</v>
      </c>
      <c r="L57" s="214"/>
      <c r="M57" s="168"/>
      <c r="N57" s="216"/>
      <c r="O57" s="207"/>
      <c r="P57" s="216"/>
      <c r="Q57" s="207"/>
      <c r="R57" s="216"/>
      <c r="S57" s="207"/>
      <c r="T57" s="216"/>
      <c r="U57" s="207"/>
      <c r="V57" s="168"/>
      <c r="W57" s="149"/>
      <c r="Y57" s="43"/>
      <c r="Z57" s="31">
        <v>791.20309999999995</v>
      </c>
      <c r="AA57" s="22" t="s">
        <v>29</v>
      </c>
      <c r="AB57" s="11"/>
      <c r="AC57" s="12"/>
      <c r="AD57" s="58"/>
      <c r="AE57" s="18"/>
    </row>
    <row r="58" spans="1:31" s="7" customFormat="1" ht="12.75" customHeight="1">
      <c r="A58" s="278">
        <f t="shared" si="11"/>
        <v>790.98129999999992</v>
      </c>
      <c r="B58" s="184"/>
      <c r="C58" s="219"/>
      <c r="D58" s="194"/>
      <c r="E58" s="282">
        <f t="shared" si="12"/>
        <v>0.25600000000000001</v>
      </c>
      <c r="F58" s="283"/>
      <c r="G58" s="198">
        <v>1.6E-2</v>
      </c>
      <c r="H58" s="199"/>
      <c r="I58" s="41">
        <v>16</v>
      </c>
      <c r="J58" s="133">
        <f>J57+25</f>
        <v>79425</v>
      </c>
      <c r="K58" s="187">
        <f>$Z$68+(0.5*(($AD$69-$AD$68)/$AD$67)*($J58-$Z$67)^2)+($AD$68*($J58-$Z$67))</f>
        <v>790.72529999999995</v>
      </c>
      <c r="L58" s="188"/>
      <c r="M58" s="8"/>
      <c r="N58" s="183"/>
      <c r="O58" s="184"/>
      <c r="P58" s="183"/>
      <c r="Q58" s="184"/>
      <c r="R58" s="183"/>
      <c r="S58" s="184"/>
      <c r="T58" s="183"/>
      <c r="U58" s="184"/>
      <c r="V58" s="8"/>
      <c r="W58" s="149"/>
      <c r="Z58" s="31"/>
      <c r="AA58" s="22"/>
      <c r="AB58" s="11"/>
      <c r="AC58" s="12"/>
      <c r="AD58" s="58"/>
      <c r="AE58" s="18"/>
    </row>
    <row r="59" spans="1:31" s="7" customFormat="1" ht="12.75" customHeight="1">
      <c r="A59" s="278">
        <f>E59+K59</f>
        <v>790.94360295701802</v>
      </c>
      <c r="B59" s="184"/>
      <c r="C59" s="219" t="s">
        <v>55</v>
      </c>
      <c r="D59" s="194"/>
      <c r="E59" s="282">
        <f>G59*I59</f>
        <v>0.25552000000000002</v>
      </c>
      <c r="F59" s="283"/>
      <c r="G59" s="298">
        <f t="shared" ref="G59:G66" si="25">0.016+((0.057-0.016)/($J$66-$J$59))*($J59-$J$59)</f>
        <v>1.6E-2</v>
      </c>
      <c r="H59" s="299"/>
      <c r="I59" s="41">
        <v>15.97</v>
      </c>
      <c r="J59" s="139">
        <v>79437.67</v>
      </c>
      <c r="K59" s="187">
        <f t="shared" ref="K59:K67" si="26">$Z$68+(0.5*(($AD$69-$AD$68)/$AD$67)*($J59-$Z$67)^2)+($AD$68*($J59-$Z$67))</f>
        <v>790.68808295701797</v>
      </c>
      <c r="L59" s="188"/>
      <c r="M59" s="8"/>
      <c r="N59" s="183"/>
      <c r="O59" s="184"/>
      <c r="P59" s="183"/>
      <c r="Q59" s="184"/>
      <c r="R59" s="183"/>
      <c r="S59" s="184"/>
      <c r="T59" s="183"/>
      <c r="U59" s="184"/>
      <c r="V59" s="8"/>
      <c r="W59" s="149"/>
      <c r="Z59" s="31"/>
      <c r="AA59" s="22"/>
      <c r="AB59" s="11"/>
      <c r="AC59" s="12"/>
      <c r="AD59" s="58"/>
      <c r="AE59" s="18"/>
    </row>
    <row r="60" spans="1:31" s="7" customFormat="1" ht="12.75" customHeight="1">
      <c r="A60" s="278">
        <f t="shared" si="11"/>
        <v>790.98045149308984</v>
      </c>
      <c r="B60" s="184"/>
      <c r="C60" s="219" t="s">
        <v>55</v>
      </c>
      <c r="D60" s="194"/>
      <c r="E60" s="282">
        <f t="shared" si="12"/>
        <v>0.32253899308984291</v>
      </c>
      <c r="F60" s="283"/>
      <c r="G60" s="298">
        <f t="shared" si="25"/>
        <v>2.0158687068115182E-2</v>
      </c>
      <c r="H60" s="299"/>
      <c r="I60" s="41">
        <v>16</v>
      </c>
      <c r="J60" s="34">
        <f>J58+25</f>
        <v>79450</v>
      </c>
      <c r="K60" s="187">
        <f t="shared" si="26"/>
        <v>790.65791249999995</v>
      </c>
      <c r="L60" s="188"/>
      <c r="M60" s="8"/>
      <c r="N60" s="183"/>
      <c r="O60" s="184"/>
      <c r="P60" s="183"/>
      <c r="Q60" s="184"/>
      <c r="R60" s="183"/>
      <c r="S60" s="184"/>
      <c r="T60" s="183"/>
      <c r="U60" s="184"/>
      <c r="V60" s="8"/>
      <c r="W60" s="149"/>
      <c r="Z60" s="27" t="s">
        <v>30</v>
      </c>
      <c r="AA60" s="26"/>
      <c r="AB60" s="11"/>
      <c r="AC60" s="12"/>
      <c r="AD60" s="58"/>
      <c r="AE60" s="18"/>
    </row>
    <row r="61" spans="1:31" s="7" customFormat="1" ht="12.75" customHeight="1">
      <c r="A61" s="278">
        <f t="shared" si="11"/>
        <v>791.07250179335301</v>
      </c>
      <c r="B61" s="184"/>
      <c r="C61" s="219" t="s">
        <v>55</v>
      </c>
      <c r="D61" s="194"/>
      <c r="E61" s="282">
        <f>G61*I61</f>
        <v>0.45745179335308994</v>
      </c>
      <c r="F61" s="283"/>
      <c r="G61" s="298">
        <f t="shared" si="25"/>
        <v>2.8590737084568121E-2</v>
      </c>
      <c r="H61" s="299"/>
      <c r="I61" s="41">
        <v>16</v>
      </c>
      <c r="J61" s="34">
        <f t="shared" si="13"/>
        <v>79475</v>
      </c>
      <c r="K61" s="187">
        <f t="shared" si="26"/>
        <v>790.61504999999988</v>
      </c>
      <c r="L61" s="188"/>
      <c r="M61" s="8"/>
      <c r="N61" s="183"/>
      <c r="O61" s="184"/>
      <c r="P61" s="183"/>
      <c r="Q61" s="184"/>
      <c r="R61" s="183"/>
      <c r="S61" s="184"/>
      <c r="T61" s="183"/>
      <c r="U61" s="184"/>
      <c r="V61" s="40"/>
      <c r="W61" s="149"/>
      <c r="Z61" s="27"/>
      <c r="AA61" s="26"/>
      <c r="AB61" s="11"/>
      <c r="AC61" s="12"/>
      <c r="AD61" s="58"/>
      <c r="AE61" s="18"/>
    </row>
    <row r="62" spans="1:31" s="7" customFormat="1" ht="12.75" customHeight="1">
      <c r="A62" s="278">
        <f>E62+K62</f>
        <v>791.14731671446611</v>
      </c>
      <c r="B62" s="184"/>
      <c r="C62" s="219" t="s">
        <v>55</v>
      </c>
      <c r="D62" s="194"/>
      <c r="E62" s="282">
        <f>G62*I62</f>
        <v>0.547195788088227</v>
      </c>
      <c r="F62" s="283"/>
      <c r="G62" s="298">
        <f t="shared" si="25"/>
        <v>3.4199736755514187E-2</v>
      </c>
      <c r="H62" s="299"/>
      <c r="I62" s="41">
        <v>16</v>
      </c>
      <c r="J62" s="137">
        <v>79491.63</v>
      </c>
      <c r="K62" s="187">
        <f t="shared" si="26"/>
        <v>790.60012092637794</v>
      </c>
      <c r="L62" s="188"/>
      <c r="M62" s="8"/>
      <c r="N62" s="183"/>
      <c r="O62" s="184"/>
      <c r="P62" s="183"/>
      <c r="Q62" s="184"/>
      <c r="R62" s="183"/>
      <c r="S62" s="184"/>
      <c r="T62" s="183"/>
      <c r="U62" s="184"/>
      <c r="V62" s="116" t="s">
        <v>31</v>
      </c>
      <c r="W62" s="149"/>
      <c r="Z62" s="27"/>
      <c r="AA62" s="26"/>
      <c r="AB62" s="11"/>
      <c r="AC62" s="12"/>
      <c r="AD62" s="58"/>
      <c r="AE62" s="18"/>
    </row>
    <row r="63" spans="1:31" s="7" customFormat="1" ht="12.75" customHeight="1">
      <c r="A63" s="278">
        <f t="shared" si="11"/>
        <v>791.18907709361622</v>
      </c>
      <c r="B63" s="184"/>
      <c r="C63" s="219" t="s">
        <v>55</v>
      </c>
      <c r="D63" s="194"/>
      <c r="E63" s="282">
        <f t="shared" si="12"/>
        <v>0.59236459361633709</v>
      </c>
      <c r="F63" s="283"/>
      <c r="G63" s="298">
        <f t="shared" si="25"/>
        <v>3.7022787101021068E-2</v>
      </c>
      <c r="H63" s="299"/>
      <c r="I63" s="41">
        <v>16</v>
      </c>
      <c r="J63" s="34">
        <f>J61+25</f>
        <v>79500</v>
      </c>
      <c r="K63" s="187">
        <f t="shared" si="26"/>
        <v>790.59671249999985</v>
      </c>
      <c r="L63" s="188"/>
      <c r="M63" s="8"/>
      <c r="N63" s="183"/>
      <c r="O63" s="184"/>
      <c r="P63" s="183"/>
      <c r="Q63" s="184"/>
      <c r="R63" s="183"/>
      <c r="S63" s="184"/>
      <c r="T63" s="183"/>
      <c r="U63" s="184"/>
      <c r="V63" s="8"/>
      <c r="W63" s="149"/>
      <c r="AD63" s="59"/>
    </row>
    <row r="64" spans="1:31" s="7" customFormat="1" ht="12.75" customHeight="1">
      <c r="A64" s="278">
        <f t="shared" si="11"/>
        <v>791.33017739387958</v>
      </c>
      <c r="B64" s="184"/>
      <c r="C64" s="219" t="s">
        <v>55</v>
      </c>
      <c r="D64" s="194"/>
      <c r="E64" s="282">
        <f t="shared" si="12"/>
        <v>0.72727739387958412</v>
      </c>
      <c r="F64" s="283"/>
      <c r="G64" s="298">
        <f t="shared" si="25"/>
        <v>4.5454837117474008E-2</v>
      </c>
      <c r="H64" s="299"/>
      <c r="I64" s="41">
        <v>16</v>
      </c>
      <c r="J64" s="34">
        <f t="shared" si="13"/>
        <v>79525</v>
      </c>
      <c r="K64" s="187">
        <f t="shared" si="26"/>
        <v>790.60289999999998</v>
      </c>
      <c r="L64" s="188"/>
      <c r="M64" s="8"/>
      <c r="N64" s="183"/>
      <c r="O64" s="184"/>
      <c r="P64" s="183"/>
      <c r="Q64" s="184"/>
      <c r="R64" s="183"/>
      <c r="S64" s="184"/>
      <c r="T64" s="183"/>
      <c r="U64" s="184"/>
      <c r="V64" s="8"/>
      <c r="W64" s="149"/>
      <c r="Z64" s="27" t="s">
        <v>51</v>
      </c>
      <c r="AA64" s="17"/>
      <c r="AB64" s="17"/>
      <c r="AC64" s="18"/>
      <c r="AD64" s="56"/>
      <c r="AE64" s="18"/>
    </row>
    <row r="65" spans="1:31" s="7" customFormat="1" ht="12.75" customHeight="1">
      <c r="A65" s="278">
        <f t="shared" si="11"/>
        <v>791.49580269414287</v>
      </c>
      <c r="B65" s="184"/>
      <c r="C65" s="219" t="s">
        <v>55</v>
      </c>
      <c r="D65" s="194"/>
      <c r="E65" s="282">
        <f t="shared" si="12"/>
        <v>0.86219019414283127</v>
      </c>
      <c r="F65" s="283"/>
      <c r="G65" s="298">
        <f t="shared" si="25"/>
        <v>5.3886887133926954E-2</v>
      </c>
      <c r="H65" s="299"/>
      <c r="I65" s="41">
        <v>16</v>
      </c>
      <c r="J65" s="34">
        <f t="shared" si="13"/>
        <v>79550</v>
      </c>
      <c r="K65" s="187">
        <f t="shared" si="26"/>
        <v>790.63361250000003</v>
      </c>
      <c r="L65" s="188"/>
      <c r="M65" s="8"/>
      <c r="N65" s="183"/>
      <c r="O65" s="184"/>
      <c r="P65" s="183"/>
      <c r="Q65" s="184"/>
      <c r="R65" s="183"/>
      <c r="S65" s="184"/>
      <c r="T65" s="183"/>
      <c r="U65" s="184"/>
      <c r="V65" s="8"/>
      <c r="W65" s="149"/>
      <c r="Z65" s="27"/>
      <c r="AA65" s="17"/>
      <c r="AB65" s="17"/>
      <c r="AC65" s="18"/>
      <c r="AD65" s="56"/>
      <c r="AE65" s="18"/>
    </row>
    <row r="66" spans="1:31" s="7" customFormat="1" ht="12.75" customHeight="1">
      <c r="A66" s="278">
        <f>E66+K66</f>
        <v>791.56144035469799</v>
      </c>
      <c r="B66" s="184"/>
      <c r="C66" s="219" t="s">
        <v>55</v>
      </c>
      <c r="D66" s="194"/>
      <c r="E66" s="282">
        <f>G66*I66</f>
        <v>0.91029000000000004</v>
      </c>
      <c r="F66" s="283"/>
      <c r="G66" s="298">
        <f t="shared" si="25"/>
        <v>5.7000000000000002E-2</v>
      </c>
      <c r="H66" s="299"/>
      <c r="I66" s="41">
        <v>15.97</v>
      </c>
      <c r="J66" s="139">
        <v>79559.23</v>
      </c>
      <c r="K66" s="187">
        <f t="shared" si="26"/>
        <v>790.65115035469796</v>
      </c>
      <c r="L66" s="188"/>
      <c r="M66" s="141"/>
      <c r="N66" s="183"/>
      <c r="O66" s="184"/>
      <c r="P66" s="183"/>
      <c r="Q66" s="184"/>
      <c r="R66" s="183"/>
      <c r="S66" s="184"/>
      <c r="T66" s="183"/>
      <c r="U66" s="184"/>
      <c r="V66" s="123" t="s">
        <v>61</v>
      </c>
      <c r="W66" s="149"/>
      <c r="Z66" s="23"/>
      <c r="AA66" s="17"/>
      <c r="AB66" s="17"/>
      <c r="AC66" s="18"/>
      <c r="AD66" s="56"/>
      <c r="AE66" s="18"/>
    </row>
    <row r="67" spans="1:31" s="7" customFormat="1" ht="12.75" customHeight="1">
      <c r="A67" s="278">
        <f t="shared" si="11"/>
        <v>791.60085000000004</v>
      </c>
      <c r="B67" s="184"/>
      <c r="C67" s="219"/>
      <c r="D67" s="194"/>
      <c r="E67" s="282">
        <f t="shared" si="12"/>
        <v>0.91200000000000003</v>
      </c>
      <c r="F67" s="283"/>
      <c r="G67" s="198">
        <v>5.7000000000000002E-2</v>
      </c>
      <c r="H67" s="199"/>
      <c r="I67" s="41">
        <v>16</v>
      </c>
      <c r="J67" s="133">
        <f>J65+25</f>
        <v>79575</v>
      </c>
      <c r="K67" s="187">
        <f t="shared" si="26"/>
        <v>790.68885</v>
      </c>
      <c r="L67" s="188"/>
      <c r="M67" s="8"/>
      <c r="N67" s="183"/>
      <c r="O67" s="184"/>
      <c r="P67" s="183"/>
      <c r="Q67" s="184"/>
      <c r="R67" s="183"/>
      <c r="S67" s="184"/>
      <c r="T67" s="183"/>
      <c r="U67" s="184"/>
      <c r="V67" s="40"/>
      <c r="W67" s="149"/>
      <c r="Z67" s="28">
        <v>79425</v>
      </c>
      <c r="AA67" s="22" t="s">
        <v>24</v>
      </c>
      <c r="AB67" s="11"/>
      <c r="AC67" s="12"/>
      <c r="AD67" s="57">
        <v>150</v>
      </c>
      <c r="AE67" s="22" t="s">
        <v>25</v>
      </c>
    </row>
    <row r="68" spans="1:31" s="7" customFormat="1" ht="12.75" customHeight="1">
      <c r="A68" s="278">
        <f t="shared" si="11"/>
        <v>791.63060800000005</v>
      </c>
      <c r="B68" s="184"/>
      <c r="C68" s="219" t="s">
        <v>55</v>
      </c>
      <c r="D68" s="194"/>
      <c r="E68" s="282">
        <f t="shared" si="12"/>
        <v>0.91200000000000003</v>
      </c>
      <c r="F68" s="283"/>
      <c r="G68" s="298">
        <f t="shared" ref="G68:G75" si="27">0.057-((0.057-0.016)/($J$75-$J$68))*($J68-$J$68)</f>
        <v>5.7000000000000002E-2</v>
      </c>
      <c r="H68" s="299"/>
      <c r="I68" s="41">
        <v>16</v>
      </c>
      <c r="J68" s="139">
        <v>79586.039999999994</v>
      </c>
      <c r="K68" s="203">
        <f>$Z$72+($AD$69*($J68-$Z$71))</f>
        <v>790.71860800000002</v>
      </c>
      <c r="L68" s="204"/>
      <c r="M68" s="8"/>
      <c r="N68" s="183"/>
      <c r="O68" s="184"/>
      <c r="P68" s="183"/>
      <c r="Q68" s="184"/>
      <c r="R68" s="183"/>
      <c r="S68" s="184"/>
      <c r="T68" s="183"/>
      <c r="U68" s="184"/>
      <c r="V68" s="123" t="s">
        <v>61</v>
      </c>
      <c r="W68" s="149"/>
      <c r="Z68" s="60">
        <v>790.72529999999995</v>
      </c>
      <c r="AA68" s="22" t="s">
        <v>26</v>
      </c>
      <c r="AB68" s="11"/>
      <c r="AC68" s="12"/>
      <c r="AD68" s="57">
        <v>-3.186E-3</v>
      </c>
      <c r="AE68" s="25" t="s">
        <v>22</v>
      </c>
    </row>
    <row r="69" spans="1:31" s="7" customFormat="1" ht="12.75" customHeight="1">
      <c r="A69" s="278">
        <f t="shared" ref="A69:A88" si="28">E69+K69</f>
        <v>791.592964692333</v>
      </c>
      <c r="B69" s="184"/>
      <c r="C69" s="219" t="s">
        <v>55</v>
      </c>
      <c r="D69" s="194"/>
      <c r="E69" s="282">
        <f t="shared" ref="E69:E88" si="29">G69*I69</f>
        <v>0.83666469233297736</v>
      </c>
      <c r="F69" s="283"/>
      <c r="G69" s="298">
        <f t="shared" si="27"/>
        <v>5.2291543270811085E-2</v>
      </c>
      <c r="H69" s="299"/>
      <c r="I69" s="41">
        <v>16</v>
      </c>
      <c r="J69" s="34">
        <f>J67+25</f>
        <v>79600</v>
      </c>
      <c r="K69" s="203">
        <f t="shared" ref="K69:K76" si="30">$Z$72+($AD$69*($J69-$Z$71))</f>
        <v>790.75630000000001</v>
      </c>
      <c r="L69" s="204"/>
      <c r="M69" s="8"/>
      <c r="N69" s="183"/>
      <c r="O69" s="184"/>
      <c r="P69" s="183"/>
      <c r="Q69" s="184"/>
      <c r="R69" s="183"/>
      <c r="S69" s="184"/>
      <c r="T69" s="183"/>
      <c r="U69" s="184"/>
      <c r="V69" s="8"/>
      <c r="W69" s="149"/>
      <c r="Z69" s="28">
        <v>79500</v>
      </c>
      <c r="AA69" s="22" t="s">
        <v>21</v>
      </c>
      <c r="AB69" s="11"/>
      <c r="AC69" s="12"/>
      <c r="AD69" s="57">
        <v>2.7000000000000001E-3</v>
      </c>
      <c r="AE69" s="25" t="s">
        <v>27</v>
      </c>
    </row>
    <row r="70" spans="1:31" s="7" customFormat="1" ht="12.75" customHeight="1">
      <c r="A70" s="278">
        <f t="shared" si="28"/>
        <v>791.52555189206976</v>
      </c>
      <c r="B70" s="184"/>
      <c r="C70" s="219" t="s">
        <v>55</v>
      </c>
      <c r="D70" s="194"/>
      <c r="E70" s="282">
        <f t="shared" si="29"/>
        <v>0.70175189206974642</v>
      </c>
      <c r="F70" s="283"/>
      <c r="G70" s="298">
        <f t="shared" si="27"/>
        <v>4.3859493254359151E-2</v>
      </c>
      <c r="H70" s="299"/>
      <c r="I70" s="41">
        <v>16</v>
      </c>
      <c r="J70" s="34">
        <f t="shared" si="13"/>
        <v>79625</v>
      </c>
      <c r="K70" s="203">
        <f t="shared" si="30"/>
        <v>790.82380000000001</v>
      </c>
      <c r="L70" s="204"/>
      <c r="M70" s="8"/>
      <c r="N70" s="183"/>
      <c r="O70" s="184"/>
      <c r="P70" s="183"/>
      <c r="Q70" s="184"/>
      <c r="R70" s="183"/>
      <c r="S70" s="184"/>
      <c r="T70" s="183"/>
      <c r="U70" s="184"/>
      <c r="V70" s="8"/>
      <c r="W70" s="149"/>
      <c r="Z70" s="60">
        <v>790.48630000000003</v>
      </c>
      <c r="AA70" s="22" t="s">
        <v>23</v>
      </c>
      <c r="AB70" s="11"/>
      <c r="AC70" s="12"/>
      <c r="AD70" s="58"/>
      <c r="AE70" s="18"/>
    </row>
    <row r="71" spans="1:31" s="7" customFormat="1" ht="12.75" customHeight="1">
      <c r="A71" s="278">
        <f t="shared" si="28"/>
        <v>791.45813909180652</v>
      </c>
      <c r="B71" s="184"/>
      <c r="C71" s="219" t="s">
        <v>55</v>
      </c>
      <c r="D71" s="194"/>
      <c r="E71" s="282">
        <f t="shared" si="29"/>
        <v>0.56683909180651548</v>
      </c>
      <c r="F71" s="283"/>
      <c r="G71" s="298">
        <f t="shared" si="27"/>
        <v>3.5427443237907218E-2</v>
      </c>
      <c r="H71" s="299"/>
      <c r="I71" s="41">
        <v>16</v>
      </c>
      <c r="J71" s="34">
        <f t="shared" si="13"/>
        <v>79650</v>
      </c>
      <c r="K71" s="203">
        <f t="shared" si="30"/>
        <v>790.8913</v>
      </c>
      <c r="L71" s="204"/>
      <c r="M71" s="8"/>
      <c r="N71" s="183"/>
      <c r="O71" s="184"/>
      <c r="P71" s="183"/>
      <c r="Q71" s="184"/>
      <c r="R71" s="183"/>
      <c r="S71" s="184"/>
      <c r="T71" s="183"/>
      <c r="U71" s="184"/>
      <c r="V71" s="8"/>
      <c r="W71" s="149"/>
      <c r="Z71" s="28">
        <v>79575</v>
      </c>
      <c r="AA71" s="22" t="s">
        <v>28</v>
      </c>
      <c r="AB71" s="11"/>
      <c r="AC71" s="12"/>
      <c r="AD71" s="58"/>
      <c r="AE71" s="18"/>
    </row>
    <row r="72" spans="1:31" s="7" customFormat="1" ht="12.75" customHeight="1">
      <c r="A72" s="278">
        <f t="shared" si="28"/>
        <v>791.44831704680814</v>
      </c>
      <c r="B72" s="184"/>
      <c r="C72" s="219" t="s">
        <v>55</v>
      </c>
      <c r="D72" s="194"/>
      <c r="E72" s="282">
        <f t="shared" si="29"/>
        <v>0.54718229680815322</v>
      </c>
      <c r="F72" s="283"/>
      <c r="G72" s="298">
        <f t="shared" si="27"/>
        <v>3.4198893550509576E-2</v>
      </c>
      <c r="H72" s="299"/>
      <c r="I72" s="41">
        <v>16</v>
      </c>
      <c r="J72" s="137">
        <v>79653.642500000002</v>
      </c>
      <c r="K72" s="203">
        <f t="shared" si="30"/>
        <v>790.90113474999998</v>
      </c>
      <c r="L72" s="204"/>
      <c r="M72" s="8"/>
      <c r="N72" s="183"/>
      <c r="O72" s="184"/>
      <c r="P72" s="183"/>
      <c r="Q72" s="184"/>
      <c r="R72" s="183"/>
      <c r="S72" s="184"/>
      <c r="T72" s="183"/>
      <c r="U72" s="184"/>
      <c r="V72" s="116" t="s">
        <v>32</v>
      </c>
      <c r="W72" s="149"/>
      <c r="Z72" s="60">
        <v>790.68880000000001</v>
      </c>
      <c r="AA72" s="22" t="s">
        <v>29</v>
      </c>
      <c r="AB72" s="11"/>
      <c r="AC72" s="12"/>
      <c r="AD72" s="58"/>
      <c r="AE72" s="18"/>
    </row>
    <row r="73" spans="1:31" s="7" customFormat="1" ht="12.75" customHeight="1">
      <c r="A73" s="278">
        <f t="shared" si="28"/>
        <v>791.39072629154327</v>
      </c>
      <c r="B73" s="184"/>
      <c r="C73" s="219" t="s">
        <v>55</v>
      </c>
      <c r="D73" s="194"/>
      <c r="E73" s="282">
        <f t="shared" si="29"/>
        <v>0.43192629154328455</v>
      </c>
      <c r="F73" s="283"/>
      <c r="G73" s="298">
        <f t="shared" si="27"/>
        <v>2.6995393221455284E-2</v>
      </c>
      <c r="H73" s="299"/>
      <c r="I73" s="41">
        <v>16</v>
      </c>
      <c r="J73" s="34">
        <f>J71+25</f>
        <v>79675</v>
      </c>
      <c r="K73" s="203">
        <f t="shared" si="30"/>
        <v>790.9588</v>
      </c>
      <c r="L73" s="204"/>
      <c r="M73" s="8"/>
      <c r="N73" s="183"/>
      <c r="O73" s="184"/>
      <c r="P73" s="183"/>
      <c r="Q73" s="184"/>
      <c r="R73" s="183"/>
      <c r="S73" s="184"/>
      <c r="T73" s="183"/>
      <c r="U73" s="184"/>
      <c r="V73" s="8"/>
      <c r="W73" s="149"/>
      <c r="Z73" s="31"/>
      <c r="AA73" s="22"/>
      <c r="AB73" s="11"/>
      <c r="AC73" s="12"/>
      <c r="AD73" s="58"/>
      <c r="AE73" s="18"/>
    </row>
    <row r="74" spans="1:31" s="7" customFormat="1" ht="12.75" customHeight="1">
      <c r="A74" s="278">
        <f t="shared" si="28"/>
        <v>791.32331349128003</v>
      </c>
      <c r="B74" s="184"/>
      <c r="C74" s="219" t="s">
        <v>55</v>
      </c>
      <c r="D74" s="194"/>
      <c r="E74" s="282">
        <f t="shared" si="29"/>
        <v>0.29701349128005361</v>
      </c>
      <c r="F74" s="283"/>
      <c r="G74" s="298">
        <f t="shared" si="27"/>
        <v>1.8563343205003351E-2</v>
      </c>
      <c r="H74" s="299"/>
      <c r="I74" s="41">
        <v>16</v>
      </c>
      <c r="J74" s="34">
        <f t="shared" si="13"/>
        <v>79700</v>
      </c>
      <c r="K74" s="203">
        <f t="shared" si="30"/>
        <v>791.02629999999999</v>
      </c>
      <c r="L74" s="204"/>
      <c r="M74" s="8"/>
      <c r="N74" s="183"/>
      <c r="O74" s="184"/>
      <c r="P74" s="183"/>
      <c r="Q74" s="184"/>
      <c r="R74" s="183"/>
      <c r="S74" s="184"/>
      <c r="T74" s="183"/>
      <c r="U74" s="184"/>
      <c r="V74" s="8"/>
      <c r="W74" s="149"/>
      <c r="Z74" s="31"/>
      <c r="AA74" s="22"/>
      <c r="AB74" s="11"/>
      <c r="AC74" s="12"/>
      <c r="AD74" s="58"/>
      <c r="AE74" s="18"/>
    </row>
    <row r="75" spans="1:31" s="7" customFormat="1" ht="12.75" customHeight="1">
      <c r="A75" s="278">
        <f t="shared" si="28"/>
        <v>791.30282</v>
      </c>
      <c r="B75" s="184"/>
      <c r="C75" s="219" t="s">
        <v>55</v>
      </c>
      <c r="D75" s="194"/>
      <c r="E75" s="282">
        <f t="shared" si="29"/>
        <v>0.25600000000000001</v>
      </c>
      <c r="F75" s="283"/>
      <c r="G75" s="298">
        <f t="shared" si="27"/>
        <v>1.6E-2</v>
      </c>
      <c r="H75" s="299"/>
      <c r="I75" s="41">
        <v>16</v>
      </c>
      <c r="J75" s="139">
        <v>79707.600000000006</v>
      </c>
      <c r="K75" s="203">
        <f t="shared" si="30"/>
        <v>791.04682000000003</v>
      </c>
      <c r="L75" s="204"/>
      <c r="M75" s="8"/>
      <c r="N75" s="183"/>
      <c r="O75" s="184"/>
      <c r="P75" s="183"/>
      <c r="Q75" s="184"/>
      <c r="R75" s="183"/>
      <c r="S75" s="184"/>
      <c r="T75" s="183"/>
      <c r="U75" s="184"/>
      <c r="V75" s="8"/>
      <c r="W75" s="149"/>
      <c r="Z75" s="27" t="s">
        <v>30</v>
      </c>
      <c r="AA75" s="26"/>
      <c r="AB75" s="11"/>
      <c r="AC75" s="12"/>
      <c r="AD75" s="58"/>
      <c r="AE75" s="18"/>
    </row>
    <row r="76" spans="1:31" s="7" customFormat="1" ht="12.75" customHeight="1">
      <c r="A76" s="278">
        <f t="shared" si="28"/>
        <v>791.34979999999996</v>
      </c>
      <c r="B76" s="184"/>
      <c r="C76" s="281"/>
      <c r="D76" s="184"/>
      <c r="E76" s="282">
        <f t="shared" si="29"/>
        <v>0.25600000000000001</v>
      </c>
      <c r="F76" s="283"/>
      <c r="G76" s="198">
        <v>1.6E-2</v>
      </c>
      <c r="H76" s="199"/>
      <c r="I76" s="41">
        <v>16</v>
      </c>
      <c r="J76" s="34">
        <f>J74+25</f>
        <v>79725</v>
      </c>
      <c r="K76" s="203">
        <f t="shared" si="30"/>
        <v>791.09379999999999</v>
      </c>
      <c r="L76" s="204"/>
      <c r="M76" s="8"/>
      <c r="N76" s="183"/>
      <c r="O76" s="184"/>
      <c r="P76" s="183"/>
      <c r="Q76" s="184"/>
      <c r="R76" s="183"/>
      <c r="S76" s="184"/>
      <c r="T76" s="183"/>
      <c r="U76" s="184"/>
      <c r="V76" s="8"/>
      <c r="W76" s="149"/>
      <c r="Z76" s="28"/>
      <c r="AA76" s="22"/>
      <c r="AB76" s="11"/>
      <c r="AC76" s="12"/>
      <c r="AD76" s="57"/>
      <c r="AE76" s="25"/>
    </row>
    <row r="77" spans="1:31" s="7" customFormat="1" ht="12.75" customHeight="1">
      <c r="A77" s="278">
        <f t="shared" si="28"/>
        <v>791.41729999999995</v>
      </c>
      <c r="B77" s="184"/>
      <c r="C77" s="281"/>
      <c r="D77" s="184"/>
      <c r="E77" s="282">
        <f t="shared" si="29"/>
        <v>0.25600000000000001</v>
      </c>
      <c r="F77" s="283"/>
      <c r="G77" s="198">
        <v>1.6E-2</v>
      </c>
      <c r="H77" s="199"/>
      <c r="I77" s="41">
        <v>16</v>
      </c>
      <c r="J77" s="151">
        <f t="shared" si="13"/>
        <v>79750</v>
      </c>
      <c r="K77" s="187">
        <f t="shared" ref="K77:K89" si="31">$Z$82+(0.5*(($AD$83-$AD$82)/$AD$81)*($J77-$Z$81)^2)+($AD$82*($J77-$Z$81))</f>
        <v>791.16129999999998</v>
      </c>
      <c r="L77" s="188"/>
      <c r="M77" s="8"/>
      <c r="N77" s="183"/>
      <c r="O77" s="184"/>
      <c r="P77" s="183"/>
      <c r="Q77" s="184"/>
      <c r="R77" s="183"/>
      <c r="S77" s="184"/>
      <c r="T77" s="183"/>
      <c r="U77" s="184"/>
      <c r="V77" s="8"/>
      <c r="W77" s="149"/>
      <c r="Z77" s="31"/>
      <c r="AA77" s="22"/>
      <c r="AB77" s="11"/>
      <c r="AC77" s="12"/>
      <c r="AD77" s="58"/>
      <c r="AE77" s="18"/>
    </row>
    <row r="78" spans="1:31" s="7" customFormat="1" ht="12.75" customHeight="1">
      <c r="A78" s="206">
        <f t="shared" si="28"/>
        <v>791.51805416666662</v>
      </c>
      <c r="B78" s="207"/>
      <c r="C78" s="208"/>
      <c r="D78" s="207"/>
      <c r="E78" s="209">
        <f t="shared" si="29"/>
        <v>0.25600000000000001</v>
      </c>
      <c r="F78" s="210"/>
      <c r="G78" s="209">
        <v>1.6E-2</v>
      </c>
      <c r="H78" s="210"/>
      <c r="I78" s="78">
        <v>16</v>
      </c>
      <c r="J78" s="77">
        <f t="shared" si="13"/>
        <v>79775</v>
      </c>
      <c r="K78" s="187">
        <f t="shared" si="31"/>
        <v>791.26205416666664</v>
      </c>
      <c r="L78" s="188"/>
      <c r="M78" s="79"/>
      <c r="N78" s="216"/>
      <c r="O78" s="207"/>
      <c r="P78" s="216"/>
      <c r="Q78" s="207"/>
      <c r="R78" s="216"/>
      <c r="S78" s="207"/>
      <c r="T78" s="216"/>
      <c r="U78" s="207"/>
      <c r="V78" s="79"/>
      <c r="W78" s="149"/>
      <c r="Z78" s="28"/>
      <c r="AA78" s="22"/>
      <c r="AB78" s="11"/>
      <c r="AC78" s="12"/>
      <c r="AD78" s="58"/>
      <c r="AE78" s="18"/>
    </row>
    <row r="79" spans="1:31" s="7" customFormat="1" ht="12.75" customHeight="1">
      <c r="A79" s="278">
        <f t="shared" si="28"/>
        <v>791.68531666666661</v>
      </c>
      <c r="B79" s="184"/>
      <c r="C79" s="281"/>
      <c r="D79" s="184"/>
      <c r="E79" s="282">
        <f t="shared" si="29"/>
        <v>0.25600000000000001</v>
      </c>
      <c r="F79" s="283"/>
      <c r="G79" s="198">
        <v>1.6E-2</v>
      </c>
      <c r="H79" s="199"/>
      <c r="I79" s="41">
        <v>16</v>
      </c>
      <c r="J79" s="34">
        <f t="shared" si="13"/>
        <v>79800</v>
      </c>
      <c r="K79" s="187">
        <f t="shared" si="31"/>
        <v>791.42931666666664</v>
      </c>
      <c r="L79" s="188"/>
      <c r="M79" s="8"/>
      <c r="N79" s="183"/>
      <c r="O79" s="184"/>
      <c r="P79" s="183"/>
      <c r="Q79" s="184"/>
      <c r="R79" s="183"/>
      <c r="S79" s="184"/>
      <c r="T79" s="183"/>
      <c r="U79" s="184"/>
      <c r="V79" s="8"/>
      <c r="W79" s="149"/>
      <c r="Z79" s="27" t="s">
        <v>83</v>
      </c>
      <c r="AA79" s="17"/>
      <c r="AB79" s="17"/>
      <c r="AC79" s="18"/>
      <c r="AD79" s="56"/>
      <c r="AE79" s="18"/>
    </row>
    <row r="80" spans="1:31" s="7" customFormat="1" ht="12.75" customHeight="1">
      <c r="A80" s="278">
        <f t="shared" si="28"/>
        <v>791.91908749999993</v>
      </c>
      <c r="B80" s="184"/>
      <c r="C80" s="281"/>
      <c r="D80" s="184"/>
      <c r="E80" s="282">
        <f t="shared" si="29"/>
        <v>0.25600000000000001</v>
      </c>
      <c r="F80" s="283"/>
      <c r="G80" s="198">
        <v>1.6E-2</v>
      </c>
      <c r="H80" s="199"/>
      <c r="I80" s="41">
        <v>16</v>
      </c>
      <c r="J80" s="34">
        <f t="shared" si="13"/>
        <v>79825</v>
      </c>
      <c r="K80" s="187">
        <f t="shared" si="31"/>
        <v>791.66308749999996</v>
      </c>
      <c r="L80" s="188"/>
      <c r="M80" s="8"/>
      <c r="N80" s="183"/>
      <c r="O80" s="184"/>
      <c r="P80" s="183"/>
      <c r="Q80" s="184"/>
      <c r="R80" s="183"/>
      <c r="S80" s="184"/>
      <c r="T80" s="183"/>
      <c r="U80" s="184"/>
      <c r="V80" s="8"/>
      <c r="Y80" s="43"/>
      <c r="Z80" s="23"/>
      <c r="AA80" s="17"/>
      <c r="AB80" s="17"/>
      <c r="AC80" s="18"/>
      <c r="AD80" s="56"/>
      <c r="AE80" s="18"/>
    </row>
    <row r="81" spans="1:31" s="7" customFormat="1" ht="12.75" customHeight="1">
      <c r="A81" s="278">
        <f t="shared" si="28"/>
        <v>792.21936666666659</v>
      </c>
      <c r="B81" s="184"/>
      <c r="C81" s="281"/>
      <c r="D81" s="184"/>
      <c r="E81" s="282">
        <f t="shared" si="29"/>
        <v>0.25600000000000001</v>
      </c>
      <c r="F81" s="283"/>
      <c r="G81" s="198">
        <v>1.6E-2</v>
      </c>
      <c r="H81" s="199"/>
      <c r="I81" s="41">
        <v>16</v>
      </c>
      <c r="J81" s="34">
        <f>J80+25</f>
        <v>79850</v>
      </c>
      <c r="K81" s="187">
        <f t="shared" si="31"/>
        <v>791.96336666666662</v>
      </c>
      <c r="L81" s="188"/>
      <c r="M81" s="8"/>
      <c r="N81" s="183"/>
      <c r="O81" s="184"/>
      <c r="P81" s="183"/>
      <c r="Q81" s="184"/>
      <c r="R81" s="183"/>
      <c r="S81" s="184"/>
      <c r="T81" s="183"/>
      <c r="U81" s="184"/>
      <c r="V81" s="8"/>
      <c r="Y81" s="43"/>
      <c r="Z81" s="28">
        <v>79750</v>
      </c>
      <c r="AA81" s="22" t="s">
        <v>24</v>
      </c>
      <c r="AB81" s="11"/>
      <c r="AC81" s="12"/>
      <c r="AD81" s="119">
        <v>300</v>
      </c>
      <c r="AE81" s="22" t="s">
        <v>25</v>
      </c>
    </row>
    <row r="82" spans="1:31" s="7" customFormat="1" ht="12.75" customHeight="1">
      <c r="A82" s="278">
        <f t="shared" si="28"/>
        <v>792.58615416666657</v>
      </c>
      <c r="B82" s="184"/>
      <c r="C82" s="281"/>
      <c r="D82" s="184"/>
      <c r="E82" s="282">
        <f t="shared" si="29"/>
        <v>0.25600000000000001</v>
      </c>
      <c r="F82" s="283"/>
      <c r="G82" s="198">
        <v>1.6E-2</v>
      </c>
      <c r="H82" s="199"/>
      <c r="I82" s="41">
        <v>16</v>
      </c>
      <c r="J82" s="34">
        <f t="shared" si="13"/>
        <v>79875</v>
      </c>
      <c r="K82" s="187">
        <f t="shared" si="31"/>
        <v>792.3301541666666</v>
      </c>
      <c r="L82" s="188"/>
      <c r="M82" s="8"/>
      <c r="N82" s="183"/>
      <c r="O82" s="184"/>
      <c r="P82" s="183"/>
      <c r="Q82" s="184"/>
      <c r="R82" s="183"/>
      <c r="S82" s="184"/>
      <c r="T82" s="183"/>
      <c r="U82" s="184"/>
      <c r="V82" s="8"/>
      <c r="Y82" s="43"/>
      <c r="Z82" s="31">
        <v>791.16129999999998</v>
      </c>
      <c r="AA82" s="22" t="s">
        <v>26</v>
      </c>
      <c r="AB82" s="11"/>
      <c r="AC82" s="12"/>
      <c r="AD82" s="136">
        <v>2.7000000000000001E-3</v>
      </c>
      <c r="AE82" s="25" t="s">
        <v>22</v>
      </c>
    </row>
    <row r="83" spans="1:31" s="7" customFormat="1" ht="12.75" customHeight="1">
      <c r="A83" s="278">
        <f t="shared" si="28"/>
        <v>793.01944999999989</v>
      </c>
      <c r="B83" s="184"/>
      <c r="C83" s="281"/>
      <c r="D83" s="184"/>
      <c r="E83" s="282">
        <f t="shared" si="29"/>
        <v>0.25600000000000001</v>
      </c>
      <c r="F83" s="283"/>
      <c r="G83" s="198">
        <v>1.6E-2</v>
      </c>
      <c r="H83" s="199"/>
      <c r="I83" s="41">
        <v>16</v>
      </c>
      <c r="J83" s="34">
        <f t="shared" si="13"/>
        <v>79900</v>
      </c>
      <c r="K83" s="187">
        <f t="shared" si="31"/>
        <v>792.76344999999992</v>
      </c>
      <c r="L83" s="188"/>
      <c r="M83" s="8"/>
      <c r="N83" s="183"/>
      <c r="O83" s="184"/>
      <c r="P83" s="183"/>
      <c r="Q83" s="184"/>
      <c r="R83" s="183"/>
      <c r="S83" s="184"/>
      <c r="T83" s="183"/>
      <c r="U83" s="184"/>
      <c r="V83" s="8"/>
      <c r="Y83" s="43"/>
      <c r="Z83" s="28">
        <v>79900</v>
      </c>
      <c r="AA83" s="22" t="s">
        <v>21</v>
      </c>
      <c r="AB83" s="11"/>
      <c r="AC83" s="12"/>
      <c r="AD83" s="136">
        <v>3.4624000000000002E-2</v>
      </c>
      <c r="AE83" s="25" t="s">
        <v>27</v>
      </c>
    </row>
    <row r="84" spans="1:31" s="7" customFormat="1" ht="12.75" customHeight="1">
      <c r="A84" s="278">
        <f t="shared" si="28"/>
        <v>793.51925416666654</v>
      </c>
      <c r="B84" s="184"/>
      <c r="C84" s="281"/>
      <c r="D84" s="184"/>
      <c r="E84" s="282">
        <f t="shared" si="29"/>
        <v>0.25600000000000001</v>
      </c>
      <c r="F84" s="283"/>
      <c r="G84" s="198">
        <v>1.6E-2</v>
      </c>
      <c r="H84" s="199"/>
      <c r="I84" s="41">
        <v>16</v>
      </c>
      <c r="J84" s="34">
        <f t="shared" si="13"/>
        <v>79925</v>
      </c>
      <c r="K84" s="187">
        <f t="shared" si="31"/>
        <v>793.26325416666657</v>
      </c>
      <c r="L84" s="188"/>
      <c r="M84" s="8"/>
      <c r="N84" s="183"/>
      <c r="O84" s="184"/>
      <c r="P84" s="183"/>
      <c r="Q84" s="184"/>
      <c r="R84" s="183"/>
      <c r="S84" s="184"/>
      <c r="T84" s="183"/>
      <c r="U84" s="184"/>
      <c r="V84" s="8"/>
      <c r="Y84" s="43"/>
      <c r="Z84" s="31">
        <v>791.56629999999996</v>
      </c>
      <c r="AA84" s="22" t="s">
        <v>23</v>
      </c>
      <c r="AB84" s="11"/>
      <c r="AC84" s="12"/>
      <c r="AD84" s="58"/>
      <c r="AE84" s="18"/>
    </row>
    <row r="85" spans="1:31" s="7" customFormat="1" ht="12.75" customHeight="1">
      <c r="A85" s="278">
        <f t="shared" si="28"/>
        <v>794.08556666666664</v>
      </c>
      <c r="B85" s="184"/>
      <c r="C85" s="281"/>
      <c r="D85" s="184"/>
      <c r="E85" s="282">
        <f t="shared" si="29"/>
        <v>0.25600000000000001</v>
      </c>
      <c r="F85" s="283"/>
      <c r="G85" s="198">
        <v>1.6E-2</v>
      </c>
      <c r="H85" s="199"/>
      <c r="I85" s="41">
        <v>16</v>
      </c>
      <c r="J85" s="34">
        <f t="shared" si="13"/>
        <v>79950</v>
      </c>
      <c r="K85" s="187">
        <f t="shared" si="31"/>
        <v>793.82956666666666</v>
      </c>
      <c r="L85" s="188"/>
      <c r="M85" s="8"/>
      <c r="N85" s="183"/>
      <c r="O85" s="184"/>
      <c r="P85" s="183"/>
      <c r="Q85" s="184"/>
      <c r="R85" s="183"/>
      <c r="S85" s="184"/>
      <c r="T85" s="183"/>
      <c r="U85" s="184"/>
      <c r="V85" s="8"/>
      <c r="Y85" s="43"/>
      <c r="Z85" s="28">
        <v>80050</v>
      </c>
      <c r="AA85" s="22" t="s">
        <v>28</v>
      </c>
      <c r="AB85" s="11"/>
      <c r="AC85" s="12"/>
      <c r="AD85" s="58"/>
      <c r="AE85" s="18"/>
    </row>
    <row r="86" spans="1:31" s="7" customFormat="1" ht="12.75" customHeight="1">
      <c r="A86" s="278">
        <f t="shared" si="28"/>
        <v>794.71838749999995</v>
      </c>
      <c r="B86" s="184"/>
      <c r="C86" s="281"/>
      <c r="D86" s="184"/>
      <c r="E86" s="282">
        <f t="shared" si="29"/>
        <v>0.25600000000000001</v>
      </c>
      <c r="F86" s="283"/>
      <c r="G86" s="198">
        <v>1.6E-2</v>
      </c>
      <c r="H86" s="199"/>
      <c r="I86" s="41">
        <v>16</v>
      </c>
      <c r="J86" s="34">
        <f t="shared" si="13"/>
        <v>79975</v>
      </c>
      <c r="K86" s="187">
        <f t="shared" si="31"/>
        <v>794.46238749999998</v>
      </c>
      <c r="L86" s="188"/>
      <c r="M86" s="8"/>
      <c r="N86" s="183"/>
      <c r="O86" s="184"/>
      <c r="P86" s="183"/>
      <c r="Q86" s="184"/>
      <c r="R86" s="183"/>
      <c r="S86" s="184"/>
      <c r="T86" s="183"/>
      <c r="U86" s="184"/>
      <c r="V86" s="8"/>
      <c r="Y86" s="43"/>
      <c r="Z86" s="31">
        <v>796.76</v>
      </c>
      <c r="AA86" s="22" t="s">
        <v>29</v>
      </c>
      <c r="AB86" s="11"/>
      <c r="AC86" s="12"/>
      <c r="AD86" s="58"/>
      <c r="AE86" s="18"/>
    </row>
    <row r="87" spans="1:31" s="7" customFormat="1" ht="12.75" customHeight="1">
      <c r="A87" s="278">
        <f t="shared" si="28"/>
        <v>795.41771666666659</v>
      </c>
      <c r="B87" s="184"/>
      <c r="C87" s="281"/>
      <c r="D87" s="184"/>
      <c r="E87" s="282">
        <f t="shared" si="29"/>
        <v>0.25600000000000001</v>
      </c>
      <c r="F87" s="283"/>
      <c r="G87" s="198">
        <v>1.6E-2</v>
      </c>
      <c r="H87" s="199"/>
      <c r="I87" s="41">
        <v>16</v>
      </c>
      <c r="J87" s="34">
        <f t="shared" si="13"/>
        <v>80000</v>
      </c>
      <c r="K87" s="187">
        <f t="shared" si="31"/>
        <v>795.16171666666662</v>
      </c>
      <c r="L87" s="188"/>
      <c r="M87" s="8"/>
      <c r="N87" s="183"/>
      <c r="O87" s="184"/>
      <c r="P87" s="183"/>
      <c r="Q87" s="184"/>
      <c r="R87" s="183"/>
      <c r="S87" s="184"/>
      <c r="T87" s="183"/>
      <c r="U87" s="184"/>
      <c r="V87" s="8"/>
      <c r="Y87" s="43"/>
      <c r="Z87" s="31"/>
      <c r="AA87" s="22"/>
      <c r="AB87" s="11"/>
      <c r="AC87" s="12"/>
      <c r="AD87" s="58"/>
      <c r="AE87" s="18"/>
    </row>
    <row r="88" spans="1:31" s="7" customFormat="1" ht="12.75" customHeight="1">
      <c r="A88" s="278">
        <f t="shared" si="28"/>
        <v>796.18355416666657</v>
      </c>
      <c r="B88" s="184"/>
      <c r="C88" s="281"/>
      <c r="D88" s="184"/>
      <c r="E88" s="282">
        <f t="shared" si="29"/>
        <v>0.25600000000000001</v>
      </c>
      <c r="F88" s="283"/>
      <c r="G88" s="198">
        <v>1.6E-2</v>
      </c>
      <c r="H88" s="199"/>
      <c r="I88" s="41">
        <v>16</v>
      </c>
      <c r="J88" s="34">
        <f t="shared" si="13"/>
        <v>80025</v>
      </c>
      <c r="K88" s="187">
        <f t="shared" si="31"/>
        <v>795.9275541666666</v>
      </c>
      <c r="L88" s="188"/>
      <c r="M88" s="8"/>
      <c r="N88" s="183"/>
      <c r="O88" s="184"/>
      <c r="P88" s="183"/>
      <c r="Q88" s="184"/>
      <c r="R88" s="183"/>
      <c r="S88" s="184"/>
      <c r="T88" s="183"/>
      <c r="U88" s="184"/>
      <c r="V88" s="8"/>
      <c r="Y88" s="43"/>
      <c r="Z88" s="27" t="s">
        <v>30</v>
      </c>
      <c r="AA88" s="22"/>
      <c r="AB88" s="11"/>
      <c r="AC88" s="12"/>
      <c r="AD88" s="58"/>
      <c r="AE88" s="18"/>
    </row>
    <row r="89" spans="1:31" s="7" customFormat="1" ht="12.75" customHeight="1">
      <c r="A89" s="278">
        <f t="shared" ref="A89:A112" si="32">E89+K89</f>
        <v>797.01589999999987</v>
      </c>
      <c r="B89" s="184"/>
      <c r="C89" s="281"/>
      <c r="D89" s="184"/>
      <c r="E89" s="282">
        <f t="shared" ref="E89:E112" si="33">G89*I89</f>
        <v>0.25600000000000001</v>
      </c>
      <c r="F89" s="283"/>
      <c r="G89" s="198">
        <v>1.6E-2</v>
      </c>
      <c r="H89" s="199"/>
      <c r="I89" s="41">
        <v>16</v>
      </c>
      <c r="J89" s="151">
        <f>J88+25</f>
        <v>80050</v>
      </c>
      <c r="K89" s="187">
        <f t="shared" si="31"/>
        <v>796.7598999999999</v>
      </c>
      <c r="L89" s="188"/>
      <c r="M89" s="8"/>
      <c r="N89" s="183"/>
      <c r="O89" s="184"/>
      <c r="P89" s="183"/>
      <c r="Q89" s="184"/>
      <c r="R89" s="183"/>
      <c r="S89" s="184"/>
      <c r="T89" s="183"/>
      <c r="U89" s="184"/>
      <c r="V89" s="8"/>
      <c r="Y89" s="43"/>
      <c r="AA89" s="26"/>
      <c r="AB89" s="11"/>
      <c r="AC89" s="12"/>
      <c r="AD89" s="58"/>
      <c r="AE89" s="18"/>
    </row>
    <row r="90" spans="1:31" s="7" customFormat="1" ht="12.75" customHeight="1">
      <c r="A90" s="278">
        <f t="shared" si="32"/>
        <v>797.88159999999993</v>
      </c>
      <c r="B90" s="184"/>
      <c r="C90" s="281"/>
      <c r="D90" s="184"/>
      <c r="E90" s="282">
        <f t="shared" si="33"/>
        <v>0.25600000000000001</v>
      </c>
      <c r="F90" s="283"/>
      <c r="G90" s="198">
        <v>1.6E-2</v>
      </c>
      <c r="H90" s="199"/>
      <c r="I90" s="41">
        <v>16</v>
      </c>
      <c r="J90" s="151">
        <f t="shared" si="13"/>
        <v>80075</v>
      </c>
      <c r="K90" s="187">
        <f>$Z$95+(0.5*(($AD$96-$AD$95)/$AD$94)*($J90-$Z$94)^2)+($AD$95*($J90-$Z$94))</f>
        <v>797.62559999999996</v>
      </c>
      <c r="L90" s="188"/>
      <c r="M90" s="8"/>
      <c r="N90" s="183"/>
      <c r="O90" s="184"/>
      <c r="P90" s="183"/>
      <c r="Q90" s="184"/>
      <c r="R90" s="183"/>
      <c r="S90" s="184"/>
      <c r="T90" s="183"/>
      <c r="U90" s="184"/>
      <c r="V90" s="8"/>
      <c r="Y90" s="43"/>
      <c r="Z90" s="28"/>
      <c r="AA90" s="25"/>
      <c r="AB90" s="29"/>
      <c r="AC90" s="24"/>
      <c r="AD90" s="57"/>
      <c r="AE90" s="25"/>
    </row>
    <row r="91" spans="1:31" s="7" customFormat="1" ht="12.75" customHeight="1">
      <c r="A91" s="278">
        <f t="shared" si="32"/>
        <v>798.71416249999993</v>
      </c>
      <c r="B91" s="184"/>
      <c r="C91" s="281"/>
      <c r="D91" s="184"/>
      <c r="E91" s="282">
        <f t="shared" si="33"/>
        <v>0.25600000000000001</v>
      </c>
      <c r="F91" s="283"/>
      <c r="G91" s="198">
        <v>1.6E-2</v>
      </c>
      <c r="H91" s="199"/>
      <c r="I91" s="41">
        <v>16</v>
      </c>
      <c r="J91" s="34">
        <f t="shared" si="13"/>
        <v>80100</v>
      </c>
      <c r="K91" s="187">
        <f t="shared" ref="K91:K99" si="34">$Z$95+(0.5*(($AD$96-$AD$95)/$AD$94)*($J91-$Z$94)^2)+($AD$95*($J91-$Z$94))</f>
        <v>798.45816249999996</v>
      </c>
      <c r="L91" s="188"/>
      <c r="M91" s="8"/>
      <c r="N91" s="183"/>
      <c r="O91" s="184"/>
      <c r="P91" s="183"/>
      <c r="Q91" s="184"/>
      <c r="R91" s="183"/>
      <c r="S91" s="184"/>
      <c r="T91" s="183"/>
      <c r="U91" s="184"/>
      <c r="V91" s="8"/>
      <c r="Y91" s="43"/>
      <c r="Z91" s="60"/>
      <c r="AA91" s="25"/>
      <c r="AB91" s="29"/>
      <c r="AC91" s="24"/>
      <c r="AD91" s="55"/>
      <c r="AE91" s="24"/>
    </row>
    <row r="92" spans="1:31" s="7" customFormat="1" ht="12.75" customHeight="1">
      <c r="A92" s="206">
        <f t="shared" si="32"/>
        <v>799.48064999999986</v>
      </c>
      <c r="B92" s="207"/>
      <c r="C92" s="208"/>
      <c r="D92" s="207"/>
      <c r="E92" s="209">
        <f t="shared" si="33"/>
        <v>0.25600000000000001</v>
      </c>
      <c r="F92" s="210"/>
      <c r="G92" s="209">
        <v>1.6E-2</v>
      </c>
      <c r="H92" s="210"/>
      <c r="I92" s="78">
        <v>16</v>
      </c>
      <c r="J92" s="77">
        <f t="shared" si="13"/>
        <v>80125</v>
      </c>
      <c r="K92" s="187">
        <f t="shared" si="34"/>
        <v>799.22464999999988</v>
      </c>
      <c r="L92" s="188"/>
      <c r="M92" s="79"/>
      <c r="N92" s="216"/>
      <c r="O92" s="207"/>
      <c r="P92" s="216"/>
      <c r="Q92" s="207"/>
      <c r="R92" s="216"/>
      <c r="S92" s="207"/>
      <c r="T92" s="216"/>
      <c r="U92" s="207"/>
      <c r="V92" s="79"/>
      <c r="Y92" s="43"/>
      <c r="Z92" s="27" t="s">
        <v>84</v>
      </c>
      <c r="AA92" s="17"/>
      <c r="AB92" s="17"/>
      <c r="AC92" s="18"/>
      <c r="AD92" s="56"/>
      <c r="AE92" s="18"/>
    </row>
    <row r="93" spans="1:31" s="7" customFormat="1" ht="12.75" customHeight="1">
      <c r="A93" s="278">
        <f t="shared" si="32"/>
        <v>800.18106249999994</v>
      </c>
      <c r="B93" s="184"/>
      <c r="C93" s="281"/>
      <c r="D93" s="184"/>
      <c r="E93" s="282">
        <f t="shared" si="33"/>
        <v>0.25600000000000001</v>
      </c>
      <c r="F93" s="283"/>
      <c r="G93" s="198">
        <v>1.6E-2</v>
      </c>
      <c r="H93" s="199"/>
      <c r="I93" s="41">
        <v>16</v>
      </c>
      <c r="J93" s="34">
        <f t="shared" si="13"/>
        <v>80150</v>
      </c>
      <c r="K93" s="187">
        <f t="shared" si="34"/>
        <v>799.92506249999997</v>
      </c>
      <c r="L93" s="188"/>
      <c r="M93" s="8"/>
      <c r="N93" s="183"/>
      <c r="O93" s="184"/>
      <c r="P93" s="183"/>
      <c r="Q93" s="184"/>
      <c r="R93" s="183"/>
      <c r="S93" s="184"/>
      <c r="T93" s="183"/>
      <c r="U93" s="184"/>
      <c r="V93" s="8"/>
      <c r="W93" s="149"/>
      <c r="Y93" s="43"/>
      <c r="Z93" s="23"/>
      <c r="AA93" s="17"/>
      <c r="AB93" s="17"/>
      <c r="AC93" s="18"/>
      <c r="AD93" s="56"/>
      <c r="AE93" s="18"/>
    </row>
    <row r="94" spans="1:31" s="7" customFormat="1" ht="12.75" customHeight="1">
      <c r="A94" s="278">
        <f t="shared" si="32"/>
        <v>800.81539999999995</v>
      </c>
      <c r="B94" s="184"/>
      <c r="C94" s="281"/>
      <c r="D94" s="184"/>
      <c r="E94" s="282">
        <f t="shared" si="33"/>
        <v>0.25600000000000001</v>
      </c>
      <c r="F94" s="283"/>
      <c r="G94" s="198">
        <v>1.6E-2</v>
      </c>
      <c r="H94" s="199"/>
      <c r="I94" s="41">
        <v>16</v>
      </c>
      <c r="J94" s="34">
        <f t="shared" si="13"/>
        <v>80175</v>
      </c>
      <c r="K94" s="187">
        <f t="shared" si="34"/>
        <v>800.55939999999998</v>
      </c>
      <c r="L94" s="188"/>
      <c r="M94" s="8"/>
      <c r="N94" s="183"/>
      <c r="O94" s="184"/>
      <c r="P94" s="183"/>
      <c r="Q94" s="184"/>
      <c r="R94" s="183"/>
      <c r="S94" s="184"/>
      <c r="T94" s="183"/>
      <c r="U94" s="184"/>
      <c r="V94" s="8"/>
      <c r="W94" s="149"/>
      <c r="Y94" s="43"/>
      <c r="Z94" s="28">
        <v>80075</v>
      </c>
      <c r="AA94" s="22" t="s">
        <v>24</v>
      </c>
      <c r="AB94" s="11"/>
      <c r="AC94" s="12"/>
      <c r="AD94" s="119">
        <v>200</v>
      </c>
      <c r="AE94" s="22" t="s">
        <v>25</v>
      </c>
    </row>
    <row r="95" spans="1:31" s="7" customFormat="1" ht="12.75" customHeight="1">
      <c r="A95" s="278">
        <f t="shared" si="32"/>
        <v>801.3836624999999</v>
      </c>
      <c r="B95" s="184"/>
      <c r="C95" s="281"/>
      <c r="D95" s="184"/>
      <c r="E95" s="282">
        <f t="shared" si="33"/>
        <v>0.25600000000000001</v>
      </c>
      <c r="F95" s="283"/>
      <c r="G95" s="198">
        <v>1.6E-2</v>
      </c>
      <c r="H95" s="199"/>
      <c r="I95" s="41">
        <v>16</v>
      </c>
      <c r="J95" s="34">
        <f t="shared" si="13"/>
        <v>80200</v>
      </c>
      <c r="K95" s="187">
        <f t="shared" si="34"/>
        <v>801.12766249999993</v>
      </c>
      <c r="L95" s="188"/>
      <c r="M95" s="8"/>
      <c r="N95" s="183"/>
      <c r="O95" s="184"/>
      <c r="P95" s="183"/>
      <c r="Q95" s="184"/>
      <c r="R95" s="183"/>
      <c r="S95" s="184"/>
      <c r="T95" s="183"/>
      <c r="U95" s="184"/>
      <c r="V95" s="8"/>
      <c r="W95" s="149"/>
      <c r="Y95" s="43"/>
      <c r="Z95" s="31">
        <v>797.62559999999996</v>
      </c>
      <c r="AA95" s="22" t="s">
        <v>26</v>
      </c>
      <c r="AB95" s="11"/>
      <c r="AC95" s="12"/>
      <c r="AD95" s="136">
        <v>3.4624000000000002E-2</v>
      </c>
      <c r="AE95" s="25" t="s">
        <v>22</v>
      </c>
    </row>
    <row r="96" spans="1:31" s="7" customFormat="1" ht="12.75" customHeight="1">
      <c r="A96" s="278">
        <f t="shared" si="32"/>
        <v>801.66153934031809</v>
      </c>
      <c r="B96" s="184"/>
      <c r="C96" s="219" t="s">
        <v>56</v>
      </c>
      <c r="D96" s="194"/>
      <c r="E96" s="282">
        <f t="shared" si="33"/>
        <v>0.25600000000000001</v>
      </c>
      <c r="F96" s="283"/>
      <c r="G96" s="298">
        <f t="shared" ref="G96:G102" si="35">0.016+((0.056-0.016)/($J$103-$J$96))*($J96-$J$96)</f>
        <v>1.6E-2</v>
      </c>
      <c r="H96" s="299"/>
      <c r="I96" s="41">
        <v>16</v>
      </c>
      <c r="J96" s="137">
        <v>80213.424400000004</v>
      </c>
      <c r="K96" s="187">
        <f t="shared" si="34"/>
        <v>801.40553934031811</v>
      </c>
      <c r="L96" s="188"/>
      <c r="M96" s="8"/>
      <c r="N96" s="183"/>
      <c r="O96" s="184"/>
      <c r="P96" s="183"/>
      <c r="Q96" s="184"/>
      <c r="R96" s="183"/>
      <c r="S96" s="184"/>
      <c r="T96" s="183"/>
      <c r="U96" s="184"/>
      <c r="V96" s="116" t="s">
        <v>37</v>
      </c>
      <c r="W96" s="149"/>
      <c r="Y96" s="43"/>
      <c r="Z96" s="28">
        <v>80175</v>
      </c>
      <c r="AA96" s="22" t="s">
        <v>21</v>
      </c>
      <c r="AB96" s="11"/>
      <c r="AC96" s="12"/>
      <c r="AD96" s="68">
        <v>1.3480000000000001E-2</v>
      </c>
      <c r="AE96" s="25" t="s">
        <v>27</v>
      </c>
    </row>
    <row r="97" spans="1:31" s="7" customFormat="1" ht="12.75" customHeight="1">
      <c r="A97" s="278">
        <f t="shared" si="32"/>
        <v>801.93523922666657</v>
      </c>
      <c r="B97" s="184"/>
      <c r="C97" s="219" t="s">
        <v>56</v>
      </c>
      <c r="D97" s="194"/>
      <c r="E97" s="282">
        <f t="shared" si="33"/>
        <v>0.30538922666665169</v>
      </c>
      <c r="F97" s="283"/>
      <c r="G97" s="298">
        <f t="shared" si="35"/>
        <v>1.9086826666665731E-2</v>
      </c>
      <c r="H97" s="299"/>
      <c r="I97" s="41">
        <v>16</v>
      </c>
      <c r="J97" s="34">
        <f>J95+25</f>
        <v>80225</v>
      </c>
      <c r="K97" s="187">
        <f t="shared" si="34"/>
        <v>801.62984999999992</v>
      </c>
      <c r="L97" s="188"/>
      <c r="M97" s="8"/>
      <c r="N97" s="183"/>
      <c r="O97" s="184"/>
      <c r="P97" s="183"/>
      <c r="Q97" s="184"/>
      <c r="R97" s="183"/>
      <c r="S97" s="184"/>
      <c r="T97" s="183"/>
      <c r="U97" s="184"/>
      <c r="V97" s="8"/>
      <c r="W97" s="149"/>
      <c r="Y97" s="43"/>
      <c r="Z97" s="31">
        <v>801.08810000000005</v>
      </c>
      <c r="AA97" s="22" t="s">
        <v>23</v>
      </c>
      <c r="AB97" s="11"/>
      <c r="AC97" s="12"/>
      <c r="AD97" s="58"/>
      <c r="AE97" s="18"/>
    </row>
    <row r="98" spans="1:31" s="7" customFormat="1" ht="12.75" customHeight="1">
      <c r="A98" s="278">
        <f t="shared" si="32"/>
        <v>802.47801839333329</v>
      </c>
      <c r="B98" s="184"/>
      <c r="C98" s="219" t="s">
        <v>56</v>
      </c>
      <c r="D98" s="194"/>
      <c r="E98" s="282">
        <f t="shared" si="33"/>
        <v>0.41205589333331838</v>
      </c>
      <c r="F98" s="283"/>
      <c r="G98" s="298">
        <f t="shared" si="35"/>
        <v>2.5753493333332399E-2</v>
      </c>
      <c r="H98" s="299"/>
      <c r="I98" s="41">
        <v>16</v>
      </c>
      <c r="J98" s="34">
        <f t="shared" si="13"/>
        <v>80250</v>
      </c>
      <c r="K98" s="187">
        <f t="shared" si="34"/>
        <v>802.06596249999996</v>
      </c>
      <c r="L98" s="188"/>
      <c r="M98" s="8"/>
      <c r="N98" s="183"/>
      <c r="O98" s="184"/>
      <c r="P98" s="183"/>
      <c r="Q98" s="184"/>
      <c r="R98" s="183"/>
      <c r="S98" s="184"/>
      <c r="T98" s="183"/>
      <c r="U98" s="184"/>
      <c r="V98" s="8"/>
      <c r="W98" s="149"/>
      <c r="Y98" s="43"/>
      <c r="Z98" s="28">
        <v>80275</v>
      </c>
      <c r="AA98" s="22" t="s">
        <v>28</v>
      </c>
      <c r="AB98" s="11"/>
      <c r="AC98" s="12"/>
      <c r="AD98" s="58"/>
      <c r="AE98" s="18"/>
    </row>
    <row r="99" spans="1:31" s="7" customFormat="1" ht="12.75" customHeight="1">
      <c r="A99" s="278">
        <f t="shared" si="32"/>
        <v>802.95472255999994</v>
      </c>
      <c r="B99" s="184"/>
      <c r="C99" s="219" t="s">
        <v>56</v>
      </c>
      <c r="D99" s="194"/>
      <c r="E99" s="282">
        <f t="shared" si="33"/>
        <v>0.51872255999998496</v>
      </c>
      <c r="F99" s="283"/>
      <c r="G99" s="298">
        <f t="shared" si="35"/>
        <v>3.242015999999906E-2</v>
      </c>
      <c r="H99" s="299"/>
      <c r="I99" s="41">
        <v>16</v>
      </c>
      <c r="J99" s="151">
        <f t="shared" si="13"/>
        <v>80275</v>
      </c>
      <c r="K99" s="187">
        <f t="shared" si="34"/>
        <v>802.43599999999992</v>
      </c>
      <c r="L99" s="188"/>
      <c r="M99" s="8"/>
      <c r="N99" s="183"/>
      <c r="O99" s="184"/>
      <c r="P99" s="183"/>
      <c r="Q99" s="184"/>
      <c r="R99" s="183"/>
      <c r="S99" s="184"/>
      <c r="T99" s="183"/>
      <c r="U99" s="184"/>
      <c r="V99" s="8"/>
      <c r="W99" s="149"/>
      <c r="Y99" s="43"/>
      <c r="Z99" s="31">
        <v>802.43600000000004</v>
      </c>
      <c r="AA99" s="22" t="s">
        <v>29</v>
      </c>
      <c r="AB99" s="11"/>
      <c r="AC99" s="12"/>
      <c r="AD99" s="58"/>
      <c r="AE99" s="18"/>
    </row>
    <row r="100" spans="1:31" s="7" customFormat="1" ht="12.75" customHeight="1">
      <c r="A100" s="278">
        <f t="shared" si="32"/>
        <v>803.41638922666675</v>
      </c>
      <c r="B100" s="184"/>
      <c r="C100" s="219" t="s">
        <v>56</v>
      </c>
      <c r="D100" s="194"/>
      <c r="E100" s="282">
        <f t="shared" si="33"/>
        <v>0.62538922666665164</v>
      </c>
      <c r="F100" s="283"/>
      <c r="G100" s="298">
        <f t="shared" si="35"/>
        <v>3.9086826666665728E-2</v>
      </c>
      <c r="H100" s="299"/>
      <c r="I100" s="41">
        <v>16</v>
      </c>
      <c r="J100" s="34">
        <f t="shared" si="13"/>
        <v>80300</v>
      </c>
      <c r="K100" s="187">
        <f>$Z$107+(0.5*(($AD$108-$AD$107)/$AD$106)*($J100-$Z$106)^2)+($AD$107*($J100-$Z$106))</f>
        <v>802.79100000000005</v>
      </c>
      <c r="L100" s="188"/>
      <c r="M100" s="8"/>
      <c r="N100" s="183"/>
      <c r="O100" s="184"/>
      <c r="P100" s="183"/>
      <c r="Q100" s="184"/>
      <c r="R100" s="183"/>
      <c r="S100" s="184"/>
      <c r="T100" s="183"/>
      <c r="U100" s="184"/>
      <c r="V100" s="8"/>
      <c r="W100" s="149"/>
      <c r="Y100" s="43"/>
      <c r="Z100" s="31"/>
      <c r="AA100" s="22"/>
      <c r="AB100" s="11"/>
      <c r="AC100" s="12"/>
      <c r="AD100" s="58"/>
      <c r="AE100" s="18"/>
    </row>
    <row r="101" spans="1:31" s="7" customFormat="1" ht="12.75" customHeight="1">
      <c r="A101" s="278">
        <f t="shared" si="32"/>
        <v>803.91405589333328</v>
      </c>
      <c r="B101" s="184"/>
      <c r="C101" s="219" t="s">
        <v>56</v>
      </c>
      <c r="D101" s="194"/>
      <c r="E101" s="282">
        <f t="shared" si="33"/>
        <v>0.73205589333331833</v>
      </c>
      <c r="F101" s="283"/>
      <c r="G101" s="298">
        <f t="shared" si="35"/>
        <v>4.5753493333332396E-2</v>
      </c>
      <c r="H101" s="299"/>
      <c r="I101" s="41">
        <v>16</v>
      </c>
      <c r="J101" s="34">
        <f t="shared" si="13"/>
        <v>80325</v>
      </c>
      <c r="K101" s="187">
        <f t="shared" ref="K101:K109" si="36">$Z$107+(0.5*(($AD$108-$AD$107)/$AD$106)*($J101-$Z$106)^2)+($AD$107*($J101-$Z$106))</f>
        <v>803.18200000000002</v>
      </c>
      <c r="L101" s="188"/>
      <c r="M101" s="8"/>
      <c r="N101" s="183"/>
      <c r="O101" s="184"/>
      <c r="P101" s="183"/>
      <c r="Q101" s="184"/>
      <c r="R101" s="183"/>
      <c r="S101" s="184"/>
      <c r="T101" s="183"/>
      <c r="U101" s="184"/>
      <c r="V101" s="8"/>
      <c r="W101" s="149"/>
      <c r="Y101" s="43"/>
      <c r="Z101" s="27" t="s">
        <v>30</v>
      </c>
      <c r="AA101" s="22"/>
      <c r="AB101" s="11"/>
      <c r="AC101" s="12"/>
      <c r="AD101" s="58"/>
      <c r="AE101" s="18"/>
    </row>
    <row r="102" spans="1:31" s="7" customFormat="1" ht="12.75" customHeight="1">
      <c r="A102" s="278">
        <f t="shared" si="32"/>
        <v>804.44772255999999</v>
      </c>
      <c r="B102" s="184"/>
      <c r="C102" s="219" t="s">
        <v>56</v>
      </c>
      <c r="D102" s="194"/>
      <c r="E102" s="282">
        <f t="shared" si="33"/>
        <v>0.83872255999998502</v>
      </c>
      <c r="F102" s="283"/>
      <c r="G102" s="298">
        <f t="shared" si="35"/>
        <v>5.2420159999999064E-2</v>
      </c>
      <c r="H102" s="299"/>
      <c r="I102" s="41">
        <v>16</v>
      </c>
      <c r="J102" s="34">
        <f t="shared" si="13"/>
        <v>80350</v>
      </c>
      <c r="K102" s="187">
        <f t="shared" si="36"/>
        <v>803.60900000000004</v>
      </c>
      <c r="L102" s="188"/>
      <c r="M102" s="8"/>
      <c r="N102" s="183"/>
      <c r="O102" s="184"/>
      <c r="P102" s="183"/>
      <c r="Q102" s="184"/>
      <c r="R102" s="183"/>
      <c r="S102" s="184"/>
      <c r="T102" s="183"/>
      <c r="U102" s="184"/>
      <c r="V102" s="8"/>
      <c r="W102" s="149"/>
      <c r="Y102" s="43"/>
      <c r="AD102" s="59"/>
    </row>
    <row r="103" spans="1:31" s="7" customFormat="1" ht="12.75" customHeight="1">
      <c r="A103" s="278">
        <f t="shared" si="32"/>
        <v>804.74914449804237</v>
      </c>
      <c r="B103" s="184"/>
      <c r="C103" s="219" t="s">
        <v>56</v>
      </c>
      <c r="D103" s="194"/>
      <c r="E103" s="282">
        <f t="shared" si="33"/>
        <v>0.89600000000000002</v>
      </c>
      <c r="F103" s="283"/>
      <c r="G103" s="298">
        <f>0.056+((0.06-0.056)/($J$112-$J$103))*($J103-$J$103)</f>
        <v>5.6000000000000001E-2</v>
      </c>
      <c r="H103" s="299"/>
      <c r="I103" s="41">
        <v>16</v>
      </c>
      <c r="J103" s="137">
        <v>80363.424400000004</v>
      </c>
      <c r="K103" s="187">
        <f t="shared" si="36"/>
        <v>803.85314449804241</v>
      </c>
      <c r="L103" s="188"/>
      <c r="M103" s="8"/>
      <c r="N103" s="183"/>
      <c r="O103" s="184"/>
      <c r="P103" s="183"/>
      <c r="Q103" s="184"/>
      <c r="R103" s="183"/>
      <c r="S103" s="184"/>
      <c r="T103" s="183"/>
      <c r="U103" s="184"/>
      <c r="V103" s="116" t="s">
        <v>62</v>
      </c>
      <c r="W103" s="149"/>
      <c r="Y103" s="43"/>
      <c r="AD103" s="59"/>
    </row>
    <row r="104" spans="1:31" s="7" customFormat="1" ht="12.75" customHeight="1">
      <c r="A104" s="278">
        <f t="shared" si="32"/>
        <v>804.96799999999996</v>
      </c>
      <c r="B104" s="184"/>
      <c r="C104" s="281"/>
      <c r="D104" s="184"/>
      <c r="E104" s="282">
        <f t="shared" si="33"/>
        <v>0.89600000000000002</v>
      </c>
      <c r="F104" s="283"/>
      <c r="G104" s="198">
        <v>5.6000000000000001E-2</v>
      </c>
      <c r="H104" s="199"/>
      <c r="I104" s="41">
        <v>16</v>
      </c>
      <c r="J104" s="34">
        <f>J102+25</f>
        <v>80375</v>
      </c>
      <c r="K104" s="187">
        <f t="shared" si="36"/>
        <v>804.072</v>
      </c>
      <c r="L104" s="188"/>
      <c r="M104" s="8"/>
      <c r="N104" s="183"/>
      <c r="O104" s="184"/>
      <c r="P104" s="183"/>
      <c r="Q104" s="184"/>
      <c r="R104" s="183"/>
      <c r="S104" s="184"/>
      <c r="T104" s="183"/>
      <c r="U104" s="184"/>
      <c r="V104" s="8"/>
      <c r="W104" s="149"/>
      <c r="Y104" s="43"/>
      <c r="Z104" s="27" t="s">
        <v>85</v>
      </c>
      <c r="AA104" s="17"/>
      <c r="AB104" s="17"/>
      <c r="AC104" s="18"/>
      <c r="AD104" s="56"/>
      <c r="AE104" s="18"/>
    </row>
    <row r="105" spans="1:31" s="7" customFormat="1" ht="12.75" customHeight="1">
      <c r="A105" s="278">
        <f t="shared" si="32"/>
        <v>805.46699999999998</v>
      </c>
      <c r="B105" s="184"/>
      <c r="C105" s="281"/>
      <c r="D105" s="184"/>
      <c r="E105" s="282">
        <f t="shared" si="33"/>
        <v>0.89600000000000002</v>
      </c>
      <c r="F105" s="283"/>
      <c r="G105" s="198">
        <v>5.6000000000000001E-2</v>
      </c>
      <c r="H105" s="199"/>
      <c r="I105" s="41">
        <v>16</v>
      </c>
      <c r="J105" s="34">
        <f t="shared" si="13"/>
        <v>80400</v>
      </c>
      <c r="K105" s="187">
        <f t="shared" si="36"/>
        <v>804.57100000000003</v>
      </c>
      <c r="L105" s="188"/>
      <c r="M105" s="8"/>
      <c r="N105" s="183"/>
      <c r="O105" s="184"/>
      <c r="P105" s="183"/>
      <c r="Q105" s="184"/>
      <c r="R105" s="183"/>
      <c r="S105" s="184"/>
      <c r="T105" s="183"/>
      <c r="U105" s="184"/>
      <c r="V105" s="8"/>
      <c r="W105" s="149"/>
      <c r="Y105" s="43"/>
      <c r="Z105" s="23"/>
      <c r="AA105" s="17"/>
      <c r="AB105" s="17"/>
      <c r="AC105" s="18"/>
      <c r="AD105" s="56"/>
      <c r="AE105" s="18"/>
    </row>
    <row r="106" spans="1:31" s="7" customFormat="1" ht="12.75" customHeight="1">
      <c r="A106" s="278">
        <f t="shared" si="32"/>
        <v>806.00200000000007</v>
      </c>
      <c r="B106" s="184"/>
      <c r="C106" s="281"/>
      <c r="D106" s="184"/>
      <c r="E106" s="282">
        <f t="shared" si="33"/>
        <v>0.89600000000000002</v>
      </c>
      <c r="F106" s="283"/>
      <c r="G106" s="198">
        <v>5.6000000000000001E-2</v>
      </c>
      <c r="H106" s="199"/>
      <c r="I106" s="41">
        <v>16</v>
      </c>
      <c r="J106" s="34">
        <f t="shared" si="13"/>
        <v>80425</v>
      </c>
      <c r="K106" s="187">
        <f t="shared" si="36"/>
        <v>805.10600000000011</v>
      </c>
      <c r="L106" s="188"/>
      <c r="M106" s="8"/>
      <c r="N106" s="183"/>
      <c r="O106" s="184"/>
      <c r="P106" s="183"/>
      <c r="Q106" s="184"/>
      <c r="R106" s="183"/>
      <c r="S106" s="184"/>
      <c r="T106" s="183"/>
      <c r="U106" s="184"/>
      <c r="V106" s="8"/>
      <c r="W106" s="149"/>
      <c r="Z106" s="28">
        <v>80275</v>
      </c>
      <c r="AA106" s="22" t="s">
        <v>24</v>
      </c>
      <c r="AB106" s="11"/>
      <c r="AC106" s="12"/>
      <c r="AD106" s="119">
        <v>200</v>
      </c>
      <c r="AE106" s="22" t="s">
        <v>25</v>
      </c>
    </row>
    <row r="107" spans="1:31" s="7" customFormat="1" ht="12.75" customHeight="1">
      <c r="A107" s="278">
        <f t="shared" si="32"/>
        <v>806.57299999999998</v>
      </c>
      <c r="B107" s="184"/>
      <c r="C107" s="281"/>
      <c r="D107" s="184"/>
      <c r="E107" s="282">
        <f t="shared" si="33"/>
        <v>0.89600000000000002</v>
      </c>
      <c r="F107" s="283"/>
      <c r="G107" s="198">
        <v>5.6000000000000001E-2</v>
      </c>
      <c r="H107" s="199"/>
      <c r="I107" s="41">
        <v>16</v>
      </c>
      <c r="J107" s="34">
        <f t="shared" si="13"/>
        <v>80450</v>
      </c>
      <c r="K107" s="187">
        <f t="shared" si="36"/>
        <v>805.67700000000002</v>
      </c>
      <c r="L107" s="188"/>
      <c r="M107" s="8"/>
      <c r="N107" s="183"/>
      <c r="O107" s="184"/>
      <c r="P107" s="183"/>
      <c r="Q107" s="184"/>
      <c r="R107" s="183"/>
      <c r="S107" s="184"/>
      <c r="T107" s="183"/>
      <c r="U107" s="184"/>
      <c r="V107" s="8"/>
      <c r="W107" s="149"/>
      <c r="Z107" s="31">
        <v>802.43600000000004</v>
      </c>
      <c r="AA107" s="22" t="s">
        <v>26</v>
      </c>
      <c r="AB107" s="11"/>
      <c r="AC107" s="12"/>
      <c r="AD107" s="68">
        <v>1.3480000000000001E-2</v>
      </c>
      <c r="AE107" s="25" t="s">
        <v>22</v>
      </c>
    </row>
    <row r="108" spans="1:31" s="7" customFormat="1" ht="12.75" customHeight="1">
      <c r="A108" s="278">
        <f t="shared" si="32"/>
        <v>806.724413304515</v>
      </c>
      <c r="B108" s="184"/>
      <c r="C108" s="219" t="s">
        <v>57</v>
      </c>
      <c r="D108" s="194"/>
      <c r="E108" s="282">
        <f t="shared" si="33"/>
        <v>0.89600000000000002</v>
      </c>
      <c r="F108" s="283"/>
      <c r="G108" s="298">
        <f>0.056+((0.06-0.056)/($J$112-$J$108))*($J108-$J$108)</f>
        <v>5.6000000000000001E-2</v>
      </c>
      <c r="H108" s="299"/>
      <c r="I108" s="41">
        <v>16</v>
      </c>
      <c r="J108" s="139">
        <v>80456.376999999993</v>
      </c>
      <c r="K108" s="187">
        <f t="shared" si="36"/>
        <v>805.82841330451504</v>
      </c>
      <c r="L108" s="188"/>
      <c r="M108" s="8"/>
      <c r="N108" s="183"/>
      <c r="O108" s="184"/>
      <c r="P108" s="183"/>
      <c r="Q108" s="184"/>
      <c r="R108" s="183"/>
      <c r="S108" s="184"/>
      <c r="T108" s="183"/>
      <c r="U108" s="184"/>
      <c r="V108" s="123" t="s">
        <v>61</v>
      </c>
      <c r="W108" s="149"/>
      <c r="Z108" s="28">
        <v>80375</v>
      </c>
      <c r="AA108" s="22" t="s">
        <v>21</v>
      </c>
      <c r="AB108" s="11"/>
      <c r="AC108" s="12"/>
      <c r="AD108" s="72">
        <v>2.5000000000000001E-2</v>
      </c>
      <c r="AE108" s="25" t="s">
        <v>27</v>
      </c>
    </row>
    <row r="109" spans="1:31" s="7" customFormat="1" ht="12.75" customHeight="1">
      <c r="A109" s="278">
        <f t="shared" si="32"/>
        <v>807.19329279635986</v>
      </c>
      <c r="B109" s="184"/>
      <c r="C109" s="219" t="s">
        <v>57</v>
      </c>
      <c r="D109" s="194"/>
      <c r="E109" s="282">
        <f t="shared" si="33"/>
        <v>0.90929279635970728</v>
      </c>
      <c r="F109" s="283"/>
      <c r="G109" s="298">
        <f>0.056+((0.06-0.056)/($J$112-$J$108))*($J109-$J$108)</f>
        <v>5.6830799772481705E-2</v>
      </c>
      <c r="H109" s="299"/>
      <c r="I109" s="41">
        <v>16</v>
      </c>
      <c r="J109" s="134">
        <f>J107+25</f>
        <v>80475</v>
      </c>
      <c r="K109" s="187">
        <f t="shared" si="36"/>
        <v>806.28400000000011</v>
      </c>
      <c r="L109" s="188"/>
      <c r="M109" s="8"/>
      <c r="N109" s="183"/>
      <c r="O109" s="184"/>
      <c r="P109" s="183"/>
      <c r="Q109" s="184"/>
      <c r="R109" s="183"/>
      <c r="S109" s="184"/>
      <c r="T109" s="183"/>
      <c r="U109" s="184"/>
      <c r="V109" s="8"/>
      <c r="W109" s="149"/>
      <c r="Z109" s="31">
        <v>803.78399999999999</v>
      </c>
      <c r="AA109" s="22" t="s">
        <v>23</v>
      </c>
      <c r="AB109" s="11"/>
      <c r="AC109" s="12"/>
      <c r="AD109" s="58"/>
      <c r="AE109" s="18"/>
    </row>
    <row r="110" spans="1:31" s="7" customFormat="1" ht="12.75" customHeight="1">
      <c r="A110" s="278">
        <f t="shared" si="32"/>
        <v>807.8361373922354</v>
      </c>
      <c r="B110" s="184"/>
      <c r="C110" s="219" t="s">
        <v>57</v>
      </c>
      <c r="D110" s="194"/>
      <c r="E110" s="282">
        <f t="shared" si="33"/>
        <v>0.92713739223537495</v>
      </c>
      <c r="F110" s="283"/>
      <c r="G110" s="298">
        <f>0.056+((0.06-0.056)/($J$112-$J$108))*($J110-$J$108)</f>
        <v>5.7946087014710934E-2</v>
      </c>
      <c r="H110" s="299"/>
      <c r="I110" s="41">
        <v>16</v>
      </c>
      <c r="J110" s="64">
        <f t="shared" si="13"/>
        <v>80500</v>
      </c>
      <c r="K110" s="217">
        <f>$Z$109+($AD$108*($J110-$Z$108))</f>
        <v>806.90899999999999</v>
      </c>
      <c r="L110" s="218"/>
      <c r="M110" s="8"/>
      <c r="N110" s="183"/>
      <c r="O110" s="184"/>
      <c r="P110" s="183"/>
      <c r="Q110" s="184"/>
      <c r="R110" s="183"/>
      <c r="S110" s="184"/>
      <c r="T110" s="183"/>
      <c r="U110" s="184"/>
      <c r="V110" s="8"/>
      <c r="W110" s="149"/>
      <c r="Z110" s="28">
        <v>80475</v>
      </c>
      <c r="AA110" s="22" t="s">
        <v>28</v>
      </c>
      <c r="AB110" s="11"/>
      <c r="AC110" s="12"/>
      <c r="AD110" s="58"/>
      <c r="AE110" s="18"/>
    </row>
    <row r="111" spans="1:31" s="7" customFormat="1" ht="12.75" customHeight="1">
      <c r="A111" s="278">
        <f t="shared" si="32"/>
        <v>808.47898198811106</v>
      </c>
      <c r="B111" s="184"/>
      <c r="C111" s="219" t="s">
        <v>57</v>
      </c>
      <c r="D111" s="194"/>
      <c r="E111" s="282">
        <f t="shared" si="33"/>
        <v>0.94498198811104261</v>
      </c>
      <c r="F111" s="283"/>
      <c r="G111" s="298">
        <f>0.056+((0.06-0.056)/($J$112-$J$108))*($J111-$J$108)</f>
        <v>5.9061374256940163E-2</v>
      </c>
      <c r="H111" s="299"/>
      <c r="I111" s="41">
        <v>16</v>
      </c>
      <c r="J111" s="34">
        <f>J110+25</f>
        <v>80525</v>
      </c>
      <c r="K111" s="217">
        <f t="shared" ref="K111:K112" si="37">$Z$109+($AD$108*($J111-$Z$108))</f>
        <v>807.53399999999999</v>
      </c>
      <c r="L111" s="218"/>
      <c r="M111" s="8"/>
      <c r="N111" s="183"/>
      <c r="O111" s="184"/>
      <c r="P111" s="183"/>
      <c r="Q111" s="184"/>
      <c r="R111" s="183"/>
      <c r="S111" s="184"/>
      <c r="T111" s="183"/>
      <c r="U111" s="184"/>
      <c r="V111" s="8"/>
      <c r="W111" s="149"/>
      <c r="Z111" s="31">
        <v>806.28399999999999</v>
      </c>
      <c r="AA111" s="22" t="s">
        <v>29</v>
      </c>
      <c r="AB111" s="11"/>
      <c r="AC111" s="12"/>
      <c r="AD111" s="58"/>
      <c r="AE111" s="18"/>
    </row>
    <row r="112" spans="1:31" s="7" customFormat="1" ht="12.75" customHeight="1">
      <c r="A112" s="278">
        <f t="shared" si="32"/>
        <v>809.01999999999987</v>
      </c>
      <c r="B112" s="184"/>
      <c r="C112" s="219" t="s">
        <v>57</v>
      </c>
      <c r="D112" s="194"/>
      <c r="E112" s="282">
        <f t="shared" si="33"/>
        <v>0.96</v>
      </c>
      <c r="F112" s="283"/>
      <c r="G112" s="298">
        <f>0.056+((0.06-0.056)/($J$112-$J$108))*($J112-$J$108)</f>
        <v>0.06</v>
      </c>
      <c r="H112" s="299"/>
      <c r="I112" s="41">
        <v>16</v>
      </c>
      <c r="J112" s="137">
        <v>80546.039999999994</v>
      </c>
      <c r="K112" s="217">
        <f t="shared" si="37"/>
        <v>808.05999999999983</v>
      </c>
      <c r="L112" s="218"/>
      <c r="M112" s="8"/>
      <c r="N112" s="183"/>
      <c r="O112" s="184"/>
      <c r="P112" s="183"/>
      <c r="Q112" s="184"/>
      <c r="R112" s="183"/>
      <c r="S112" s="184"/>
      <c r="T112" s="183"/>
      <c r="U112" s="184"/>
      <c r="V112" s="116" t="s">
        <v>32</v>
      </c>
      <c r="W112" s="149"/>
      <c r="Z112" s="31"/>
      <c r="AA112" s="22"/>
      <c r="AB112" s="11"/>
      <c r="AC112" s="12"/>
      <c r="AD112" s="58"/>
      <c r="AE112" s="18"/>
    </row>
    <row r="113" spans="1:35" s="7" customFormat="1" ht="12.75" customHeight="1">
      <c r="A113" s="281"/>
      <c r="B113" s="184"/>
      <c r="C113" s="281"/>
      <c r="D113" s="184"/>
      <c r="E113" s="281"/>
      <c r="F113" s="184"/>
      <c r="G113" s="282"/>
      <c r="H113" s="283"/>
      <c r="I113" s="8"/>
      <c r="J113" s="34"/>
      <c r="K113" s="203"/>
      <c r="L113" s="204"/>
      <c r="M113" s="8"/>
      <c r="N113" s="183"/>
      <c r="O113" s="184"/>
      <c r="P113" s="183"/>
      <c r="Q113" s="184"/>
      <c r="R113" s="183"/>
      <c r="S113" s="184"/>
      <c r="T113" s="183"/>
      <c r="U113" s="184"/>
      <c r="V113" s="8"/>
      <c r="W113" s="149"/>
      <c r="Z113" s="27" t="s">
        <v>30</v>
      </c>
      <c r="AA113" s="22"/>
      <c r="AB113" s="11"/>
      <c r="AC113" s="12"/>
      <c r="AD113" s="58"/>
      <c r="AE113" s="18"/>
    </row>
    <row r="114" spans="1:35" s="7" customFormat="1" ht="12.75" customHeight="1">
      <c r="A114" s="281"/>
      <c r="B114" s="184"/>
      <c r="C114" s="281"/>
      <c r="D114" s="184"/>
      <c r="E114" s="281"/>
      <c r="F114" s="184"/>
      <c r="G114" s="282"/>
      <c r="H114" s="283"/>
      <c r="I114" s="8"/>
      <c r="J114" s="34"/>
      <c r="K114" s="183"/>
      <c r="L114" s="184"/>
      <c r="M114" s="8"/>
      <c r="N114" s="183"/>
      <c r="O114" s="184"/>
      <c r="P114" s="183"/>
      <c r="Q114" s="184"/>
      <c r="R114" s="183"/>
      <c r="S114" s="184"/>
      <c r="T114" s="183"/>
      <c r="U114" s="184"/>
      <c r="V114" s="8"/>
      <c r="W114" s="149"/>
      <c r="AD114" s="59"/>
    </row>
    <row r="115" spans="1:35" s="7" customFormat="1" ht="12.75" customHeight="1">
      <c r="A115" s="281"/>
      <c r="B115" s="184"/>
      <c r="C115" s="281"/>
      <c r="D115" s="184"/>
      <c r="E115" s="281"/>
      <c r="F115" s="184"/>
      <c r="G115" s="282"/>
      <c r="H115" s="283"/>
      <c r="I115" s="8"/>
      <c r="J115" s="34"/>
      <c r="K115" s="183"/>
      <c r="L115" s="184"/>
      <c r="M115" s="8"/>
      <c r="N115" s="183"/>
      <c r="O115" s="184"/>
      <c r="P115" s="183"/>
      <c r="Q115" s="184"/>
      <c r="R115" s="183"/>
      <c r="S115" s="184"/>
      <c r="T115" s="183"/>
      <c r="U115" s="184"/>
      <c r="V115" s="8"/>
      <c r="W115" s="149"/>
      <c r="Z115" s="28"/>
      <c r="AA115" s="25"/>
      <c r="AB115" s="29"/>
      <c r="AC115" s="24"/>
      <c r="AD115" s="54"/>
      <c r="AE115" s="25"/>
    </row>
    <row r="116" spans="1:35" s="7" customFormat="1" ht="12.75" customHeight="1">
      <c r="A116" s="281"/>
      <c r="B116" s="184"/>
      <c r="C116" s="281"/>
      <c r="D116" s="184"/>
      <c r="E116" s="281"/>
      <c r="F116" s="184"/>
      <c r="G116" s="282"/>
      <c r="H116" s="283"/>
      <c r="I116" s="8"/>
      <c r="J116" s="34"/>
      <c r="K116" s="183"/>
      <c r="L116" s="184"/>
      <c r="M116" s="8"/>
      <c r="N116" s="183"/>
      <c r="O116" s="184"/>
      <c r="P116" s="183"/>
      <c r="Q116" s="184"/>
      <c r="R116" s="183"/>
      <c r="S116" s="184"/>
      <c r="T116" s="183"/>
      <c r="U116" s="184"/>
      <c r="V116" s="8"/>
      <c r="W116" s="149"/>
      <c r="Z116" s="60"/>
      <c r="AA116" s="25"/>
      <c r="AB116" s="29"/>
      <c r="AC116" s="24"/>
      <c r="AD116" s="55"/>
      <c r="AE116" s="24"/>
    </row>
    <row r="117" spans="1:35" s="7" customFormat="1" ht="12.75" customHeight="1">
      <c r="A117" s="281"/>
      <c r="B117" s="184"/>
      <c r="C117" s="281"/>
      <c r="D117" s="184"/>
      <c r="E117" s="281"/>
      <c r="F117" s="184"/>
      <c r="G117" s="282"/>
      <c r="H117" s="283"/>
      <c r="I117" s="8"/>
      <c r="J117" s="34"/>
      <c r="K117" s="183"/>
      <c r="L117" s="184"/>
      <c r="M117" s="8"/>
      <c r="N117" s="183"/>
      <c r="O117" s="184"/>
      <c r="P117" s="183"/>
      <c r="Q117" s="184"/>
      <c r="R117" s="183"/>
      <c r="S117" s="184"/>
      <c r="T117" s="183"/>
      <c r="U117" s="184"/>
      <c r="V117" s="8"/>
      <c r="W117" s="149"/>
      <c r="Z117" s="60"/>
      <c r="AA117" s="25"/>
      <c r="AB117" s="29"/>
      <c r="AC117" s="24"/>
      <c r="AD117" s="55"/>
      <c r="AE117" s="24"/>
      <c r="AF117"/>
      <c r="AG117"/>
    </row>
    <row r="118" spans="1:35" s="7" customFormat="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149"/>
      <c r="Z118"/>
      <c r="AA118"/>
      <c r="AB118"/>
      <c r="AC118"/>
      <c r="AD118" s="52"/>
      <c r="AE118"/>
      <c r="AF118"/>
      <c r="AG118"/>
    </row>
    <row r="119" spans="1:35" s="7" customFormat="1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Z119"/>
      <c r="AA119"/>
      <c r="AB119"/>
      <c r="AC119"/>
      <c r="AD119" s="52"/>
      <c r="AE119"/>
      <c r="AF119"/>
      <c r="AG119"/>
      <c r="AH119"/>
    </row>
    <row r="120" spans="1:35" s="7" customFormat="1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Z120" s="28">
        <v>80546.039999999994</v>
      </c>
      <c r="AA120" s="25" t="s">
        <v>21</v>
      </c>
      <c r="AB120" s="29"/>
      <c r="AC120" s="24"/>
      <c r="AD120" s="31">
        <v>2.5000000000000001E-2</v>
      </c>
      <c r="AE120" s="25" t="s">
        <v>22</v>
      </c>
      <c r="AF120"/>
      <c r="AG120"/>
      <c r="AH120"/>
    </row>
    <row r="121" spans="1:35" s="7" customFormat="1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Z121" s="120">
        <v>808.06</v>
      </c>
      <c r="AA121" s="25" t="s">
        <v>23</v>
      </c>
      <c r="AB121" s="29"/>
      <c r="AC121" s="24"/>
      <c r="AD121" s="55"/>
      <c r="AE121" s="24"/>
      <c r="AF121"/>
      <c r="AG121"/>
      <c r="AH121"/>
    </row>
    <row r="122" spans="1:35" s="7" customFormat="1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Z122"/>
      <c r="AA122"/>
      <c r="AB122"/>
      <c r="AC122"/>
      <c r="AD122" s="52"/>
      <c r="AE122"/>
      <c r="AF122"/>
      <c r="AG122"/>
      <c r="AH122"/>
    </row>
    <row r="123" spans="1:35" s="7" customFormat="1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Z123"/>
      <c r="AA123"/>
      <c r="AB123"/>
      <c r="AC123"/>
      <c r="AD123" s="52"/>
      <c r="AE123"/>
      <c r="AF123"/>
      <c r="AG123"/>
      <c r="AH123"/>
    </row>
    <row r="124" spans="1:35" s="7" customFormat="1" ht="12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Z124"/>
      <c r="AA124"/>
      <c r="AB124"/>
      <c r="AC124"/>
      <c r="AD124" s="52"/>
      <c r="AE124"/>
      <c r="AF124"/>
      <c r="AG124"/>
      <c r="AH124"/>
    </row>
    <row r="125" spans="1:35" s="7" customFormat="1" ht="12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Z125"/>
      <c r="AA125"/>
      <c r="AB125"/>
      <c r="AC125"/>
      <c r="AD125" s="52"/>
      <c r="AE125"/>
      <c r="AF125"/>
      <c r="AG125"/>
      <c r="AH125"/>
    </row>
    <row r="126" spans="1:35" s="7" customFormat="1" ht="12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Z126"/>
      <c r="AA126"/>
      <c r="AB126"/>
      <c r="AC126"/>
      <c r="AD126" s="52"/>
      <c r="AE126"/>
      <c r="AF126"/>
      <c r="AG126"/>
      <c r="AH126"/>
    </row>
    <row r="127" spans="1:35" s="7" customFormat="1" ht="12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Z127"/>
      <c r="AA127"/>
      <c r="AB127"/>
      <c r="AC127"/>
      <c r="AD127" s="52"/>
      <c r="AE127"/>
      <c r="AF127"/>
      <c r="AG127"/>
      <c r="AH127"/>
      <c r="AI127"/>
    </row>
    <row r="128" spans="1:35" s="7" customFormat="1" ht="12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Z128"/>
      <c r="AA128"/>
      <c r="AB128"/>
      <c r="AC128"/>
      <c r="AD128" s="52"/>
      <c r="AE128"/>
      <c r="AF128"/>
      <c r="AG128"/>
      <c r="AH128"/>
      <c r="AI128"/>
    </row>
    <row r="129" spans="1:35" s="7" customFormat="1" ht="12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Z129"/>
      <c r="AA129"/>
      <c r="AB129"/>
      <c r="AC129"/>
      <c r="AD129" s="52"/>
      <c r="AE129"/>
      <c r="AF129"/>
      <c r="AG129"/>
      <c r="AH129"/>
      <c r="AI129"/>
    </row>
    <row r="130" spans="1:35" s="7" customFormat="1" ht="12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Z130"/>
      <c r="AA130"/>
      <c r="AB130"/>
      <c r="AC130"/>
      <c r="AD130" s="52"/>
      <c r="AE130"/>
      <c r="AF130"/>
      <c r="AG130"/>
      <c r="AH130"/>
      <c r="AI130"/>
    </row>
    <row r="131" spans="1:35" s="7" customFormat="1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Z131"/>
      <c r="AA131"/>
      <c r="AB131"/>
      <c r="AC131"/>
      <c r="AD131" s="52"/>
      <c r="AE131"/>
      <c r="AF131"/>
      <c r="AG131"/>
      <c r="AH131"/>
      <c r="AI131"/>
    </row>
    <row r="132" spans="1:35" s="7" customFormat="1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Z132"/>
      <c r="AA132"/>
      <c r="AB132"/>
      <c r="AC132"/>
      <c r="AD132" s="52"/>
      <c r="AE132"/>
      <c r="AF132"/>
      <c r="AG132"/>
      <c r="AH132"/>
      <c r="AI132"/>
    </row>
    <row r="133" spans="1:35" s="7" customFormat="1" ht="12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Z133"/>
      <c r="AA133"/>
      <c r="AB133"/>
      <c r="AC133"/>
      <c r="AD133" s="52"/>
      <c r="AE133"/>
      <c r="AF133"/>
      <c r="AG133"/>
      <c r="AH133"/>
      <c r="AI133"/>
    </row>
    <row r="134" spans="1:35" s="7" customFormat="1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Z134"/>
      <c r="AA134"/>
      <c r="AB134"/>
      <c r="AC134"/>
      <c r="AD134" s="52"/>
      <c r="AE134"/>
      <c r="AF134"/>
      <c r="AG134"/>
      <c r="AH134"/>
      <c r="AI134"/>
    </row>
    <row r="135" spans="1:35" s="7" customFormat="1" ht="12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Z135"/>
      <c r="AA135"/>
      <c r="AB135"/>
      <c r="AC135"/>
      <c r="AD135" s="52"/>
      <c r="AE135"/>
      <c r="AF135"/>
      <c r="AG135"/>
      <c r="AH135"/>
      <c r="AI135"/>
    </row>
    <row r="136" spans="1:35" s="7" customFormat="1" ht="12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Z136"/>
      <c r="AA136"/>
      <c r="AB136"/>
      <c r="AC136"/>
      <c r="AD136" s="52"/>
      <c r="AE136"/>
      <c r="AF136"/>
      <c r="AG136"/>
      <c r="AH136"/>
      <c r="AI136"/>
    </row>
    <row r="137" spans="1:35" s="7" customFormat="1" ht="12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Z137"/>
      <c r="AA137"/>
      <c r="AB137"/>
      <c r="AC137"/>
      <c r="AD137" s="52"/>
      <c r="AE137"/>
      <c r="AF137"/>
      <c r="AG137"/>
      <c r="AH137"/>
      <c r="AI137"/>
    </row>
    <row r="138" spans="1:35" s="7" customFormat="1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Z138"/>
      <c r="AA138"/>
      <c r="AB138"/>
      <c r="AC138"/>
      <c r="AD138" s="52"/>
      <c r="AE138"/>
      <c r="AF138"/>
      <c r="AG138"/>
      <c r="AH138"/>
      <c r="AI138"/>
    </row>
    <row r="139" spans="1:35" s="7" customFormat="1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Z139"/>
      <c r="AA139"/>
      <c r="AB139"/>
      <c r="AC139"/>
      <c r="AD139" s="52"/>
      <c r="AE139"/>
      <c r="AF139"/>
      <c r="AG139"/>
      <c r="AH139"/>
      <c r="AI139"/>
    </row>
    <row r="140" spans="1:35" s="7" customFormat="1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Z140"/>
      <c r="AA140"/>
      <c r="AB140"/>
      <c r="AC140"/>
      <c r="AD140" s="52"/>
      <c r="AE140"/>
      <c r="AF140"/>
      <c r="AG140"/>
      <c r="AH140"/>
      <c r="AI140"/>
    </row>
    <row r="141" spans="1:35" s="7" customFormat="1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Z141"/>
      <c r="AA141"/>
      <c r="AB141"/>
      <c r="AC141"/>
      <c r="AD141" s="52"/>
      <c r="AE141"/>
      <c r="AF141"/>
      <c r="AG141"/>
      <c r="AH141"/>
      <c r="AI141"/>
    </row>
    <row r="142" spans="1:35" s="7" customFormat="1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Z142"/>
      <c r="AA142"/>
      <c r="AB142"/>
      <c r="AC142"/>
      <c r="AD142" s="52"/>
      <c r="AE142"/>
      <c r="AF142"/>
      <c r="AG142"/>
      <c r="AH142"/>
      <c r="AI142"/>
    </row>
    <row r="143" spans="1:35" s="7" customFormat="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Z143"/>
      <c r="AA143"/>
      <c r="AB143"/>
      <c r="AC143"/>
      <c r="AD143" s="52"/>
      <c r="AE143"/>
      <c r="AF143"/>
      <c r="AG143"/>
      <c r="AH143"/>
      <c r="AI143"/>
    </row>
    <row r="144" spans="1:35" s="7" customFormat="1" ht="12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Z144"/>
      <c r="AA144"/>
      <c r="AB144"/>
      <c r="AC144"/>
      <c r="AD144" s="52"/>
      <c r="AE144"/>
      <c r="AF144"/>
      <c r="AG144"/>
      <c r="AH144"/>
      <c r="AI144"/>
    </row>
    <row r="145" spans="1:35" s="7" customFormat="1" ht="1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Z145"/>
      <c r="AA145"/>
      <c r="AB145"/>
      <c r="AC145"/>
      <c r="AD145" s="52"/>
      <c r="AE145"/>
      <c r="AF145"/>
      <c r="AG145"/>
      <c r="AH145"/>
      <c r="AI145"/>
    </row>
    <row r="146" spans="1:35" s="7" customFormat="1" ht="12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Z146"/>
      <c r="AA146"/>
      <c r="AB146"/>
      <c r="AC146"/>
      <c r="AD146" s="52"/>
      <c r="AE146"/>
      <c r="AF146"/>
      <c r="AG146"/>
      <c r="AH146"/>
      <c r="AI146"/>
    </row>
    <row r="147" spans="1:35" s="7" customFormat="1" ht="12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Z147"/>
      <c r="AA147"/>
      <c r="AB147"/>
      <c r="AC147"/>
      <c r="AD147" s="52"/>
      <c r="AE147"/>
      <c r="AF147"/>
      <c r="AG147"/>
      <c r="AH147"/>
      <c r="AI147"/>
    </row>
    <row r="148" spans="1:35" s="7" customFormat="1" ht="12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Z148"/>
      <c r="AA148"/>
      <c r="AB148"/>
      <c r="AC148"/>
      <c r="AD148" s="52"/>
      <c r="AE148"/>
      <c r="AF148"/>
      <c r="AG148"/>
      <c r="AH148"/>
      <c r="AI148"/>
    </row>
    <row r="149" spans="1:35" s="7" customFormat="1" ht="12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Z149"/>
      <c r="AA149"/>
      <c r="AB149"/>
      <c r="AC149"/>
      <c r="AD149" s="52"/>
      <c r="AE149"/>
      <c r="AF149"/>
      <c r="AG149"/>
      <c r="AH149"/>
      <c r="AI149"/>
    </row>
    <row r="150" spans="1:35">
      <c r="W150" s="7"/>
    </row>
  </sheetData>
  <mergeCells count="925">
    <mergeCell ref="R33:S33"/>
    <mergeCell ref="T33:U33"/>
    <mergeCell ref="P47:Q47"/>
    <mergeCell ref="R47:S47"/>
    <mergeCell ref="T47:U47"/>
    <mergeCell ref="T36:U36"/>
    <mergeCell ref="P41:Q41"/>
    <mergeCell ref="R41:S41"/>
    <mergeCell ref="T49:U49"/>
    <mergeCell ref="T42:U42"/>
    <mergeCell ref="T40:U40"/>
    <mergeCell ref="P38:Q38"/>
    <mergeCell ref="R38:S38"/>
    <mergeCell ref="T38:U38"/>
    <mergeCell ref="R34:S34"/>
    <mergeCell ref="T34:U34"/>
    <mergeCell ref="A38:B38"/>
    <mergeCell ref="C38:D38"/>
    <mergeCell ref="E38:F38"/>
    <mergeCell ref="G37:H37"/>
    <mergeCell ref="K38:L38"/>
    <mergeCell ref="N38:O38"/>
    <mergeCell ref="A35:B35"/>
    <mergeCell ref="C35:D35"/>
    <mergeCell ref="E35:F35"/>
    <mergeCell ref="G35:H35"/>
    <mergeCell ref="A47:B47"/>
    <mergeCell ref="C47:D47"/>
    <mergeCell ref="E47:F47"/>
    <mergeCell ref="G47:H47"/>
    <mergeCell ref="K47:L47"/>
    <mergeCell ref="N47:O47"/>
    <mergeCell ref="K36:L36"/>
    <mergeCell ref="K41:L41"/>
    <mergeCell ref="N41:O41"/>
    <mergeCell ref="G42:H42"/>
    <mergeCell ref="A40:B40"/>
    <mergeCell ref="G38:H38"/>
    <mergeCell ref="A36:B36"/>
    <mergeCell ref="C36:D36"/>
    <mergeCell ref="E36:F36"/>
    <mergeCell ref="G36:H36"/>
    <mergeCell ref="C40:D40"/>
    <mergeCell ref="E40:F40"/>
    <mergeCell ref="G40:H40"/>
    <mergeCell ref="N36:O36"/>
    <mergeCell ref="K37:L37"/>
    <mergeCell ref="N37:O37"/>
    <mergeCell ref="E44:F44"/>
    <mergeCell ref="G44:H44"/>
    <mergeCell ref="R27:S27"/>
    <mergeCell ref="T27:U27"/>
    <mergeCell ref="A25:B25"/>
    <mergeCell ref="C25:D25"/>
    <mergeCell ref="E25:F25"/>
    <mergeCell ref="G25:H25"/>
    <mergeCell ref="K25:L25"/>
    <mergeCell ref="N25:O25"/>
    <mergeCell ref="P25:Q25"/>
    <mergeCell ref="R25:S25"/>
    <mergeCell ref="T25:U25"/>
    <mergeCell ref="R29:S29"/>
    <mergeCell ref="T29:U29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K28:L28"/>
    <mergeCell ref="A29:B29"/>
    <mergeCell ref="C29:D29"/>
    <mergeCell ref="E29:F29"/>
    <mergeCell ref="G29:H29"/>
    <mergeCell ref="K29:L29"/>
    <mergeCell ref="A27:B27"/>
    <mergeCell ref="C27:D27"/>
    <mergeCell ref="E27:F27"/>
    <mergeCell ref="G27:H27"/>
    <mergeCell ref="K27:L27"/>
    <mergeCell ref="N27:O27"/>
    <mergeCell ref="P27:Q27"/>
    <mergeCell ref="A48:B48"/>
    <mergeCell ref="C48:D48"/>
    <mergeCell ref="E48:F48"/>
    <mergeCell ref="A66:B66"/>
    <mergeCell ref="C66:D66"/>
    <mergeCell ref="E66:F66"/>
    <mergeCell ref="G66:H66"/>
    <mergeCell ref="K66:L66"/>
    <mergeCell ref="N66:O66"/>
    <mergeCell ref="A62:B62"/>
    <mergeCell ref="C62:D62"/>
    <mergeCell ref="K64:L64"/>
    <mergeCell ref="N64:O64"/>
    <mergeCell ref="G62:H62"/>
    <mergeCell ref="A63:B63"/>
    <mergeCell ref="C63:D63"/>
    <mergeCell ref="E63:F63"/>
    <mergeCell ref="G63:H63"/>
    <mergeCell ref="K63:L63"/>
    <mergeCell ref="N63:O63"/>
    <mergeCell ref="A64:B64"/>
    <mergeCell ref="C64:D64"/>
    <mergeCell ref="E64:F64"/>
    <mergeCell ref="G64:H64"/>
    <mergeCell ref="R108:S108"/>
    <mergeCell ref="T108:U108"/>
    <mergeCell ref="P75:Q75"/>
    <mergeCell ref="R75:S75"/>
    <mergeCell ref="T75:U75"/>
    <mergeCell ref="A108:B108"/>
    <mergeCell ref="C108:D108"/>
    <mergeCell ref="E108:F108"/>
    <mergeCell ref="G108:H108"/>
    <mergeCell ref="K108:L108"/>
    <mergeCell ref="N108:O108"/>
    <mergeCell ref="P108:Q108"/>
    <mergeCell ref="A107:B107"/>
    <mergeCell ref="C107:D107"/>
    <mergeCell ref="E107:F107"/>
    <mergeCell ref="G107:H107"/>
    <mergeCell ref="T105:U105"/>
    <mergeCell ref="A106:B106"/>
    <mergeCell ref="C106:D106"/>
    <mergeCell ref="E106:F106"/>
    <mergeCell ref="G106:H106"/>
    <mergeCell ref="K106:L106"/>
    <mergeCell ref="N106:O106"/>
    <mergeCell ref="P106:Q106"/>
    <mergeCell ref="T106:U106"/>
    <mergeCell ref="P107:Q107"/>
    <mergeCell ref="A75:B75"/>
    <mergeCell ref="C75:D75"/>
    <mergeCell ref="E75:F75"/>
    <mergeCell ref="G75:H75"/>
    <mergeCell ref="K75:L75"/>
    <mergeCell ref="N75:O75"/>
    <mergeCell ref="A103:B103"/>
    <mergeCell ref="C103:D103"/>
    <mergeCell ref="E103:F103"/>
    <mergeCell ref="G103:H103"/>
    <mergeCell ref="K96:L96"/>
    <mergeCell ref="N96:O96"/>
    <mergeCell ref="K103:L103"/>
    <mergeCell ref="N103:O103"/>
    <mergeCell ref="A99:B99"/>
    <mergeCell ref="C99:D99"/>
    <mergeCell ref="K86:L86"/>
    <mergeCell ref="N86:O86"/>
    <mergeCell ref="P86:Q86"/>
    <mergeCell ref="N68:O68"/>
    <mergeCell ref="P68:Q68"/>
    <mergeCell ref="R68:S68"/>
    <mergeCell ref="T68:U68"/>
    <mergeCell ref="R103:S103"/>
    <mergeCell ref="T103:U103"/>
    <mergeCell ref="T37:U37"/>
    <mergeCell ref="T41:U41"/>
    <mergeCell ref="N62:O62"/>
    <mergeCell ref="P62:Q62"/>
    <mergeCell ref="R62:S62"/>
    <mergeCell ref="T62:U62"/>
    <mergeCell ref="P57:Q57"/>
    <mergeCell ref="R57:S57"/>
    <mergeCell ref="T57:U57"/>
    <mergeCell ref="R55:S55"/>
    <mergeCell ref="T55:U55"/>
    <mergeCell ref="R58:S58"/>
    <mergeCell ref="T58:U58"/>
    <mergeCell ref="T60:U60"/>
    <mergeCell ref="T54:U54"/>
    <mergeCell ref="P48:Q48"/>
    <mergeCell ref="P56:Q56"/>
    <mergeCell ref="R56:S56"/>
    <mergeCell ref="T56:U56"/>
    <mergeCell ref="T50:U50"/>
    <mergeCell ref="P117:Q117"/>
    <mergeCell ref="R117:S117"/>
    <mergeCell ref="T117:U117"/>
    <mergeCell ref="P96:Q96"/>
    <mergeCell ref="R96:S96"/>
    <mergeCell ref="T96:U96"/>
    <mergeCell ref="P103:Q103"/>
    <mergeCell ref="R114:S114"/>
    <mergeCell ref="T114:U114"/>
    <mergeCell ref="P113:Q113"/>
    <mergeCell ref="R113:S113"/>
    <mergeCell ref="T113:U113"/>
    <mergeCell ref="T111:U111"/>
    <mergeCell ref="R110:S110"/>
    <mergeCell ref="T110:U110"/>
    <mergeCell ref="T109:U109"/>
    <mergeCell ref="P112:Q112"/>
    <mergeCell ref="R112:S112"/>
    <mergeCell ref="T112:U112"/>
    <mergeCell ref="R106:S106"/>
    <mergeCell ref="P104:Q104"/>
    <mergeCell ref="R104:S104"/>
    <mergeCell ref="T104:U104"/>
    <mergeCell ref="R105:S105"/>
    <mergeCell ref="K107:L107"/>
    <mergeCell ref="N107:O107"/>
    <mergeCell ref="R107:S107"/>
    <mergeCell ref="T107:U107"/>
    <mergeCell ref="G55:H55"/>
    <mergeCell ref="A117:B117"/>
    <mergeCell ref="C117:D117"/>
    <mergeCell ref="E117:F117"/>
    <mergeCell ref="G117:H117"/>
    <mergeCell ref="K117:L117"/>
    <mergeCell ref="N117:O117"/>
    <mergeCell ref="T115:U115"/>
    <mergeCell ref="A116:B116"/>
    <mergeCell ref="C116:D116"/>
    <mergeCell ref="E116:F116"/>
    <mergeCell ref="G116:H116"/>
    <mergeCell ref="K116:L116"/>
    <mergeCell ref="N116:O116"/>
    <mergeCell ref="P116:Q116"/>
    <mergeCell ref="R116:S116"/>
    <mergeCell ref="T116:U116"/>
    <mergeCell ref="A115:B115"/>
    <mergeCell ref="C115:D115"/>
    <mergeCell ref="E115:F115"/>
    <mergeCell ref="G115:H115"/>
    <mergeCell ref="K115:L115"/>
    <mergeCell ref="N115:O115"/>
    <mergeCell ref="P115:Q115"/>
    <mergeCell ref="R115:S115"/>
    <mergeCell ref="A114:B114"/>
    <mergeCell ref="C114:D114"/>
    <mergeCell ref="E114:F114"/>
    <mergeCell ref="G114:H114"/>
    <mergeCell ref="K114:L114"/>
    <mergeCell ref="N114:O114"/>
    <mergeCell ref="P114:Q114"/>
    <mergeCell ref="A113:B113"/>
    <mergeCell ref="C113:D113"/>
    <mergeCell ref="E113:F113"/>
    <mergeCell ref="G113:H113"/>
    <mergeCell ref="K113:L113"/>
    <mergeCell ref="N113:O113"/>
    <mergeCell ref="A112:B112"/>
    <mergeCell ref="C112:D112"/>
    <mergeCell ref="E112:F112"/>
    <mergeCell ref="G112:H112"/>
    <mergeCell ref="K112:L112"/>
    <mergeCell ref="N112:O112"/>
    <mergeCell ref="A111:B111"/>
    <mergeCell ref="C111:D111"/>
    <mergeCell ref="E111:F111"/>
    <mergeCell ref="G111:H111"/>
    <mergeCell ref="K111:L111"/>
    <mergeCell ref="N111:O111"/>
    <mergeCell ref="P111:Q111"/>
    <mergeCell ref="R111:S111"/>
    <mergeCell ref="P109:Q109"/>
    <mergeCell ref="R109:S109"/>
    <mergeCell ref="A110:B110"/>
    <mergeCell ref="C110:D110"/>
    <mergeCell ref="E110:F110"/>
    <mergeCell ref="G110:H110"/>
    <mergeCell ref="K110:L110"/>
    <mergeCell ref="N110:O110"/>
    <mergeCell ref="P110:Q110"/>
    <mergeCell ref="A109:B109"/>
    <mergeCell ref="C109:D109"/>
    <mergeCell ref="E109:F109"/>
    <mergeCell ref="G109:H109"/>
    <mergeCell ref="K109:L109"/>
    <mergeCell ref="N109:O109"/>
    <mergeCell ref="A105:B105"/>
    <mergeCell ref="C105:D105"/>
    <mergeCell ref="E105:F105"/>
    <mergeCell ref="G105:H105"/>
    <mergeCell ref="K105:L105"/>
    <mergeCell ref="N105:O105"/>
    <mergeCell ref="P105:Q105"/>
    <mergeCell ref="A104:B104"/>
    <mergeCell ref="C104:D104"/>
    <mergeCell ref="E104:F104"/>
    <mergeCell ref="G104:H104"/>
    <mergeCell ref="K104:L104"/>
    <mergeCell ref="N104:O104"/>
    <mergeCell ref="A102:B102"/>
    <mergeCell ref="C102:D102"/>
    <mergeCell ref="E102:F102"/>
    <mergeCell ref="G102:H102"/>
    <mergeCell ref="K102:L102"/>
    <mergeCell ref="N102:O102"/>
    <mergeCell ref="P102:Q102"/>
    <mergeCell ref="R102:S102"/>
    <mergeCell ref="T102:U102"/>
    <mergeCell ref="A101:B101"/>
    <mergeCell ref="C101:D101"/>
    <mergeCell ref="E101:F101"/>
    <mergeCell ref="G101:H101"/>
    <mergeCell ref="K101:L101"/>
    <mergeCell ref="N101:O101"/>
    <mergeCell ref="P101:Q101"/>
    <mergeCell ref="R101:S101"/>
    <mergeCell ref="T101:U101"/>
    <mergeCell ref="P99:Q99"/>
    <mergeCell ref="R99:S99"/>
    <mergeCell ref="T99:U99"/>
    <mergeCell ref="A100:B100"/>
    <mergeCell ref="C100:D100"/>
    <mergeCell ref="E100:F100"/>
    <mergeCell ref="G100:H100"/>
    <mergeCell ref="K100:L100"/>
    <mergeCell ref="N100:O100"/>
    <mergeCell ref="P100:Q100"/>
    <mergeCell ref="E99:F99"/>
    <mergeCell ref="G99:H99"/>
    <mergeCell ref="K99:L99"/>
    <mergeCell ref="N99:O99"/>
    <mergeCell ref="R100:S100"/>
    <mergeCell ref="T100:U100"/>
    <mergeCell ref="A98:B98"/>
    <mergeCell ref="C98:D98"/>
    <mergeCell ref="E98:F98"/>
    <mergeCell ref="G98:H98"/>
    <mergeCell ref="K98:L98"/>
    <mergeCell ref="N98:O98"/>
    <mergeCell ref="P98:Q98"/>
    <mergeCell ref="R98:S98"/>
    <mergeCell ref="T98:U98"/>
    <mergeCell ref="R95:S95"/>
    <mergeCell ref="T95:U95"/>
    <mergeCell ref="P97:Q97"/>
    <mergeCell ref="R97:S97"/>
    <mergeCell ref="P95:Q95"/>
    <mergeCell ref="A97:B97"/>
    <mergeCell ref="C97:D97"/>
    <mergeCell ref="E97:F97"/>
    <mergeCell ref="G97:H97"/>
    <mergeCell ref="K97:L97"/>
    <mergeCell ref="N97:O97"/>
    <mergeCell ref="A95:B95"/>
    <mergeCell ref="C95:D95"/>
    <mergeCell ref="E95:F95"/>
    <mergeCell ref="G95:H95"/>
    <mergeCell ref="K95:L95"/>
    <mergeCell ref="N95:O95"/>
    <mergeCell ref="T97:U97"/>
    <mergeCell ref="A96:B96"/>
    <mergeCell ref="C96:D96"/>
    <mergeCell ref="E96:F96"/>
    <mergeCell ref="G96:H96"/>
    <mergeCell ref="K94:L94"/>
    <mergeCell ref="N94:O94"/>
    <mergeCell ref="P94:Q94"/>
    <mergeCell ref="R94:S94"/>
    <mergeCell ref="T94:U94"/>
    <mergeCell ref="A93:B93"/>
    <mergeCell ref="C93:D93"/>
    <mergeCell ref="E93:F93"/>
    <mergeCell ref="G93:H93"/>
    <mergeCell ref="K93:L93"/>
    <mergeCell ref="N93:O93"/>
    <mergeCell ref="P93:Q93"/>
    <mergeCell ref="R93:S93"/>
    <mergeCell ref="T93:U93"/>
    <mergeCell ref="A94:B94"/>
    <mergeCell ref="C94:D94"/>
    <mergeCell ref="E94:F94"/>
    <mergeCell ref="G94:H94"/>
    <mergeCell ref="P91:Q91"/>
    <mergeCell ref="R91:S91"/>
    <mergeCell ref="T91:U91"/>
    <mergeCell ref="A92:B92"/>
    <mergeCell ref="C92:D92"/>
    <mergeCell ref="E92:F92"/>
    <mergeCell ref="G92:H92"/>
    <mergeCell ref="K92:L92"/>
    <mergeCell ref="N92:O92"/>
    <mergeCell ref="P92:Q92"/>
    <mergeCell ref="A91:B91"/>
    <mergeCell ref="C91:D91"/>
    <mergeCell ref="E91:F91"/>
    <mergeCell ref="G91:H91"/>
    <mergeCell ref="K91:L91"/>
    <mergeCell ref="N91:O91"/>
    <mergeCell ref="R92:S92"/>
    <mergeCell ref="T92:U92"/>
    <mergeCell ref="T89:U89"/>
    <mergeCell ref="A90:B90"/>
    <mergeCell ref="C90:D90"/>
    <mergeCell ref="E90:F90"/>
    <mergeCell ref="G90:H90"/>
    <mergeCell ref="K90:L90"/>
    <mergeCell ref="N90:O90"/>
    <mergeCell ref="P90:Q90"/>
    <mergeCell ref="R90:S90"/>
    <mergeCell ref="T90:U90"/>
    <mergeCell ref="A89:B89"/>
    <mergeCell ref="C89:D89"/>
    <mergeCell ref="E89:F89"/>
    <mergeCell ref="G89:H89"/>
    <mergeCell ref="K89:L89"/>
    <mergeCell ref="N89:O89"/>
    <mergeCell ref="P89:Q89"/>
    <mergeCell ref="R89:S89"/>
    <mergeCell ref="P87:Q87"/>
    <mergeCell ref="R87:S87"/>
    <mergeCell ref="T87:U87"/>
    <mergeCell ref="A88:B88"/>
    <mergeCell ref="C88:D88"/>
    <mergeCell ref="E88:F88"/>
    <mergeCell ref="G88:H88"/>
    <mergeCell ref="K88:L88"/>
    <mergeCell ref="N88:O88"/>
    <mergeCell ref="P88:Q88"/>
    <mergeCell ref="A87:B87"/>
    <mergeCell ref="C87:D87"/>
    <mergeCell ref="E87:F87"/>
    <mergeCell ref="G87:H87"/>
    <mergeCell ref="K87:L87"/>
    <mergeCell ref="N87:O87"/>
    <mergeCell ref="R88:S88"/>
    <mergeCell ref="T88:U88"/>
    <mergeCell ref="R86:S86"/>
    <mergeCell ref="T86:U86"/>
    <mergeCell ref="R84:S84"/>
    <mergeCell ref="T84:U84"/>
    <mergeCell ref="A85:B85"/>
    <mergeCell ref="C85:D85"/>
    <mergeCell ref="E85:F85"/>
    <mergeCell ref="G85:H85"/>
    <mergeCell ref="K85:L85"/>
    <mergeCell ref="N85:O85"/>
    <mergeCell ref="P85:Q85"/>
    <mergeCell ref="R85:S85"/>
    <mergeCell ref="T85:U85"/>
    <mergeCell ref="A84:B84"/>
    <mergeCell ref="C84:D84"/>
    <mergeCell ref="E84:F84"/>
    <mergeCell ref="G84:H84"/>
    <mergeCell ref="K84:L84"/>
    <mergeCell ref="N84:O84"/>
    <mergeCell ref="P84:Q84"/>
    <mergeCell ref="A86:B86"/>
    <mergeCell ref="C86:D86"/>
    <mergeCell ref="E86:F86"/>
    <mergeCell ref="G86:H86"/>
    <mergeCell ref="A83:B83"/>
    <mergeCell ref="C83:D83"/>
    <mergeCell ref="E83:F83"/>
    <mergeCell ref="G83:H83"/>
    <mergeCell ref="K83:L83"/>
    <mergeCell ref="N83:O83"/>
    <mergeCell ref="T82:U82"/>
    <mergeCell ref="P83:Q83"/>
    <mergeCell ref="R83:S83"/>
    <mergeCell ref="T83:U83"/>
    <mergeCell ref="K82:L82"/>
    <mergeCell ref="N82:O82"/>
    <mergeCell ref="P82:Q82"/>
    <mergeCell ref="R82:S82"/>
    <mergeCell ref="A82:B82"/>
    <mergeCell ref="C82:D82"/>
    <mergeCell ref="E82:F82"/>
    <mergeCell ref="G82:H82"/>
    <mergeCell ref="T80:U80"/>
    <mergeCell ref="A81:B81"/>
    <mergeCell ref="C81:D81"/>
    <mergeCell ref="E81:F81"/>
    <mergeCell ref="G81:H81"/>
    <mergeCell ref="K81:L81"/>
    <mergeCell ref="N81:O81"/>
    <mergeCell ref="P81:Q81"/>
    <mergeCell ref="R81:S81"/>
    <mergeCell ref="T81:U81"/>
    <mergeCell ref="A80:B80"/>
    <mergeCell ref="C80:D80"/>
    <mergeCell ref="E80:F80"/>
    <mergeCell ref="G80:H80"/>
    <mergeCell ref="K80:L80"/>
    <mergeCell ref="N80:O80"/>
    <mergeCell ref="P80:Q80"/>
    <mergeCell ref="R80:S80"/>
    <mergeCell ref="P78:Q78"/>
    <mergeCell ref="R78:S78"/>
    <mergeCell ref="T78:U78"/>
    <mergeCell ref="A79:B79"/>
    <mergeCell ref="C79:D79"/>
    <mergeCell ref="E79:F79"/>
    <mergeCell ref="G79:H79"/>
    <mergeCell ref="K79:L79"/>
    <mergeCell ref="N79:O79"/>
    <mergeCell ref="P79:Q79"/>
    <mergeCell ref="A78:B78"/>
    <mergeCell ref="C78:D78"/>
    <mergeCell ref="E78:F78"/>
    <mergeCell ref="G78:H78"/>
    <mergeCell ref="K78:L78"/>
    <mergeCell ref="N78:O78"/>
    <mergeCell ref="R79:S79"/>
    <mergeCell ref="T79:U79"/>
    <mergeCell ref="K77:L77"/>
    <mergeCell ref="N77:O77"/>
    <mergeCell ref="P77:Q77"/>
    <mergeCell ref="R77:S77"/>
    <mergeCell ref="T77:U77"/>
    <mergeCell ref="A76:B76"/>
    <mergeCell ref="C76:D76"/>
    <mergeCell ref="E76:F76"/>
    <mergeCell ref="G76:H76"/>
    <mergeCell ref="K76:L76"/>
    <mergeCell ref="N76:O76"/>
    <mergeCell ref="P76:Q76"/>
    <mergeCell ref="R76:S76"/>
    <mergeCell ref="T76:U76"/>
    <mergeCell ref="A77:B77"/>
    <mergeCell ref="C77:D77"/>
    <mergeCell ref="E77:F77"/>
    <mergeCell ref="G77:H77"/>
    <mergeCell ref="P73:Q73"/>
    <mergeCell ref="R73:S73"/>
    <mergeCell ref="T73:U73"/>
    <mergeCell ref="A74:B74"/>
    <mergeCell ref="C74:D74"/>
    <mergeCell ref="E74:F74"/>
    <mergeCell ref="G74:H74"/>
    <mergeCell ref="K74:L74"/>
    <mergeCell ref="N74:O74"/>
    <mergeCell ref="P74:Q74"/>
    <mergeCell ref="A73:B73"/>
    <mergeCell ref="C73:D73"/>
    <mergeCell ref="E73:F73"/>
    <mergeCell ref="G73:H73"/>
    <mergeCell ref="K73:L73"/>
    <mergeCell ref="N73:O73"/>
    <mergeCell ref="R74:S74"/>
    <mergeCell ref="T74:U74"/>
    <mergeCell ref="P70:Q70"/>
    <mergeCell ref="R70:S70"/>
    <mergeCell ref="T70:U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P72:Q72"/>
    <mergeCell ref="R72:S72"/>
    <mergeCell ref="T72:U72"/>
    <mergeCell ref="A69:B69"/>
    <mergeCell ref="C69:D69"/>
    <mergeCell ref="E69:F69"/>
    <mergeCell ref="G69:H69"/>
    <mergeCell ref="K69:L69"/>
    <mergeCell ref="N69:O69"/>
    <mergeCell ref="P69:Q69"/>
    <mergeCell ref="A72:B72"/>
    <mergeCell ref="C72:D72"/>
    <mergeCell ref="E72:F72"/>
    <mergeCell ref="G72:H72"/>
    <mergeCell ref="K72:L72"/>
    <mergeCell ref="N72:O72"/>
    <mergeCell ref="R69:S69"/>
    <mergeCell ref="T69:U69"/>
    <mergeCell ref="A70:B70"/>
    <mergeCell ref="C70:D70"/>
    <mergeCell ref="E70:F70"/>
    <mergeCell ref="G70:H70"/>
    <mergeCell ref="K70:L70"/>
    <mergeCell ref="N70:O70"/>
    <mergeCell ref="K67:L67"/>
    <mergeCell ref="N67:O67"/>
    <mergeCell ref="P67:Q67"/>
    <mergeCell ref="R67:S67"/>
    <mergeCell ref="T67:U67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T66:U66"/>
    <mergeCell ref="A67:B67"/>
    <mergeCell ref="C67:D67"/>
    <mergeCell ref="E67:F67"/>
    <mergeCell ref="G67:H67"/>
    <mergeCell ref="P66:Q66"/>
    <mergeCell ref="R66:S66"/>
    <mergeCell ref="T64:U64"/>
    <mergeCell ref="T63:U63"/>
    <mergeCell ref="E61:F61"/>
    <mergeCell ref="G61:H61"/>
    <mergeCell ref="K61:L61"/>
    <mergeCell ref="N61:O61"/>
    <mergeCell ref="P61:Q61"/>
    <mergeCell ref="R61:S61"/>
    <mergeCell ref="T61:U61"/>
    <mergeCell ref="K62:L62"/>
    <mergeCell ref="E62:F62"/>
    <mergeCell ref="P63:Q63"/>
    <mergeCell ref="R63:S63"/>
    <mergeCell ref="P64:Q64"/>
    <mergeCell ref="R64:S64"/>
    <mergeCell ref="A60:B60"/>
    <mergeCell ref="C60:D60"/>
    <mergeCell ref="E60:F60"/>
    <mergeCell ref="G60:H60"/>
    <mergeCell ref="K60:L60"/>
    <mergeCell ref="N60:O60"/>
    <mergeCell ref="P60:Q60"/>
    <mergeCell ref="R60:S60"/>
    <mergeCell ref="A61:B61"/>
    <mergeCell ref="C61:D61"/>
    <mergeCell ref="A58:B58"/>
    <mergeCell ref="C58:D58"/>
    <mergeCell ref="E58:F58"/>
    <mergeCell ref="G58:H58"/>
    <mergeCell ref="K58:L58"/>
    <mergeCell ref="N58:O58"/>
    <mergeCell ref="P58:Q58"/>
    <mergeCell ref="P55:Q55"/>
    <mergeCell ref="R54:S54"/>
    <mergeCell ref="G54:H54"/>
    <mergeCell ref="K54:L54"/>
    <mergeCell ref="N54:O54"/>
    <mergeCell ref="P54:Q54"/>
    <mergeCell ref="A54:B54"/>
    <mergeCell ref="C54:D54"/>
    <mergeCell ref="E54:F54"/>
    <mergeCell ref="A57:B57"/>
    <mergeCell ref="C57:D57"/>
    <mergeCell ref="E57:F57"/>
    <mergeCell ref="G57:H57"/>
    <mergeCell ref="A56:B56"/>
    <mergeCell ref="C56:D56"/>
    <mergeCell ref="E56:F56"/>
    <mergeCell ref="G56:H56"/>
    <mergeCell ref="A55:B55"/>
    <mergeCell ref="C55:D55"/>
    <mergeCell ref="E55:F55"/>
    <mergeCell ref="K55:L55"/>
    <mergeCell ref="N55:O55"/>
    <mergeCell ref="C52:D52"/>
    <mergeCell ref="E52:F52"/>
    <mergeCell ref="G52:H52"/>
    <mergeCell ref="K52:L52"/>
    <mergeCell ref="N52:O52"/>
    <mergeCell ref="R28:S28"/>
    <mergeCell ref="T28:U28"/>
    <mergeCell ref="R49:S49"/>
    <mergeCell ref="A53:B53"/>
    <mergeCell ref="C53:D53"/>
    <mergeCell ref="E53:F53"/>
    <mergeCell ref="G53:H53"/>
    <mergeCell ref="K53:L53"/>
    <mergeCell ref="N53:O53"/>
    <mergeCell ref="A52:B52"/>
    <mergeCell ref="P35:Q35"/>
    <mergeCell ref="R35:S35"/>
    <mergeCell ref="T35:U35"/>
    <mergeCell ref="A50:B50"/>
    <mergeCell ref="C50:D50"/>
    <mergeCell ref="A28:B28"/>
    <mergeCell ref="C28:D28"/>
    <mergeCell ref="E28:F28"/>
    <mergeCell ref="G28:H28"/>
    <mergeCell ref="C37:D37"/>
    <mergeCell ref="A41:B41"/>
    <mergeCell ref="E41:F41"/>
    <mergeCell ref="G41:H41"/>
    <mergeCell ref="C41:D41"/>
    <mergeCell ref="T53:U53"/>
    <mergeCell ref="T51:U51"/>
    <mergeCell ref="P52:Q52"/>
    <mergeCell ref="R52:S52"/>
    <mergeCell ref="T52:U52"/>
    <mergeCell ref="K40:L40"/>
    <mergeCell ref="N46:O46"/>
    <mergeCell ref="K45:L45"/>
    <mergeCell ref="N45:O45"/>
    <mergeCell ref="R48:S48"/>
    <mergeCell ref="T48:U48"/>
    <mergeCell ref="T44:U44"/>
    <mergeCell ref="N40:O40"/>
    <mergeCell ref="P40:Q40"/>
    <mergeCell ref="K50:L50"/>
    <mergeCell ref="A51:B51"/>
    <mergeCell ref="C51:D51"/>
    <mergeCell ref="E51:F51"/>
    <mergeCell ref="G51:H51"/>
    <mergeCell ref="K51:L51"/>
    <mergeCell ref="N51:O51"/>
    <mergeCell ref="P51:Q51"/>
    <mergeCell ref="R51:S51"/>
    <mergeCell ref="A49:B49"/>
    <mergeCell ref="C49:D49"/>
    <mergeCell ref="E49:F49"/>
    <mergeCell ref="G49:H49"/>
    <mergeCell ref="K49:L49"/>
    <mergeCell ref="N49:O49"/>
    <mergeCell ref="P49:Q49"/>
    <mergeCell ref="E50:F50"/>
    <mergeCell ref="G50:H50"/>
    <mergeCell ref="N50:O50"/>
    <mergeCell ref="P50:Q50"/>
    <mergeCell ref="R50:S50"/>
    <mergeCell ref="A46:B46"/>
    <mergeCell ref="C46:D46"/>
    <mergeCell ref="E46:F46"/>
    <mergeCell ref="G46:H46"/>
    <mergeCell ref="K46:L46"/>
    <mergeCell ref="T43:U43"/>
    <mergeCell ref="P46:Q46"/>
    <mergeCell ref="R46:S46"/>
    <mergeCell ref="T46:U46"/>
    <mergeCell ref="R45:S45"/>
    <mergeCell ref="T45:U45"/>
    <mergeCell ref="P44:Q44"/>
    <mergeCell ref="R44:S44"/>
    <mergeCell ref="P45:Q45"/>
    <mergeCell ref="N44:O44"/>
    <mergeCell ref="A45:B45"/>
    <mergeCell ref="C45:D45"/>
    <mergeCell ref="E45:F45"/>
    <mergeCell ref="G45:H45"/>
    <mergeCell ref="K44:L44"/>
    <mergeCell ref="G43:H43"/>
    <mergeCell ref="A44:B44"/>
    <mergeCell ref="C44:D44"/>
    <mergeCell ref="P36:Q36"/>
    <mergeCell ref="R36:S36"/>
    <mergeCell ref="A31:B31"/>
    <mergeCell ref="C31:D31"/>
    <mergeCell ref="E31:F31"/>
    <mergeCell ref="G31:H31"/>
    <mergeCell ref="N31:O31"/>
    <mergeCell ref="P31:Q31"/>
    <mergeCell ref="A32:B32"/>
    <mergeCell ref="C32:D32"/>
    <mergeCell ref="E32:F32"/>
    <mergeCell ref="G32:H32"/>
    <mergeCell ref="K32:L32"/>
    <mergeCell ref="N32:O32"/>
    <mergeCell ref="K34:L34"/>
    <mergeCell ref="G34:H34"/>
    <mergeCell ref="K31:L31"/>
    <mergeCell ref="R37:S37"/>
    <mergeCell ref="K35:L35"/>
    <mergeCell ref="N35:O35"/>
    <mergeCell ref="A37:B37"/>
    <mergeCell ref="E37:F37"/>
    <mergeCell ref="A43:B43"/>
    <mergeCell ref="C43:D43"/>
    <mergeCell ref="E43:F43"/>
    <mergeCell ref="K43:L43"/>
    <mergeCell ref="N43:O43"/>
    <mergeCell ref="A42:B42"/>
    <mergeCell ref="C42:D42"/>
    <mergeCell ref="E42:F42"/>
    <mergeCell ref="K42:L42"/>
    <mergeCell ref="N42:O42"/>
    <mergeCell ref="E59:F59"/>
    <mergeCell ref="N34:O34"/>
    <mergeCell ref="P34:Q34"/>
    <mergeCell ref="P37:Q37"/>
    <mergeCell ref="R31:S31"/>
    <mergeCell ref="R59:S59"/>
    <mergeCell ref="R40:S40"/>
    <mergeCell ref="P43:Q43"/>
    <mergeCell ref="R43:S43"/>
    <mergeCell ref="P42:Q42"/>
    <mergeCell ref="R42:S42"/>
    <mergeCell ref="G59:H59"/>
    <mergeCell ref="K59:L59"/>
    <mergeCell ref="N59:O59"/>
    <mergeCell ref="P59:Q59"/>
    <mergeCell ref="G48:H48"/>
    <mergeCell ref="K48:L48"/>
    <mergeCell ref="N48:O48"/>
    <mergeCell ref="P53:Q53"/>
    <mergeCell ref="R53:S53"/>
    <mergeCell ref="K57:L57"/>
    <mergeCell ref="N57:O57"/>
    <mergeCell ref="K56:L56"/>
    <mergeCell ref="N56:O56"/>
    <mergeCell ref="P24:Q24"/>
    <mergeCell ref="A24:B24"/>
    <mergeCell ref="C24:D24"/>
    <mergeCell ref="T31:U31"/>
    <mergeCell ref="P32:Q32"/>
    <mergeCell ref="R32:S32"/>
    <mergeCell ref="A68:B68"/>
    <mergeCell ref="C68:D68"/>
    <mergeCell ref="E68:F68"/>
    <mergeCell ref="G68:H68"/>
    <mergeCell ref="K68:L68"/>
    <mergeCell ref="K39:L39"/>
    <mergeCell ref="N39:O39"/>
    <mergeCell ref="P39:Q39"/>
    <mergeCell ref="R39:S39"/>
    <mergeCell ref="T39:U39"/>
    <mergeCell ref="A39:B39"/>
    <mergeCell ref="C39:D39"/>
    <mergeCell ref="E39:F39"/>
    <mergeCell ref="G39:H39"/>
    <mergeCell ref="T59:U59"/>
    <mergeCell ref="T32:U32"/>
    <mergeCell ref="A59:B59"/>
    <mergeCell ref="C59:D59"/>
    <mergeCell ref="E24:F24"/>
    <mergeCell ref="G24:H24"/>
    <mergeCell ref="K24:L24"/>
    <mergeCell ref="T23:U23"/>
    <mergeCell ref="A30:B30"/>
    <mergeCell ref="C30:D30"/>
    <mergeCell ref="E30:F30"/>
    <mergeCell ref="G30:H30"/>
    <mergeCell ref="N30:O30"/>
    <mergeCell ref="P30:Q30"/>
    <mergeCell ref="R30:S30"/>
    <mergeCell ref="T30:U30"/>
    <mergeCell ref="K30:L30"/>
    <mergeCell ref="P23:Q23"/>
    <mergeCell ref="R23:S23"/>
    <mergeCell ref="N24:O24"/>
    <mergeCell ref="A23:B23"/>
    <mergeCell ref="C23:D23"/>
    <mergeCell ref="E23:F23"/>
    <mergeCell ref="G23:H23"/>
    <mergeCell ref="K23:L23"/>
    <mergeCell ref="N23:O23"/>
    <mergeCell ref="R24:S24"/>
    <mergeCell ref="T24:U24"/>
    <mergeCell ref="N28:O28"/>
    <mergeCell ref="P28:Q28"/>
    <mergeCell ref="G33:H33"/>
    <mergeCell ref="N29:O29"/>
    <mergeCell ref="P29:Q29"/>
    <mergeCell ref="A33:B33"/>
    <mergeCell ref="C33:D33"/>
    <mergeCell ref="E33:F33"/>
    <mergeCell ref="E34:F34"/>
    <mergeCell ref="C34:D34"/>
    <mergeCell ref="A34:B34"/>
    <mergeCell ref="K33:L33"/>
    <mergeCell ref="N33:O33"/>
    <mergeCell ref="P33:Q33"/>
    <mergeCell ref="R21:S21"/>
    <mergeCell ref="T21:U21"/>
    <mergeCell ref="N19:O19"/>
    <mergeCell ref="P19:Q19"/>
    <mergeCell ref="R19:S19"/>
    <mergeCell ref="T19:U19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A21:B21"/>
    <mergeCell ref="C21:D21"/>
    <mergeCell ref="E21:F21"/>
    <mergeCell ref="G21:H21"/>
    <mergeCell ref="K21:L21"/>
    <mergeCell ref="N21:O21"/>
    <mergeCell ref="P21:Q21"/>
    <mergeCell ref="C9:C18"/>
    <mergeCell ref="D9:D18"/>
    <mergeCell ref="Q9:Q18"/>
    <mergeCell ref="R9:R18"/>
    <mergeCell ref="S9:S18"/>
    <mergeCell ref="T9:T18"/>
    <mergeCell ref="U9:U18"/>
    <mergeCell ref="A19:B19"/>
    <mergeCell ref="C19:D19"/>
    <mergeCell ref="E19:F19"/>
    <mergeCell ref="G19:H19"/>
    <mergeCell ref="K19:L19"/>
    <mergeCell ref="K9:K18"/>
    <mergeCell ref="L9:L18"/>
    <mergeCell ref="M9:M18"/>
    <mergeCell ref="N9:N18"/>
    <mergeCell ref="O9:O18"/>
    <mergeCell ref="P9:P18"/>
    <mergeCell ref="E9:E18"/>
    <mergeCell ref="F9:F18"/>
    <mergeCell ref="G9:G18"/>
    <mergeCell ref="H9:H18"/>
    <mergeCell ref="I9:I18"/>
    <mergeCell ref="J9:J18"/>
    <mergeCell ref="A1:V3"/>
    <mergeCell ref="A4:B5"/>
    <mergeCell ref="C4:D5"/>
    <mergeCell ref="E4:J5"/>
    <mergeCell ref="K4:S5"/>
    <mergeCell ref="T4:U5"/>
    <mergeCell ref="V4:V5"/>
    <mergeCell ref="C22:D22"/>
    <mergeCell ref="N22:O22"/>
    <mergeCell ref="P22:Q22"/>
    <mergeCell ref="R22:S22"/>
    <mergeCell ref="T22:U22"/>
    <mergeCell ref="E22:F22"/>
    <mergeCell ref="G22:H22"/>
    <mergeCell ref="K22:L22"/>
    <mergeCell ref="A22:B22"/>
    <mergeCell ref="A6:V6"/>
    <mergeCell ref="A7:I8"/>
    <mergeCell ref="J7:L7"/>
    <mergeCell ref="M7:U8"/>
    <mergeCell ref="V7:V18"/>
    <mergeCell ref="J8:L8"/>
    <mergeCell ref="A9:A18"/>
    <mergeCell ref="B9:B18"/>
  </mergeCells>
  <pageMargins left="0.75" right="0.75" top="1" bottom="1" header="0.5" footer="0.5"/>
  <pageSetup paperSize="17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85"/>
  <sheetViews>
    <sheetView showZeros="0" zoomScale="75" zoomScaleNormal="75" workbookViewId="0">
      <pane ySplit="18" topLeftCell="A19" activePane="bottomLeft" state="frozen"/>
      <selection pane="bottomLeft" activeCell="R49" sqref="R49:S49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8" width="4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6" max="26" width="19.7109375" customWidth="1"/>
    <col min="30" max="30" width="16.42578125" style="52" bestFit="1" customWidth="1"/>
  </cols>
  <sheetData>
    <row r="1" spans="1:29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</row>
    <row r="2" spans="1:29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1:29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Z3" s="19"/>
      <c r="AA3" s="14"/>
      <c r="AB3" s="15" t="s">
        <v>17</v>
      </c>
      <c r="AC3" s="16"/>
    </row>
    <row r="4" spans="1:29" ht="12.75" customHeight="1">
      <c r="A4" s="241"/>
      <c r="B4" s="242"/>
      <c r="C4" s="244"/>
      <c r="D4" s="245"/>
      <c r="E4" s="246"/>
      <c r="F4" s="247"/>
      <c r="G4" s="247"/>
      <c r="H4" s="247"/>
      <c r="I4" s="247"/>
      <c r="J4" s="247"/>
      <c r="K4" s="246"/>
      <c r="L4" s="247"/>
      <c r="M4" s="247"/>
      <c r="N4" s="247"/>
      <c r="O4" s="247"/>
      <c r="P4" s="247"/>
      <c r="Q4" s="247"/>
      <c r="R4" s="247"/>
      <c r="S4" s="247"/>
      <c r="T4" s="249"/>
      <c r="U4" s="250"/>
      <c r="V4" s="251"/>
      <c r="Z4" s="13"/>
      <c r="AA4" s="17"/>
      <c r="AB4" s="15"/>
      <c r="AC4" s="15"/>
    </row>
    <row r="5" spans="1:29" ht="12.75" customHeight="1" thickBot="1">
      <c r="A5" s="243"/>
      <c r="B5" s="242"/>
      <c r="C5" s="244"/>
      <c r="D5" s="245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9"/>
      <c r="U5" s="250"/>
      <c r="V5" s="251"/>
      <c r="Z5" s="20"/>
      <c r="AA5" s="17"/>
      <c r="AB5" s="15" t="s">
        <v>18</v>
      </c>
      <c r="AC5" s="15"/>
    </row>
    <row r="6" spans="1:29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Z6" s="13"/>
      <c r="AA6" s="17"/>
      <c r="AB6" s="15"/>
      <c r="AC6" s="15"/>
    </row>
    <row r="7" spans="1:29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68" t="s">
        <v>0</v>
      </c>
      <c r="Z7" s="21"/>
      <c r="AA7" s="17"/>
      <c r="AB7" s="15" t="s">
        <v>19</v>
      </c>
      <c r="AC7" s="15"/>
    </row>
    <row r="8" spans="1:29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69"/>
      <c r="Z8" s="13"/>
      <c r="AA8" s="17"/>
      <c r="AB8" s="15"/>
      <c r="AC8" s="15"/>
    </row>
    <row r="9" spans="1:29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69"/>
      <c r="Z9" s="117"/>
      <c r="AA9" s="17"/>
      <c r="AB9" s="15" t="s">
        <v>20</v>
      </c>
      <c r="AC9" s="15"/>
    </row>
    <row r="10" spans="1:29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69"/>
    </row>
    <row r="11" spans="1:29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69"/>
      <c r="Z11" s="122"/>
      <c r="AB11" s="7" t="s">
        <v>64</v>
      </c>
    </row>
    <row r="12" spans="1:29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69"/>
    </row>
    <row r="13" spans="1:29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69"/>
    </row>
    <row r="14" spans="1:29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69"/>
    </row>
    <row r="15" spans="1:29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69"/>
    </row>
    <row r="16" spans="1:29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69"/>
    </row>
    <row r="17" spans="1:32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69"/>
    </row>
    <row r="18" spans="1:32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70"/>
    </row>
    <row r="19" spans="1:32" ht="12.75" customHeight="1">
      <c r="A19" s="226"/>
      <c r="B19" s="227"/>
      <c r="C19" s="228"/>
      <c r="D19" s="227"/>
      <c r="E19" s="228"/>
      <c r="F19" s="227"/>
      <c r="G19" s="228"/>
      <c r="H19" s="227"/>
      <c r="I19" s="36"/>
      <c r="J19" s="37"/>
      <c r="K19" s="228"/>
      <c r="L19" s="227"/>
      <c r="M19" s="36"/>
      <c r="N19" s="228"/>
      <c r="O19" s="227"/>
      <c r="P19" s="228"/>
      <c r="Q19" s="227"/>
      <c r="R19" s="228"/>
      <c r="S19" s="227"/>
      <c r="T19" s="228"/>
      <c r="U19" s="227"/>
      <c r="V19" s="36"/>
    </row>
    <row r="20" spans="1:32" s="7" customFormat="1" ht="12.75" customHeight="1">
      <c r="A20" s="195"/>
      <c r="B20" s="196"/>
      <c r="C20" s="197"/>
      <c r="D20" s="196"/>
      <c r="E20" s="198"/>
      <c r="F20" s="199"/>
      <c r="G20" s="222"/>
      <c r="H20" s="199"/>
      <c r="I20" s="41"/>
      <c r="J20" s="181"/>
      <c r="K20" s="203"/>
      <c r="L20" s="204"/>
      <c r="M20" s="171"/>
      <c r="N20" s="205"/>
      <c r="O20" s="196"/>
      <c r="P20" s="205"/>
      <c r="Q20" s="196"/>
      <c r="R20" s="205"/>
      <c r="S20" s="196"/>
      <c r="T20" s="205"/>
      <c r="U20" s="196"/>
      <c r="V20" s="180"/>
      <c r="Y20" s="43"/>
      <c r="Z20" s="28"/>
      <c r="AA20" s="25"/>
      <c r="AB20" s="29"/>
      <c r="AC20" s="24"/>
      <c r="AD20" s="54"/>
      <c r="AE20" s="25"/>
      <c r="AF20" s="24"/>
    </row>
    <row r="21" spans="1:32" s="7" customFormat="1" ht="12.75" customHeight="1">
      <c r="A21" s="195"/>
      <c r="B21" s="196"/>
      <c r="C21" s="197"/>
      <c r="D21" s="196"/>
      <c r="E21" s="198"/>
      <c r="F21" s="199"/>
      <c r="G21" s="222"/>
      <c r="H21" s="199"/>
      <c r="I21" s="172"/>
      <c r="J21" s="138">
        <v>6700.18</v>
      </c>
      <c r="K21" s="203">
        <f>$Z$29+($AD$27*($J21-$Z$28))</f>
        <v>792.44</v>
      </c>
      <c r="L21" s="204"/>
      <c r="M21" s="172">
        <v>14</v>
      </c>
      <c r="N21" s="222">
        <v>1.6E-2</v>
      </c>
      <c r="O21" s="199"/>
      <c r="P21" s="222">
        <f>N21*M21</f>
        <v>0.224</v>
      </c>
      <c r="Q21" s="199"/>
      <c r="R21" s="205"/>
      <c r="S21" s="196"/>
      <c r="T21" s="203">
        <f>P21+K21</f>
        <v>792.6640000000001</v>
      </c>
      <c r="U21" s="204"/>
      <c r="V21" s="180"/>
      <c r="Y21" s="43"/>
      <c r="Z21" s="60"/>
      <c r="AA21" s="25"/>
      <c r="AB21" s="29"/>
      <c r="AC21" s="24"/>
      <c r="AD21" s="55"/>
      <c r="AE21" s="24"/>
      <c r="AF21" s="23"/>
    </row>
    <row r="22" spans="1:32" s="7" customFormat="1" ht="12.75" customHeight="1">
      <c r="A22" s="195"/>
      <c r="B22" s="196"/>
      <c r="C22" s="197"/>
      <c r="D22" s="196"/>
      <c r="E22" s="198"/>
      <c r="F22" s="199"/>
      <c r="G22" s="222"/>
      <c r="H22" s="199"/>
      <c r="I22" s="172"/>
      <c r="J22" s="138">
        <v>6713</v>
      </c>
      <c r="K22" s="203">
        <f>$Z$29+($AD$27*($J22-$Z$28))</f>
        <v>792.6323000000001</v>
      </c>
      <c r="L22" s="204"/>
      <c r="M22" s="172">
        <v>14</v>
      </c>
      <c r="N22" s="302">
        <f>0.016+((0.02-0.016)/($J$24-$J$22))*($J22-$J$22)</f>
        <v>1.6E-2</v>
      </c>
      <c r="O22" s="190"/>
      <c r="P22" s="222">
        <f t="shared" ref="P22:P40" si="0">N22*M22</f>
        <v>0.224</v>
      </c>
      <c r="Q22" s="199"/>
      <c r="R22" s="205"/>
      <c r="S22" s="196"/>
      <c r="T22" s="203">
        <f t="shared" ref="T22:T40" si="1">P22+K22</f>
        <v>792.85630000000015</v>
      </c>
      <c r="U22" s="204"/>
      <c r="V22" s="180"/>
      <c r="Y22" s="43"/>
      <c r="Z22" s="31"/>
      <c r="AA22" s="25"/>
      <c r="AB22" s="29"/>
      <c r="AC22" s="24"/>
      <c r="AD22" s="55"/>
      <c r="AE22" s="24"/>
      <c r="AF22" s="23"/>
    </row>
    <row r="23" spans="1:32" s="7" customFormat="1" ht="12.75" customHeight="1">
      <c r="A23" s="195"/>
      <c r="B23" s="196"/>
      <c r="C23" s="197"/>
      <c r="D23" s="196"/>
      <c r="E23" s="198"/>
      <c r="F23" s="199"/>
      <c r="G23" s="222"/>
      <c r="H23" s="199"/>
      <c r="I23" s="172"/>
      <c r="J23" s="45">
        <v>6725</v>
      </c>
      <c r="K23" s="203">
        <f t="shared" ref="K23:K25" si="2">$Z$29+($AD$27*($J23-$Z$28))</f>
        <v>792.81230000000005</v>
      </c>
      <c r="L23" s="204"/>
      <c r="M23" s="172">
        <v>14</v>
      </c>
      <c r="N23" s="302">
        <f t="shared" ref="N23:N24" si="3">0.016+((0.02-0.016)/($J$24-$J$22))*($J23-$J$22)</f>
        <v>1.7600000000000001E-2</v>
      </c>
      <c r="O23" s="190"/>
      <c r="P23" s="222">
        <f t="shared" si="0"/>
        <v>0.24640000000000001</v>
      </c>
      <c r="Q23" s="199"/>
      <c r="R23" s="205"/>
      <c r="S23" s="196"/>
      <c r="T23" s="203">
        <f t="shared" si="1"/>
        <v>793.05870000000004</v>
      </c>
      <c r="U23" s="204"/>
      <c r="V23" s="180"/>
      <c r="Y23" s="43"/>
      <c r="Z23" s="27" t="s">
        <v>118</v>
      </c>
      <c r="AA23" s="17"/>
      <c r="AB23" s="17"/>
      <c r="AC23" s="18"/>
      <c r="AD23" s="56"/>
      <c r="AE23" s="18"/>
      <c r="AF23" s="23"/>
    </row>
    <row r="24" spans="1:32" s="7" customFormat="1" ht="12.75" customHeight="1">
      <c r="A24" s="195"/>
      <c r="B24" s="196"/>
      <c r="C24" s="197"/>
      <c r="D24" s="196"/>
      <c r="E24" s="198"/>
      <c r="F24" s="199"/>
      <c r="G24" s="222"/>
      <c r="H24" s="199"/>
      <c r="I24" s="172"/>
      <c r="J24" s="138">
        <v>6743</v>
      </c>
      <c r="K24" s="203">
        <f>$Z$29+($AD$27*($J24-$Z$28))</f>
        <v>793.08230000000003</v>
      </c>
      <c r="L24" s="204"/>
      <c r="M24" s="172">
        <v>14</v>
      </c>
      <c r="N24" s="302">
        <f t="shared" si="3"/>
        <v>0.02</v>
      </c>
      <c r="O24" s="190"/>
      <c r="P24" s="222">
        <f t="shared" si="0"/>
        <v>0.28000000000000003</v>
      </c>
      <c r="Q24" s="199"/>
      <c r="R24" s="205"/>
      <c r="S24" s="196"/>
      <c r="T24" s="203">
        <f t="shared" si="1"/>
        <v>793.3623</v>
      </c>
      <c r="U24" s="204"/>
      <c r="V24" s="180"/>
      <c r="Y24" s="43"/>
      <c r="Z24" s="27"/>
      <c r="AA24" s="17"/>
      <c r="AB24" s="17"/>
      <c r="AC24" s="18"/>
      <c r="AD24" s="56"/>
      <c r="AE24" s="18"/>
    </row>
    <row r="25" spans="1:32" s="7" customFormat="1" ht="12.75" customHeight="1">
      <c r="A25" s="195"/>
      <c r="B25" s="196"/>
      <c r="C25" s="197"/>
      <c r="D25" s="196"/>
      <c r="E25" s="198"/>
      <c r="F25" s="199"/>
      <c r="G25" s="222"/>
      <c r="H25" s="199"/>
      <c r="I25" s="172"/>
      <c r="J25" s="45">
        <f>J23+25</f>
        <v>6750</v>
      </c>
      <c r="K25" s="203">
        <f t="shared" si="2"/>
        <v>793.18730000000005</v>
      </c>
      <c r="L25" s="204"/>
      <c r="M25" s="172">
        <v>14</v>
      </c>
      <c r="N25" s="222">
        <v>0.02</v>
      </c>
      <c r="O25" s="199"/>
      <c r="P25" s="222">
        <f t="shared" si="0"/>
        <v>0.28000000000000003</v>
      </c>
      <c r="Q25" s="199"/>
      <c r="R25" s="205"/>
      <c r="S25" s="196"/>
      <c r="T25" s="203">
        <f t="shared" si="1"/>
        <v>793.46730000000002</v>
      </c>
      <c r="U25" s="204"/>
      <c r="V25" s="171"/>
      <c r="Y25" s="43"/>
      <c r="Z25" s="27"/>
      <c r="AA25" s="17"/>
      <c r="AB25" s="17"/>
      <c r="AC25" s="18"/>
      <c r="AD25" s="56"/>
      <c r="AE25" s="18"/>
    </row>
    <row r="26" spans="1:32" s="7" customFormat="1" ht="12.75" customHeight="1">
      <c r="A26" s="195"/>
      <c r="B26" s="196"/>
      <c r="C26" s="197"/>
      <c r="D26" s="196"/>
      <c r="E26" s="198"/>
      <c r="F26" s="199"/>
      <c r="G26" s="222"/>
      <c r="H26" s="199"/>
      <c r="I26" s="172"/>
      <c r="J26" s="133">
        <v>6755</v>
      </c>
      <c r="K26" s="187">
        <f>$Z$29+($AD$27*($J26-$Z$28))</f>
        <v>793.2623000000001</v>
      </c>
      <c r="L26" s="188"/>
      <c r="M26" s="172">
        <v>14</v>
      </c>
      <c r="N26" s="222">
        <v>0.02</v>
      </c>
      <c r="O26" s="199"/>
      <c r="P26" s="222">
        <f t="shared" si="0"/>
        <v>0.28000000000000003</v>
      </c>
      <c r="Q26" s="199"/>
      <c r="R26" s="284"/>
      <c r="S26" s="285"/>
      <c r="T26" s="203">
        <f t="shared" si="1"/>
        <v>793.54230000000007</v>
      </c>
      <c r="U26" s="204"/>
      <c r="V26" s="171"/>
      <c r="Y26" s="43"/>
      <c r="Z26" s="28">
        <v>6755</v>
      </c>
      <c r="AA26" s="22" t="s">
        <v>24</v>
      </c>
      <c r="AB26" s="11"/>
      <c r="AC26" s="12"/>
      <c r="AD26" s="119">
        <v>90</v>
      </c>
      <c r="AE26" s="22" t="s">
        <v>25</v>
      </c>
    </row>
    <row r="27" spans="1:32" s="7" customFormat="1" ht="12.75" customHeight="1">
      <c r="A27" s="195"/>
      <c r="B27" s="196"/>
      <c r="C27" s="197"/>
      <c r="D27" s="196"/>
      <c r="E27" s="198"/>
      <c r="F27" s="199"/>
      <c r="G27" s="222"/>
      <c r="H27" s="199"/>
      <c r="I27" s="172"/>
      <c r="J27" s="45">
        <f>J25+25</f>
        <v>6775</v>
      </c>
      <c r="K27" s="187">
        <f t="shared" ref="K27:K30" si="4">$Z$27+(0.5*(($AD$28-$AD$27)/$AD$26)*($J27-$Z$26)^2)+($AD$27*($J27-$Z$26))</f>
        <v>793.48898666666662</v>
      </c>
      <c r="L27" s="188"/>
      <c r="M27" s="172">
        <v>14</v>
      </c>
      <c r="N27" s="222">
        <v>0.02</v>
      </c>
      <c r="O27" s="199"/>
      <c r="P27" s="222">
        <f t="shared" si="0"/>
        <v>0.28000000000000003</v>
      </c>
      <c r="Q27" s="199"/>
      <c r="R27" s="284"/>
      <c r="S27" s="285"/>
      <c r="T27" s="203">
        <f t="shared" si="1"/>
        <v>793.76898666666659</v>
      </c>
      <c r="U27" s="204"/>
      <c r="V27" s="171"/>
      <c r="Y27" s="43"/>
      <c r="Z27" s="31">
        <v>793.26229999999998</v>
      </c>
      <c r="AA27" s="22" t="s">
        <v>26</v>
      </c>
      <c r="AB27" s="11"/>
      <c r="AC27" s="12"/>
      <c r="AD27" s="72">
        <v>1.4999999999999999E-2</v>
      </c>
      <c r="AE27" s="25" t="s">
        <v>22</v>
      </c>
    </row>
    <row r="28" spans="1:32" s="7" customFormat="1" ht="12.75" customHeight="1">
      <c r="A28" s="195"/>
      <c r="B28" s="196"/>
      <c r="C28" s="197"/>
      <c r="D28" s="196"/>
      <c r="E28" s="198"/>
      <c r="F28" s="199"/>
      <c r="G28" s="222"/>
      <c r="H28" s="199"/>
      <c r="I28" s="172"/>
      <c r="J28" s="45">
        <f t="shared" ref="J28:J46" si="5">J27+25</f>
        <v>6800</v>
      </c>
      <c r="K28" s="187">
        <f t="shared" si="4"/>
        <v>793.56615124999996</v>
      </c>
      <c r="L28" s="188"/>
      <c r="M28" s="172">
        <v>14</v>
      </c>
      <c r="N28" s="222">
        <v>0.02</v>
      </c>
      <c r="O28" s="199"/>
      <c r="P28" s="222">
        <f t="shared" si="0"/>
        <v>0.28000000000000003</v>
      </c>
      <c r="Q28" s="199"/>
      <c r="R28" s="284"/>
      <c r="S28" s="285"/>
      <c r="T28" s="203">
        <f t="shared" si="1"/>
        <v>793.84615124999993</v>
      </c>
      <c r="U28" s="204"/>
      <c r="V28" s="171"/>
      <c r="Y28" s="43"/>
      <c r="Z28" s="28">
        <v>6800</v>
      </c>
      <c r="AA28" s="22" t="s">
        <v>21</v>
      </c>
      <c r="AB28" s="11"/>
      <c r="AC28" s="12"/>
      <c r="AD28" s="68">
        <v>-1.7991E-2</v>
      </c>
      <c r="AE28" s="25" t="s">
        <v>27</v>
      </c>
    </row>
    <row r="29" spans="1:32" s="7" customFormat="1" ht="12.75" customHeight="1">
      <c r="A29" s="195"/>
      <c r="B29" s="196"/>
      <c r="C29" s="197"/>
      <c r="D29" s="196"/>
      <c r="E29" s="198"/>
      <c r="F29" s="199"/>
      <c r="G29" s="222"/>
      <c r="H29" s="199"/>
      <c r="I29" s="172"/>
      <c r="J29" s="45">
        <f t="shared" si="5"/>
        <v>6825</v>
      </c>
      <c r="K29" s="187">
        <f t="shared" si="4"/>
        <v>793.41421166666657</v>
      </c>
      <c r="L29" s="188"/>
      <c r="M29" s="172">
        <v>14</v>
      </c>
      <c r="N29" s="222">
        <v>0.02</v>
      </c>
      <c r="O29" s="199"/>
      <c r="P29" s="222">
        <f t="shared" si="0"/>
        <v>0.28000000000000003</v>
      </c>
      <c r="Q29" s="199"/>
      <c r="R29" s="284"/>
      <c r="S29" s="285"/>
      <c r="T29" s="203">
        <f t="shared" si="1"/>
        <v>793.69421166666655</v>
      </c>
      <c r="U29" s="204"/>
      <c r="V29" s="171"/>
      <c r="Y29" s="43"/>
      <c r="Z29" s="31">
        <v>793.93730000000005</v>
      </c>
      <c r="AA29" s="22" t="s">
        <v>23</v>
      </c>
      <c r="AB29" s="11"/>
      <c r="AC29" s="12"/>
      <c r="AD29" s="13"/>
      <c r="AE29" s="18"/>
    </row>
    <row r="30" spans="1:32" s="7" customFormat="1" ht="12.75" customHeight="1">
      <c r="A30" s="195"/>
      <c r="B30" s="196"/>
      <c r="C30" s="197"/>
      <c r="D30" s="196"/>
      <c r="E30" s="198"/>
      <c r="F30" s="199"/>
      <c r="G30" s="222"/>
      <c r="H30" s="199"/>
      <c r="I30" s="172"/>
      <c r="J30" s="133">
        <v>6845</v>
      </c>
      <c r="K30" s="187">
        <f t="shared" si="4"/>
        <v>793.12770499999999</v>
      </c>
      <c r="L30" s="188"/>
      <c r="M30" s="172">
        <v>14</v>
      </c>
      <c r="N30" s="222">
        <v>0.02</v>
      </c>
      <c r="O30" s="199"/>
      <c r="P30" s="222">
        <f t="shared" si="0"/>
        <v>0.28000000000000003</v>
      </c>
      <c r="Q30" s="199"/>
      <c r="R30" s="284"/>
      <c r="S30" s="285"/>
      <c r="T30" s="203">
        <f t="shared" si="1"/>
        <v>793.40770499999996</v>
      </c>
      <c r="U30" s="204"/>
      <c r="V30" s="171"/>
      <c r="Y30" s="43"/>
      <c r="Z30" s="28">
        <v>6845</v>
      </c>
      <c r="AA30" s="22" t="s">
        <v>28</v>
      </c>
      <c r="AB30" s="11"/>
      <c r="AC30" s="12"/>
      <c r="AD30" s="13"/>
      <c r="AE30" s="18"/>
    </row>
    <row r="31" spans="1:32" s="7" customFormat="1" ht="12.75" customHeight="1">
      <c r="A31" s="195"/>
      <c r="B31" s="196"/>
      <c r="C31" s="197"/>
      <c r="D31" s="196"/>
      <c r="E31" s="198"/>
      <c r="F31" s="199"/>
      <c r="G31" s="222"/>
      <c r="H31" s="199"/>
      <c r="I31" s="172"/>
      <c r="J31" s="45">
        <f>J29+25</f>
        <v>6850</v>
      </c>
      <c r="K31" s="203">
        <f>$Z$29+($AD$28*($J31-$Z$28))</f>
        <v>793.03775000000007</v>
      </c>
      <c r="L31" s="204"/>
      <c r="M31" s="172">
        <v>14</v>
      </c>
      <c r="N31" s="222">
        <v>0.02</v>
      </c>
      <c r="O31" s="199"/>
      <c r="P31" s="222">
        <f t="shared" si="0"/>
        <v>0.28000000000000003</v>
      </c>
      <c r="Q31" s="199"/>
      <c r="R31" s="205"/>
      <c r="S31" s="196"/>
      <c r="T31" s="203">
        <f t="shared" si="1"/>
        <v>793.31775000000005</v>
      </c>
      <c r="U31" s="204"/>
      <c r="V31" s="171"/>
      <c r="Y31" s="43"/>
      <c r="Z31" s="31">
        <v>793.1277</v>
      </c>
      <c r="AA31" s="22" t="s">
        <v>29</v>
      </c>
      <c r="AB31" s="11"/>
      <c r="AC31" s="12"/>
      <c r="AD31" s="13"/>
      <c r="AE31" s="18"/>
    </row>
    <row r="32" spans="1:32" s="7" customFormat="1" ht="12.75" customHeight="1">
      <c r="A32" s="195"/>
      <c r="B32" s="196"/>
      <c r="C32" s="197"/>
      <c r="D32" s="196"/>
      <c r="E32" s="198"/>
      <c r="F32" s="199"/>
      <c r="G32" s="222"/>
      <c r="H32" s="199"/>
      <c r="I32" s="172"/>
      <c r="J32" s="45">
        <f t="shared" si="5"/>
        <v>6875</v>
      </c>
      <c r="K32" s="203">
        <f t="shared" ref="K32:K35" si="6">$Z$29+($AD$28*($J32-$Z$28))</f>
        <v>792.58797500000003</v>
      </c>
      <c r="L32" s="204"/>
      <c r="M32" s="172">
        <v>14</v>
      </c>
      <c r="N32" s="222">
        <v>0.02</v>
      </c>
      <c r="O32" s="199"/>
      <c r="P32" s="222">
        <f t="shared" si="0"/>
        <v>0.28000000000000003</v>
      </c>
      <c r="Q32" s="199"/>
      <c r="R32" s="205"/>
      <c r="S32" s="196"/>
      <c r="T32" s="203">
        <f t="shared" si="1"/>
        <v>792.867975</v>
      </c>
      <c r="U32" s="204"/>
      <c r="V32" s="171"/>
      <c r="Y32" s="43"/>
      <c r="Z32" s="32"/>
      <c r="AA32" s="26"/>
      <c r="AB32" s="11"/>
      <c r="AC32" s="12"/>
      <c r="AD32" s="13"/>
      <c r="AE32" s="18"/>
    </row>
    <row r="33" spans="1:31" s="7" customFormat="1" ht="12.75" customHeight="1">
      <c r="A33" s="195"/>
      <c r="B33" s="196"/>
      <c r="C33" s="197"/>
      <c r="D33" s="196"/>
      <c r="E33" s="198"/>
      <c r="F33" s="199"/>
      <c r="G33" s="222"/>
      <c r="H33" s="199"/>
      <c r="I33" s="172"/>
      <c r="J33" s="45">
        <f>J32+25</f>
        <v>6900</v>
      </c>
      <c r="K33" s="203">
        <f t="shared" si="6"/>
        <v>792.1382000000001</v>
      </c>
      <c r="L33" s="204"/>
      <c r="M33" s="172">
        <v>14</v>
      </c>
      <c r="N33" s="222">
        <v>0.02</v>
      </c>
      <c r="O33" s="199"/>
      <c r="P33" s="222">
        <f t="shared" si="0"/>
        <v>0.28000000000000003</v>
      </c>
      <c r="Q33" s="199"/>
      <c r="R33" s="205"/>
      <c r="S33" s="196"/>
      <c r="T33" s="203">
        <f t="shared" si="1"/>
        <v>792.41820000000007</v>
      </c>
      <c r="U33" s="204"/>
      <c r="V33" s="171"/>
      <c r="Y33" s="43"/>
      <c r="Z33" s="27" t="s">
        <v>30</v>
      </c>
      <c r="AA33" s="26"/>
      <c r="AB33" s="11"/>
      <c r="AC33" s="12"/>
      <c r="AD33" s="13"/>
      <c r="AE33" s="18"/>
    </row>
    <row r="34" spans="1:31" s="7" customFormat="1" ht="12.75" customHeight="1">
      <c r="A34" s="195"/>
      <c r="B34" s="196"/>
      <c r="C34" s="197"/>
      <c r="D34" s="196"/>
      <c r="E34" s="198"/>
      <c r="F34" s="199"/>
      <c r="G34" s="222"/>
      <c r="H34" s="199"/>
      <c r="I34" s="172"/>
      <c r="J34" s="45">
        <f t="shared" si="5"/>
        <v>6925</v>
      </c>
      <c r="K34" s="203">
        <f t="shared" si="6"/>
        <v>791.68842500000005</v>
      </c>
      <c r="L34" s="204"/>
      <c r="M34" s="172">
        <v>14</v>
      </c>
      <c r="N34" s="222">
        <v>0.02</v>
      </c>
      <c r="O34" s="199"/>
      <c r="P34" s="222">
        <f t="shared" si="0"/>
        <v>0.28000000000000003</v>
      </c>
      <c r="Q34" s="199"/>
      <c r="R34" s="284"/>
      <c r="S34" s="285"/>
      <c r="T34" s="203">
        <f t="shared" si="1"/>
        <v>791.96842500000002</v>
      </c>
      <c r="U34" s="204"/>
      <c r="V34" s="171"/>
      <c r="Y34" s="43"/>
      <c r="AD34" s="73"/>
    </row>
    <row r="35" spans="1:31" s="7" customFormat="1" ht="12.75" customHeight="1">
      <c r="A35" s="195"/>
      <c r="B35" s="196"/>
      <c r="C35" s="197"/>
      <c r="D35" s="196"/>
      <c r="E35" s="198"/>
      <c r="F35" s="199"/>
      <c r="G35" s="222"/>
      <c r="H35" s="199"/>
      <c r="I35" s="172"/>
      <c r="J35" s="133">
        <v>6935</v>
      </c>
      <c r="K35" s="187">
        <f t="shared" si="6"/>
        <v>791.5085150000001</v>
      </c>
      <c r="L35" s="188"/>
      <c r="M35" s="172">
        <v>14</v>
      </c>
      <c r="N35" s="222">
        <v>0.02</v>
      </c>
      <c r="O35" s="199"/>
      <c r="P35" s="222">
        <f t="shared" si="0"/>
        <v>0.28000000000000003</v>
      </c>
      <c r="Q35" s="199"/>
      <c r="R35" s="284"/>
      <c r="S35" s="285"/>
      <c r="T35" s="203">
        <f t="shared" si="1"/>
        <v>791.78851500000007</v>
      </c>
      <c r="U35" s="204"/>
      <c r="V35" s="171"/>
      <c r="Y35" s="43"/>
      <c r="AD35" s="73"/>
    </row>
    <row r="36" spans="1:31" s="7" customFormat="1" ht="12.75" customHeight="1">
      <c r="A36" s="195"/>
      <c r="B36" s="196"/>
      <c r="C36" s="197"/>
      <c r="D36" s="196"/>
      <c r="E36" s="198"/>
      <c r="F36" s="199"/>
      <c r="G36" s="222"/>
      <c r="H36" s="199"/>
      <c r="I36" s="172"/>
      <c r="J36" s="45">
        <f>J34+25</f>
        <v>6950</v>
      </c>
      <c r="K36" s="187">
        <f>$Z$39+(0.5*(($AD$40-$AD$39)/$AD$38)*($J36-$Z$38)^2)+($AD$39*($J36-$Z$38))</f>
        <v>791.26424875000009</v>
      </c>
      <c r="L36" s="188"/>
      <c r="M36" s="172">
        <v>14</v>
      </c>
      <c r="N36" s="222">
        <v>0.02</v>
      </c>
      <c r="O36" s="199"/>
      <c r="P36" s="222">
        <f t="shared" si="0"/>
        <v>0.28000000000000003</v>
      </c>
      <c r="Q36" s="199"/>
      <c r="R36" s="205"/>
      <c r="S36" s="196"/>
      <c r="T36" s="203">
        <f t="shared" si="1"/>
        <v>791.54424875000007</v>
      </c>
      <c r="U36" s="204"/>
      <c r="V36" s="171"/>
      <c r="Y36" s="43"/>
      <c r="Z36" s="27" t="s">
        <v>119</v>
      </c>
      <c r="AA36" s="17"/>
      <c r="AB36" s="17"/>
      <c r="AC36" s="18"/>
      <c r="AD36" s="74"/>
      <c r="AE36" s="18"/>
    </row>
    <row r="37" spans="1:31" s="7" customFormat="1" ht="12.75" customHeight="1">
      <c r="A37" s="195"/>
      <c r="B37" s="196"/>
      <c r="C37" s="197"/>
      <c r="D37" s="196"/>
      <c r="E37" s="198"/>
      <c r="F37" s="199"/>
      <c r="G37" s="222"/>
      <c r="H37" s="199"/>
      <c r="I37" s="172"/>
      <c r="J37" s="45">
        <f t="shared" si="5"/>
        <v>6975</v>
      </c>
      <c r="K37" s="187">
        <f t="shared" ref="K37:K40" si="7">$Z$39+(0.5*(($AD$40-$AD$39)/$AD$38)*($J37-$Z$38)^2)+($AD$39*($J37-$Z$38))</f>
        <v>790.97100222222218</v>
      </c>
      <c r="L37" s="188"/>
      <c r="M37" s="172">
        <v>14</v>
      </c>
      <c r="N37" s="222">
        <v>0.02</v>
      </c>
      <c r="O37" s="199"/>
      <c r="P37" s="222">
        <f t="shared" si="0"/>
        <v>0.28000000000000003</v>
      </c>
      <c r="Q37" s="199"/>
      <c r="R37" s="205"/>
      <c r="S37" s="196"/>
      <c r="T37" s="203">
        <f t="shared" si="1"/>
        <v>791.25100222222216</v>
      </c>
      <c r="U37" s="204"/>
      <c r="V37" s="171"/>
      <c r="Y37" s="43"/>
      <c r="Z37" s="23"/>
      <c r="AA37" s="17"/>
      <c r="AB37" s="17"/>
      <c r="AC37" s="18"/>
      <c r="AD37" s="74"/>
      <c r="AE37" s="18"/>
    </row>
    <row r="38" spans="1:31" s="7" customFormat="1" ht="12.75" customHeight="1">
      <c r="A38" s="195"/>
      <c r="B38" s="196"/>
      <c r="C38" s="197"/>
      <c r="D38" s="196"/>
      <c r="E38" s="198"/>
      <c r="F38" s="199"/>
      <c r="G38" s="222"/>
      <c r="H38" s="199"/>
      <c r="I38" s="172"/>
      <c r="J38" s="138">
        <v>6985</v>
      </c>
      <c r="K38" s="187">
        <f t="shared" si="7"/>
        <v>790.89354722222231</v>
      </c>
      <c r="L38" s="188"/>
      <c r="M38" s="172">
        <v>14</v>
      </c>
      <c r="N38" s="302">
        <f>0.02+((0.0358-0.02)/($J$40-$J$38))*($J38-$J$38)</f>
        <v>0.02</v>
      </c>
      <c r="O38" s="190"/>
      <c r="P38" s="222">
        <f t="shared" si="0"/>
        <v>0.28000000000000003</v>
      </c>
      <c r="Q38" s="199"/>
      <c r="R38" s="193" t="s">
        <v>121</v>
      </c>
      <c r="S38" s="184"/>
      <c r="T38" s="203">
        <f t="shared" si="1"/>
        <v>791.17354722222228</v>
      </c>
      <c r="U38" s="204"/>
      <c r="V38" s="171"/>
      <c r="Y38" s="43"/>
      <c r="Z38" s="28">
        <v>6935</v>
      </c>
      <c r="AA38" s="22" t="s">
        <v>24</v>
      </c>
      <c r="AB38" s="11"/>
      <c r="AC38" s="12"/>
      <c r="AD38" s="119">
        <v>90</v>
      </c>
      <c r="AE38" s="22" t="s">
        <v>25</v>
      </c>
    </row>
    <row r="39" spans="1:31" s="7" customFormat="1" ht="12.75" customHeight="1">
      <c r="A39" s="195"/>
      <c r="B39" s="196"/>
      <c r="C39" s="197"/>
      <c r="D39" s="196"/>
      <c r="E39" s="198"/>
      <c r="F39" s="199"/>
      <c r="G39" s="200"/>
      <c r="H39" s="201"/>
      <c r="I39" s="172"/>
      <c r="J39" s="45">
        <f>J37+25</f>
        <v>7000</v>
      </c>
      <c r="K39" s="187">
        <f t="shared" si="7"/>
        <v>790.82005430555557</v>
      </c>
      <c r="L39" s="188"/>
      <c r="M39" s="172">
        <v>14</v>
      </c>
      <c r="N39" s="302">
        <f t="shared" ref="N39:N40" si="8">0.02+((0.0358-0.02)/($J$40-$J$38))*($J39-$J$38)</f>
        <v>2.5925E-2</v>
      </c>
      <c r="O39" s="190"/>
      <c r="P39" s="222">
        <f t="shared" si="0"/>
        <v>0.36294999999999999</v>
      </c>
      <c r="Q39" s="199"/>
      <c r="R39" s="193" t="s">
        <v>121</v>
      </c>
      <c r="S39" s="184"/>
      <c r="T39" s="203">
        <f t="shared" si="1"/>
        <v>791.18300430555553</v>
      </c>
      <c r="U39" s="204"/>
      <c r="V39" s="171"/>
      <c r="Y39" s="43"/>
      <c r="Z39" s="31">
        <v>791.50850000000003</v>
      </c>
      <c r="AA39" s="22" t="s">
        <v>26</v>
      </c>
      <c r="AB39" s="11"/>
      <c r="AC39" s="12"/>
      <c r="AD39" s="68">
        <v>-1.7991E-2</v>
      </c>
      <c r="AE39" s="25" t="s">
        <v>22</v>
      </c>
    </row>
    <row r="40" spans="1:31" s="7" customFormat="1" ht="12.75" customHeight="1">
      <c r="A40" s="195"/>
      <c r="B40" s="196"/>
      <c r="C40" s="197"/>
      <c r="D40" s="196"/>
      <c r="E40" s="198"/>
      <c r="F40" s="199"/>
      <c r="G40" s="200"/>
      <c r="H40" s="201"/>
      <c r="I40" s="172"/>
      <c r="J40" s="133">
        <f t="shared" si="5"/>
        <v>7025</v>
      </c>
      <c r="K40" s="187">
        <f t="shared" si="7"/>
        <v>790.81140500000004</v>
      </c>
      <c r="L40" s="188"/>
      <c r="M40" s="172">
        <v>14</v>
      </c>
      <c r="N40" s="302">
        <f t="shared" si="8"/>
        <v>3.5799999999999998E-2</v>
      </c>
      <c r="O40" s="190"/>
      <c r="P40" s="222">
        <f t="shared" si="0"/>
        <v>0.50119999999999998</v>
      </c>
      <c r="Q40" s="199"/>
      <c r="R40" s="193" t="s">
        <v>121</v>
      </c>
      <c r="S40" s="184"/>
      <c r="T40" s="203">
        <f t="shared" si="1"/>
        <v>791.31260500000008</v>
      </c>
      <c r="U40" s="204"/>
      <c r="V40" s="171"/>
      <c r="Y40" s="43"/>
      <c r="Z40" s="28">
        <v>6980</v>
      </c>
      <c r="AA40" s="22" t="s">
        <v>21</v>
      </c>
      <c r="AB40" s="11"/>
      <c r="AC40" s="12"/>
      <c r="AD40" s="136">
        <v>2.5000000000000001E-3</v>
      </c>
      <c r="AE40" s="25" t="s">
        <v>27</v>
      </c>
    </row>
    <row r="41" spans="1:31" s="7" customFormat="1" ht="12.75" customHeight="1">
      <c r="A41" s="195"/>
      <c r="B41" s="196"/>
      <c r="C41" s="197"/>
      <c r="D41" s="196"/>
      <c r="E41" s="198"/>
      <c r="F41" s="199"/>
      <c r="G41" s="200"/>
      <c r="H41" s="201"/>
      <c r="I41" s="172"/>
      <c r="J41" s="45">
        <f t="shared" si="5"/>
        <v>7050</v>
      </c>
      <c r="K41" s="203">
        <f>$Z$41+($AD$40*($J41-$Z$40))</f>
        <v>790.87399999999991</v>
      </c>
      <c r="L41" s="204"/>
      <c r="M41" s="304" t="s">
        <v>120</v>
      </c>
      <c r="N41" s="305"/>
      <c r="O41" s="305"/>
      <c r="P41" s="305"/>
      <c r="Q41" s="305"/>
      <c r="R41" s="305"/>
      <c r="S41" s="305"/>
      <c r="T41" s="305"/>
      <c r="U41" s="305"/>
      <c r="V41" s="171"/>
      <c r="Y41" s="43"/>
      <c r="Z41" s="31">
        <v>790.69899999999996</v>
      </c>
      <c r="AA41" s="22" t="s">
        <v>23</v>
      </c>
      <c r="AB41" s="11"/>
      <c r="AC41" s="12"/>
      <c r="AD41" s="13"/>
      <c r="AE41" s="18"/>
    </row>
    <row r="42" spans="1:31" s="7" customFormat="1" ht="12.75" customHeight="1">
      <c r="A42" s="195"/>
      <c r="B42" s="196"/>
      <c r="C42" s="197"/>
      <c r="D42" s="196"/>
      <c r="E42" s="198"/>
      <c r="F42" s="199"/>
      <c r="G42" s="200"/>
      <c r="H42" s="201"/>
      <c r="I42" s="172"/>
      <c r="J42" s="137">
        <v>7053.18</v>
      </c>
      <c r="K42" s="203">
        <f>$Z$41+($AD$40*($J42-$Z$40))</f>
        <v>790.88194999999996</v>
      </c>
      <c r="L42" s="204"/>
      <c r="M42" s="306"/>
      <c r="N42" s="307"/>
      <c r="O42" s="307"/>
      <c r="P42" s="307"/>
      <c r="Q42" s="307"/>
      <c r="R42" s="307"/>
      <c r="S42" s="307"/>
      <c r="T42" s="307"/>
      <c r="U42" s="307"/>
      <c r="V42" s="116" t="s">
        <v>31</v>
      </c>
      <c r="Y42" s="43"/>
      <c r="Z42" s="28">
        <v>7025</v>
      </c>
      <c r="AA42" s="22" t="s">
        <v>28</v>
      </c>
      <c r="AB42" s="11"/>
      <c r="AC42" s="12"/>
      <c r="AD42" s="58"/>
      <c r="AE42" s="18"/>
    </row>
    <row r="43" spans="1:31" s="7" customFormat="1" ht="12.75" customHeight="1">
      <c r="A43" s="195"/>
      <c r="B43" s="196"/>
      <c r="C43" s="197"/>
      <c r="D43" s="196"/>
      <c r="E43" s="198"/>
      <c r="F43" s="199"/>
      <c r="G43" s="200"/>
      <c r="H43" s="201"/>
      <c r="I43" s="172"/>
      <c r="J43" s="45">
        <f>J41+25</f>
        <v>7075</v>
      </c>
      <c r="K43" s="203">
        <f t="shared" ref="K43:K47" si="9">$Z$41+($AD$40*($J43-$Z$40))</f>
        <v>790.93649999999991</v>
      </c>
      <c r="L43" s="204"/>
      <c r="M43" s="306"/>
      <c r="N43" s="307"/>
      <c r="O43" s="307"/>
      <c r="P43" s="307"/>
      <c r="Q43" s="307"/>
      <c r="R43" s="307"/>
      <c r="S43" s="307"/>
      <c r="T43" s="307"/>
      <c r="U43" s="307"/>
      <c r="V43" s="171"/>
      <c r="Y43" s="43"/>
      <c r="Z43" s="31">
        <v>790.81150000000002</v>
      </c>
      <c r="AA43" s="22" t="s">
        <v>29</v>
      </c>
      <c r="AB43" s="11"/>
      <c r="AC43" s="12"/>
      <c r="AD43" s="58"/>
      <c r="AE43" s="18"/>
    </row>
    <row r="44" spans="1:31" s="7" customFormat="1" ht="12.75" customHeight="1">
      <c r="A44" s="195"/>
      <c r="B44" s="196"/>
      <c r="C44" s="197"/>
      <c r="D44" s="196"/>
      <c r="E44" s="198"/>
      <c r="F44" s="199"/>
      <c r="G44" s="200"/>
      <c r="H44" s="201"/>
      <c r="I44" s="172"/>
      <c r="J44" s="45">
        <f t="shared" si="5"/>
        <v>7100</v>
      </c>
      <c r="K44" s="203">
        <f t="shared" si="9"/>
        <v>790.99899999999991</v>
      </c>
      <c r="L44" s="204"/>
      <c r="M44" s="306"/>
      <c r="N44" s="307"/>
      <c r="O44" s="307"/>
      <c r="P44" s="307"/>
      <c r="Q44" s="307"/>
      <c r="R44" s="307"/>
      <c r="S44" s="307"/>
      <c r="T44" s="307"/>
      <c r="U44" s="307"/>
      <c r="V44" s="182"/>
      <c r="Y44" s="43"/>
      <c r="Z44" s="31"/>
      <c r="AA44" s="22"/>
      <c r="AB44" s="11"/>
      <c r="AC44" s="12"/>
      <c r="AD44" s="58"/>
      <c r="AE44" s="18"/>
    </row>
    <row r="45" spans="1:31" s="7" customFormat="1" ht="12.75" customHeight="1">
      <c r="A45" s="195"/>
      <c r="B45" s="196"/>
      <c r="C45" s="197"/>
      <c r="D45" s="196"/>
      <c r="E45" s="198"/>
      <c r="F45" s="199"/>
      <c r="G45" s="200"/>
      <c r="H45" s="201"/>
      <c r="I45" s="172"/>
      <c r="J45" s="45">
        <f t="shared" si="5"/>
        <v>7125</v>
      </c>
      <c r="K45" s="203">
        <f t="shared" si="9"/>
        <v>791.06149999999991</v>
      </c>
      <c r="L45" s="204"/>
      <c r="M45" s="306"/>
      <c r="N45" s="307"/>
      <c r="O45" s="307"/>
      <c r="P45" s="307"/>
      <c r="Q45" s="307"/>
      <c r="R45" s="307"/>
      <c r="S45" s="307"/>
      <c r="T45" s="307"/>
      <c r="U45" s="307"/>
      <c r="V45" s="171"/>
      <c r="Y45" s="43"/>
      <c r="Z45" s="31"/>
      <c r="AA45" s="22"/>
      <c r="AB45" s="11"/>
      <c r="AC45" s="12"/>
      <c r="AD45" s="58"/>
      <c r="AE45" s="18"/>
    </row>
    <row r="46" spans="1:31" s="7" customFormat="1" ht="12.75" customHeight="1">
      <c r="A46" s="195"/>
      <c r="B46" s="196"/>
      <c r="C46" s="197"/>
      <c r="D46" s="196"/>
      <c r="E46" s="198"/>
      <c r="F46" s="199"/>
      <c r="G46" s="200"/>
      <c r="H46" s="201"/>
      <c r="I46" s="172"/>
      <c r="J46" s="45">
        <f t="shared" si="5"/>
        <v>7150</v>
      </c>
      <c r="K46" s="203">
        <f t="shared" si="9"/>
        <v>791.12399999999991</v>
      </c>
      <c r="L46" s="204"/>
      <c r="M46" s="306"/>
      <c r="N46" s="307"/>
      <c r="O46" s="307"/>
      <c r="P46" s="307"/>
      <c r="Q46" s="307"/>
      <c r="R46" s="307"/>
      <c r="S46" s="307"/>
      <c r="T46" s="307"/>
      <c r="U46" s="307"/>
      <c r="V46" s="171"/>
      <c r="Y46" s="43"/>
      <c r="Z46" s="27" t="s">
        <v>30</v>
      </c>
      <c r="AA46" s="26"/>
      <c r="AB46" s="11"/>
      <c r="AC46" s="12"/>
      <c r="AD46" s="58"/>
      <c r="AE46" s="18"/>
    </row>
    <row r="47" spans="1:31" s="7" customFormat="1" ht="12.75" customHeight="1">
      <c r="A47" s="195"/>
      <c r="B47" s="196"/>
      <c r="C47" s="197"/>
      <c r="D47" s="196"/>
      <c r="E47" s="198"/>
      <c r="F47" s="199"/>
      <c r="G47" s="200"/>
      <c r="H47" s="201"/>
      <c r="I47" s="172"/>
      <c r="J47" s="137">
        <v>7168.42</v>
      </c>
      <c r="K47" s="203">
        <f t="shared" si="9"/>
        <v>791.17004999999995</v>
      </c>
      <c r="L47" s="204"/>
      <c r="M47" s="308"/>
      <c r="N47" s="309"/>
      <c r="O47" s="309"/>
      <c r="P47" s="309"/>
      <c r="Q47" s="309"/>
      <c r="R47" s="309"/>
      <c r="S47" s="309"/>
      <c r="T47" s="309"/>
      <c r="U47" s="309"/>
      <c r="V47" s="116" t="s">
        <v>32</v>
      </c>
      <c r="Y47" s="43"/>
      <c r="Z47" s="27"/>
      <c r="AA47" s="26"/>
      <c r="AB47" s="11"/>
      <c r="AC47" s="12"/>
      <c r="AD47" s="58"/>
      <c r="AE47" s="18"/>
    </row>
    <row r="48" spans="1:31" s="7" customFormat="1" ht="12.75" customHeight="1">
      <c r="A48" s="195"/>
      <c r="B48" s="196"/>
      <c r="C48" s="197"/>
      <c r="D48" s="196"/>
      <c r="E48" s="198"/>
      <c r="F48" s="199"/>
      <c r="G48" s="200"/>
      <c r="H48" s="201"/>
      <c r="I48" s="172"/>
      <c r="J48" s="45"/>
      <c r="K48" s="203"/>
      <c r="L48" s="204"/>
      <c r="M48" s="172"/>
      <c r="N48" s="200"/>
      <c r="O48" s="201"/>
      <c r="P48" s="202"/>
      <c r="Q48" s="201"/>
      <c r="R48" s="290"/>
      <c r="S48" s="285"/>
      <c r="T48" s="203"/>
      <c r="U48" s="204"/>
      <c r="V48" s="171"/>
      <c r="Y48" s="43"/>
      <c r="Z48" s="60"/>
      <c r="AA48" s="25"/>
      <c r="AB48" s="29"/>
      <c r="AC48" s="24"/>
      <c r="AD48" s="55"/>
      <c r="AE48" s="24"/>
    </row>
    <row r="49" spans="1:34" s="7" customFormat="1" ht="12.75" customHeight="1">
      <c r="A49" s="195"/>
      <c r="B49" s="196"/>
      <c r="C49" s="197"/>
      <c r="D49" s="196"/>
      <c r="E49" s="198"/>
      <c r="F49" s="199"/>
      <c r="G49" s="198"/>
      <c r="H49" s="199"/>
      <c r="I49" s="172"/>
      <c r="J49" s="45"/>
      <c r="K49" s="203"/>
      <c r="L49" s="204"/>
      <c r="M49" s="41"/>
      <c r="N49" s="200"/>
      <c r="O49" s="201"/>
      <c r="P49" s="202"/>
      <c r="Q49" s="201"/>
      <c r="R49" s="205"/>
      <c r="S49" s="196"/>
      <c r="T49" s="203"/>
      <c r="U49" s="204"/>
      <c r="V49" s="171"/>
      <c r="Y49" s="43"/>
      <c r="Z49" s="60"/>
      <c r="AA49" s="25"/>
      <c r="AB49" s="29"/>
      <c r="AC49" s="24"/>
      <c r="AD49" s="55"/>
      <c r="AE49" s="24"/>
    </row>
    <row r="50" spans="1:34" s="7" customFormat="1" ht="12.75" customHeight="1">
      <c r="A50" s="195"/>
      <c r="B50" s="196"/>
      <c r="C50" s="197"/>
      <c r="D50" s="196"/>
      <c r="E50" s="198"/>
      <c r="F50" s="199"/>
      <c r="G50" s="198"/>
      <c r="H50" s="199"/>
      <c r="I50" s="172"/>
      <c r="J50" s="34"/>
      <c r="K50" s="203"/>
      <c r="L50" s="204"/>
      <c r="M50" s="39"/>
      <c r="N50" s="200"/>
      <c r="O50" s="201"/>
      <c r="P50" s="191"/>
      <c r="Q50" s="192"/>
      <c r="R50" s="183"/>
      <c r="S50" s="184"/>
      <c r="T50" s="185"/>
      <c r="U50" s="186"/>
      <c r="V50" s="171"/>
      <c r="Y50" s="43"/>
      <c r="Z50" s="60"/>
      <c r="AA50" s="25"/>
      <c r="AB50" s="29"/>
      <c r="AC50" s="24"/>
      <c r="AD50" s="55"/>
      <c r="AE50" s="24"/>
    </row>
    <row r="51" spans="1:34" s="7" customFormat="1" ht="12.75" customHeight="1">
      <c r="A51" s="195"/>
      <c r="B51" s="196"/>
      <c r="C51" s="197"/>
      <c r="D51" s="196"/>
      <c r="E51" s="198"/>
      <c r="F51" s="199"/>
      <c r="G51" s="198"/>
      <c r="H51" s="199"/>
      <c r="I51" s="172"/>
      <c r="J51" s="34"/>
      <c r="K51" s="203"/>
      <c r="L51" s="204"/>
      <c r="M51" s="39"/>
      <c r="N51" s="200"/>
      <c r="O51" s="201"/>
      <c r="P51" s="191"/>
      <c r="Q51" s="192"/>
      <c r="R51" s="183"/>
      <c r="S51" s="184"/>
      <c r="T51" s="185"/>
      <c r="U51" s="186"/>
      <c r="V51" s="171"/>
      <c r="Y51" s="43"/>
      <c r="Z51" s="31"/>
      <c r="AA51" s="25"/>
      <c r="AB51" s="29"/>
      <c r="AC51" s="24"/>
      <c r="AD51" s="55"/>
      <c r="AE51" s="24"/>
    </row>
    <row r="52" spans="1:34" s="7" customFormat="1" ht="12.75" customHeight="1">
      <c r="A52" s="195"/>
      <c r="B52" s="196"/>
      <c r="C52" s="197"/>
      <c r="D52" s="196"/>
      <c r="E52" s="198"/>
      <c r="F52" s="199"/>
      <c r="G52" s="198"/>
      <c r="H52" s="199"/>
      <c r="I52" s="172"/>
      <c r="J52" s="34"/>
      <c r="K52" s="203"/>
      <c r="L52" s="204"/>
      <c r="M52" s="39"/>
      <c r="N52" s="200"/>
      <c r="O52" s="201"/>
      <c r="P52" s="191"/>
      <c r="Q52" s="192"/>
      <c r="R52" s="205"/>
      <c r="S52" s="196"/>
      <c r="T52" s="185"/>
      <c r="U52" s="186"/>
      <c r="V52" s="171"/>
      <c r="Z52" s="28">
        <v>7168.42</v>
      </c>
      <c r="AA52" s="25" t="s">
        <v>21</v>
      </c>
      <c r="AB52" s="29"/>
      <c r="AC52" s="24"/>
      <c r="AD52" s="54"/>
      <c r="AE52" s="25"/>
    </row>
    <row r="53" spans="1:34" s="7" customFormat="1" ht="12.75" customHeight="1">
      <c r="A53" s="195"/>
      <c r="B53" s="196"/>
      <c r="C53" s="197"/>
      <c r="D53" s="196"/>
      <c r="E53" s="198"/>
      <c r="F53" s="199"/>
      <c r="G53" s="198"/>
      <c r="H53" s="199"/>
      <c r="I53" s="41"/>
      <c r="J53" s="34"/>
      <c r="K53" s="203"/>
      <c r="L53" s="204"/>
      <c r="M53" s="39"/>
      <c r="N53" s="200"/>
      <c r="O53" s="201"/>
      <c r="P53" s="191"/>
      <c r="Q53" s="192"/>
      <c r="R53" s="205"/>
      <c r="S53" s="196"/>
      <c r="T53" s="185"/>
      <c r="U53" s="186"/>
      <c r="V53" s="171"/>
      <c r="Z53" s="120">
        <v>791.17</v>
      </c>
      <c r="AA53" s="25" t="s">
        <v>23</v>
      </c>
      <c r="AB53" s="29"/>
      <c r="AC53" s="24"/>
      <c r="AD53" s="55"/>
      <c r="AE53" s="24"/>
    </row>
    <row r="54" spans="1:34" s="7" customFormat="1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AD54" s="59"/>
    </row>
    <row r="55" spans="1:34" s="7" customFormat="1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Z55" s="28"/>
      <c r="AA55" s="25"/>
      <c r="AB55" s="29"/>
      <c r="AC55" s="24"/>
      <c r="AD55" s="54"/>
      <c r="AE55" s="25"/>
    </row>
    <row r="56" spans="1:34" s="7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Z56" s="60"/>
      <c r="AA56" s="25"/>
      <c r="AB56" s="29"/>
      <c r="AC56" s="24"/>
      <c r="AD56" s="55"/>
      <c r="AE56" s="24"/>
    </row>
    <row r="57" spans="1:34" s="7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Z57"/>
      <c r="AA57"/>
      <c r="AB57"/>
      <c r="AC57"/>
      <c r="AD57" s="52"/>
      <c r="AE57"/>
    </row>
    <row r="58" spans="1:34" s="7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Z58"/>
      <c r="AA58"/>
      <c r="AB58"/>
      <c r="AC58"/>
      <c r="AD58" s="52"/>
      <c r="AE58"/>
    </row>
    <row r="59" spans="1:34" s="7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Z59"/>
      <c r="AA59"/>
      <c r="AB59"/>
      <c r="AC59"/>
      <c r="AD59" s="52"/>
      <c r="AE59"/>
      <c r="AF59"/>
      <c r="AG59"/>
      <c r="AH59"/>
    </row>
    <row r="60" spans="1:34" s="7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Z60"/>
      <c r="AA60"/>
      <c r="AB60"/>
      <c r="AC60"/>
      <c r="AD60" s="52"/>
      <c r="AE60"/>
      <c r="AF60"/>
      <c r="AG60"/>
      <c r="AH60"/>
    </row>
    <row r="61" spans="1:34" s="7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Z61"/>
      <c r="AA61"/>
      <c r="AB61"/>
      <c r="AC61"/>
      <c r="AD61" s="52"/>
      <c r="AE61"/>
      <c r="AF61"/>
      <c r="AG61"/>
      <c r="AH61"/>
    </row>
    <row r="62" spans="1:34" s="7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Z62"/>
      <c r="AA62"/>
      <c r="AB62"/>
      <c r="AC62"/>
      <c r="AD62" s="52"/>
      <c r="AE62"/>
      <c r="AF62"/>
      <c r="AG62"/>
      <c r="AH62"/>
    </row>
    <row r="63" spans="1:34" s="7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Z63"/>
      <c r="AA63"/>
      <c r="AB63"/>
      <c r="AC63"/>
      <c r="AD63" s="52"/>
      <c r="AE63"/>
      <c r="AF63"/>
      <c r="AG63"/>
      <c r="AH63"/>
    </row>
    <row r="64" spans="1:34" s="7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Z64"/>
      <c r="AA64"/>
      <c r="AB64"/>
      <c r="AC64"/>
      <c r="AD64" s="52"/>
      <c r="AE64"/>
      <c r="AF64"/>
      <c r="AG64"/>
      <c r="AH64"/>
    </row>
    <row r="65" spans="1:35" s="7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Z65"/>
      <c r="AA65"/>
      <c r="AB65"/>
      <c r="AC65"/>
      <c r="AD65" s="52"/>
      <c r="AE65"/>
      <c r="AF65"/>
      <c r="AG65"/>
      <c r="AH65"/>
    </row>
    <row r="66" spans="1:35" s="7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Z66"/>
      <c r="AA66"/>
      <c r="AB66"/>
      <c r="AC66"/>
      <c r="AD66" s="52"/>
      <c r="AE66"/>
      <c r="AF66"/>
      <c r="AG66"/>
      <c r="AH66"/>
    </row>
    <row r="67" spans="1:35" s="7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Z67"/>
      <c r="AA67"/>
      <c r="AB67"/>
      <c r="AC67"/>
      <c r="AD67" s="52"/>
      <c r="AE67"/>
      <c r="AF67"/>
      <c r="AG67"/>
      <c r="AH67"/>
    </row>
    <row r="68" spans="1:35" s="7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Z68"/>
      <c r="AA68"/>
      <c r="AB68"/>
      <c r="AC68"/>
      <c r="AD68" s="52"/>
      <c r="AE68"/>
      <c r="AF68"/>
      <c r="AG68"/>
      <c r="AH68"/>
    </row>
    <row r="69" spans="1:35" s="7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Z69"/>
      <c r="AA69"/>
      <c r="AB69"/>
      <c r="AC69"/>
      <c r="AD69" s="52"/>
      <c r="AE69"/>
      <c r="AF69"/>
      <c r="AG69"/>
      <c r="AH69"/>
    </row>
    <row r="70" spans="1:35" s="7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Y70"/>
      <c r="Z70"/>
      <c r="AA70"/>
      <c r="AB70"/>
      <c r="AC70"/>
      <c r="AD70" s="52"/>
      <c r="AE70"/>
      <c r="AF70"/>
      <c r="AG70"/>
      <c r="AH70"/>
    </row>
    <row r="71" spans="1:35" s="7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Y71"/>
      <c r="Z71"/>
      <c r="AA71"/>
      <c r="AB71"/>
      <c r="AC71"/>
      <c r="AD71" s="52"/>
      <c r="AE71"/>
      <c r="AF71"/>
      <c r="AG71"/>
      <c r="AH71"/>
    </row>
    <row r="72" spans="1:35" s="7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Y72"/>
      <c r="Z72"/>
      <c r="AA72"/>
      <c r="AB72"/>
      <c r="AC72"/>
      <c r="AD72" s="52"/>
      <c r="AE72"/>
      <c r="AF72"/>
      <c r="AG72"/>
      <c r="AH72"/>
      <c r="AI72"/>
    </row>
    <row r="73" spans="1:35" s="7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Y73"/>
      <c r="Z73"/>
      <c r="AA73"/>
      <c r="AB73"/>
      <c r="AC73"/>
      <c r="AD73" s="52"/>
      <c r="AE73"/>
      <c r="AF73"/>
      <c r="AG73"/>
      <c r="AH73"/>
      <c r="AI73"/>
    </row>
    <row r="74" spans="1:35" s="7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Y74"/>
      <c r="Z74"/>
      <c r="AA74"/>
      <c r="AB74"/>
      <c r="AC74"/>
      <c r="AD74" s="52"/>
      <c r="AE74"/>
      <c r="AF74"/>
      <c r="AG74"/>
      <c r="AH74"/>
      <c r="AI74"/>
    </row>
    <row r="75" spans="1:35" s="7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Y75"/>
      <c r="Z75"/>
      <c r="AA75"/>
      <c r="AB75"/>
      <c r="AC75"/>
      <c r="AD75" s="52"/>
      <c r="AE75"/>
      <c r="AF75"/>
      <c r="AG75"/>
      <c r="AH75"/>
      <c r="AI75"/>
    </row>
    <row r="76" spans="1:35" s="7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Y76"/>
      <c r="Z76"/>
      <c r="AA76"/>
      <c r="AB76"/>
      <c r="AC76"/>
      <c r="AD76" s="52"/>
      <c r="AE76"/>
      <c r="AF76"/>
      <c r="AG76"/>
      <c r="AH76"/>
      <c r="AI76"/>
    </row>
    <row r="77" spans="1:35" s="7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Y77"/>
      <c r="Z77"/>
      <c r="AA77"/>
      <c r="AB77"/>
      <c r="AC77"/>
      <c r="AD77" s="52"/>
      <c r="AE77"/>
      <c r="AF77"/>
      <c r="AG77"/>
      <c r="AH77"/>
      <c r="AI77"/>
    </row>
    <row r="78" spans="1:35" s="7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Y78"/>
      <c r="Z78"/>
      <c r="AA78"/>
      <c r="AB78"/>
      <c r="AC78"/>
      <c r="AD78" s="52"/>
      <c r="AE78"/>
      <c r="AF78"/>
      <c r="AG78"/>
      <c r="AH78"/>
      <c r="AI78"/>
    </row>
    <row r="79" spans="1:35" s="7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Y79"/>
      <c r="Z79"/>
      <c r="AA79"/>
      <c r="AB79"/>
      <c r="AC79"/>
      <c r="AD79" s="52"/>
      <c r="AE79"/>
      <c r="AF79"/>
      <c r="AG79"/>
      <c r="AH79"/>
      <c r="AI79"/>
    </row>
    <row r="80" spans="1:35" s="7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Y80"/>
      <c r="Z80"/>
      <c r="AA80"/>
      <c r="AB80"/>
      <c r="AC80"/>
      <c r="AD80" s="52"/>
      <c r="AE80"/>
      <c r="AF80"/>
      <c r="AG80"/>
      <c r="AH80"/>
      <c r="AI80"/>
    </row>
    <row r="81" spans="1:35" s="7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Y81"/>
      <c r="Z81"/>
      <c r="AA81"/>
      <c r="AB81"/>
      <c r="AC81"/>
      <c r="AD81" s="52"/>
      <c r="AE81"/>
      <c r="AF81"/>
      <c r="AG81"/>
      <c r="AH81"/>
      <c r="AI81"/>
    </row>
    <row r="82" spans="1:35" s="7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Y82"/>
      <c r="Z82"/>
      <c r="AA82"/>
      <c r="AB82"/>
      <c r="AC82"/>
      <c r="AD82" s="52"/>
      <c r="AE82"/>
      <c r="AF82"/>
      <c r="AG82"/>
      <c r="AH82"/>
      <c r="AI82"/>
    </row>
    <row r="83" spans="1:35" s="7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Y83"/>
      <c r="Z83"/>
      <c r="AA83"/>
      <c r="AB83"/>
      <c r="AC83"/>
      <c r="AD83" s="52"/>
      <c r="AE83"/>
      <c r="AF83"/>
      <c r="AG83"/>
      <c r="AH83"/>
      <c r="AI83"/>
    </row>
    <row r="84" spans="1:35" s="7" customFormat="1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Y84"/>
      <c r="Z84"/>
      <c r="AA84"/>
      <c r="AB84"/>
      <c r="AC84"/>
      <c r="AD84" s="52"/>
      <c r="AE84"/>
      <c r="AF84"/>
      <c r="AG84"/>
      <c r="AH84"/>
      <c r="AI84"/>
    </row>
    <row r="85" spans="1:35">
      <c r="W85" s="7"/>
    </row>
  </sheetData>
  <mergeCells count="322">
    <mergeCell ref="A1:V3"/>
    <mergeCell ref="A4:B5"/>
    <mergeCell ref="C4:D5"/>
    <mergeCell ref="E4:J5"/>
    <mergeCell ref="K4:S5"/>
    <mergeCell ref="T4:U5"/>
    <mergeCell ref="V4:V5"/>
    <mergeCell ref="G9:G18"/>
    <mergeCell ref="H9:H18"/>
    <mergeCell ref="I9:I18"/>
    <mergeCell ref="J9:J18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D9:D18"/>
    <mergeCell ref="T19:U19"/>
    <mergeCell ref="A25:B25"/>
    <mergeCell ref="C25:D25"/>
    <mergeCell ref="E25:F25"/>
    <mergeCell ref="N25:O25"/>
    <mergeCell ref="K25:L25"/>
    <mergeCell ref="Q9:Q18"/>
    <mergeCell ref="R9:R18"/>
    <mergeCell ref="S9:S18"/>
    <mergeCell ref="T9:T18"/>
    <mergeCell ref="U9:U18"/>
    <mergeCell ref="A19:B19"/>
    <mergeCell ref="C19:D19"/>
    <mergeCell ref="E19:F19"/>
    <mergeCell ref="G19:H19"/>
    <mergeCell ref="K19:L19"/>
    <mergeCell ref="K9:K18"/>
    <mergeCell ref="L9:L18"/>
    <mergeCell ref="M9:M18"/>
    <mergeCell ref="N9:N18"/>
    <mergeCell ref="O9:O18"/>
    <mergeCell ref="P9:P18"/>
    <mergeCell ref="E9:E18"/>
    <mergeCell ref="F9:F18"/>
    <mergeCell ref="A26:B26"/>
    <mergeCell ref="C26:D26"/>
    <mergeCell ref="E26:F26"/>
    <mergeCell ref="N26:O26"/>
    <mergeCell ref="K26:L26"/>
    <mergeCell ref="P26:Q26"/>
    <mergeCell ref="N19:O19"/>
    <mergeCell ref="P19:Q19"/>
    <mergeCell ref="R19:S19"/>
    <mergeCell ref="G20:H20"/>
    <mergeCell ref="A21:B21"/>
    <mergeCell ref="C21:D21"/>
    <mergeCell ref="E21:F21"/>
    <mergeCell ref="N21:O21"/>
    <mergeCell ref="G21:H21"/>
    <mergeCell ref="P20:Q20"/>
    <mergeCell ref="R20:S20"/>
    <mergeCell ref="A24:B24"/>
    <mergeCell ref="C24:D24"/>
    <mergeCell ref="E24:F24"/>
    <mergeCell ref="N24:O24"/>
    <mergeCell ref="G24:H24"/>
    <mergeCell ref="G25:H25"/>
    <mergeCell ref="G26:H26"/>
    <mergeCell ref="A29:B29"/>
    <mergeCell ref="C29:D29"/>
    <mergeCell ref="E29:F29"/>
    <mergeCell ref="N29:O29"/>
    <mergeCell ref="K29:L29"/>
    <mergeCell ref="T27:U27"/>
    <mergeCell ref="A28:B28"/>
    <mergeCell ref="C28:D28"/>
    <mergeCell ref="E28:F28"/>
    <mergeCell ref="N28:O28"/>
    <mergeCell ref="K28:L28"/>
    <mergeCell ref="P28:Q28"/>
    <mergeCell ref="R28:S28"/>
    <mergeCell ref="T28:U28"/>
    <mergeCell ref="A27:B27"/>
    <mergeCell ref="C27:D27"/>
    <mergeCell ref="E27:F27"/>
    <mergeCell ref="N27:O27"/>
    <mergeCell ref="K27:L27"/>
    <mergeCell ref="P27:Q27"/>
    <mergeCell ref="R27:S27"/>
    <mergeCell ref="G27:H27"/>
    <mergeCell ref="A33:B33"/>
    <mergeCell ref="C33:D33"/>
    <mergeCell ref="E33:F33"/>
    <mergeCell ref="N33:O33"/>
    <mergeCell ref="K33:L33"/>
    <mergeCell ref="P33:Q33"/>
    <mergeCell ref="R33:S33"/>
    <mergeCell ref="T33:U33"/>
    <mergeCell ref="R31:S31"/>
    <mergeCell ref="T31:U31"/>
    <mergeCell ref="A32:B32"/>
    <mergeCell ref="C32:D32"/>
    <mergeCell ref="E32:F32"/>
    <mergeCell ref="N32:O32"/>
    <mergeCell ref="K32:L32"/>
    <mergeCell ref="P32:Q32"/>
    <mergeCell ref="R32:S32"/>
    <mergeCell ref="A31:B31"/>
    <mergeCell ref="C31:D31"/>
    <mergeCell ref="E31:F31"/>
    <mergeCell ref="N31:O31"/>
    <mergeCell ref="K31:L31"/>
    <mergeCell ref="P31:Q31"/>
    <mergeCell ref="A36:B36"/>
    <mergeCell ref="C36:D36"/>
    <mergeCell ref="E36:F36"/>
    <mergeCell ref="N36:O36"/>
    <mergeCell ref="K36:L36"/>
    <mergeCell ref="P36:Q36"/>
    <mergeCell ref="A34:B34"/>
    <mergeCell ref="C34:D34"/>
    <mergeCell ref="E34:F34"/>
    <mergeCell ref="N34:O34"/>
    <mergeCell ref="K34:L34"/>
    <mergeCell ref="G34:H34"/>
    <mergeCell ref="G35:H35"/>
    <mergeCell ref="G36:H36"/>
    <mergeCell ref="T37:U37"/>
    <mergeCell ref="A39:B39"/>
    <mergeCell ref="C39:D39"/>
    <mergeCell ref="E39:F39"/>
    <mergeCell ref="G39:H39"/>
    <mergeCell ref="K39:L39"/>
    <mergeCell ref="N39:O39"/>
    <mergeCell ref="P39:Q39"/>
    <mergeCell ref="R39:S39"/>
    <mergeCell ref="T39:U39"/>
    <mergeCell ref="A37:B37"/>
    <mergeCell ref="C37:D37"/>
    <mergeCell ref="E37:F37"/>
    <mergeCell ref="N37:O37"/>
    <mergeCell ref="K37:L37"/>
    <mergeCell ref="P37:Q37"/>
    <mergeCell ref="R37:S37"/>
    <mergeCell ref="G37:H37"/>
    <mergeCell ref="G38:H38"/>
    <mergeCell ref="A43:B43"/>
    <mergeCell ref="C43:D43"/>
    <mergeCell ref="E43:F43"/>
    <mergeCell ref="G43:H43"/>
    <mergeCell ref="K43:L43"/>
    <mergeCell ref="A41:B41"/>
    <mergeCell ref="C41:D41"/>
    <mergeCell ref="E41:F41"/>
    <mergeCell ref="G41:H41"/>
    <mergeCell ref="K41:L41"/>
    <mergeCell ref="A45:B45"/>
    <mergeCell ref="C45:D45"/>
    <mergeCell ref="E45:F45"/>
    <mergeCell ref="G45:H45"/>
    <mergeCell ref="K45:L45"/>
    <mergeCell ref="A44:B44"/>
    <mergeCell ref="C44:D44"/>
    <mergeCell ref="E44:F44"/>
    <mergeCell ref="G44:H44"/>
    <mergeCell ref="K44:L44"/>
    <mergeCell ref="A47:B47"/>
    <mergeCell ref="C47:D47"/>
    <mergeCell ref="E47:F47"/>
    <mergeCell ref="G47:H47"/>
    <mergeCell ref="A46:B46"/>
    <mergeCell ref="C46:D46"/>
    <mergeCell ref="E46:F46"/>
    <mergeCell ref="G46:H46"/>
    <mergeCell ref="K46:L46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P49:Q49"/>
    <mergeCell ref="R49:S49"/>
    <mergeCell ref="T49:U49"/>
    <mergeCell ref="A50:B50"/>
    <mergeCell ref="C50:D50"/>
    <mergeCell ref="E50:F50"/>
    <mergeCell ref="G50:H50"/>
    <mergeCell ref="K50:L50"/>
    <mergeCell ref="N50:O50"/>
    <mergeCell ref="P50:Q50"/>
    <mergeCell ref="A49:B49"/>
    <mergeCell ref="C49:D49"/>
    <mergeCell ref="E49:F49"/>
    <mergeCell ref="G49:H49"/>
    <mergeCell ref="K49:L49"/>
    <mergeCell ref="N49:O49"/>
    <mergeCell ref="R52:S52"/>
    <mergeCell ref="T52:U52"/>
    <mergeCell ref="R50:S50"/>
    <mergeCell ref="T50:U50"/>
    <mergeCell ref="A51:B51"/>
    <mergeCell ref="C51:D51"/>
    <mergeCell ref="E51:F51"/>
    <mergeCell ref="G51:H51"/>
    <mergeCell ref="K51:L51"/>
    <mergeCell ref="N51:O51"/>
    <mergeCell ref="P51:Q51"/>
    <mergeCell ref="R51:S51"/>
    <mergeCell ref="P53:Q53"/>
    <mergeCell ref="R53:S53"/>
    <mergeCell ref="T53:U53"/>
    <mergeCell ref="A30:B30"/>
    <mergeCell ref="C30:D30"/>
    <mergeCell ref="E30:F30"/>
    <mergeCell ref="N30:O30"/>
    <mergeCell ref="A35:B35"/>
    <mergeCell ref="C35:D35"/>
    <mergeCell ref="E35:F35"/>
    <mergeCell ref="A53:B53"/>
    <mergeCell ref="C53:D53"/>
    <mergeCell ref="E53:F53"/>
    <mergeCell ref="G53:H53"/>
    <mergeCell ref="K53:L53"/>
    <mergeCell ref="N53:O53"/>
    <mergeCell ref="T51:U51"/>
    <mergeCell ref="A52:B52"/>
    <mergeCell ref="C52:D52"/>
    <mergeCell ref="E52:F52"/>
    <mergeCell ref="G52:H52"/>
    <mergeCell ref="K52:L52"/>
    <mergeCell ref="N52:O52"/>
    <mergeCell ref="P52:Q52"/>
    <mergeCell ref="A42:B42"/>
    <mergeCell ref="C42:D42"/>
    <mergeCell ref="E42:F42"/>
    <mergeCell ref="G42:H42"/>
    <mergeCell ref="K42:L42"/>
    <mergeCell ref="N35:O35"/>
    <mergeCell ref="K30:L30"/>
    <mergeCell ref="P30:Q30"/>
    <mergeCell ref="R30:S30"/>
    <mergeCell ref="K35:L35"/>
    <mergeCell ref="P35:Q35"/>
    <mergeCell ref="R35:S35"/>
    <mergeCell ref="P40:Q40"/>
    <mergeCell ref="R40:S40"/>
    <mergeCell ref="N40:O40"/>
    <mergeCell ref="A38:B38"/>
    <mergeCell ref="C38:D38"/>
    <mergeCell ref="E38:F38"/>
    <mergeCell ref="N38:O38"/>
    <mergeCell ref="K38:L38"/>
    <mergeCell ref="P38:Q38"/>
    <mergeCell ref="A40:B40"/>
    <mergeCell ref="C40:D40"/>
    <mergeCell ref="E40:F40"/>
    <mergeCell ref="T20:U20"/>
    <mergeCell ref="K21:L21"/>
    <mergeCell ref="P21:Q21"/>
    <mergeCell ref="R21:S21"/>
    <mergeCell ref="T21:U21"/>
    <mergeCell ref="A23:B23"/>
    <mergeCell ref="C23:D23"/>
    <mergeCell ref="E23:F23"/>
    <mergeCell ref="N23:O23"/>
    <mergeCell ref="K20:L20"/>
    <mergeCell ref="N20:O20"/>
    <mergeCell ref="K23:L23"/>
    <mergeCell ref="K22:L22"/>
    <mergeCell ref="A20:B20"/>
    <mergeCell ref="C20:D20"/>
    <mergeCell ref="E20:F20"/>
    <mergeCell ref="A22:B22"/>
    <mergeCell ref="C22:D22"/>
    <mergeCell ref="E22:F22"/>
    <mergeCell ref="N22:O22"/>
    <mergeCell ref="P23:Q23"/>
    <mergeCell ref="G22:H22"/>
    <mergeCell ref="G23:H23"/>
    <mergeCell ref="P22:Q22"/>
    <mergeCell ref="R22:S22"/>
    <mergeCell ref="T22:U22"/>
    <mergeCell ref="K24:L24"/>
    <mergeCell ref="P24:Q24"/>
    <mergeCell ref="R24:S24"/>
    <mergeCell ref="T24:U24"/>
    <mergeCell ref="R23:S23"/>
    <mergeCell ref="T23:U23"/>
    <mergeCell ref="R26:S26"/>
    <mergeCell ref="T26:U26"/>
    <mergeCell ref="P25:Q25"/>
    <mergeCell ref="R25:S25"/>
    <mergeCell ref="T25:U25"/>
    <mergeCell ref="M41:U47"/>
    <mergeCell ref="G28:H28"/>
    <mergeCell ref="G29:H29"/>
    <mergeCell ref="G30:H30"/>
    <mergeCell ref="G31:H31"/>
    <mergeCell ref="G32:H32"/>
    <mergeCell ref="G33:H33"/>
    <mergeCell ref="R38:S38"/>
    <mergeCell ref="T38:U38"/>
    <mergeCell ref="K47:L47"/>
    <mergeCell ref="R36:S36"/>
    <mergeCell ref="T36:U36"/>
    <mergeCell ref="P34:Q34"/>
    <mergeCell ref="R34:S34"/>
    <mergeCell ref="T34:U34"/>
    <mergeCell ref="T32:U32"/>
    <mergeCell ref="P29:Q29"/>
    <mergeCell ref="R29:S29"/>
    <mergeCell ref="T29:U29"/>
    <mergeCell ref="T35:U35"/>
    <mergeCell ref="T30:U30"/>
    <mergeCell ref="T40:U40"/>
    <mergeCell ref="G40:H40"/>
    <mergeCell ref="K40:L40"/>
  </mergeCells>
  <pageMargins left="0.75" right="0.75" top="1" bottom="1" header="0.5" footer="0.5"/>
  <pageSetup paperSize="17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144"/>
  <sheetViews>
    <sheetView showZeros="0" zoomScale="75" zoomScaleNormal="75" workbookViewId="0">
      <pane ySplit="18" topLeftCell="A94" activePane="bottomLeft" state="frozen"/>
      <selection pane="bottomLeft" activeCell="A111" sqref="A111:XFD111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7" width="4.28515625" customWidth="1"/>
    <col min="8" max="8" width="5.8554687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6" max="26" width="14.85546875" customWidth="1"/>
    <col min="30" max="30" width="16.42578125" style="52" customWidth="1"/>
  </cols>
  <sheetData>
    <row r="1" spans="1:29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</row>
    <row r="2" spans="1:29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1:29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Z3" s="19"/>
      <c r="AA3" s="14"/>
      <c r="AB3" s="15" t="s">
        <v>17</v>
      </c>
      <c r="AC3" s="16"/>
    </row>
    <row r="4" spans="1:29" ht="12.75" customHeight="1">
      <c r="A4" s="241"/>
      <c r="B4" s="242"/>
      <c r="C4" s="244"/>
      <c r="D4" s="245"/>
      <c r="E4" s="246"/>
      <c r="F4" s="247"/>
      <c r="G4" s="247"/>
      <c r="H4" s="247"/>
      <c r="I4" s="247"/>
      <c r="J4" s="247"/>
      <c r="K4" s="246"/>
      <c r="L4" s="247"/>
      <c r="M4" s="247"/>
      <c r="N4" s="247"/>
      <c r="O4" s="247"/>
      <c r="P4" s="247"/>
      <c r="Q4" s="247"/>
      <c r="R4" s="247"/>
      <c r="S4" s="247"/>
      <c r="T4" s="249"/>
      <c r="U4" s="250"/>
      <c r="V4" s="251"/>
      <c r="Z4" s="13"/>
      <c r="AA4" s="17"/>
      <c r="AB4" s="15"/>
      <c r="AC4" s="15"/>
    </row>
    <row r="5" spans="1:29" ht="12.75" customHeight="1" thickBot="1">
      <c r="A5" s="243"/>
      <c r="B5" s="242"/>
      <c r="C5" s="244"/>
      <c r="D5" s="245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9"/>
      <c r="U5" s="250"/>
      <c r="V5" s="251"/>
      <c r="Z5" s="20"/>
      <c r="AA5" s="17"/>
      <c r="AB5" s="15" t="s">
        <v>18</v>
      </c>
      <c r="AC5" s="15"/>
    </row>
    <row r="6" spans="1:29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Z6" s="13"/>
      <c r="AA6" s="17"/>
      <c r="AB6" s="15"/>
      <c r="AC6" s="15"/>
    </row>
    <row r="7" spans="1:29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94" t="s">
        <v>0</v>
      </c>
      <c r="Z7" s="21"/>
      <c r="AA7" s="17"/>
      <c r="AB7" s="15" t="s">
        <v>19</v>
      </c>
      <c r="AC7" s="15"/>
    </row>
    <row r="8" spans="1:29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95"/>
      <c r="Z8" s="13"/>
      <c r="AA8" s="17"/>
      <c r="AB8" s="15"/>
      <c r="AC8" s="15"/>
    </row>
    <row r="9" spans="1:29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95"/>
      <c r="Z9" s="117"/>
      <c r="AA9" s="17"/>
      <c r="AB9" s="15" t="s">
        <v>20</v>
      </c>
      <c r="AC9" s="15"/>
    </row>
    <row r="10" spans="1:29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95"/>
    </row>
    <row r="11" spans="1:29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95"/>
      <c r="Z11" s="122"/>
      <c r="AB11" s="7" t="s">
        <v>93</v>
      </c>
    </row>
    <row r="12" spans="1:29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95"/>
    </row>
    <row r="13" spans="1:29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95"/>
    </row>
    <row r="14" spans="1:29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95"/>
    </row>
    <row r="15" spans="1:29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95"/>
    </row>
    <row r="16" spans="1:29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95"/>
    </row>
    <row r="17" spans="1:32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95"/>
    </row>
    <row r="18" spans="1:32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96"/>
    </row>
    <row r="19" spans="1:32" ht="12.75" customHeight="1">
      <c r="A19" s="226"/>
      <c r="B19" s="227"/>
      <c r="C19" s="228"/>
      <c r="D19" s="227"/>
      <c r="E19" s="228"/>
      <c r="F19" s="227"/>
      <c r="G19" s="228"/>
      <c r="H19" s="227"/>
      <c r="I19" s="36"/>
      <c r="J19" s="37"/>
      <c r="K19" s="228"/>
      <c r="L19" s="227"/>
      <c r="M19" s="36"/>
      <c r="N19" s="228"/>
      <c r="O19" s="227"/>
      <c r="P19" s="228"/>
      <c r="Q19" s="227"/>
      <c r="R19" s="228"/>
      <c r="S19" s="227"/>
      <c r="T19" s="228"/>
      <c r="U19" s="227"/>
      <c r="V19" s="36"/>
    </row>
    <row r="20" spans="1:32" s="7" customFormat="1" ht="12.75" customHeight="1">
      <c r="A20" s="278"/>
      <c r="B20" s="184"/>
      <c r="C20" s="281"/>
      <c r="D20" s="184"/>
      <c r="E20" s="282"/>
      <c r="F20" s="283"/>
      <c r="G20" s="198"/>
      <c r="H20" s="199"/>
      <c r="I20" s="41"/>
      <c r="J20" s="34"/>
      <c r="K20" s="203"/>
      <c r="L20" s="204"/>
      <c r="M20" s="8"/>
      <c r="N20" s="183"/>
      <c r="O20" s="184"/>
      <c r="P20" s="183"/>
      <c r="Q20" s="184"/>
      <c r="R20" s="183"/>
      <c r="S20" s="184"/>
      <c r="T20" s="183"/>
      <c r="U20" s="184"/>
      <c r="V20" s="8"/>
      <c r="Y20" s="43"/>
      <c r="Z20" s="43"/>
      <c r="AA20" s="43"/>
      <c r="AB20" s="43"/>
      <c r="AC20" s="43"/>
      <c r="AD20" s="53"/>
      <c r="AE20" s="43"/>
      <c r="AF20" s="23"/>
    </row>
    <row r="21" spans="1:32" s="7" customFormat="1" ht="12.75" customHeight="1">
      <c r="A21" s="278"/>
      <c r="B21" s="184"/>
      <c r="C21" s="281"/>
      <c r="D21" s="184"/>
      <c r="E21" s="282"/>
      <c r="F21" s="283"/>
      <c r="G21" s="198"/>
      <c r="H21" s="199"/>
      <c r="I21" s="41"/>
      <c r="J21" s="34"/>
      <c r="K21" s="203"/>
      <c r="L21" s="204"/>
      <c r="M21" s="8"/>
      <c r="N21" s="183"/>
      <c r="O21" s="184"/>
      <c r="P21" s="183"/>
      <c r="Q21" s="184"/>
      <c r="R21" s="183"/>
      <c r="S21" s="184"/>
      <c r="T21" s="183"/>
      <c r="U21" s="184"/>
      <c r="V21" s="8"/>
      <c r="Y21" s="43"/>
      <c r="Z21" s="43"/>
      <c r="AA21" s="43"/>
      <c r="AB21" s="43"/>
      <c r="AC21" s="43"/>
      <c r="AD21" s="53"/>
      <c r="AE21" s="43"/>
      <c r="AF21" s="23"/>
    </row>
    <row r="22" spans="1:32" s="7" customFormat="1" ht="12.75" customHeight="1">
      <c r="A22" s="278"/>
      <c r="B22" s="184"/>
      <c r="C22" s="281"/>
      <c r="D22" s="184"/>
      <c r="E22" s="282"/>
      <c r="F22" s="283"/>
      <c r="G22" s="198"/>
      <c r="H22" s="199"/>
      <c r="I22" s="41"/>
      <c r="J22" s="34"/>
      <c r="K22" s="203"/>
      <c r="L22" s="204"/>
      <c r="M22" s="8"/>
      <c r="N22" s="183"/>
      <c r="O22" s="184"/>
      <c r="P22" s="183"/>
      <c r="Q22" s="184"/>
      <c r="R22" s="183"/>
      <c r="S22" s="184"/>
      <c r="T22" s="183"/>
      <c r="U22" s="184"/>
      <c r="V22" s="8"/>
      <c r="Y22" s="43"/>
      <c r="Z22" s="28"/>
      <c r="AA22" s="25"/>
      <c r="AB22" s="29"/>
      <c r="AC22" s="24"/>
      <c r="AD22" s="54"/>
      <c r="AE22" s="25"/>
      <c r="AF22" s="24"/>
    </row>
    <row r="23" spans="1:32" s="7" customFormat="1" ht="12.75" customHeight="1">
      <c r="A23" s="278"/>
      <c r="B23" s="184"/>
      <c r="C23" s="281"/>
      <c r="D23" s="184"/>
      <c r="E23" s="282"/>
      <c r="F23" s="283"/>
      <c r="G23" s="198"/>
      <c r="H23" s="199"/>
      <c r="I23" s="41"/>
      <c r="J23" s="34"/>
      <c r="K23" s="203"/>
      <c r="L23" s="204"/>
      <c r="M23" s="8"/>
      <c r="N23" s="183"/>
      <c r="O23" s="184"/>
      <c r="P23" s="183"/>
      <c r="Q23" s="184"/>
      <c r="R23" s="183"/>
      <c r="S23" s="184"/>
      <c r="T23" s="183"/>
      <c r="U23" s="184"/>
      <c r="V23" s="8"/>
      <c r="Y23" s="43"/>
      <c r="Z23" s="60"/>
      <c r="AA23" s="25"/>
      <c r="AB23" s="29"/>
      <c r="AC23" s="24"/>
      <c r="AD23" s="55"/>
      <c r="AE23" s="24"/>
      <c r="AF23" s="24"/>
    </row>
    <row r="24" spans="1:32" s="7" customFormat="1" ht="12.75" customHeight="1">
      <c r="A24" s="278"/>
      <c r="B24" s="184"/>
      <c r="C24" s="281"/>
      <c r="D24" s="184"/>
      <c r="E24" s="282"/>
      <c r="F24" s="283"/>
      <c r="G24" s="198"/>
      <c r="H24" s="199"/>
      <c r="I24" s="41"/>
      <c r="J24" s="34"/>
      <c r="K24" s="203"/>
      <c r="L24" s="204"/>
      <c r="M24" s="8"/>
      <c r="N24" s="183"/>
      <c r="O24" s="184"/>
      <c r="P24" s="183"/>
      <c r="Q24" s="184"/>
      <c r="R24" s="183"/>
      <c r="S24" s="184"/>
      <c r="T24" s="183"/>
      <c r="U24" s="184"/>
      <c r="V24" s="8"/>
      <c r="Y24" s="43"/>
      <c r="Z24" s="31"/>
      <c r="AA24" s="25"/>
      <c r="AB24" s="29"/>
      <c r="AC24" s="24"/>
      <c r="AD24" s="55"/>
      <c r="AE24" s="24"/>
      <c r="AF24" s="24"/>
    </row>
    <row r="25" spans="1:32" s="7" customFormat="1" ht="12.75" customHeight="1">
      <c r="A25" s="278"/>
      <c r="B25" s="184"/>
      <c r="C25" s="281"/>
      <c r="D25" s="184"/>
      <c r="E25" s="282"/>
      <c r="F25" s="283"/>
      <c r="G25" s="198"/>
      <c r="H25" s="199"/>
      <c r="I25" s="41"/>
      <c r="J25" s="34"/>
      <c r="K25" s="203"/>
      <c r="L25" s="204"/>
      <c r="M25" s="8"/>
      <c r="N25" s="183"/>
      <c r="O25" s="184"/>
      <c r="P25" s="183"/>
      <c r="Q25" s="184"/>
      <c r="R25" s="183"/>
      <c r="S25" s="184"/>
      <c r="T25" s="183"/>
      <c r="U25" s="184"/>
      <c r="V25" s="8"/>
      <c r="Y25" s="43"/>
      <c r="Z25" s="28"/>
      <c r="AA25" s="25"/>
      <c r="AB25" s="29"/>
      <c r="AC25" s="24"/>
      <c r="AD25" s="54"/>
      <c r="AE25" s="25"/>
      <c r="AF25" s="24"/>
    </row>
    <row r="26" spans="1:32" s="7" customFormat="1" ht="12.75" customHeight="1">
      <c r="A26" s="278"/>
      <c r="B26" s="184"/>
      <c r="C26" s="281"/>
      <c r="D26" s="184"/>
      <c r="E26" s="282"/>
      <c r="F26" s="283"/>
      <c r="G26" s="198"/>
      <c r="H26" s="199"/>
      <c r="I26" s="41"/>
      <c r="J26" s="34"/>
      <c r="K26" s="203"/>
      <c r="L26" s="204"/>
      <c r="M26" s="8"/>
      <c r="N26" s="183"/>
      <c r="O26" s="184"/>
      <c r="P26" s="183"/>
      <c r="Q26" s="184"/>
      <c r="R26" s="183"/>
      <c r="S26" s="184"/>
      <c r="T26" s="183"/>
      <c r="U26" s="184"/>
      <c r="V26" s="8"/>
      <c r="Y26" s="43"/>
      <c r="Z26" s="60"/>
      <c r="AA26" s="25"/>
      <c r="AB26" s="29"/>
      <c r="AC26" s="24"/>
      <c r="AD26" s="55"/>
      <c r="AE26" s="24"/>
      <c r="AF26" s="23"/>
    </row>
    <row r="27" spans="1:32" s="7" customFormat="1" ht="12.75" customHeight="1">
      <c r="A27" s="278"/>
      <c r="B27" s="184"/>
      <c r="C27" s="281"/>
      <c r="D27" s="184"/>
      <c r="E27" s="282"/>
      <c r="F27" s="283"/>
      <c r="G27" s="198"/>
      <c r="H27" s="199"/>
      <c r="I27" s="41"/>
      <c r="J27" s="34"/>
      <c r="K27" s="203"/>
      <c r="L27" s="204"/>
      <c r="M27" s="8"/>
      <c r="N27" s="183"/>
      <c r="O27" s="184"/>
      <c r="P27" s="183"/>
      <c r="Q27" s="184"/>
      <c r="R27" s="183"/>
      <c r="S27" s="184"/>
      <c r="T27" s="183"/>
      <c r="U27" s="184"/>
      <c r="V27" s="8"/>
      <c r="Y27" s="43"/>
      <c r="Z27" s="28"/>
      <c r="AA27" s="25"/>
      <c r="AB27" s="29"/>
      <c r="AC27" s="30"/>
      <c r="AD27" s="54"/>
      <c r="AE27" s="25"/>
      <c r="AF27" s="23"/>
    </row>
    <row r="28" spans="1:32" s="7" customFormat="1" ht="12.75" customHeight="1">
      <c r="A28" s="278"/>
      <c r="B28" s="184"/>
      <c r="C28" s="219"/>
      <c r="D28" s="194"/>
      <c r="E28" s="282"/>
      <c r="F28" s="283"/>
      <c r="G28" s="198"/>
      <c r="H28" s="199"/>
      <c r="I28" s="41"/>
      <c r="J28" s="34"/>
      <c r="K28" s="203"/>
      <c r="L28" s="204"/>
      <c r="M28" s="8"/>
      <c r="N28" s="183"/>
      <c r="O28" s="184"/>
      <c r="P28" s="183"/>
      <c r="Q28" s="184"/>
      <c r="R28" s="183"/>
      <c r="S28" s="184"/>
      <c r="T28" s="183"/>
      <c r="U28" s="184"/>
      <c r="V28" s="40"/>
      <c r="Y28" s="43"/>
      <c r="Z28" s="28"/>
      <c r="AA28" s="25"/>
      <c r="AB28" s="29"/>
      <c r="AC28" s="30"/>
      <c r="AD28" s="54"/>
      <c r="AE28" s="25"/>
      <c r="AF28" s="23"/>
    </row>
    <row r="29" spans="1:32" s="7" customFormat="1" ht="12.75" customHeight="1">
      <c r="A29" s="278"/>
      <c r="B29" s="184"/>
      <c r="C29" s="219"/>
      <c r="D29" s="194"/>
      <c r="E29" s="282"/>
      <c r="F29" s="283"/>
      <c r="G29" s="198"/>
      <c r="H29" s="199"/>
      <c r="I29" s="41"/>
      <c r="J29" s="34"/>
      <c r="K29" s="203"/>
      <c r="L29" s="204"/>
      <c r="M29" s="8"/>
      <c r="N29" s="183"/>
      <c r="O29" s="184"/>
      <c r="P29" s="183"/>
      <c r="Q29" s="184"/>
      <c r="R29" s="183"/>
      <c r="S29" s="184"/>
      <c r="T29" s="183"/>
      <c r="U29" s="184"/>
      <c r="V29" s="8"/>
      <c r="Y29" s="43"/>
      <c r="Z29" s="28">
        <v>79430.87</v>
      </c>
      <c r="AA29" s="25" t="s">
        <v>21</v>
      </c>
      <c r="AB29" s="29"/>
      <c r="AC29" s="24"/>
      <c r="AD29" s="60">
        <v>-2.7789999999999998E-3</v>
      </c>
      <c r="AE29" s="25" t="s">
        <v>22</v>
      </c>
      <c r="AF29" s="23"/>
    </row>
    <row r="30" spans="1:32" s="7" customFormat="1" ht="12.75" customHeight="1">
      <c r="A30" s="315"/>
      <c r="B30" s="316"/>
      <c r="C30" s="317"/>
      <c r="D30" s="317"/>
      <c r="E30" s="318"/>
      <c r="F30" s="318"/>
      <c r="G30" s="319"/>
      <c r="H30" s="319"/>
      <c r="I30" s="157"/>
      <c r="J30" s="137">
        <v>79430.87</v>
      </c>
      <c r="K30" s="203">
        <f>$Z$30+($AD$29*($J30-$Z$29))</f>
        <v>790.7</v>
      </c>
      <c r="L30" s="204"/>
      <c r="M30" s="8"/>
      <c r="N30" s="183"/>
      <c r="O30" s="184"/>
      <c r="P30" s="183"/>
      <c r="Q30" s="184"/>
      <c r="R30" s="183"/>
      <c r="S30" s="184"/>
      <c r="T30" s="183"/>
      <c r="U30" s="184"/>
      <c r="V30" s="116" t="s">
        <v>31</v>
      </c>
      <c r="Y30" s="43"/>
      <c r="Z30" s="31">
        <v>790.7</v>
      </c>
      <c r="AA30" s="25" t="s">
        <v>23</v>
      </c>
      <c r="AB30" s="29"/>
      <c r="AC30" s="24"/>
      <c r="AD30" s="152"/>
      <c r="AE30" s="24"/>
      <c r="AF30" s="23"/>
    </row>
    <row r="31" spans="1:32" s="7" customFormat="1" ht="12.75" customHeight="1">
      <c r="A31" s="310"/>
      <c r="B31" s="244"/>
      <c r="C31" s="312"/>
      <c r="D31" s="312"/>
      <c r="E31" s="313"/>
      <c r="F31" s="313"/>
      <c r="G31" s="314"/>
      <c r="H31" s="314"/>
      <c r="I31" s="158"/>
      <c r="J31" s="34">
        <v>79450</v>
      </c>
      <c r="K31" s="203">
        <f t="shared" ref="K31:K36" si="0">$Z$30+($AD$29*($J31-$Z$29))</f>
        <v>790.64683773000002</v>
      </c>
      <c r="L31" s="204"/>
      <c r="M31" s="8"/>
      <c r="N31" s="183"/>
      <c r="O31" s="184"/>
      <c r="P31" s="183"/>
      <c r="Q31" s="184"/>
      <c r="R31" s="183"/>
      <c r="S31" s="184"/>
      <c r="T31" s="183"/>
      <c r="U31" s="184"/>
      <c r="V31" s="8"/>
      <c r="Y31" s="43"/>
      <c r="Z31" s="60"/>
      <c r="AA31" s="25"/>
      <c r="AB31" s="29"/>
      <c r="AC31" s="24"/>
      <c r="AD31" s="152"/>
      <c r="AE31" s="24"/>
      <c r="AF31" s="23"/>
    </row>
    <row r="32" spans="1:32" s="7" customFormat="1" ht="12.75" customHeight="1">
      <c r="A32" s="310"/>
      <c r="B32" s="244"/>
      <c r="C32" s="312"/>
      <c r="D32" s="312"/>
      <c r="E32" s="313"/>
      <c r="F32" s="313"/>
      <c r="G32" s="314"/>
      <c r="H32" s="314"/>
      <c r="I32" s="158"/>
      <c r="J32" s="34">
        <f t="shared" ref="J32:J69" si="1">J31+25</f>
        <v>79475</v>
      </c>
      <c r="K32" s="203">
        <f t="shared" si="0"/>
        <v>790.57736273</v>
      </c>
      <c r="L32" s="204"/>
      <c r="M32" s="8"/>
      <c r="N32" s="183"/>
      <c r="O32" s="184"/>
      <c r="P32" s="183"/>
      <c r="Q32" s="184"/>
      <c r="R32" s="183"/>
      <c r="S32" s="184"/>
      <c r="T32" s="183"/>
      <c r="U32" s="184"/>
      <c r="V32" s="40"/>
      <c r="Y32" s="43"/>
      <c r="Z32" s="28">
        <v>79600</v>
      </c>
      <c r="AA32" s="25" t="s">
        <v>21</v>
      </c>
      <c r="AB32" s="29"/>
      <c r="AC32" s="24"/>
      <c r="AD32" s="60">
        <v>-3.3E-3</v>
      </c>
      <c r="AE32" s="25" t="s">
        <v>22</v>
      </c>
      <c r="AF32" s="23"/>
    </row>
    <row r="33" spans="1:32" s="7" customFormat="1" ht="12.75" customHeight="1">
      <c r="A33" s="310" t="s">
        <v>95</v>
      </c>
      <c r="B33" s="307"/>
      <c r="C33" s="307"/>
      <c r="D33" s="307"/>
      <c r="E33" s="307"/>
      <c r="F33" s="307"/>
      <c r="G33" s="307"/>
      <c r="H33" s="307"/>
      <c r="I33" s="311"/>
      <c r="J33" s="34">
        <f t="shared" si="1"/>
        <v>79500</v>
      </c>
      <c r="K33" s="203">
        <f t="shared" si="0"/>
        <v>790.50788772999999</v>
      </c>
      <c r="L33" s="204"/>
      <c r="M33" s="8"/>
      <c r="N33" s="183"/>
      <c r="O33" s="184"/>
      <c r="P33" s="183"/>
      <c r="Q33" s="184"/>
      <c r="R33" s="183"/>
      <c r="S33" s="184"/>
      <c r="T33" s="183"/>
      <c r="U33" s="184"/>
      <c r="V33" s="8"/>
      <c r="Y33" s="43"/>
      <c r="Z33" s="31">
        <v>790.23</v>
      </c>
      <c r="AA33" s="25" t="s">
        <v>23</v>
      </c>
      <c r="AB33" s="29"/>
      <c r="AC33" s="24"/>
      <c r="AD33" s="55"/>
      <c r="AE33" s="24"/>
      <c r="AF33" s="23"/>
    </row>
    <row r="34" spans="1:32" s="7" customFormat="1" ht="12.75" customHeight="1">
      <c r="A34" s="310"/>
      <c r="B34" s="244"/>
      <c r="C34" s="312"/>
      <c r="D34" s="312"/>
      <c r="E34" s="313"/>
      <c r="F34" s="313"/>
      <c r="G34" s="314"/>
      <c r="H34" s="314"/>
      <c r="I34" s="158"/>
      <c r="J34" s="34">
        <f t="shared" si="1"/>
        <v>79525</v>
      </c>
      <c r="K34" s="203">
        <f t="shared" si="0"/>
        <v>790.43841272999998</v>
      </c>
      <c r="L34" s="204"/>
      <c r="M34" s="8"/>
      <c r="N34" s="183"/>
      <c r="O34" s="184"/>
      <c r="P34" s="183"/>
      <c r="Q34" s="184"/>
      <c r="R34" s="183"/>
      <c r="S34" s="184"/>
      <c r="T34" s="183"/>
      <c r="U34" s="184"/>
      <c r="V34" s="8"/>
      <c r="Y34" s="43"/>
      <c r="Z34" s="31"/>
      <c r="AA34" s="25"/>
      <c r="AB34" s="29"/>
      <c r="AC34" s="30"/>
      <c r="AD34" s="61"/>
      <c r="AE34" s="24"/>
      <c r="AF34" s="23"/>
    </row>
    <row r="35" spans="1:32" s="7" customFormat="1" ht="12.75" customHeight="1">
      <c r="A35" s="310"/>
      <c r="B35" s="244"/>
      <c r="C35" s="312"/>
      <c r="D35" s="312"/>
      <c r="E35" s="313"/>
      <c r="F35" s="313"/>
      <c r="G35" s="314"/>
      <c r="H35" s="314"/>
      <c r="I35" s="158"/>
      <c r="J35" s="34">
        <f t="shared" si="1"/>
        <v>79550</v>
      </c>
      <c r="K35" s="203">
        <f t="shared" si="0"/>
        <v>790.36893773000008</v>
      </c>
      <c r="L35" s="204"/>
      <c r="M35" s="8"/>
      <c r="N35" s="183"/>
      <c r="O35" s="184"/>
      <c r="P35" s="183"/>
      <c r="Q35" s="184"/>
      <c r="R35" s="183"/>
      <c r="S35" s="184"/>
      <c r="T35" s="183"/>
      <c r="U35" s="184"/>
      <c r="V35" s="8"/>
      <c r="Y35" s="43"/>
      <c r="Z35" s="31"/>
      <c r="AA35" s="25"/>
      <c r="AB35" s="29"/>
      <c r="AC35" s="30"/>
      <c r="AD35" s="61"/>
      <c r="AE35" s="24"/>
      <c r="AF35" s="23"/>
    </row>
    <row r="36" spans="1:32" s="7" customFormat="1" ht="12.75" customHeight="1">
      <c r="A36" s="320"/>
      <c r="B36" s="321"/>
      <c r="C36" s="322"/>
      <c r="D36" s="322"/>
      <c r="E36" s="323"/>
      <c r="F36" s="323"/>
      <c r="G36" s="323"/>
      <c r="H36" s="323"/>
      <c r="I36" s="159"/>
      <c r="J36" s="77">
        <f t="shared" si="1"/>
        <v>79575</v>
      </c>
      <c r="K36" s="203">
        <f t="shared" si="0"/>
        <v>790.29946273000007</v>
      </c>
      <c r="L36" s="204"/>
      <c r="M36" s="79"/>
      <c r="N36" s="216"/>
      <c r="O36" s="207"/>
      <c r="P36" s="216"/>
      <c r="Q36" s="207"/>
      <c r="R36" s="216"/>
      <c r="S36" s="207"/>
      <c r="T36" s="216"/>
      <c r="U36" s="207"/>
      <c r="V36" s="79"/>
      <c r="Y36" s="43"/>
      <c r="Z36" s="28"/>
      <c r="AA36" s="25"/>
      <c r="AB36" s="29"/>
      <c r="AC36" s="24"/>
      <c r="AD36" s="54"/>
      <c r="AE36" s="25"/>
      <c r="AF36" s="23"/>
    </row>
    <row r="37" spans="1:32" s="7" customFormat="1" ht="12.75" customHeight="1">
      <c r="A37" s="324"/>
      <c r="B37" s="325"/>
      <c r="C37" s="325"/>
      <c r="D37" s="325"/>
      <c r="E37" s="326"/>
      <c r="F37" s="326"/>
      <c r="G37" s="327"/>
      <c r="H37" s="327"/>
      <c r="I37" s="160"/>
      <c r="J37" s="153">
        <f>J36+25</f>
        <v>79600</v>
      </c>
      <c r="K37" s="187">
        <f>$Z$46+(0.5*(($AD$47-$AD$46)/$AD$45)*($J37-$Z$45)^2)+($AD$46*($J37-$Z$45))</f>
        <v>790.23</v>
      </c>
      <c r="L37" s="188"/>
      <c r="M37" s="8"/>
      <c r="N37" s="183"/>
      <c r="O37" s="184"/>
      <c r="P37" s="183"/>
      <c r="Q37" s="184"/>
      <c r="R37" s="183"/>
      <c r="S37" s="184"/>
      <c r="T37" s="183"/>
      <c r="U37" s="184"/>
      <c r="V37" s="8"/>
      <c r="Y37" s="43"/>
      <c r="Z37" s="60"/>
      <c r="AA37" s="25"/>
      <c r="AB37" s="29"/>
      <c r="AC37" s="24"/>
      <c r="AD37" s="55"/>
      <c r="AE37" s="24"/>
      <c r="AF37" s="23"/>
    </row>
    <row r="38" spans="1:32" s="7" customFormat="1" ht="12.75" customHeight="1">
      <c r="A38" s="278">
        <f>E38+K38</f>
        <v>790.76706602872503</v>
      </c>
      <c r="B38" s="184"/>
      <c r="C38" s="281"/>
      <c r="D38" s="184"/>
      <c r="E38" s="282">
        <f>G38*I38</f>
        <v>0.56544000000000005</v>
      </c>
      <c r="F38" s="283"/>
      <c r="G38" s="198">
        <v>5.7000000000000002E-2</v>
      </c>
      <c r="H38" s="199"/>
      <c r="I38" s="148">
        <v>9.92</v>
      </c>
      <c r="J38" s="138">
        <v>79608.97</v>
      </c>
      <c r="K38" s="187">
        <f t="shared" ref="K38:K48" si="2">$Z$46+(0.5*(($AD$47-$AD$46)/$AD$45)*($J38-$Z$45)^2)+($AD$46*($J38-$Z$45))</f>
        <v>790.20162602872506</v>
      </c>
      <c r="L38" s="188"/>
      <c r="M38" s="8"/>
      <c r="N38" s="183"/>
      <c r="O38" s="184"/>
      <c r="P38" s="183"/>
      <c r="Q38" s="184"/>
      <c r="R38" s="183"/>
      <c r="S38" s="184"/>
      <c r="T38" s="183"/>
      <c r="U38" s="184"/>
      <c r="V38" s="8"/>
      <c r="Y38" s="43"/>
      <c r="Z38" s="60"/>
      <c r="AA38" s="25"/>
      <c r="AB38" s="29"/>
      <c r="AC38" s="24"/>
      <c r="AD38" s="55"/>
      <c r="AE38" s="24"/>
      <c r="AF38" s="23"/>
    </row>
    <row r="39" spans="1:32" s="7" customFormat="1" ht="12.75" customHeight="1">
      <c r="A39" s="278">
        <f t="shared" ref="A39:A102" si="3">E39+K39</f>
        <v>790.78289125000003</v>
      </c>
      <c r="B39" s="184"/>
      <c r="C39" s="281"/>
      <c r="D39" s="184"/>
      <c r="E39" s="282">
        <f t="shared" ref="E39:E52" si="4">G39*I39</f>
        <v>0.62586000000000008</v>
      </c>
      <c r="F39" s="283"/>
      <c r="G39" s="198">
        <v>5.7000000000000002E-2</v>
      </c>
      <c r="H39" s="199"/>
      <c r="I39" s="148">
        <v>10.98</v>
      </c>
      <c r="J39" s="45">
        <f>J37+25</f>
        <v>79625</v>
      </c>
      <c r="K39" s="187">
        <f t="shared" si="2"/>
        <v>790.15703125000005</v>
      </c>
      <c r="L39" s="188"/>
      <c r="M39" s="8"/>
      <c r="N39" s="183"/>
      <c r="O39" s="184"/>
      <c r="P39" s="183"/>
      <c r="Q39" s="184"/>
      <c r="R39" s="183"/>
      <c r="S39" s="184"/>
      <c r="T39" s="183"/>
      <c r="U39" s="184"/>
      <c r="V39" s="8"/>
      <c r="Y39" s="43"/>
      <c r="Z39" s="27"/>
      <c r="AA39" s="33"/>
      <c r="AB39" s="29"/>
      <c r="AC39" s="30"/>
      <c r="AD39" s="61"/>
      <c r="AE39" s="24"/>
      <c r="AF39" s="23"/>
    </row>
    <row r="40" spans="1:32" s="7" customFormat="1" ht="12.75" customHeight="1">
      <c r="A40" s="278">
        <f t="shared" si="3"/>
        <v>790.82303500000012</v>
      </c>
      <c r="B40" s="184"/>
      <c r="C40" s="281"/>
      <c r="D40" s="184"/>
      <c r="E40" s="282">
        <f t="shared" si="4"/>
        <v>0.71991000000000005</v>
      </c>
      <c r="F40" s="283"/>
      <c r="G40" s="198">
        <v>5.7000000000000002E-2</v>
      </c>
      <c r="H40" s="199"/>
      <c r="I40" s="148">
        <v>12.63</v>
      </c>
      <c r="J40" s="45">
        <f t="shared" si="1"/>
        <v>79650</v>
      </c>
      <c r="K40" s="187">
        <f t="shared" si="2"/>
        <v>790.10312500000009</v>
      </c>
      <c r="L40" s="188"/>
      <c r="M40" s="8"/>
      <c r="N40" s="183"/>
      <c r="O40" s="184"/>
      <c r="P40" s="183"/>
      <c r="Q40" s="184"/>
      <c r="R40" s="183"/>
      <c r="S40" s="184"/>
      <c r="T40" s="183"/>
      <c r="U40" s="184"/>
      <c r="V40" s="8"/>
      <c r="Y40" s="43"/>
      <c r="Z40" s="27"/>
      <c r="AA40" s="33"/>
      <c r="AB40" s="29"/>
      <c r="AC40" s="30"/>
      <c r="AD40" s="61"/>
      <c r="AE40" s="24"/>
      <c r="AF40" s="23"/>
    </row>
    <row r="41" spans="1:32" s="7" customFormat="1" ht="12.75" customHeight="1">
      <c r="A41" s="278">
        <f t="shared" si="3"/>
        <v>790.90276125000003</v>
      </c>
      <c r="B41" s="184"/>
      <c r="C41" s="281"/>
      <c r="D41" s="184"/>
      <c r="E41" s="282">
        <f t="shared" si="4"/>
        <v>0.83448000000000011</v>
      </c>
      <c r="F41" s="283"/>
      <c r="G41" s="198">
        <v>5.7000000000000002E-2</v>
      </c>
      <c r="H41" s="199"/>
      <c r="I41" s="148">
        <v>14.64</v>
      </c>
      <c r="J41" s="45">
        <f>J40+25</f>
        <v>79675</v>
      </c>
      <c r="K41" s="187">
        <f t="shared" si="2"/>
        <v>790.06828125000004</v>
      </c>
      <c r="L41" s="188"/>
      <c r="M41" s="8"/>
      <c r="N41" s="183"/>
      <c r="O41" s="184"/>
      <c r="P41" s="183"/>
      <c r="Q41" s="184"/>
      <c r="R41" s="183"/>
      <c r="S41" s="184"/>
      <c r="T41" s="183"/>
      <c r="U41" s="184"/>
      <c r="V41" s="8"/>
      <c r="Y41" s="43"/>
      <c r="Z41" s="17"/>
      <c r="AA41" s="17"/>
      <c r="AB41" s="17"/>
      <c r="AC41" s="18"/>
      <c r="AD41" s="56"/>
      <c r="AE41" s="18"/>
      <c r="AF41" s="23"/>
    </row>
    <row r="42" spans="1:32" s="7" customFormat="1" ht="12.75" customHeight="1">
      <c r="A42" s="278">
        <f t="shared" si="3"/>
        <v>790.96450000000004</v>
      </c>
      <c r="B42" s="184"/>
      <c r="C42" s="281"/>
      <c r="D42" s="184"/>
      <c r="E42" s="282">
        <f t="shared" si="4"/>
        <v>0.91200000000000003</v>
      </c>
      <c r="F42" s="283"/>
      <c r="G42" s="198">
        <v>5.7000000000000002E-2</v>
      </c>
      <c r="H42" s="199"/>
      <c r="I42" s="148">
        <v>16</v>
      </c>
      <c r="J42" s="45">
        <f t="shared" si="1"/>
        <v>79700</v>
      </c>
      <c r="K42" s="187">
        <f t="shared" si="2"/>
        <v>790.05250000000001</v>
      </c>
      <c r="L42" s="188"/>
      <c r="M42" s="8"/>
      <c r="N42" s="183"/>
      <c r="O42" s="184"/>
      <c r="P42" s="183"/>
      <c r="Q42" s="184"/>
      <c r="R42" s="183"/>
      <c r="S42" s="184"/>
      <c r="T42" s="183"/>
      <c r="U42" s="184"/>
      <c r="V42" s="8"/>
      <c r="Y42" s="43"/>
      <c r="Z42" s="17"/>
      <c r="AA42" s="17"/>
      <c r="AB42" s="17"/>
      <c r="AC42" s="18"/>
      <c r="AD42" s="56"/>
      <c r="AE42" s="18"/>
      <c r="AF42" s="23"/>
    </row>
    <row r="43" spans="1:32" s="7" customFormat="1" ht="12.75" customHeight="1">
      <c r="A43" s="278">
        <f>E43+K43</f>
        <v>790.96366508572498</v>
      </c>
      <c r="B43" s="184"/>
      <c r="C43" s="219" t="s">
        <v>55</v>
      </c>
      <c r="D43" s="194"/>
      <c r="E43" s="282">
        <f>G43*I43</f>
        <v>0.91200000000000003</v>
      </c>
      <c r="F43" s="283"/>
      <c r="G43" s="298">
        <f t="shared" ref="G43:G50" si="5">0.057-((0.057-0.016)/($J$50-$J$43))*($J43-$J$43)</f>
        <v>5.7000000000000002E-2</v>
      </c>
      <c r="H43" s="299"/>
      <c r="I43" s="42">
        <v>16</v>
      </c>
      <c r="J43" s="139">
        <v>79704.67</v>
      </c>
      <c r="K43" s="187">
        <f>$Z$46+(0.5*(($AD$47-$AD$46)/$AD$45)*($J43-$Z$45)^2)+($AD$46*($J43-$Z$45))</f>
        <v>790.05166508572495</v>
      </c>
      <c r="L43" s="188"/>
      <c r="M43" s="8"/>
      <c r="N43" s="183"/>
      <c r="O43" s="184"/>
      <c r="P43" s="183"/>
      <c r="Q43" s="184"/>
      <c r="R43" s="183"/>
      <c r="S43" s="184"/>
      <c r="T43" s="183"/>
      <c r="U43" s="184"/>
      <c r="V43" s="123" t="s">
        <v>61</v>
      </c>
      <c r="Y43" s="43"/>
      <c r="Z43" s="27" t="s">
        <v>88</v>
      </c>
      <c r="AA43" s="17"/>
      <c r="AB43" s="17"/>
      <c r="AC43" s="18"/>
      <c r="AD43" s="56"/>
      <c r="AE43" s="18"/>
    </row>
    <row r="44" spans="1:32" s="7" customFormat="1" ht="12.75" customHeight="1">
      <c r="A44" s="278">
        <f t="shared" si="3"/>
        <v>790.85807016082595</v>
      </c>
      <c r="B44" s="184"/>
      <c r="C44" s="219" t="s">
        <v>55</v>
      </c>
      <c r="D44" s="194"/>
      <c r="E44" s="282">
        <f t="shared" si="4"/>
        <v>0.80228891082591813</v>
      </c>
      <c r="F44" s="283"/>
      <c r="G44" s="298">
        <f t="shared" si="5"/>
        <v>5.0143056926619883E-2</v>
      </c>
      <c r="H44" s="299"/>
      <c r="I44" s="42">
        <v>16</v>
      </c>
      <c r="J44" s="34">
        <f>J42+25</f>
        <v>79725</v>
      </c>
      <c r="K44" s="187">
        <f t="shared" si="2"/>
        <v>790.05578125</v>
      </c>
      <c r="L44" s="188"/>
      <c r="M44" s="8"/>
      <c r="N44" s="183"/>
      <c r="O44" s="184"/>
      <c r="P44" s="183"/>
      <c r="Q44" s="184"/>
      <c r="R44" s="183"/>
      <c r="S44" s="184"/>
      <c r="T44" s="183"/>
      <c r="U44" s="184"/>
      <c r="V44" s="8"/>
      <c r="Y44" s="43"/>
      <c r="Z44" s="27"/>
      <c r="AA44" s="17"/>
      <c r="AB44" s="17"/>
      <c r="AC44" s="18"/>
      <c r="AD44" s="56"/>
      <c r="AE44" s="18"/>
    </row>
    <row r="45" spans="1:32" s="7" customFormat="1" ht="12.75" customHeight="1">
      <c r="A45" s="278">
        <f t="shared" si="3"/>
        <v>790.74550111056271</v>
      </c>
      <c r="B45" s="184"/>
      <c r="C45" s="219" t="s">
        <v>55</v>
      </c>
      <c r="D45" s="194"/>
      <c r="E45" s="282">
        <f t="shared" si="4"/>
        <v>0.66737611056267099</v>
      </c>
      <c r="F45" s="283"/>
      <c r="G45" s="298">
        <f t="shared" si="5"/>
        <v>4.1711006910166937E-2</v>
      </c>
      <c r="H45" s="299"/>
      <c r="I45" s="42">
        <v>16</v>
      </c>
      <c r="J45" s="34">
        <f>J44+25</f>
        <v>79750</v>
      </c>
      <c r="K45" s="187">
        <f t="shared" si="2"/>
        <v>790.078125</v>
      </c>
      <c r="L45" s="188"/>
      <c r="M45" s="8"/>
      <c r="N45" s="183"/>
      <c r="O45" s="184"/>
      <c r="P45" s="183"/>
      <c r="Q45" s="184"/>
      <c r="R45" s="183"/>
      <c r="S45" s="184"/>
      <c r="T45" s="183"/>
      <c r="U45" s="184"/>
      <c r="V45" s="8"/>
      <c r="Y45" s="43"/>
      <c r="Z45" s="28">
        <v>79600</v>
      </c>
      <c r="AA45" s="22" t="s">
        <v>24</v>
      </c>
      <c r="AB45" s="11"/>
      <c r="AC45" s="12"/>
      <c r="AD45" s="119">
        <v>200</v>
      </c>
      <c r="AE45" s="22" t="s">
        <v>25</v>
      </c>
    </row>
    <row r="46" spans="1:32" s="7" customFormat="1" ht="12.75" customHeight="1">
      <c r="A46" s="278">
        <f>E46+K46</f>
        <v>790.66127831981316</v>
      </c>
      <c r="B46" s="184"/>
      <c r="C46" s="219" t="s">
        <v>55</v>
      </c>
      <c r="D46" s="194"/>
      <c r="E46" s="282">
        <f>G46*I46</f>
        <v>0.5471957880881485</v>
      </c>
      <c r="F46" s="283"/>
      <c r="G46" s="298">
        <f t="shared" si="5"/>
        <v>3.4199736755509282E-2</v>
      </c>
      <c r="H46" s="299"/>
      <c r="I46" s="42">
        <v>16</v>
      </c>
      <c r="J46" s="137">
        <v>79772.27</v>
      </c>
      <c r="K46" s="187">
        <f t="shared" si="2"/>
        <v>790.11408253172499</v>
      </c>
      <c r="L46" s="188"/>
      <c r="M46" s="8"/>
      <c r="N46" s="183"/>
      <c r="O46" s="184"/>
      <c r="P46" s="183"/>
      <c r="Q46" s="184"/>
      <c r="R46" s="183"/>
      <c r="S46" s="184"/>
      <c r="T46" s="183"/>
      <c r="U46" s="184"/>
      <c r="V46" s="116" t="s">
        <v>32</v>
      </c>
      <c r="Y46" s="43"/>
      <c r="Z46" s="31">
        <v>790.23</v>
      </c>
      <c r="AA46" s="22" t="s">
        <v>26</v>
      </c>
      <c r="AB46" s="11"/>
      <c r="AC46" s="12"/>
      <c r="AD46" s="72">
        <v>-3.3E-3</v>
      </c>
      <c r="AE46" s="25" t="s">
        <v>22</v>
      </c>
    </row>
    <row r="47" spans="1:32" s="7" customFormat="1" ht="12.75" customHeight="1">
      <c r="A47" s="278">
        <f t="shared" si="3"/>
        <v>790.6519945602995</v>
      </c>
      <c r="B47" s="184"/>
      <c r="C47" s="219" t="s">
        <v>55</v>
      </c>
      <c r="D47" s="194"/>
      <c r="E47" s="282">
        <f t="shared" si="4"/>
        <v>0.53246331029942384</v>
      </c>
      <c r="F47" s="283"/>
      <c r="G47" s="298">
        <f t="shared" si="5"/>
        <v>3.327895689371399E-2</v>
      </c>
      <c r="H47" s="299"/>
      <c r="I47" s="42">
        <v>16</v>
      </c>
      <c r="J47" s="34">
        <f>J45+25</f>
        <v>79775</v>
      </c>
      <c r="K47" s="187">
        <f t="shared" si="2"/>
        <v>790.11953125000002</v>
      </c>
      <c r="L47" s="188"/>
      <c r="M47" s="8"/>
      <c r="N47" s="183"/>
      <c r="O47" s="184"/>
      <c r="P47" s="183"/>
      <c r="Q47" s="184"/>
      <c r="R47" s="183"/>
      <c r="S47" s="184"/>
      <c r="T47" s="183"/>
      <c r="U47" s="184"/>
      <c r="V47" s="8"/>
      <c r="Y47" s="43"/>
      <c r="Z47" s="28">
        <v>79700</v>
      </c>
      <c r="AA47" s="22" t="s">
        <v>21</v>
      </c>
      <c r="AB47" s="11"/>
      <c r="AC47" s="12"/>
      <c r="AD47" s="72">
        <v>2.8E-3</v>
      </c>
      <c r="AE47" s="25" t="s">
        <v>27</v>
      </c>
    </row>
    <row r="48" spans="1:32" s="7" customFormat="1" ht="12.75" customHeight="1">
      <c r="A48" s="278">
        <f t="shared" si="3"/>
        <v>790.57755051003619</v>
      </c>
      <c r="B48" s="184"/>
      <c r="C48" s="219" t="s">
        <v>55</v>
      </c>
      <c r="D48" s="194"/>
      <c r="E48" s="282">
        <f t="shared" si="4"/>
        <v>0.39755051003617681</v>
      </c>
      <c r="F48" s="283"/>
      <c r="G48" s="298">
        <f t="shared" si="5"/>
        <v>2.484690687726105E-2</v>
      </c>
      <c r="H48" s="299"/>
      <c r="I48" s="42">
        <v>16</v>
      </c>
      <c r="J48" s="153">
        <f t="shared" si="1"/>
        <v>79800</v>
      </c>
      <c r="K48" s="187">
        <f t="shared" si="2"/>
        <v>790.18000000000006</v>
      </c>
      <c r="L48" s="188"/>
      <c r="M48" s="8"/>
      <c r="N48" s="183"/>
      <c r="O48" s="184"/>
      <c r="P48" s="183"/>
      <c r="Q48" s="184"/>
      <c r="R48" s="183"/>
      <c r="S48" s="184"/>
      <c r="T48" s="183"/>
      <c r="U48" s="184"/>
      <c r="V48" s="8"/>
      <c r="Y48" s="43"/>
      <c r="Z48" s="31">
        <v>789.9</v>
      </c>
      <c r="AA48" s="22" t="s">
        <v>23</v>
      </c>
      <c r="AB48" s="11"/>
      <c r="AC48" s="12"/>
      <c r="AD48" s="58"/>
      <c r="AE48" s="18"/>
    </row>
    <row r="49" spans="1:31" s="7" customFormat="1" ht="12.75" customHeight="1">
      <c r="A49" s="278">
        <f t="shared" si="3"/>
        <v>790.51263770977289</v>
      </c>
      <c r="B49" s="184"/>
      <c r="C49" s="219" t="s">
        <v>55</v>
      </c>
      <c r="D49" s="194"/>
      <c r="E49" s="282">
        <f t="shared" si="4"/>
        <v>0.26263770977292977</v>
      </c>
      <c r="F49" s="283"/>
      <c r="G49" s="298">
        <f t="shared" si="5"/>
        <v>1.6414856860808111E-2</v>
      </c>
      <c r="H49" s="299"/>
      <c r="I49" s="42">
        <v>16</v>
      </c>
      <c r="J49" s="34">
        <f>J48+25</f>
        <v>79825</v>
      </c>
      <c r="K49" s="203">
        <f>$Z$48+($AD$47*($J49-$Z$47))</f>
        <v>790.25</v>
      </c>
      <c r="L49" s="204"/>
      <c r="M49" s="8"/>
      <c r="N49" s="183"/>
      <c r="O49" s="184"/>
      <c r="P49" s="183"/>
      <c r="Q49" s="184"/>
      <c r="R49" s="183"/>
      <c r="S49" s="184"/>
      <c r="T49" s="183"/>
      <c r="U49" s="184"/>
      <c r="V49" s="8"/>
      <c r="Z49" s="28">
        <v>79800</v>
      </c>
      <c r="AA49" s="22" t="s">
        <v>28</v>
      </c>
      <c r="AB49" s="11"/>
      <c r="AC49" s="12"/>
      <c r="AD49" s="58"/>
      <c r="AE49" s="18"/>
    </row>
    <row r="50" spans="1:31" s="7" customFormat="1" ht="12.75" customHeight="1">
      <c r="A50" s="278">
        <f>E50+K50</f>
        <v>790.50944399999992</v>
      </c>
      <c r="B50" s="184"/>
      <c r="C50" s="219" t="s">
        <v>55</v>
      </c>
      <c r="D50" s="194"/>
      <c r="E50" s="282">
        <f>G50*I50</f>
        <v>0.25600000000000001</v>
      </c>
      <c r="F50" s="283"/>
      <c r="G50" s="298">
        <f t="shared" si="5"/>
        <v>1.6E-2</v>
      </c>
      <c r="H50" s="299"/>
      <c r="I50" s="42">
        <v>16</v>
      </c>
      <c r="J50" s="139">
        <v>79826.23</v>
      </c>
      <c r="K50" s="203">
        <f>$Z$48+($AD$47*($J50-$Z$47))</f>
        <v>790.25344399999994</v>
      </c>
      <c r="L50" s="204"/>
      <c r="M50" s="8"/>
      <c r="N50" s="183"/>
      <c r="O50" s="184"/>
      <c r="P50" s="183"/>
      <c r="Q50" s="184"/>
      <c r="R50" s="183"/>
      <c r="S50" s="184"/>
      <c r="T50" s="183"/>
      <c r="U50" s="184"/>
      <c r="V50" s="8"/>
      <c r="Z50" s="31">
        <v>790.18</v>
      </c>
      <c r="AA50" s="22" t="s">
        <v>29</v>
      </c>
      <c r="AB50" s="11"/>
      <c r="AC50" s="12"/>
      <c r="AD50" s="58"/>
      <c r="AE50" s="18"/>
    </row>
    <row r="51" spans="1:31" s="7" customFormat="1" ht="12.75" customHeight="1">
      <c r="A51" s="278">
        <f t="shared" si="3"/>
        <v>790.57599999999991</v>
      </c>
      <c r="B51" s="184"/>
      <c r="C51" s="219"/>
      <c r="D51" s="194"/>
      <c r="E51" s="282">
        <f t="shared" si="4"/>
        <v>0.25600000000000001</v>
      </c>
      <c r="F51" s="283"/>
      <c r="G51" s="198">
        <v>1.6E-2</v>
      </c>
      <c r="H51" s="199"/>
      <c r="I51" s="42">
        <v>16</v>
      </c>
      <c r="J51" s="34">
        <f>J49+25</f>
        <v>79850</v>
      </c>
      <c r="K51" s="203">
        <f t="shared" ref="K51:K52" si="6">$Z$48+($AD$47*($J51-$Z$47))</f>
        <v>790.31999999999994</v>
      </c>
      <c r="L51" s="204"/>
      <c r="M51" s="8"/>
      <c r="N51" s="183"/>
      <c r="O51" s="184"/>
      <c r="P51" s="183"/>
      <c r="Q51" s="184"/>
      <c r="R51" s="183"/>
      <c r="S51" s="184"/>
      <c r="T51" s="183"/>
      <c r="U51" s="184"/>
      <c r="V51" s="8"/>
      <c r="Z51" s="32"/>
      <c r="AA51" s="26"/>
      <c r="AB51" s="11"/>
      <c r="AC51" s="12"/>
      <c r="AD51" s="58"/>
      <c r="AE51" s="18"/>
    </row>
    <row r="52" spans="1:31" s="7" customFormat="1" ht="12.75" customHeight="1">
      <c r="A52" s="278">
        <f t="shared" si="3"/>
        <v>790.64599999999996</v>
      </c>
      <c r="B52" s="184"/>
      <c r="C52" s="281"/>
      <c r="D52" s="184"/>
      <c r="E52" s="282">
        <f t="shared" si="4"/>
        <v>0.25600000000000001</v>
      </c>
      <c r="F52" s="283"/>
      <c r="G52" s="198">
        <v>1.6E-2</v>
      </c>
      <c r="H52" s="199"/>
      <c r="I52" s="42">
        <v>16</v>
      </c>
      <c r="J52" s="34">
        <f>J51+25</f>
        <v>79875</v>
      </c>
      <c r="K52" s="203">
        <f t="shared" si="6"/>
        <v>790.39</v>
      </c>
      <c r="L52" s="204"/>
      <c r="M52" s="8"/>
      <c r="N52" s="183"/>
      <c r="O52" s="184"/>
      <c r="P52" s="183"/>
      <c r="Q52" s="184"/>
      <c r="R52" s="183"/>
      <c r="S52" s="184"/>
      <c r="T52" s="183"/>
      <c r="U52" s="184"/>
      <c r="V52" s="8"/>
      <c r="Z52" s="32"/>
      <c r="AA52" s="26"/>
      <c r="AB52" s="11"/>
      <c r="AC52" s="12"/>
      <c r="AD52" s="58"/>
      <c r="AE52" s="18"/>
    </row>
    <row r="53" spans="1:31" s="7" customFormat="1" ht="12.75" customHeight="1">
      <c r="A53" s="278">
        <f t="shared" si="3"/>
        <v>790.71600000000001</v>
      </c>
      <c r="B53" s="184"/>
      <c r="C53" s="281"/>
      <c r="D53" s="184"/>
      <c r="E53" s="282">
        <f t="shared" ref="E53:E113" si="7">G53*I53</f>
        <v>0.25600000000000001</v>
      </c>
      <c r="F53" s="283"/>
      <c r="G53" s="198">
        <v>1.6E-2</v>
      </c>
      <c r="H53" s="199"/>
      <c r="I53" s="42">
        <v>16</v>
      </c>
      <c r="J53" s="134">
        <f t="shared" si="1"/>
        <v>79900</v>
      </c>
      <c r="K53" s="187">
        <f>$Z$66+(0.5*(($AD$67-$AD$66)/$AD$65)*($J53-$Z$65)^2)+($AD$66*($J53-$Z$65))</f>
        <v>790.46</v>
      </c>
      <c r="L53" s="188"/>
      <c r="M53" s="8"/>
      <c r="N53" s="183"/>
      <c r="O53" s="184"/>
      <c r="P53" s="183"/>
      <c r="Q53" s="184"/>
      <c r="R53" s="183"/>
      <c r="S53" s="184"/>
      <c r="T53" s="183"/>
      <c r="U53" s="184"/>
      <c r="V53" s="8"/>
      <c r="Z53" s="27" t="s">
        <v>30</v>
      </c>
      <c r="AA53" s="26"/>
      <c r="AB53" s="11"/>
      <c r="AC53" s="12"/>
      <c r="AD53" s="58"/>
      <c r="AE53" s="18"/>
    </row>
    <row r="54" spans="1:31" s="7" customFormat="1" ht="12.75" customHeight="1">
      <c r="A54" s="206">
        <f t="shared" si="3"/>
        <v>790.76679375000003</v>
      </c>
      <c r="B54" s="207"/>
      <c r="C54" s="208"/>
      <c r="D54" s="207"/>
      <c r="E54" s="209">
        <f t="shared" si="7"/>
        <v>0.25600000000000001</v>
      </c>
      <c r="F54" s="210"/>
      <c r="G54" s="209">
        <v>1.6E-2</v>
      </c>
      <c r="H54" s="210"/>
      <c r="I54" s="85">
        <v>16</v>
      </c>
      <c r="J54" s="77">
        <f t="shared" si="1"/>
        <v>79925</v>
      </c>
      <c r="K54" s="187">
        <f t="shared" ref="K54:K65" si="8">$Z$66+(0.5*(($AD$67-$AD$66)/$AD$65)*($J54-$Z$65)^2)+($AD$66*($J54-$Z$65))</f>
        <v>790.51079375000006</v>
      </c>
      <c r="L54" s="188"/>
      <c r="M54" s="79"/>
      <c r="N54" s="216"/>
      <c r="O54" s="207"/>
      <c r="P54" s="216"/>
      <c r="Q54" s="207"/>
      <c r="R54" s="216"/>
      <c r="S54" s="207"/>
      <c r="T54" s="216"/>
      <c r="U54" s="207"/>
      <c r="V54" s="79"/>
      <c r="AD54" s="59"/>
    </row>
    <row r="55" spans="1:31" s="7" customFormat="1" ht="12.75" customHeight="1">
      <c r="A55" s="278">
        <f t="shared" si="3"/>
        <v>790.77917500000001</v>
      </c>
      <c r="B55" s="184"/>
      <c r="C55" s="281"/>
      <c r="D55" s="184"/>
      <c r="E55" s="282">
        <f t="shared" si="7"/>
        <v>0.25600000000000001</v>
      </c>
      <c r="F55" s="283"/>
      <c r="G55" s="198">
        <v>1.6E-2</v>
      </c>
      <c r="H55" s="199"/>
      <c r="I55" s="42">
        <v>16</v>
      </c>
      <c r="J55" s="34">
        <f t="shared" si="1"/>
        <v>79950</v>
      </c>
      <c r="K55" s="187">
        <f t="shared" si="8"/>
        <v>790.52317500000004</v>
      </c>
      <c r="L55" s="188"/>
      <c r="M55" s="8"/>
      <c r="N55" s="183"/>
      <c r="O55" s="184"/>
      <c r="P55" s="183"/>
      <c r="Q55" s="184"/>
      <c r="R55" s="183"/>
      <c r="S55" s="184"/>
      <c r="T55" s="183"/>
      <c r="U55" s="184"/>
      <c r="V55" s="8"/>
      <c r="AD55" s="59"/>
    </row>
    <row r="56" spans="1:31" s="7" customFormat="1" ht="12.75" customHeight="1">
      <c r="A56" s="278">
        <f t="shared" si="3"/>
        <v>790.75314375000005</v>
      </c>
      <c r="B56" s="184"/>
      <c r="C56" s="281"/>
      <c r="D56" s="184"/>
      <c r="E56" s="282">
        <f t="shared" si="7"/>
        <v>0.25600000000000001</v>
      </c>
      <c r="F56" s="283"/>
      <c r="G56" s="198">
        <v>1.6E-2</v>
      </c>
      <c r="H56" s="199"/>
      <c r="I56" s="42">
        <v>16</v>
      </c>
      <c r="J56" s="34">
        <f t="shared" si="1"/>
        <v>79975</v>
      </c>
      <c r="K56" s="187">
        <f t="shared" si="8"/>
        <v>790.49714375000008</v>
      </c>
      <c r="L56" s="188"/>
      <c r="M56" s="8"/>
      <c r="N56" s="183"/>
      <c r="O56" s="184"/>
      <c r="P56" s="183"/>
      <c r="Q56" s="184"/>
      <c r="R56" s="183"/>
      <c r="S56" s="184"/>
      <c r="T56" s="183"/>
      <c r="U56" s="184"/>
      <c r="V56" s="8"/>
      <c r="AD56" s="59"/>
    </row>
    <row r="57" spans="1:31" s="7" customFormat="1" ht="12.75" customHeight="1">
      <c r="A57" s="278">
        <f t="shared" si="3"/>
        <v>790.68869999999993</v>
      </c>
      <c r="B57" s="184"/>
      <c r="C57" s="281"/>
      <c r="D57" s="184"/>
      <c r="E57" s="282">
        <f t="shared" si="7"/>
        <v>0.25600000000000001</v>
      </c>
      <c r="F57" s="283"/>
      <c r="G57" s="198">
        <v>1.6E-2</v>
      </c>
      <c r="H57" s="199"/>
      <c r="I57" s="42">
        <v>16</v>
      </c>
      <c r="J57" s="34">
        <f t="shared" si="1"/>
        <v>80000</v>
      </c>
      <c r="K57" s="187">
        <f t="shared" si="8"/>
        <v>790.43269999999995</v>
      </c>
      <c r="L57" s="188"/>
      <c r="M57" s="8"/>
      <c r="N57" s="183"/>
      <c r="O57" s="184"/>
      <c r="P57" s="183"/>
      <c r="Q57" s="184"/>
      <c r="R57" s="183"/>
      <c r="S57" s="184"/>
      <c r="T57" s="183"/>
      <c r="U57" s="184"/>
      <c r="V57" s="8"/>
      <c r="AD57" s="59"/>
    </row>
    <row r="58" spans="1:31" s="7" customFormat="1" ht="12.75" customHeight="1">
      <c r="A58" s="278">
        <f t="shared" si="3"/>
        <v>790.58584374999998</v>
      </c>
      <c r="B58" s="184"/>
      <c r="C58" s="281"/>
      <c r="D58" s="184"/>
      <c r="E58" s="282">
        <f t="shared" si="7"/>
        <v>0.25600000000000001</v>
      </c>
      <c r="F58" s="283"/>
      <c r="G58" s="198">
        <v>1.6E-2</v>
      </c>
      <c r="H58" s="199"/>
      <c r="I58" s="42">
        <v>16</v>
      </c>
      <c r="J58" s="34">
        <f t="shared" si="1"/>
        <v>80025</v>
      </c>
      <c r="K58" s="187">
        <f t="shared" si="8"/>
        <v>790.32984375000001</v>
      </c>
      <c r="L58" s="188"/>
      <c r="M58" s="8"/>
      <c r="N58" s="183"/>
      <c r="O58" s="184"/>
      <c r="P58" s="183"/>
      <c r="Q58" s="184"/>
      <c r="R58" s="183"/>
      <c r="S58" s="184"/>
      <c r="T58" s="183"/>
      <c r="U58" s="184"/>
      <c r="V58" s="8"/>
      <c r="AD58" s="59"/>
    </row>
    <row r="59" spans="1:31" s="7" customFormat="1" ht="12.75" customHeight="1">
      <c r="A59" s="278">
        <f>E59+K59</f>
        <v>790.46124441366305</v>
      </c>
      <c r="B59" s="184"/>
      <c r="C59" s="219" t="s">
        <v>58</v>
      </c>
      <c r="D59" s="194"/>
      <c r="E59" s="282">
        <f>G59*I59</f>
        <v>0.25600000000000001</v>
      </c>
      <c r="F59" s="283"/>
      <c r="G59" s="298">
        <f>0.016-((0.06+0.016)/($J$72-$J$59))*($J59-$J$59)</f>
        <v>1.6E-2</v>
      </c>
      <c r="H59" s="299"/>
      <c r="I59" s="42">
        <v>16</v>
      </c>
      <c r="J59" s="139">
        <v>80047.37</v>
      </c>
      <c r="K59" s="187">
        <f t="shared" si="8"/>
        <v>790.20524441366308</v>
      </c>
      <c r="L59" s="188"/>
      <c r="M59" s="8"/>
      <c r="N59" s="183"/>
      <c r="O59" s="184"/>
      <c r="P59" s="183"/>
      <c r="Q59" s="184"/>
      <c r="R59" s="183"/>
      <c r="S59" s="184"/>
      <c r="T59" s="183"/>
      <c r="U59" s="184"/>
      <c r="V59" s="8"/>
    </row>
    <row r="60" spans="1:31" s="7" customFormat="1" ht="12.75" customHeight="1">
      <c r="A60" s="278">
        <f t="shared" si="3"/>
        <v>790.43195086877552</v>
      </c>
      <c r="B60" s="184"/>
      <c r="C60" s="219" t="s">
        <v>58</v>
      </c>
      <c r="D60" s="194"/>
      <c r="E60" s="282">
        <f t="shared" si="7"/>
        <v>0.243375868775456</v>
      </c>
      <c r="F60" s="283"/>
      <c r="G60" s="298">
        <f t="shared" ref="G60:G72" si="9">0.016-((0.06+0.016)/($J$72-$J$59))*($J60-$J$59)</f>
        <v>1.5210991798466E-2</v>
      </c>
      <c r="H60" s="299"/>
      <c r="I60" s="42">
        <v>16</v>
      </c>
      <c r="J60" s="34">
        <f>J58+25</f>
        <v>80050</v>
      </c>
      <c r="K60" s="187">
        <f t="shared" si="8"/>
        <v>790.18857500000001</v>
      </c>
      <c r="L60" s="188"/>
      <c r="M60" s="8"/>
      <c r="N60" s="183"/>
      <c r="O60" s="184"/>
      <c r="P60" s="183"/>
      <c r="Q60" s="184"/>
      <c r="R60" s="183"/>
      <c r="S60" s="184"/>
      <c r="T60" s="183"/>
      <c r="U60" s="184"/>
      <c r="V60" s="8"/>
    </row>
    <row r="61" spans="1:31" s="7" customFormat="1" ht="12.75" customHeight="1">
      <c r="A61" s="278">
        <f t="shared" si="3"/>
        <v>790.13226837139416</v>
      </c>
      <c r="B61" s="184"/>
      <c r="C61" s="219" t="s">
        <v>58</v>
      </c>
      <c r="D61" s="194"/>
      <c r="E61" s="282">
        <f t="shared" si="7"/>
        <v>0.12337462139407154</v>
      </c>
      <c r="F61" s="283"/>
      <c r="G61" s="298">
        <f t="shared" si="9"/>
        <v>7.7109138371294714E-3</v>
      </c>
      <c r="H61" s="299"/>
      <c r="I61" s="42">
        <v>16</v>
      </c>
      <c r="J61" s="34">
        <f>J60+25</f>
        <v>80075</v>
      </c>
      <c r="K61" s="187">
        <f t="shared" si="8"/>
        <v>790.00889375000008</v>
      </c>
      <c r="L61" s="188"/>
      <c r="M61" s="8"/>
      <c r="N61" s="183"/>
      <c r="O61" s="184"/>
      <c r="P61" s="183"/>
      <c r="Q61" s="184"/>
      <c r="R61" s="183"/>
      <c r="S61" s="184"/>
      <c r="T61" s="183"/>
      <c r="U61" s="184"/>
      <c r="V61" s="8"/>
    </row>
    <row r="62" spans="1:31" s="7" customFormat="1" ht="12.75" customHeight="1">
      <c r="A62" s="278">
        <f t="shared" si="3"/>
        <v>789.79417337401264</v>
      </c>
      <c r="B62" s="184"/>
      <c r="C62" s="219" t="s">
        <v>58</v>
      </c>
      <c r="D62" s="194"/>
      <c r="E62" s="282">
        <f t="shared" si="7"/>
        <v>3.3733740126871137E-3</v>
      </c>
      <c r="F62" s="283"/>
      <c r="G62" s="298">
        <f t="shared" si="9"/>
        <v>2.108358757929446E-4</v>
      </c>
      <c r="H62" s="299"/>
      <c r="I62" s="42">
        <v>16</v>
      </c>
      <c r="J62" s="34">
        <f t="shared" si="1"/>
        <v>80100</v>
      </c>
      <c r="K62" s="187">
        <f t="shared" si="8"/>
        <v>789.79079999999999</v>
      </c>
      <c r="L62" s="188"/>
      <c r="M62" s="8"/>
      <c r="N62" s="183"/>
      <c r="O62" s="184"/>
      <c r="P62" s="183"/>
      <c r="Q62" s="184"/>
      <c r="R62" s="183"/>
      <c r="S62" s="184"/>
      <c r="T62" s="183"/>
      <c r="U62" s="184"/>
      <c r="V62" s="8"/>
    </row>
    <row r="63" spans="1:31" s="7" customFormat="1" ht="12.75" customHeight="1">
      <c r="A63" s="278">
        <f>E63+K63</f>
        <v>789.7841438468206</v>
      </c>
      <c r="B63" s="184"/>
      <c r="C63" s="219" t="s">
        <v>58</v>
      </c>
      <c r="D63" s="194"/>
      <c r="E63" s="282">
        <f>G63*I63</f>
        <v>9.9790510757480355E-6</v>
      </c>
      <c r="F63" s="283"/>
      <c r="G63" s="298">
        <f t="shared" si="9"/>
        <v>6.2369069223425222E-7</v>
      </c>
      <c r="H63" s="299"/>
      <c r="I63" s="42">
        <v>16</v>
      </c>
      <c r="J63" s="137">
        <v>80100.700700000001</v>
      </c>
      <c r="K63" s="187">
        <f t="shared" si="8"/>
        <v>789.78413386776947</v>
      </c>
      <c r="L63" s="188"/>
      <c r="M63" s="8"/>
      <c r="N63" s="183"/>
      <c r="O63" s="184"/>
      <c r="P63" s="183"/>
      <c r="Q63" s="184"/>
      <c r="R63" s="183"/>
      <c r="S63" s="184"/>
      <c r="T63" s="183"/>
      <c r="U63" s="184"/>
      <c r="V63" s="116" t="s">
        <v>63</v>
      </c>
      <c r="Z63" s="27" t="s">
        <v>89</v>
      </c>
      <c r="AA63" s="17"/>
      <c r="AB63" s="17"/>
      <c r="AC63" s="18"/>
      <c r="AD63" s="56"/>
      <c r="AE63" s="18"/>
    </row>
    <row r="64" spans="1:31" s="7" customFormat="1" ht="12.75" customHeight="1">
      <c r="A64" s="278">
        <f t="shared" si="3"/>
        <v>789.41766587663142</v>
      </c>
      <c r="B64" s="184"/>
      <c r="C64" s="219" t="s">
        <v>58</v>
      </c>
      <c r="D64" s="194"/>
      <c r="E64" s="282">
        <f t="shared" si="7"/>
        <v>-0.11662787336869734</v>
      </c>
      <c r="F64" s="283"/>
      <c r="G64" s="298">
        <f t="shared" si="9"/>
        <v>-7.289242085543584E-3</v>
      </c>
      <c r="H64" s="299"/>
      <c r="I64" s="42">
        <v>16</v>
      </c>
      <c r="J64" s="34">
        <f>J62+25</f>
        <v>80125</v>
      </c>
      <c r="K64" s="187">
        <f t="shared" si="8"/>
        <v>789.53429375000007</v>
      </c>
      <c r="L64" s="188"/>
      <c r="M64" s="8"/>
      <c r="N64" s="183"/>
      <c r="O64" s="184"/>
      <c r="P64" s="183"/>
      <c r="Q64" s="184"/>
      <c r="R64" s="183"/>
      <c r="S64" s="184"/>
      <c r="T64" s="183"/>
      <c r="U64" s="184"/>
      <c r="V64" s="8"/>
      <c r="Z64" s="27"/>
      <c r="AA64" s="17"/>
      <c r="AB64" s="17"/>
      <c r="AC64" s="18"/>
      <c r="AD64" s="56"/>
      <c r="AE64" s="18"/>
    </row>
    <row r="65" spans="1:31" s="7" customFormat="1" ht="12.75" customHeight="1">
      <c r="A65" s="278">
        <f t="shared" si="3"/>
        <v>789.00274587925003</v>
      </c>
      <c r="B65" s="184"/>
      <c r="C65" s="219" t="s">
        <v>58</v>
      </c>
      <c r="D65" s="194"/>
      <c r="E65" s="282">
        <f t="shared" si="7"/>
        <v>-0.2366291207500818</v>
      </c>
      <c r="F65" s="283"/>
      <c r="G65" s="298">
        <f t="shared" si="9"/>
        <v>-1.4789320046880113E-2</v>
      </c>
      <c r="H65" s="299"/>
      <c r="I65" s="42">
        <v>16</v>
      </c>
      <c r="J65" s="134">
        <f>J64+25</f>
        <v>80150</v>
      </c>
      <c r="K65" s="187">
        <f t="shared" si="8"/>
        <v>789.23937500000011</v>
      </c>
      <c r="L65" s="188"/>
      <c r="M65" s="8"/>
      <c r="N65" s="183"/>
      <c r="O65" s="184"/>
      <c r="P65" s="183"/>
      <c r="Q65" s="184"/>
      <c r="R65" s="183"/>
      <c r="S65" s="184"/>
      <c r="T65" s="183"/>
      <c r="U65" s="184"/>
      <c r="V65" s="8"/>
      <c r="Z65" s="28">
        <v>79900</v>
      </c>
      <c r="AA65" s="22" t="s">
        <v>24</v>
      </c>
      <c r="AB65" s="11"/>
      <c r="AC65" s="12"/>
      <c r="AD65" s="119">
        <v>250</v>
      </c>
      <c r="AE65" s="22" t="s">
        <v>25</v>
      </c>
    </row>
    <row r="66" spans="1:31" s="7" customFormat="1" ht="12.75" customHeight="1">
      <c r="A66" s="278">
        <f t="shared" si="3"/>
        <v>788.56861963186839</v>
      </c>
      <c r="B66" s="184"/>
      <c r="C66" s="219" t="s">
        <v>58</v>
      </c>
      <c r="D66" s="194"/>
      <c r="E66" s="282">
        <f t="shared" si="7"/>
        <v>-0.35663036813146631</v>
      </c>
      <c r="F66" s="283"/>
      <c r="G66" s="298">
        <f t="shared" si="9"/>
        <v>-2.2289398008216645E-2</v>
      </c>
      <c r="H66" s="299"/>
      <c r="I66" s="42">
        <v>16</v>
      </c>
      <c r="J66" s="34">
        <f t="shared" si="1"/>
        <v>80175</v>
      </c>
      <c r="K66" s="203">
        <f>$Z$68+($AD$67*($J66-$Z$67))</f>
        <v>788.92524999999989</v>
      </c>
      <c r="L66" s="204"/>
      <c r="M66" s="8"/>
      <c r="N66" s="183"/>
      <c r="O66" s="184"/>
      <c r="P66" s="183"/>
      <c r="Q66" s="184"/>
      <c r="R66" s="183"/>
      <c r="S66" s="184"/>
      <c r="T66" s="183"/>
      <c r="U66" s="184"/>
      <c r="V66" s="8"/>
      <c r="Z66" s="31">
        <v>790.46</v>
      </c>
      <c r="AA66" s="22" t="s">
        <v>26</v>
      </c>
      <c r="AB66" s="11"/>
      <c r="AC66" s="12"/>
      <c r="AD66" s="72">
        <v>2.8E-3</v>
      </c>
      <c r="AE66" s="25" t="s">
        <v>22</v>
      </c>
    </row>
    <row r="67" spans="1:31" s="7" customFormat="1" ht="12.75" customHeight="1">
      <c r="A67" s="278">
        <f t="shared" si="3"/>
        <v>788.13449338448709</v>
      </c>
      <c r="B67" s="184"/>
      <c r="C67" s="219" t="s">
        <v>58</v>
      </c>
      <c r="D67" s="194"/>
      <c r="E67" s="282">
        <f t="shared" si="7"/>
        <v>-0.47663161551285071</v>
      </c>
      <c r="F67" s="283"/>
      <c r="G67" s="298">
        <f t="shared" si="9"/>
        <v>-2.978947596955317E-2</v>
      </c>
      <c r="H67" s="299"/>
      <c r="I67" s="42">
        <v>16</v>
      </c>
      <c r="J67" s="34">
        <f t="shared" si="1"/>
        <v>80200</v>
      </c>
      <c r="K67" s="203">
        <f t="shared" ref="K67:K75" si="10">$Z$68+($AD$67*($J67-$Z$67))</f>
        <v>788.6111249999999</v>
      </c>
      <c r="L67" s="204"/>
      <c r="M67" s="8"/>
      <c r="N67" s="183"/>
      <c r="O67" s="184"/>
      <c r="P67" s="183"/>
      <c r="Q67" s="184"/>
      <c r="R67" s="183"/>
      <c r="S67" s="184"/>
      <c r="T67" s="183"/>
      <c r="U67" s="184"/>
      <c r="V67" s="8"/>
      <c r="Z67" s="28">
        <v>80025</v>
      </c>
      <c r="AA67" s="22" t="s">
        <v>21</v>
      </c>
      <c r="AB67" s="11"/>
      <c r="AC67" s="12"/>
      <c r="AD67" s="72">
        <v>-1.2565E-2</v>
      </c>
      <c r="AE67" s="25" t="s">
        <v>27</v>
      </c>
    </row>
    <row r="68" spans="1:31" s="7" customFormat="1" ht="12.75" customHeight="1">
      <c r="A68" s="278">
        <f t="shared" si="3"/>
        <v>787.70036713710567</v>
      </c>
      <c r="B68" s="184"/>
      <c r="C68" s="219" t="s">
        <v>58</v>
      </c>
      <c r="D68" s="194"/>
      <c r="E68" s="282">
        <f t="shared" si="7"/>
        <v>-0.59663286289423523</v>
      </c>
      <c r="F68" s="283"/>
      <c r="G68" s="298">
        <f t="shared" si="9"/>
        <v>-3.7289553930889702E-2</v>
      </c>
      <c r="H68" s="299"/>
      <c r="I68" s="42">
        <v>16</v>
      </c>
      <c r="J68" s="34">
        <f>J67+25</f>
        <v>80225</v>
      </c>
      <c r="K68" s="203">
        <f t="shared" si="10"/>
        <v>788.29699999999991</v>
      </c>
      <c r="L68" s="204"/>
      <c r="M68" s="8"/>
      <c r="N68" s="183"/>
      <c r="O68" s="184"/>
      <c r="P68" s="183"/>
      <c r="Q68" s="184"/>
      <c r="R68" s="183"/>
      <c r="S68" s="184"/>
      <c r="T68" s="183"/>
      <c r="U68" s="184"/>
      <c r="V68" s="8"/>
      <c r="Z68" s="31">
        <v>790.81</v>
      </c>
      <c r="AA68" s="22" t="s">
        <v>23</v>
      </c>
      <c r="AB68" s="11"/>
      <c r="AC68" s="12"/>
      <c r="AD68" s="58"/>
      <c r="AE68" s="18"/>
    </row>
    <row r="69" spans="1:31" s="7" customFormat="1" ht="12.75" customHeight="1">
      <c r="A69" s="278">
        <f t="shared" si="3"/>
        <v>787.26624088972426</v>
      </c>
      <c r="B69" s="184"/>
      <c r="C69" s="219" t="s">
        <v>58</v>
      </c>
      <c r="D69" s="194"/>
      <c r="E69" s="282">
        <f t="shared" si="7"/>
        <v>-0.71663411027561963</v>
      </c>
      <c r="F69" s="283"/>
      <c r="G69" s="298">
        <f t="shared" si="9"/>
        <v>-4.4789631892226227E-2</v>
      </c>
      <c r="H69" s="299"/>
      <c r="I69" s="42">
        <v>16</v>
      </c>
      <c r="J69" s="34">
        <f t="shared" si="1"/>
        <v>80250</v>
      </c>
      <c r="K69" s="203">
        <f t="shared" si="10"/>
        <v>787.98287499999992</v>
      </c>
      <c r="L69" s="204"/>
      <c r="M69" s="8"/>
      <c r="N69" s="183"/>
      <c r="O69" s="184"/>
      <c r="P69" s="183"/>
      <c r="Q69" s="184"/>
      <c r="R69" s="183"/>
      <c r="S69" s="184"/>
      <c r="T69" s="183"/>
      <c r="U69" s="184"/>
      <c r="V69" s="8"/>
      <c r="Z69" s="28">
        <v>80150</v>
      </c>
      <c r="AA69" s="22" t="s">
        <v>28</v>
      </c>
      <c r="AB69" s="11"/>
      <c r="AC69" s="12"/>
      <c r="AD69" s="58"/>
      <c r="AE69" s="18"/>
    </row>
    <row r="70" spans="1:31" s="7" customFormat="1" ht="12.75" customHeight="1">
      <c r="A70" s="278">
        <f t="shared" si="3"/>
        <v>786.83211464234296</v>
      </c>
      <c r="B70" s="184"/>
      <c r="C70" s="219" t="s">
        <v>58</v>
      </c>
      <c r="D70" s="194"/>
      <c r="E70" s="282">
        <f t="shared" si="7"/>
        <v>-0.83663535765700403</v>
      </c>
      <c r="F70" s="283"/>
      <c r="G70" s="298">
        <f t="shared" si="9"/>
        <v>-5.2289709853562752E-2</v>
      </c>
      <c r="H70" s="299"/>
      <c r="I70" s="42">
        <v>16</v>
      </c>
      <c r="J70" s="34">
        <f t="shared" ref="J70:J113" si="11">J69+25</f>
        <v>80275</v>
      </c>
      <c r="K70" s="203">
        <f t="shared" si="10"/>
        <v>787.66874999999993</v>
      </c>
      <c r="L70" s="204"/>
      <c r="M70" s="8"/>
      <c r="N70" s="183"/>
      <c r="O70" s="184"/>
      <c r="P70" s="183"/>
      <c r="Q70" s="184"/>
      <c r="R70" s="183"/>
      <c r="S70" s="184"/>
      <c r="T70" s="183"/>
      <c r="U70" s="184"/>
      <c r="V70" s="8"/>
      <c r="Z70" s="31">
        <v>789.23940000000005</v>
      </c>
      <c r="AA70" s="22" t="s">
        <v>29</v>
      </c>
      <c r="AB70" s="11"/>
      <c r="AC70" s="12"/>
      <c r="AD70" s="58"/>
      <c r="AE70" s="18"/>
    </row>
    <row r="71" spans="1:31" s="7" customFormat="1" ht="12.75" customHeight="1">
      <c r="A71" s="278">
        <f t="shared" si="3"/>
        <v>786.39798839496154</v>
      </c>
      <c r="B71" s="184"/>
      <c r="C71" s="219" t="s">
        <v>58</v>
      </c>
      <c r="D71" s="194"/>
      <c r="E71" s="282">
        <f t="shared" si="7"/>
        <v>-0.95663660503838854</v>
      </c>
      <c r="F71" s="283"/>
      <c r="G71" s="298">
        <f t="shared" si="9"/>
        <v>-5.9789787814899284E-2</v>
      </c>
      <c r="H71" s="299"/>
      <c r="I71" s="42">
        <v>16</v>
      </c>
      <c r="J71" s="34">
        <f t="shared" si="11"/>
        <v>80300</v>
      </c>
      <c r="K71" s="203">
        <f t="shared" si="10"/>
        <v>787.35462499999994</v>
      </c>
      <c r="L71" s="204"/>
      <c r="M71" s="8"/>
      <c r="N71" s="183"/>
      <c r="O71" s="184"/>
      <c r="P71" s="183"/>
      <c r="Q71" s="184"/>
      <c r="R71" s="183"/>
      <c r="S71" s="184"/>
      <c r="T71" s="183"/>
      <c r="U71" s="184"/>
      <c r="V71" s="8"/>
      <c r="Z71" s="32"/>
      <c r="AA71" s="26"/>
      <c r="AB71" s="11"/>
      <c r="AC71" s="12"/>
      <c r="AD71" s="58"/>
      <c r="AE71" s="18"/>
    </row>
    <row r="72" spans="1:31" s="7" customFormat="1" ht="12.75" customHeight="1">
      <c r="A72" s="278">
        <f>E72+K72</f>
        <v>786.38582070449991</v>
      </c>
      <c r="B72" s="184"/>
      <c r="C72" s="219" t="s">
        <v>58</v>
      </c>
      <c r="D72" s="194"/>
      <c r="E72" s="282">
        <f>G72*I72</f>
        <v>-0.96</v>
      </c>
      <c r="F72" s="283"/>
      <c r="G72" s="298">
        <f t="shared" si="9"/>
        <v>-0.06</v>
      </c>
      <c r="H72" s="299"/>
      <c r="I72" s="42">
        <v>16</v>
      </c>
      <c r="J72" s="137">
        <v>80300.700700000001</v>
      </c>
      <c r="K72" s="203">
        <f t="shared" si="10"/>
        <v>787.34582070449994</v>
      </c>
      <c r="L72" s="204"/>
      <c r="M72" s="8"/>
      <c r="N72" s="183"/>
      <c r="O72" s="184"/>
      <c r="P72" s="183"/>
      <c r="Q72" s="184"/>
      <c r="R72" s="183"/>
      <c r="S72" s="184"/>
      <c r="T72" s="183"/>
      <c r="U72" s="184"/>
      <c r="V72" s="116" t="s">
        <v>91</v>
      </c>
      <c r="Z72" s="32"/>
      <c r="AA72" s="26"/>
      <c r="AB72" s="11"/>
      <c r="AC72" s="12"/>
      <c r="AD72" s="58"/>
      <c r="AE72" s="18"/>
    </row>
    <row r="73" spans="1:31" s="7" customFormat="1" ht="12.75" customHeight="1">
      <c r="A73" s="278">
        <f t="shared" si="3"/>
        <v>786.08049999999992</v>
      </c>
      <c r="B73" s="184"/>
      <c r="C73" s="219"/>
      <c r="D73" s="194"/>
      <c r="E73" s="282">
        <f t="shared" si="7"/>
        <v>-0.96</v>
      </c>
      <c r="F73" s="283"/>
      <c r="G73" s="198">
        <v>-0.06</v>
      </c>
      <c r="H73" s="199"/>
      <c r="I73" s="42">
        <v>16</v>
      </c>
      <c r="J73" s="34">
        <f>J71+25</f>
        <v>80325</v>
      </c>
      <c r="K73" s="203">
        <f t="shared" si="10"/>
        <v>787.04049999999995</v>
      </c>
      <c r="L73" s="204"/>
      <c r="M73" s="8"/>
      <c r="N73" s="183"/>
      <c r="O73" s="184"/>
      <c r="P73" s="183"/>
      <c r="Q73" s="184"/>
      <c r="R73" s="183"/>
      <c r="S73" s="184"/>
      <c r="T73" s="183"/>
      <c r="U73" s="184"/>
      <c r="V73" s="8"/>
      <c r="Z73" s="27" t="s">
        <v>30</v>
      </c>
      <c r="AA73" s="26"/>
      <c r="AB73" s="11"/>
      <c r="AC73" s="12"/>
      <c r="AD73" s="58"/>
      <c r="AE73" s="18"/>
    </row>
    <row r="74" spans="1:31" s="7" customFormat="1" ht="12.75" customHeight="1">
      <c r="A74" s="278">
        <f t="shared" si="3"/>
        <v>785.76637499999993</v>
      </c>
      <c r="B74" s="184"/>
      <c r="C74" s="281"/>
      <c r="D74" s="184"/>
      <c r="E74" s="282">
        <f t="shared" si="7"/>
        <v>-0.96</v>
      </c>
      <c r="F74" s="283"/>
      <c r="G74" s="198">
        <v>-0.06</v>
      </c>
      <c r="H74" s="199"/>
      <c r="I74" s="42">
        <v>16</v>
      </c>
      <c r="J74" s="34">
        <f>J73+25</f>
        <v>80350</v>
      </c>
      <c r="K74" s="203">
        <f t="shared" si="10"/>
        <v>786.72637499999996</v>
      </c>
      <c r="L74" s="204"/>
      <c r="M74" s="8"/>
      <c r="N74" s="183"/>
      <c r="O74" s="184"/>
      <c r="P74" s="183"/>
      <c r="Q74" s="184"/>
      <c r="R74" s="183"/>
      <c r="S74" s="184"/>
      <c r="T74" s="183"/>
      <c r="U74" s="184"/>
      <c r="V74" s="8"/>
      <c r="AD74" s="59"/>
    </row>
    <row r="75" spans="1:31" s="7" customFormat="1" ht="12.75" customHeight="1">
      <c r="A75" s="278">
        <f t="shared" si="3"/>
        <v>785.45224999999994</v>
      </c>
      <c r="B75" s="184"/>
      <c r="C75" s="281"/>
      <c r="D75" s="184"/>
      <c r="E75" s="282">
        <f t="shared" si="7"/>
        <v>-0.96</v>
      </c>
      <c r="F75" s="283"/>
      <c r="G75" s="198">
        <v>-0.06</v>
      </c>
      <c r="H75" s="199"/>
      <c r="I75" s="42">
        <v>16</v>
      </c>
      <c r="J75" s="34">
        <f t="shared" si="11"/>
        <v>80375</v>
      </c>
      <c r="K75" s="203">
        <f t="shared" si="10"/>
        <v>786.41224999999997</v>
      </c>
      <c r="L75" s="204"/>
      <c r="M75" s="8"/>
      <c r="N75" s="183"/>
      <c r="O75" s="184"/>
      <c r="P75" s="183"/>
      <c r="Q75" s="184"/>
      <c r="R75" s="183"/>
      <c r="S75" s="184"/>
      <c r="T75" s="183"/>
      <c r="U75" s="184"/>
      <c r="V75" s="8"/>
    </row>
    <row r="76" spans="1:31" s="7" customFormat="1" ht="12.75" customHeight="1">
      <c r="A76" s="278">
        <f t="shared" si="3"/>
        <v>785.13810000000001</v>
      </c>
      <c r="B76" s="184"/>
      <c r="C76" s="281"/>
      <c r="D76" s="184"/>
      <c r="E76" s="282">
        <f t="shared" si="7"/>
        <v>-0.96</v>
      </c>
      <c r="F76" s="283"/>
      <c r="G76" s="198">
        <v>-0.06</v>
      </c>
      <c r="H76" s="199"/>
      <c r="I76" s="42">
        <v>16</v>
      </c>
      <c r="J76" s="134">
        <f t="shared" si="11"/>
        <v>80400</v>
      </c>
      <c r="K76" s="187">
        <f>$Z$89+(0.5*(($AD$90-$AD$89)/$AD$88)*($J76-$Z$88)^2)+($AD$89*($J76-$Z$88))</f>
        <v>786.09810000000004</v>
      </c>
      <c r="L76" s="188"/>
      <c r="M76" s="8"/>
      <c r="N76" s="183"/>
      <c r="O76" s="184"/>
      <c r="P76" s="183"/>
      <c r="Q76" s="184"/>
      <c r="R76" s="183"/>
      <c r="S76" s="184"/>
      <c r="T76" s="183"/>
      <c r="U76" s="184"/>
      <c r="V76" s="8"/>
    </row>
    <row r="77" spans="1:31" s="7" customFormat="1" ht="12.75" customHeight="1">
      <c r="A77" s="278">
        <f t="shared" si="3"/>
        <v>784.85652708333339</v>
      </c>
      <c r="B77" s="184"/>
      <c r="C77" s="281"/>
      <c r="D77" s="184"/>
      <c r="E77" s="282">
        <f t="shared" si="7"/>
        <v>-0.96</v>
      </c>
      <c r="F77" s="283"/>
      <c r="G77" s="198">
        <v>-0.06</v>
      </c>
      <c r="H77" s="199"/>
      <c r="I77" s="42">
        <v>16</v>
      </c>
      <c r="J77" s="45">
        <f t="shared" si="11"/>
        <v>80425</v>
      </c>
      <c r="K77" s="187">
        <f t="shared" ref="K77:K89" si="12">$Z$89+(0.5*(($AD$90-$AD$89)/$AD$88)*($J77-$Z$88)^2)+($AD$89*($J77-$Z$88))</f>
        <v>785.81652708333343</v>
      </c>
      <c r="L77" s="188"/>
      <c r="M77" s="8"/>
      <c r="N77" s="183"/>
      <c r="O77" s="184"/>
      <c r="P77" s="183"/>
      <c r="Q77" s="184"/>
      <c r="R77" s="183"/>
      <c r="S77" s="184"/>
      <c r="T77" s="183"/>
      <c r="U77" s="184"/>
      <c r="V77" s="8"/>
    </row>
    <row r="78" spans="1:31" s="7" customFormat="1" ht="12.75" customHeight="1">
      <c r="A78" s="278">
        <f t="shared" si="3"/>
        <v>784.6400583333334</v>
      </c>
      <c r="B78" s="184"/>
      <c r="C78" s="281"/>
      <c r="D78" s="184"/>
      <c r="E78" s="282">
        <f t="shared" si="7"/>
        <v>-0.96</v>
      </c>
      <c r="F78" s="283"/>
      <c r="G78" s="198">
        <v>-0.06</v>
      </c>
      <c r="H78" s="199"/>
      <c r="I78" s="42">
        <v>16</v>
      </c>
      <c r="J78" s="34">
        <f t="shared" si="11"/>
        <v>80450</v>
      </c>
      <c r="K78" s="187">
        <f t="shared" si="12"/>
        <v>785.60005833333344</v>
      </c>
      <c r="L78" s="188"/>
      <c r="M78" s="8"/>
      <c r="N78" s="183"/>
      <c r="O78" s="184"/>
      <c r="P78" s="183"/>
      <c r="Q78" s="184"/>
      <c r="R78" s="183"/>
      <c r="S78" s="184"/>
      <c r="T78" s="183"/>
      <c r="U78" s="184"/>
      <c r="V78" s="8"/>
    </row>
    <row r="79" spans="1:31" s="7" customFormat="1" ht="12.75" customHeight="1">
      <c r="A79" s="278">
        <f t="shared" si="3"/>
        <v>784.48869375000004</v>
      </c>
      <c r="B79" s="184"/>
      <c r="C79" s="281"/>
      <c r="D79" s="184"/>
      <c r="E79" s="282">
        <f t="shared" si="7"/>
        <v>-0.96</v>
      </c>
      <c r="F79" s="283"/>
      <c r="G79" s="198">
        <v>-0.06</v>
      </c>
      <c r="H79" s="199"/>
      <c r="I79" s="42">
        <v>16</v>
      </c>
      <c r="J79" s="34">
        <f t="shared" si="11"/>
        <v>80475</v>
      </c>
      <c r="K79" s="187">
        <f t="shared" si="12"/>
        <v>785.44869375000007</v>
      </c>
      <c r="L79" s="188"/>
      <c r="M79" s="8"/>
      <c r="N79" s="183"/>
      <c r="O79" s="184"/>
      <c r="P79" s="183"/>
      <c r="Q79" s="184"/>
      <c r="R79" s="183"/>
      <c r="S79" s="184"/>
      <c r="T79" s="183"/>
      <c r="U79" s="184"/>
      <c r="V79" s="8"/>
    </row>
    <row r="80" spans="1:31" s="7" customFormat="1" ht="12.75" customHeight="1">
      <c r="A80" s="278">
        <f t="shared" si="3"/>
        <v>784.40243333333342</v>
      </c>
      <c r="B80" s="184"/>
      <c r="C80" s="281"/>
      <c r="D80" s="184"/>
      <c r="E80" s="282">
        <f t="shared" si="7"/>
        <v>-0.96</v>
      </c>
      <c r="F80" s="283"/>
      <c r="G80" s="198">
        <v>-0.06</v>
      </c>
      <c r="H80" s="199"/>
      <c r="I80" s="42">
        <v>16</v>
      </c>
      <c r="J80" s="34">
        <f t="shared" si="11"/>
        <v>80500</v>
      </c>
      <c r="K80" s="187">
        <f t="shared" si="12"/>
        <v>785.36243333333346</v>
      </c>
      <c r="L80" s="188"/>
      <c r="M80" s="8"/>
      <c r="N80" s="183"/>
      <c r="O80" s="184"/>
      <c r="P80" s="183"/>
      <c r="Q80" s="184"/>
      <c r="R80" s="183"/>
      <c r="S80" s="184"/>
      <c r="T80" s="183"/>
      <c r="U80" s="184"/>
      <c r="V80" s="8"/>
    </row>
    <row r="81" spans="1:31" s="7" customFormat="1" ht="12.75" customHeight="1">
      <c r="A81" s="278">
        <f t="shared" si="3"/>
        <v>784.38127708333343</v>
      </c>
      <c r="B81" s="184"/>
      <c r="C81" s="281"/>
      <c r="D81" s="184"/>
      <c r="E81" s="282">
        <f t="shared" si="7"/>
        <v>-0.96</v>
      </c>
      <c r="F81" s="283"/>
      <c r="G81" s="198">
        <v>-0.06</v>
      </c>
      <c r="H81" s="199"/>
      <c r="I81" s="42">
        <v>16</v>
      </c>
      <c r="J81" s="34">
        <f t="shared" si="11"/>
        <v>80525</v>
      </c>
      <c r="K81" s="187">
        <f t="shared" si="12"/>
        <v>785.34127708333347</v>
      </c>
      <c r="L81" s="188"/>
      <c r="M81" s="8"/>
      <c r="N81" s="183"/>
      <c r="O81" s="184"/>
      <c r="P81" s="183"/>
      <c r="Q81" s="184"/>
      <c r="R81" s="183"/>
      <c r="S81" s="184"/>
      <c r="T81" s="183"/>
      <c r="U81" s="184"/>
      <c r="V81" s="8"/>
    </row>
    <row r="82" spans="1:31" s="7" customFormat="1" ht="12.75" customHeight="1">
      <c r="A82" s="278">
        <f t="shared" si="3"/>
        <v>784.42522499999995</v>
      </c>
      <c r="B82" s="184"/>
      <c r="C82" s="281"/>
      <c r="D82" s="184"/>
      <c r="E82" s="282">
        <f t="shared" si="7"/>
        <v>-0.96</v>
      </c>
      <c r="F82" s="283"/>
      <c r="G82" s="198">
        <v>-0.06</v>
      </c>
      <c r="H82" s="199"/>
      <c r="I82" s="42">
        <v>16</v>
      </c>
      <c r="J82" s="34">
        <f t="shared" si="11"/>
        <v>80550</v>
      </c>
      <c r="K82" s="187">
        <f t="shared" si="12"/>
        <v>785.38522499999999</v>
      </c>
      <c r="L82" s="188"/>
      <c r="M82" s="8"/>
      <c r="N82" s="183"/>
      <c r="O82" s="184"/>
      <c r="P82" s="183"/>
      <c r="Q82" s="184"/>
      <c r="R82" s="183"/>
      <c r="S82" s="184"/>
      <c r="T82" s="183"/>
      <c r="U82" s="184"/>
      <c r="V82" s="8"/>
    </row>
    <row r="83" spans="1:31" s="7" customFormat="1" ht="12.75" customHeight="1">
      <c r="A83" s="278">
        <f t="shared" si="3"/>
        <v>784.53427708333334</v>
      </c>
      <c r="B83" s="184"/>
      <c r="C83" s="281"/>
      <c r="D83" s="184"/>
      <c r="E83" s="282">
        <f t="shared" si="7"/>
        <v>-0.96</v>
      </c>
      <c r="F83" s="283"/>
      <c r="G83" s="198">
        <v>-0.06</v>
      </c>
      <c r="H83" s="199"/>
      <c r="I83" s="42">
        <v>16</v>
      </c>
      <c r="J83" s="34">
        <f t="shared" si="11"/>
        <v>80575</v>
      </c>
      <c r="K83" s="187">
        <f t="shared" si="12"/>
        <v>785.49427708333337</v>
      </c>
      <c r="L83" s="188"/>
      <c r="M83" s="8"/>
      <c r="N83" s="183"/>
      <c r="O83" s="184"/>
      <c r="P83" s="183"/>
      <c r="Q83" s="184"/>
      <c r="R83" s="183"/>
      <c r="S83" s="184"/>
      <c r="T83" s="183"/>
      <c r="U83" s="184"/>
      <c r="V83" s="8"/>
    </row>
    <row r="84" spans="1:31" s="7" customFormat="1" ht="12.75" customHeight="1">
      <c r="A84" s="278">
        <f t="shared" si="3"/>
        <v>784.70843333333335</v>
      </c>
      <c r="B84" s="184"/>
      <c r="C84" s="281"/>
      <c r="D84" s="184"/>
      <c r="E84" s="282">
        <f t="shared" si="7"/>
        <v>-0.96</v>
      </c>
      <c r="F84" s="283"/>
      <c r="G84" s="198">
        <v>-0.06</v>
      </c>
      <c r="H84" s="199"/>
      <c r="I84" s="42">
        <v>16</v>
      </c>
      <c r="J84" s="34">
        <f t="shared" si="11"/>
        <v>80600</v>
      </c>
      <c r="K84" s="187">
        <f t="shared" si="12"/>
        <v>785.66843333333338</v>
      </c>
      <c r="L84" s="188"/>
      <c r="M84" s="8"/>
      <c r="N84" s="183"/>
      <c r="O84" s="184"/>
      <c r="P84" s="183"/>
      <c r="Q84" s="184"/>
      <c r="R84" s="183"/>
      <c r="S84" s="184"/>
      <c r="T84" s="183"/>
      <c r="U84" s="184"/>
      <c r="V84" s="8"/>
    </row>
    <row r="85" spans="1:31" s="7" customFormat="1" ht="12.75" customHeight="1">
      <c r="A85" s="278">
        <f t="shared" si="3"/>
        <v>784.94769374999998</v>
      </c>
      <c r="B85" s="184"/>
      <c r="C85" s="281"/>
      <c r="D85" s="184"/>
      <c r="E85" s="282">
        <f t="shared" si="7"/>
        <v>-0.96</v>
      </c>
      <c r="F85" s="283"/>
      <c r="G85" s="198">
        <v>-0.06</v>
      </c>
      <c r="H85" s="199"/>
      <c r="I85" s="42">
        <v>16</v>
      </c>
      <c r="J85" s="34">
        <f t="shared" si="11"/>
        <v>80625</v>
      </c>
      <c r="K85" s="187">
        <f t="shared" si="12"/>
        <v>785.90769375000002</v>
      </c>
      <c r="L85" s="188"/>
      <c r="M85" s="8"/>
      <c r="N85" s="183"/>
      <c r="O85" s="184"/>
      <c r="P85" s="183"/>
      <c r="Q85" s="184"/>
      <c r="R85" s="183"/>
      <c r="S85" s="184"/>
      <c r="T85" s="183"/>
      <c r="U85" s="184"/>
      <c r="V85" s="8"/>
      <c r="Z85" s="27" t="s">
        <v>44</v>
      </c>
      <c r="AA85" s="17"/>
      <c r="AB85" s="17"/>
      <c r="AC85" s="18"/>
      <c r="AD85" s="56"/>
      <c r="AE85" s="18"/>
    </row>
    <row r="86" spans="1:31" s="7" customFormat="1" ht="12.75" customHeight="1">
      <c r="A86" s="278">
        <f>E86+K86</f>
        <v>784.99648556350041</v>
      </c>
      <c r="B86" s="184"/>
      <c r="C86" s="219" t="s">
        <v>59</v>
      </c>
      <c r="D86" s="194"/>
      <c r="E86" s="282">
        <f>G86*I86</f>
        <v>-0.96</v>
      </c>
      <c r="F86" s="283"/>
      <c r="G86" s="298">
        <f>-0.06+((0.06-0.016)/($J$96-$J$86))*($J86-$J$86)</f>
        <v>-0.06</v>
      </c>
      <c r="H86" s="299"/>
      <c r="I86" s="42">
        <v>16</v>
      </c>
      <c r="J86" s="137">
        <v>80629.395099999994</v>
      </c>
      <c r="K86" s="187">
        <f t="shared" si="12"/>
        <v>785.95648556350045</v>
      </c>
      <c r="L86" s="188"/>
      <c r="M86" s="8"/>
      <c r="N86" s="183"/>
      <c r="O86" s="184"/>
      <c r="P86" s="183"/>
      <c r="Q86" s="184"/>
      <c r="R86" s="183"/>
      <c r="S86" s="184"/>
      <c r="T86" s="183"/>
      <c r="U86" s="184"/>
      <c r="V86" s="116" t="s">
        <v>92</v>
      </c>
      <c r="Z86" s="27"/>
      <c r="AA86" s="17"/>
      <c r="AB86" s="17"/>
      <c r="AC86" s="18"/>
      <c r="AD86" s="56"/>
      <c r="AE86" s="18"/>
    </row>
    <row r="87" spans="1:31" s="7" customFormat="1" ht="12.75" customHeight="1">
      <c r="A87" s="278">
        <f t="shared" si="3"/>
        <v>785.32458758133339</v>
      </c>
      <c r="B87" s="184"/>
      <c r="C87" s="219" t="s">
        <v>59</v>
      </c>
      <c r="D87" s="194"/>
      <c r="E87" s="282">
        <f t="shared" si="7"/>
        <v>-0.88747075199997982</v>
      </c>
      <c r="F87" s="283"/>
      <c r="G87" s="298">
        <f t="shared" ref="G87:G96" si="13">-0.06+((0.06-0.016)/($J$96-$J$86))*($J87-$J$86)</f>
        <v>-5.5466921999998739E-2</v>
      </c>
      <c r="H87" s="299"/>
      <c r="I87" s="42">
        <v>16</v>
      </c>
      <c r="J87" s="34">
        <f>J85+25</f>
        <v>80650</v>
      </c>
      <c r="K87" s="187">
        <f t="shared" si="12"/>
        <v>786.2120583333334</v>
      </c>
      <c r="L87" s="188"/>
      <c r="M87" s="8"/>
      <c r="N87" s="183"/>
      <c r="O87" s="184"/>
      <c r="P87" s="183"/>
      <c r="Q87" s="184"/>
      <c r="R87" s="183"/>
      <c r="S87" s="184"/>
      <c r="T87" s="183"/>
      <c r="U87" s="184"/>
      <c r="V87" s="8"/>
      <c r="Z87" s="23"/>
      <c r="AA87" s="17"/>
      <c r="AB87" s="17"/>
      <c r="AC87" s="18"/>
      <c r="AD87" s="56"/>
      <c r="AE87" s="18"/>
    </row>
    <row r="88" spans="1:31" s="7" customFormat="1" ht="12.75" customHeight="1">
      <c r="A88" s="278">
        <f t="shared" si="3"/>
        <v>785.78205633133348</v>
      </c>
      <c r="B88" s="184"/>
      <c r="C88" s="219" t="s">
        <v>59</v>
      </c>
      <c r="D88" s="194"/>
      <c r="E88" s="282">
        <f t="shared" si="7"/>
        <v>-0.79947075199997986</v>
      </c>
      <c r="F88" s="283"/>
      <c r="G88" s="298">
        <f t="shared" si="13"/>
        <v>-4.9966921999998741E-2</v>
      </c>
      <c r="H88" s="299"/>
      <c r="I88" s="42">
        <v>16</v>
      </c>
      <c r="J88" s="34">
        <f>J87+25</f>
        <v>80675</v>
      </c>
      <c r="K88" s="187">
        <f t="shared" si="12"/>
        <v>786.58152708333341</v>
      </c>
      <c r="L88" s="188"/>
      <c r="M88" s="8"/>
      <c r="N88" s="183"/>
      <c r="O88" s="184"/>
      <c r="P88" s="183"/>
      <c r="Q88" s="184"/>
      <c r="R88" s="183"/>
      <c r="S88" s="184"/>
      <c r="T88" s="183"/>
      <c r="U88" s="184"/>
      <c r="V88" s="8"/>
      <c r="Z88" s="28">
        <v>80400</v>
      </c>
      <c r="AA88" s="22" t="s">
        <v>24</v>
      </c>
      <c r="AB88" s="11"/>
      <c r="AC88" s="12"/>
      <c r="AD88" s="119">
        <v>300</v>
      </c>
      <c r="AE88" s="22" t="s">
        <v>25</v>
      </c>
    </row>
    <row r="89" spans="1:31" s="7" customFormat="1" ht="12.75" customHeight="1">
      <c r="A89" s="278">
        <f t="shared" si="3"/>
        <v>786.30462924800008</v>
      </c>
      <c r="B89" s="184"/>
      <c r="C89" s="219" t="s">
        <v>59</v>
      </c>
      <c r="D89" s="194"/>
      <c r="E89" s="282">
        <f t="shared" si="7"/>
        <v>-0.71147075199997989</v>
      </c>
      <c r="F89" s="283"/>
      <c r="G89" s="298">
        <f t="shared" si="13"/>
        <v>-4.4466921999998743E-2</v>
      </c>
      <c r="H89" s="299"/>
      <c r="I89" s="42">
        <v>16</v>
      </c>
      <c r="J89" s="134">
        <f t="shared" si="11"/>
        <v>80700</v>
      </c>
      <c r="K89" s="187">
        <f t="shared" si="12"/>
        <v>787.01610000000005</v>
      </c>
      <c r="L89" s="188"/>
      <c r="M89" s="8"/>
      <c r="N89" s="183"/>
      <c r="O89" s="184"/>
      <c r="P89" s="183"/>
      <c r="Q89" s="184"/>
      <c r="R89" s="183"/>
      <c r="S89" s="184"/>
      <c r="T89" s="183"/>
      <c r="U89" s="184"/>
      <c r="V89" s="8"/>
      <c r="Z89" s="31">
        <v>786.09810000000004</v>
      </c>
      <c r="AA89" s="22" t="s">
        <v>26</v>
      </c>
      <c r="AB89" s="11"/>
      <c r="AC89" s="12"/>
      <c r="AD89" s="136">
        <v>-1.2565E-2</v>
      </c>
      <c r="AE89" s="25" t="s">
        <v>22</v>
      </c>
    </row>
    <row r="90" spans="1:31" s="7" customFormat="1" ht="12.75" customHeight="1">
      <c r="A90" s="278">
        <f t="shared" si="3"/>
        <v>786.85975424800006</v>
      </c>
      <c r="B90" s="184"/>
      <c r="C90" s="219" t="s">
        <v>59</v>
      </c>
      <c r="D90" s="194"/>
      <c r="E90" s="282">
        <f t="shared" si="7"/>
        <v>-0.62347075199997981</v>
      </c>
      <c r="F90" s="283"/>
      <c r="G90" s="298">
        <f t="shared" si="13"/>
        <v>-3.8966921999998738E-2</v>
      </c>
      <c r="H90" s="299"/>
      <c r="I90" s="42">
        <v>16</v>
      </c>
      <c r="J90" s="45">
        <f t="shared" si="11"/>
        <v>80725</v>
      </c>
      <c r="K90" s="203">
        <f>$Z$93+($AD$90*($J90-$Z$92))</f>
        <v>787.48322500000006</v>
      </c>
      <c r="L90" s="204"/>
      <c r="M90" s="8"/>
      <c r="N90" s="183"/>
      <c r="O90" s="184"/>
      <c r="P90" s="183"/>
      <c r="Q90" s="184"/>
      <c r="R90" s="183"/>
      <c r="S90" s="184"/>
      <c r="T90" s="183"/>
      <c r="U90" s="184"/>
      <c r="V90" s="8"/>
      <c r="Z90" s="28">
        <v>80550</v>
      </c>
      <c r="AA90" s="22" t="s">
        <v>21</v>
      </c>
      <c r="AB90" s="11"/>
      <c r="AC90" s="12"/>
      <c r="AD90" s="136">
        <v>1.8685E-2</v>
      </c>
      <c r="AE90" s="25" t="s">
        <v>27</v>
      </c>
    </row>
    <row r="91" spans="1:31" s="7" customFormat="1" ht="12.75" customHeight="1">
      <c r="A91" s="278">
        <f t="shared" si="3"/>
        <v>787.41487924800015</v>
      </c>
      <c r="B91" s="184"/>
      <c r="C91" s="219" t="s">
        <v>59</v>
      </c>
      <c r="D91" s="194"/>
      <c r="E91" s="282">
        <f t="shared" si="7"/>
        <v>-0.53547075199997984</v>
      </c>
      <c r="F91" s="283"/>
      <c r="G91" s="298">
        <f t="shared" si="13"/>
        <v>-3.346692199999874E-2</v>
      </c>
      <c r="H91" s="299"/>
      <c r="I91" s="42">
        <v>16</v>
      </c>
      <c r="J91" s="34">
        <f t="shared" si="11"/>
        <v>80750</v>
      </c>
      <c r="K91" s="203">
        <f t="shared" ref="K91" si="14">$Z$93+($AD$90*($J91-$Z$92))</f>
        <v>787.95035000000007</v>
      </c>
      <c r="L91" s="204"/>
      <c r="M91" s="8"/>
      <c r="N91" s="183"/>
      <c r="O91" s="184"/>
      <c r="P91" s="183"/>
      <c r="Q91" s="184"/>
      <c r="R91" s="183"/>
      <c r="S91" s="184"/>
      <c r="T91" s="183"/>
      <c r="U91" s="184"/>
      <c r="V91" s="8"/>
      <c r="Z91" s="31">
        <v>784.21339999999998</v>
      </c>
      <c r="AA91" s="22" t="s">
        <v>23</v>
      </c>
      <c r="AB91" s="11"/>
      <c r="AC91" s="12"/>
      <c r="AD91" s="58"/>
      <c r="AE91" s="18"/>
    </row>
    <row r="92" spans="1:31" s="7" customFormat="1" ht="12.75" customHeight="1">
      <c r="A92" s="278">
        <f>E92+K92</f>
        <v>787.74792924799999</v>
      </c>
      <c r="B92" s="184"/>
      <c r="C92" s="219" t="s">
        <v>59</v>
      </c>
      <c r="D92" s="194"/>
      <c r="E92" s="282">
        <f>G92*I92</f>
        <v>-0.48267075199997983</v>
      </c>
      <c r="F92" s="283"/>
      <c r="G92" s="298">
        <f t="shared" si="13"/>
        <v>-3.0166921999998739E-2</v>
      </c>
      <c r="H92" s="299"/>
      <c r="I92" s="42">
        <v>16</v>
      </c>
      <c r="J92" s="133">
        <v>80765</v>
      </c>
      <c r="K92" s="187">
        <f t="shared" ref="K92:K105" si="15">$Z$104+(0.5*(($AD$105-$AD$104)/$AD$103)*($J92-$Z$103)^2)+($AD$104*($J92-$Z$103))</f>
        <v>788.23059999999998</v>
      </c>
      <c r="L92" s="188"/>
      <c r="M92" s="8"/>
      <c r="N92" s="183"/>
      <c r="O92" s="184"/>
      <c r="P92" s="183"/>
      <c r="Q92" s="184"/>
      <c r="R92" s="183"/>
      <c r="S92" s="184"/>
      <c r="T92" s="183"/>
      <c r="U92" s="184"/>
      <c r="V92" s="8"/>
      <c r="Z92" s="28">
        <v>80700</v>
      </c>
      <c r="AA92" s="22" t="s">
        <v>28</v>
      </c>
      <c r="AB92" s="11"/>
      <c r="AC92" s="12"/>
      <c r="AD92" s="58"/>
      <c r="AE92" s="18"/>
    </row>
    <row r="93" spans="1:31" s="7" customFormat="1" ht="12.75" customHeight="1">
      <c r="A93" s="278">
        <f t="shared" si="3"/>
        <v>787.9622128194286</v>
      </c>
      <c r="B93" s="184"/>
      <c r="C93" s="219" t="s">
        <v>59</v>
      </c>
      <c r="D93" s="194"/>
      <c r="E93" s="282">
        <f t="shared" si="7"/>
        <v>-0.44747075199997988</v>
      </c>
      <c r="F93" s="283"/>
      <c r="G93" s="298">
        <f t="shared" si="13"/>
        <v>-2.7966921999998742E-2</v>
      </c>
      <c r="H93" s="299"/>
      <c r="I93" s="42">
        <v>16</v>
      </c>
      <c r="J93" s="34">
        <f>J91+25</f>
        <v>80775</v>
      </c>
      <c r="K93" s="187">
        <f t="shared" si="15"/>
        <v>788.40968357142856</v>
      </c>
      <c r="L93" s="188"/>
      <c r="M93" s="8"/>
      <c r="N93" s="183"/>
      <c r="O93" s="184"/>
      <c r="P93" s="183"/>
      <c r="Q93" s="184"/>
      <c r="R93" s="183"/>
      <c r="S93" s="184"/>
      <c r="T93" s="183"/>
      <c r="U93" s="184"/>
      <c r="V93" s="8"/>
      <c r="Z93" s="31">
        <v>787.01610000000005</v>
      </c>
      <c r="AA93" s="22" t="s">
        <v>29</v>
      </c>
      <c r="AB93" s="11"/>
      <c r="AC93" s="12"/>
      <c r="AD93" s="58"/>
      <c r="AE93" s="18"/>
    </row>
    <row r="94" spans="1:31" s="7" customFormat="1" ht="12.75" customHeight="1">
      <c r="A94" s="278">
        <f t="shared" si="3"/>
        <v>788.42996549799989</v>
      </c>
      <c r="B94" s="184"/>
      <c r="C94" s="219" t="s">
        <v>59</v>
      </c>
      <c r="D94" s="194"/>
      <c r="E94" s="282">
        <f t="shared" si="7"/>
        <v>-0.35947075199997991</v>
      </c>
      <c r="F94" s="283"/>
      <c r="G94" s="298">
        <f t="shared" si="13"/>
        <v>-2.2466921999998744E-2</v>
      </c>
      <c r="H94" s="299"/>
      <c r="I94" s="42">
        <v>16</v>
      </c>
      <c r="J94" s="34">
        <f>J93+25</f>
        <v>80800</v>
      </c>
      <c r="K94" s="187">
        <f t="shared" si="15"/>
        <v>788.78943624999988</v>
      </c>
      <c r="L94" s="188"/>
      <c r="M94" s="8"/>
      <c r="N94" s="183"/>
      <c r="O94" s="184"/>
      <c r="P94" s="183"/>
      <c r="Q94" s="184"/>
      <c r="R94" s="183"/>
      <c r="S94" s="184"/>
      <c r="T94" s="183"/>
      <c r="U94" s="184"/>
      <c r="V94" s="8"/>
      <c r="Z94" s="31"/>
      <c r="AA94" s="22"/>
      <c r="AB94" s="11"/>
      <c r="AC94" s="12"/>
      <c r="AD94" s="58"/>
      <c r="AE94" s="18"/>
    </row>
    <row r="95" spans="1:31" s="7" customFormat="1" ht="12.75" customHeight="1">
      <c r="A95" s="278">
        <f t="shared" si="3"/>
        <v>788.80063781942852</v>
      </c>
      <c r="B95" s="184"/>
      <c r="C95" s="219" t="s">
        <v>59</v>
      </c>
      <c r="D95" s="194"/>
      <c r="E95" s="282">
        <f t="shared" si="7"/>
        <v>-0.27147075199997983</v>
      </c>
      <c r="F95" s="283"/>
      <c r="G95" s="298">
        <f t="shared" si="13"/>
        <v>-1.6966921999998739E-2</v>
      </c>
      <c r="H95" s="299"/>
      <c r="I95" s="42">
        <v>16</v>
      </c>
      <c r="J95" s="34">
        <f t="shared" si="11"/>
        <v>80825</v>
      </c>
      <c r="K95" s="187">
        <f t="shared" si="15"/>
        <v>789.07210857142854</v>
      </c>
      <c r="L95" s="188"/>
      <c r="M95" s="8"/>
      <c r="N95" s="183"/>
      <c r="O95" s="184"/>
      <c r="P95" s="183"/>
      <c r="Q95" s="184"/>
      <c r="R95" s="183"/>
      <c r="S95" s="184"/>
      <c r="T95" s="183"/>
      <c r="U95" s="184"/>
      <c r="V95" s="8"/>
      <c r="Z95" s="31"/>
      <c r="AA95" s="22"/>
      <c r="AB95" s="11"/>
      <c r="AC95" s="12"/>
      <c r="AD95" s="58"/>
      <c r="AE95" s="18"/>
    </row>
    <row r="96" spans="1:31" s="7" customFormat="1" ht="12.75" customHeight="1">
      <c r="A96" s="278">
        <f>E96+K96</f>
        <v>788.8557697051192</v>
      </c>
      <c r="B96" s="184"/>
      <c r="C96" s="219" t="s">
        <v>59</v>
      </c>
      <c r="D96" s="194"/>
      <c r="E96" s="282">
        <f>G96*I96</f>
        <v>-0.25600000000000001</v>
      </c>
      <c r="F96" s="283"/>
      <c r="G96" s="298">
        <f t="shared" si="13"/>
        <v>-1.6E-2</v>
      </c>
      <c r="H96" s="299"/>
      <c r="I96" s="42">
        <v>16</v>
      </c>
      <c r="J96" s="137">
        <v>80829.395099999994</v>
      </c>
      <c r="K96" s="187">
        <f>$Z$104+(0.5*(($AD$105-$AD$104)/$AD$103)*($J96-$Z$103)^2)+($AD$104*($J96-$Z$103))</f>
        <v>789.11176970511917</v>
      </c>
      <c r="L96" s="188"/>
      <c r="M96" s="8"/>
      <c r="N96" s="183"/>
      <c r="O96" s="184"/>
      <c r="P96" s="183"/>
      <c r="Q96" s="184"/>
      <c r="R96" s="183"/>
      <c r="S96" s="184"/>
      <c r="T96" s="183"/>
      <c r="U96" s="184"/>
      <c r="V96" s="63" t="s">
        <v>33</v>
      </c>
      <c r="Z96" s="27" t="s">
        <v>30</v>
      </c>
      <c r="AA96" s="26"/>
      <c r="AB96" s="11"/>
      <c r="AC96" s="12"/>
      <c r="AD96" s="58"/>
      <c r="AE96" s="18"/>
    </row>
    <row r="97" spans="1:31" s="7" customFormat="1" ht="12.75" customHeight="1">
      <c r="A97" s="278">
        <f t="shared" si="3"/>
        <v>789.00170053571424</v>
      </c>
      <c r="B97" s="184"/>
      <c r="C97" s="219"/>
      <c r="D97" s="194"/>
      <c r="E97" s="282">
        <f t="shared" si="7"/>
        <v>-0.25600000000000001</v>
      </c>
      <c r="F97" s="283"/>
      <c r="G97" s="198">
        <v>-1.6E-2</v>
      </c>
      <c r="H97" s="199"/>
      <c r="I97" s="42">
        <v>16</v>
      </c>
      <c r="J97" s="34">
        <f>J95+25</f>
        <v>80850</v>
      </c>
      <c r="K97" s="187">
        <f t="shared" si="15"/>
        <v>789.25770053571421</v>
      </c>
      <c r="L97" s="188"/>
      <c r="M97" s="8"/>
      <c r="N97" s="183"/>
      <c r="O97" s="184"/>
      <c r="P97" s="183"/>
      <c r="Q97" s="184"/>
      <c r="R97" s="183"/>
      <c r="S97" s="184"/>
      <c r="T97" s="183"/>
      <c r="U97" s="184"/>
      <c r="V97" s="8"/>
      <c r="Z97" s="27"/>
      <c r="AA97" s="26"/>
      <c r="AB97" s="11"/>
      <c r="AC97" s="12"/>
      <c r="AD97" s="58"/>
      <c r="AE97" s="18"/>
    </row>
    <row r="98" spans="1:31" s="7" customFormat="1" ht="12.75" customHeight="1">
      <c r="A98" s="278">
        <f t="shared" si="3"/>
        <v>789.09021214285713</v>
      </c>
      <c r="B98" s="184"/>
      <c r="C98" s="281"/>
      <c r="D98" s="184"/>
      <c r="E98" s="282">
        <f t="shared" si="7"/>
        <v>-0.25600000000000001</v>
      </c>
      <c r="F98" s="283"/>
      <c r="G98" s="198">
        <v>-1.6E-2</v>
      </c>
      <c r="H98" s="199"/>
      <c r="I98" s="42">
        <v>16</v>
      </c>
      <c r="J98" s="34">
        <f>J97+25</f>
        <v>80875</v>
      </c>
      <c r="K98" s="187">
        <f t="shared" si="15"/>
        <v>789.3462121428571</v>
      </c>
      <c r="L98" s="188"/>
      <c r="M98" s="8"/>
      <c r="N98" s="183"/>
      <c r="O98" s="184"/>
      <c r="P98" s="183"/>
      <c r="Q98" s="184"/>
      <c r="R98" s="183"/>
      <c r="S98" s="184"/>
      <c r="T98" s="183"/>
      <c r="U98" s="184"/>
      <c r="V98" s="8"/>
      <c r="Z98" s="27"/>
      <c r="AA98" s="26"/>
      <c r="AB98" s="11"/>
      <c r="AC98" s="12"/>
      <c r="AD98" s="58"/>
      <c r="AE98" s="18"/>
    </row>
    <row r="99" spans="1:31" s="7" customFormat="1" ht="12.75" customHeight="1">
      <c r="A99" s="278">
        <f t="shared" si="3"/>
        <v>789.08164339285713</v>
      </c>
      <c r="B99" s="184"/>
      <c r="C99" s="281"/>
      <c r="D99" s="184"/>
      <c r="E99" s="282">
        <f t="shared" si="7"/>
        <v>-0.25600000000000001</v>
      </c>
      <c r="F99" s="283"/>
      <c r="G99" s="198">
        <v>-1.6E-2</v>
      </c>
      <c r="H99" s="199"/>
      <c r="I99" s="42">
        <v>16</v>
      </c>
      <c r="J99" s="34">
        <f t="shared" si="11"/>
        <v>80900</v>
      </c>
      <c r="K99" s="187">
        <f t="shared" si="15"/>
        <v>789.3376433928571</v>
      </c>
      <c r="L99" s="188"/>
      <c r="M99" s="8"/>
      <c r="N99" s="183"/>
      <c r="O99" s="184"/>
      <c r="P99" s="183"/>
      <c r="Q99" s="184"/>
      <c r="R99" s="183"/>
      <c r="S99" s="184"/>
      <c r="T99" s="183"/>
      <c r="U99" s="184"/>
      <c r="V99" s="8"/>
      <c r="AD99" s="59"/>
    </row>
    <row r="100" spans="1:31" s="7" customFormat="1" ht="12.75" customHeight="1">
      <c r="A100" s="278">
        <f t="shared" si="3"/>
        <v>788.97599428571425</v>
      </c>
      <c r="B100" s="184"/>
      <c r="C100" s="281"/>
      <c r="D100" s="184"/>
      <c r="E100" s="282">
        <f t="shared" si="7"/>
        <v>-0.25600000000000001</v>
      </c>
      <c r="F100" s="283"/>
      <c r="G100" s="198">
        <v>-1.6E-2</v>
      </c>
      <c r="H100" s="199"/>
      <c r="I100" s="42">
        <v>16</v>
      </c>
      <c r="J100" s="34">
        <f t="shared" si="11"/>
        <v>80925</v>
      </c>
      <c r="K100" s="187">
        <f t="shared" si="15"/>
        <v>789.23199428571422</v>
      </c>
      <c r="L100" s="188"/>
      <c r="M100" s="8"/>
      <c r="N100" s="183"/>
      <c r="O100" s="184"/>
      <c r="P100" s="183"/>
      <c r="Q100" s="184"/>
      <c r="R100" s="183"/>
      <c r="S100" s="184"/>
      <c r="T100" s="183"/>
      <c r="U100" s="184"/>
      <c r="V100" s="8"/>
      <c r="Y100" s="43"/>
      <c r="Z100" s="27" t="s">
        <v>90</v>
      </c>
      <c r="AA100" s="17"/>
      <c r="AB100" s="17"/>
      <c r="AC100" s="18"/>
      <c r="AD100" s="56"/>
      <c r="AE100" s="18"/>
    </row>
    <row r="101" spans="1:31" s="7" customFormat="1" ht="12.75" customHeight="1">
      <c r="A101" s="278">
        <f t="shared" si="3"/>
        <v>788.7732648214286</v>
      </c>
      <c r="B101" s="184"/>
      <c r="C101" s="281"/>
      <c r="D101" s="184"/>
      <c r="E101" s="282">
        <f t="shared" si="7"/>
        <v>-0.25600000000000001</v>
      </c>
      <c r="F101" s="283"/>
      <c r="G101" s="198">
        <v>-1.6E-2</v>
      </c>
      <c r="H101" s="199"/>
      <c r="I101" s="42">
        <v>16</v>
      </c>
      <c r="J101" s="34">
        <f t="shared" si="11"/>
        <v>80950</v>
      </c>
      <c r="K101" s="187">
        <f t="shared" si="15"/>
        <v>789.02926482142857</v>
      </c>
      <c r="L101" s="188"/>
      <c r="M101" s="8"/>
      <c r="N101" s="183"/>
      <c r="O101" s="184"/>
      <c r="P101" s="183"/>
      <c r="Q101" s="184"/>
      <c r="R101" s="183"/>
      <c r="S101" s="184"/>
      <c r="T101" s="183"/>
      <c r="U101" s="184"/>
      <c r="V101" s="8"/>
      <c r="Y101" s="43"/>
      <c r="Z101" s="27"/>
      <c r="AA101" s="17"/>
      <c r="AB101" s="17"/>
      <c r="AC101" s="18"/>
      <c r="AD101" s="56"/>
      <c r="AE101" s="18"/>
    </row>
    <row r="102" spans="1:31" s="7" customFormat="1" ht="12.75" customHeight="1">
      <c r="A102" s="206">
        <f t="shared" si="3"/>
        <v>788.47345500000006</v>
      </c>
      <c r="B102" s="207"/>
      <c r="C102" s="208"/>
      <c r="D102" s="207"/>
      <c r="E102" s="209">
        <f t="shared" si="7"/>
        <v>-0.25600000000000001</v>
      </c>
      <c r="F102" s="210"/>
      <c r="G102" s="209">
        <v>-1.6E-2</v>
      </c>
      <c r="H102" s="210"/>
      <c r="I102" s="85">
        <v>16</v>
      </c>
      <c r="J102" s="77">
        <f>J101+25</f>
        <v>80975</v>
      </c>
      <c r="K102" s="187">
        <f t="shared" si="15"/>
        <v>788.72945500000003</v>
      </c>
      <c r="L102" s="188"/>
      <c r="M102" s="79"/>
      <c r="N102" s="216"/>
      <c r="O102" s="207"/>
      <c r="P102" s="216"/>
      <c r="Q102" s="207"/>
      <c r="R102" s="216"/>
      <c r="S102" s="207"/>
      <c r="T102" s="216"/>
      <c r="U102" s="207"/>
      <c r="V102" s="79"/>
      <c r="Y102" s="43"/>
      <c r="Z102" s="23"/>
      <c r="AA102" s="17"/>
      <c r="AB102" s="17"/>
      <c r="AC102" s="18"/>
      <c r="AD102" s="56"/>
      <c r="AE102" s="18"/>
    </row>
    <row r="103" spans="1:31" s="7" customFormat="1" ht="12.75" customHeight="1">
      <c r="A103" s="278">
        <f t="shared" ref="A103:A113" si="16">E103+K103</f>
        <v>788.07656482142863</v>
      </c>
      <c r="B103" s="184"/>
      <c r="C103" s="281"/>
      <c r="D103" s="184"/>
      <c r="E103" s="282">
        <f t="shared" si="7"/>
        <v>-0.25600000000000001</v>
      </c>
      <c r="F103" s="283"/>
      <c r="G103" s="198">
        <v>-1.6E-2</v>
      </c>
      <c r="H103" s="199"/>
      <c r="I103" s="42">
        <v>16</v>
      </c>
      <c r="J103" s="34">
        <f t="shared" si="11"/>
        <v>81000</v>
      </c>
      <c r="K103" s="187">
        <f t="shared" si="15"/>
        <v>788.3325648214286</v>
      </c>
      <c r="L103" s="188"/>
      <c r="M103" s="8"/>
      <c r="N103" s="183"/>
      <c r="O103" s="184"/>
      <c r="P103" s="183"/>
      <c r="Q103" s="184"/>
      <c r="R103" s="183"/>
      <c r="S103" s="184"/>
      <c r="T103" s="183"/>
      <c r="U103" s="184"/>
      <c r="V103" s="8"/>
      <c r="Y103" s="43"/>
      <c r="Z103" s="28">
        <v>80765</v>
      </c>
      <c r="AA103" s="22" t="s">
        <v>24</v>
      </c>
      <c r="AB103" s="11"/>
      <c r="AC103" s="12"/>
      <c r="AD103" s="119">
        <v>280</v>
      </c>
      <c r="AE103" s="22" t="s">
        <v>25</v>
      </c>
    </row>
    <row r="104" spans="1:31" s="7" customFormat="1" ht="12.75" customHeight="1">
      <c r="A104" s="278">
        <f t="shared" si="16"/>
        <v>787.58259428571432</v>
      </c>
      <c r="B104" s="184"/>
      <c r="C104" s="281"/>
      <c r="D104" s="184"/>
      <c r="E104" s="282">
        <f t="shared" si="7"/>
        <v>-0.25600000000000001</v>
      </c>
      <c r="F104" s="283"/>
      <c r="G104" s="198">
        <v>-1.6E-2</v>
      </c>
      <c r="H104" s="199"/>
      <c r="I104" s="42">
        <v>16</v>
      </c>
      <c r="J104" s="34">
        <f t="shared" si="11"/>
        <v>81025</v>
      </c>
      <c r="K104" s="187">
        <f t="shared" si="15"/>
        <v>787.83859428571429</v>
      </c>
      <c r="L104" s="188"/>
      <c r="M104" s="8"/>
      <c r="N104" s="183"/>
      <c r="O104" s="184"/>
      <c r="P104" s="183"/>
      <c r="Q104" s="184"/>
      <c r="R104" s="183"/>
      <c r="S104" s="184"/>
      <c r="T104" s="183"/>
      <c r="U104" s="184"/>
      <c r="V104" s="8"/>
      <c r="Y104" s="43"/>
      <c r="Z104" s="31">
        <v>788.23059999999998</v>
      </c>
      <c r="AA104" s="22" t="s">
        <v>26</v>
      </c>
      <c r="AB104" s="11"/>
      <c r="AC104" s="12"/>
      <c r="AD104" s="68">
        <v>1.8685E-2</v>
      </c>
      <c r="AE104" s="25" t="s">
        <v>22</v>
      </c>
    </row>
    <row r="105" spans="1:31" s="7" customFormat="1" ht="12.75" customHeight="1">
      <c r="A105" s="278">
        <f>E105+K105</f>
        <v>787.11752000000001</v>
      </c>
      <c r="B105" s="184"/>
      <c r="C105" s="281"/>
      <c r="D105" s="184"/>
      <c r="E105" s="282">
        <f>G105*I105</f>
        <v>-0.25600000000000001</v>
      </c>
      <c r="F105" s="283"/>
      <c r="G105" s="198">
        <v>-1.6E-2</v>
      </c>
      <c r="H105" s="199"/>
      <c r="I105" s="42">
        <v>16</v>
      </c>
      <c r="J105" s="133">
        <f>J103+45</f>
        <v>81045</v>
      </c>
      <c r="K105" s="187">
        <f t="shared" si="15"/>
        <v>787.37351999999998</v>
      </c>
      <c r="L105" s="188"/>
      <c r="M105" s="8"/>
      <c r="N105" s="183"/>
      <c r="O105" s="184"/>
      <c r="P105" s="183"/>
      <c r="Q105" s="184"/>
      <c r="R105" s="183"/>
      <c r="S105" s="184"/>
      <c r="T105" s="183"/>
      <c r="U105" s="184"/>
      <c r="V105" s="8"/>
      <c r="Y105" s="43"/>
      <c r="Z105" s="28">
        <v>80905</v>
      </c>
      <c r="AA105" s="22" t="s">
        <v>21</v>
      </c>
      <c r="AB105" s="11"/>
      <c r="AC105" s="12"/>
      <c r="AD105" s="68">
        <v>-2.4806999999999999E-2</v>
      </c>
      <c r="AE105" s="25" t="s">
        <v>27</v>
      </c>
    </row>
    <row r="106" spans="1:31" s="7" customFormat="1" ht="12.75" customHeight="1">
      <c r="A106" s="278">
        <f t="shared" si="16"/>
        <v>786.99456558333338</v>
      </c>
      <c r="B106" s="184"/>
      <c r="C106" s="281"/>
      <c r="D106" s="184"/>
      <c r="E106" s="282">
        <f t="shared" si="7"/>
        <v>-0.25600000000000001</v>
      </c>
      <c r="F106" s="283"/>
      <c r="G106" s="198">
        <v>-1.6E-2</v>
      </c>
      <c r="H106" s="199"/>
      <c r="I106" s="42">
        <v>16</v>
      </c>
      <c r="J106" s="34">
        <f>J104+25</f>
        <v>81050</v>
      </c>
      <c r="K106" s="187">
        <f>$Z$118+(0.5*(($AD$119-$AD$118)/$AD$117)*($J106-$Z$117)^2)+($AD$118*($J106-$Z$117))</f>
        <v>787.25056558333335</v>
      </c>
      <c r="L106" s="188"/>
      <c r="M106" s="8"/>
      <c r="N106" s="183"/>
      <c r="O106" s="184"/>
      <c r="P106" s="183"/>
      <c r="Q106" s="184"/>
      <c r="R106" s="183"/>
      <c r="S106" s="184"/>
      <c r="T106" s="183"/>
      <c r="U106" s="184"/>
      <c r="V106" s="8"/>
      <c r="Y106" s="43"/>
      <c r="Z106" s="31">
        <v>790.84649999999999</v>
      </c>
      <c r="AA106" s="22" t="s">
        <v>23</v>
      </c>
      <c r="AB106" s="11"/>
      <c r="AC106" s="12"/>
      <c r="AD106" s="58"/>
      <c r="AE106" s="18"/>
    </row>
    <row r="107" spans="1:31" s="7" customFormat="1" ht="12.75" customHeight="1">
      <c r="A107" s="278">
        <f t="shared" si="16"/>
        <v>786.52483958333335</v>
      </c>
      <c r="B107" s="184"/>
      <c r="C107" s="281"/>
      <c r="D107" s="184"/>
      <c r="E107" s="282">
        <f t="shared" si="7"/>
        <v>-0.25600000000000001</v>
      </c>
      <c r="F107" s="283"/>
      <c r="G107" s="198">
        <v>-1.6E-2</v>
      </c>
      <c r="H107" s="199"/>
      <c r="I107" s="42">
        <v>16</v>
      </c>
      <c r="J107" s="64">
        <v>81070</v>
      </c>
      <c r="K107" s="187">
        <f t="shared" ref="K107:K114" si="17">$Z$118+(0.5*(($AD$119-$AD$118)/$AD$117)*($J107-$Z$117)^2)+($AD$118*($J107-$Z$117))</f>
        <v>786.78083958333332</v>
      </c>
      <c r="L107" s="188"/>
      <c r="M107" s="8"/>
      <c r="N107" s="183"/>
      <c r="O107" s="184"/>
      <c r="P107" s="183"/>
      <c r="Q107" s="184"/>
      <c r="R107" s="183"/>
      <c r="S107" s="184"/>
      <c r="T107" s="183"/>
      <c r="U107" s="184"/>
      <c r="V107" s="8"/>
      <c r="Y107" s="43"/>
      <c r="Z107" s="28">
        <v>81045</v>
      </c>
      <c r="AA107" s="22" t="s">
        <v>28</v>
      </c>
      <c r="AB107" s="11"/>
      <c r="AC107" s="12"/>
      <c r="AD107" s="58"/>
      <c r="AE107" s="18"/>
    </row>
    <row r="108" spans="1:31" s="7" customFormat="1" ht="12.75" customHeight="1">
      <c r="A108" s="278">
        <f t="shared" si="16"/>
        <v>786.41291100000012</v>
      </c>
      <c r="B108" s="184"/>
      <c r="C108" s="281"/>
      <c r="D108" s="184"/>
      <c r="E108" s="282">
        <f t="shared" si="7"/>
        <v>-0.25600000000000001</v>
      </c>
      <c r="F108" s="283"/>
      <c r="G108" s="198">
        <v>-1.6E-2</v>
      </c>
      <c r="H108" s="199"/>
      <c r="I108" s="42">
        <v>16</v>
      </c>
      <c r="J108" s="34">
        <f>J106+25</f>
        <v>81075</v>
      </c>
      <c r="K108" s="187">
        <f t="shared" si="17"/>
        <v>786.66891100000009</v>
      </c>
      <c r="L108" s="188"/>
      <c r="M108" s="8"/>
      <c r="N108" s="183"/>
      <c r="O108" s="184"/>
      <c r="P108" s="183"/>
      <c r="Q108" s="184"/>
      <c r="R108" s="183"/>
      <c r="S108" s="184"/>
      <c r="T108" s="183"/>
      <c r="U108" s="184"/>
      <c r="V108" s="8"/>
      <c r="Y108" s="43"/>
      <c r="Z108" s="31">
        <v>787.37350000000004</v>
      </c>
      <c r="AA108" s="22" t="s">
        <v>29</v>
      </c>
      <c r="AB108" s="11"/>
      <c r="AC108" s="12"/>
      <c r="AD108" s="58"/>
      <c r="AE108" s="18"/>
    </row>
    <row r="109" spans="1:31" s="7" customFormat="1" ht="12.75" customHeight="1">
      <c r="A109" s="278">
        <f t="shared" si="16"/>
        <v>785.88628558333346</v>
      </c>
      <c r="B109" s="184"/>
      <c r="C109" s="281"/>
      <c r="D109" s="184"/>
      <c r="E109" s="282">
        <f t="shared" si="7"/>
        <v>-0.25600000000000001</v>
      </c>
      <c r="F109" s="283"/>
      <c r="G109" s="198">
        <v>-1.6E-2</v>
      </c>
      <c r="H109" s="199"/>
      <c r="I109" s="42">
        <v>16</v>
      </c>
      <c r="J109" s="34">
        <f t="shared" si="11"/>
        <v>81100</v>
      </c>
      <c r="K109" s="187">
        <f t="shared" si="17"/>
        <v>786.14228558333343</v>
      </c>
      <c r="L109" s="188"/>
      <c r="M109" s="8"/>
      <c r="N109" s="183"/>
      <c r="O109" s="184"/>
      <c r="P109" s="183"/>
      <c r="Q109" s="184"/>
      <c r="R109" s="183"/>
      <c r="S109" s="184"/>
      <c r="T109" s="183"/>
      <c r="U109" s="184"/>
      <c r="V109" s="8"/>
      <c r="Y109" s="43"/>
      <c r="Z109" s="31"/>
      <c r="AA109" s="22"/>
      <c r="AB109" s="11"/>
      <c r="AC109" s="12"/>
      <c r="AD109" s="58"/>
      <c r="AE109" s="18"/>
    </row>
    <row r="110" spans="1:31" s="7" customFormat="1" ht="12.75" customHeight="1">
      <c r="A110" s="278">
        <f>E110+K110</f>
        <v>785.45326338459745</v>
      </c>
      <c r="B110" s="184"/>
      <c r="C110" s="219" t="s">
        <v>60</v>
      </c>
      <c r="D110" s="194"/>
      <c r="E110" s="282">
        <f>G110*I110</f>
        <v>-0.25600000000000001</v>
      </c>
      <c r="F110" s="283"/>
      <c r="G110" s="298">
        <f t="shared" ref="G110:G115" si="18">-0.016-((0.06-0.016)/($Z$132-$J$110))*($J110-$J$110)</f>
        <v>-1.6E-2</v>
      </c>
      <c r="H110" s="299"/>
      <c r="I110" s="42">
        <v>16</v>
      </c>
      <c r="J110" s="64">
        <v>81122.84</v>
      </c>
      <c r="K110" s="187">
        <f>$Z$118+(0.5*(($AD$119-$AD$118)/$AD$117)*($J110-$Z$117)^2)+($AD$118*($J110-$Z$117))</f>
        <v>785.70926338459742</v>
      </c>
      <c r="L110" s="188"/>
      <c r="M110" s="8"/>
      <c r="N110" s="183"/>
      <c r="O110" s="184"/>
      <c r="P110" s="183"/>
      <c r="Q110" s="184"/>
      <c r="R110" s="183"/>
      <c r="S110" s="184"/>
      <c r="T110" s="183"/>
      <c r="U110" s="184"/>
      <c r="V110" s="40"/>
      <c r="Y110" s="43"/>
      <c r="Z110" s="31"/>
      <c r="AA110" s="22"/>
      <c r="AB110" s="11"/>
      <c r="AC110" s="12"/>
      <c r="AD110" s="58"/>
      <c r="AE110" s="18"/>
    </row>
    <row r="111" spans="1:31" s="7" customFormat="1" ht="12.75" customHeight="1">
      <c r="A111" s="278">
        <f t="shared" si="16"/>
        <v>785.40455173333339</v>
      </c>
      <c r="B111" s="184"/>
      <c r="C111" s="219" t="s">
        <v>60</v>
      </c>
      <c r="D111" s="194"/>
      <c r="E111" s="282">
        <f t="shared" si="7"/>
        <v>-0.26613760000001641</v>
      </c>
      <c r="F111" s="283"/>
      <c r="G111" s="298">
        <f t="shared" si="18"/>
        <v>-1.6633600000001025E-2</v>
      </c>
      <c r="H111" s="299"/>
      <c r="I111" s="42">
        <v>16</v>
      </c>
      <c r="J111" s="34">
        <f>J109+25</f>
        <v>81125</v>
      </c>
      <c r="K111" s="187">
        <f t="shared" si="17"/>
        <v>785.67068933333337</v>
      </c>
      <c r="L111" s="188"/>
      <c r="M111" s="8"/>
      <c r="N111" s="183"/>
      <c r="O111" s="184"/>
      <c r="P111" s="183"/>
      <c r="Q111" s="184"/>
      <c r="R111" s="183"/>
      <c r="S111" s="184"/>
      <c r="T111" s="183"/>
      <c r="U111" s="184"/>
      <c r="V111" s="8"/>
      <c r="Y111" s="43"/>
      <c r="Z111" s="27" t="s">
        <v>30</v>
      </c>
      <c r="AA111" s="26"/>
      <c r="AB111" s="11"/>
      <c r="AC111" s="12"/>
      <c r="AD111" s="58"/>
      <c r="AE111" s="18"/>
    </row>
    <row r="112" spans="1:31" s="7" customFormat="1" ht="12.75" customHeight="1">
      <c r="A112" s="278">
        <f t="shared" si="16"/>
        <v>784.87065131666668</v>
      </c>
      <c r="B112" s="184"/>
      <c r="C112" s="219" t="s">
        <v>60</v>
      </c>
      <c r="D112" s="194"/>
      <c r="E112" s="282">
        <f t="shared" si="7"/>
        <v>-0.3834709333333497</v>
      </c>
      <c r="F112" s="283"/>
      <c r="G112" s="298">
        <f t="shared" si="18"/>
        <v>-2.3966933333334356E-2</v>
      </c>
      <c r="H112" s="299"/>
      <c r="I112" s="42">
        <v>16</v>
      </c>
      <c r="J112" s="34">
        <f>J111+25</f>
        <v>81150</v>
      </c>
      <c r="K112" s="187">
        <f t="shared" si="17"/>
        <v>785.25412225000002</v>
      </c>
      <c r="L112" s="188"/>
      <c r="M112" s="8"/>
      <c r="N112" s="183"/>
      <c r="O112" s="184"/>
      <c r="P112" s="183"/>
      <c r="Q112" s="184"/>
      <c r="R112" s="183"/>
      <c r="S112" s="184"/>
      <c r="T112" s="183"/>
      <c r="U112" s="184"/>
      <c r="V112" s="8"/>
      <c r="Y112" s="43"/>
      <c r="Z112" s="28"/>
      <c r="AA112" s="22"/>
      <c r="AB112" s="11"/>
      <c r="AC112" s="12"/>
      <c r="AD112" s="57"/>
      <c r="AE112" s="25"/>
    </row>
    <row r="113" spans="1:33" s="7" customFormat="1" ht="12.75" customHeight="1">
      <c r="A113" s="278">
        <f t="shared" si="16"/>
        <v>784.39178006666668</v>
      </c>
      <c r="B113" s="184"/>
      <c r="C113" s="219" t="s">
        <v>60</v>
      </c>
      <c r="D113" s="194"/>
      <c r="E113" s="282">
        <f t="shared" si="7"/>
        <v>-0.5008042666666831</v>
      </c>
      <c r="F113" s="283"/>
      <c r="G113" s="298">
        <f t="shared" si="18"/>
        <v>-3.1300266666667693E-2</v>
      </c>
      <c r="H113" s="299"/>
      <c r="I113" s="42">
        <v>16</v>
      </c>
      <c r="J113" s="34">
        <f t="shared" si="11"/>
        <v>81175</v>
      </c>
      <c r="K113" s="187">
        <f t="shared" si="17"/>
        <v>784.89258433333339</v>
      </c>
      <c r="L113" s="188"/>
      <c r="M113" s="8"/>
      <c r="N113" s="183"/>
      <c r="O113" s="184"/>
      <c r="P113" s="183"/>
      <c r="Q113" s="184"/>
      <c r="R113" s="183"/>
      <c r="S113" s="184"/>
      <c r="T113" s="183"/>
      <c r="U113" s="184"/>
      <c r="V113" s="8"/>
      <c r="Y113" s="43"/>
      <c r="Z113" s="31"/>
      <c r="AA113" s="22"/>
      <c r="AB113" s="11"/>
      <c r="AC113" s="12"/>
      <c r="AD113" s="58"/>
      <c r="AE113" s="18"/>
    </row>
    <row r="114" spans="1:33" s="7" customFormat="1" ht="12.75" customHeight="1">
      <c r="A114" s="278">
        <f>E114+K114</f>
        <v>784.04830406666679</v>
      </c>
      <c r="B114" s="184"/>
      <c r="C114" s="219" t="s">
        <v>60</v>
      </c>
      <c r="D114" s="194"/>
      <c r="E114" s="282">
        <f>G114*I114</f>
        <v>-0.59467093333334975</v>
      </c>
      <c r="F114" s="283"/>
      <c r="G114" s="298">
        <f t="shared" si="18"/>
        <v>-3.7166933333334359E-2</v>
      </c>
      <c r="H114" s="299"/>
      <c r="I114" s="42">
        <v>16</v>
      </c>
      <c r="J114" s="133">
        <v>81195</v>
      </c>
      <c r="K114" s="187">
        <f t="shared" si="17"/>
        <v>784.64297500000009</v>
      </c>
      <c r="L114" s="188"/>
      <c r="M114" s="8"/>
      <c r="N114" s="183"/>
      <c r="O114" s="184"/>
      <c r="P114" s="183"/>
      <c r="Q114" s="184"/>
      <c r="R114" s="183"/>
      <c r="S114" s="184"/>
      <c r="T114" s="183"/>
      <c r="U114" s="184"/>
      <c r="V114" s="40"/>
      <c r="Y114" s="43"/>
      <c r="Z114" s="27" t="s">
        <v>45</v>
      </c>
      <c r="AA114" s="17"/>
      <c r="AB114" s="17"/>
      <c r="AC114" s="18"/>
      <c r="AD114" s="56"/>
      <c r="AE114" s="18"/>
    </row>
    <row r="115" spans="1:33" s="7" customFormat="1" ht="12.75" customHeight="1">
      <c r="A115" s="278">
        <f>E115+K115</f>
        <v>784.00193156000012</v>
      </c>
      <c r="B115" s="184"/>
      <c r="C115" s="219" t="s">
        <v>60</v>
      </c>
      <c r="D115" s="194"/>
      <c r="E115" s="282">
        <f>G115*I115</f>
        <v>-0.60800703999999284</v>
      </c>
      <c r="F115" s="283"/>
      <c r="G115" s="298">
        <f t="shared" si="18"/>
        <v>-3.8000439999999552E-2</v>
      </c>
      <c r="H115" s="299"/>
      <c r="I115" s="42">
        <v>16</v>
      </c>
      <c r="J115" s="137">
        <v>81197.841499999995</v>
      </c>
      <c r="K115" s="217">
        <f>$Z$122+($AD$119*($J115-$Z$121))</f>
        <v>784.60993860000008</v>
      </c>
      <c r="L115" s="218"/>
      <c r="M115" s="8"/>
      <c r="N115" s="183"/>
      <c r="O115" s="184"/>
      <c r="P115" s="183"/>
      <c r="Q115" s="184"/>
      <c r="R115" s="183"/>
      <c r="S115" s="184"/>
      <c r="T115" s="183"/>
      <c r="U115" s="184"/>
      <c r="V115" s="116" t="s">
        <v>36</v>
      </c>
      <c r="Y115" s="43"/>
      <c r="Z115" s="27"/>
      <c r="AA115" s="17"/>
      <c r="AB115" s="17"/>
      <c r="AC115" s="18"/>
      <c r="AD115" s="56"/>
      <c r="AE115" s="18"/>
    </row>
    <row r="116" spans="1:33" s="7" customFormat="1" ht="12.75" customHeight="1">
      <c r="A116" s="278"/>
      <c r="B116" s="184"/>
      <c r="C116" s="219"/>
      <c r="D116" s="194"/>
      <c r="E116" s="282"/>
      <c r="F116" s="283"/>
      <c r="G116" s="198"/>
      <c r="H116" s="199"/>
      <c r="I116" s="42"/>
      <c r="J116" s="34"/>
      <c r="K116" s="203"/>
      <c r="L116" s="204"/>
      <c r="M116" s="8"/>
      <c r="N116" s="183"/>
      <c r="O116" s="184"/>
      <c r="P116" s="183"/>
      <c r="Q116" s="184"/>
      <c r="R116" s="183"/>
      <c r="S116" s="184"/>
      <c r="T116" s="183"/>
      <c r="U116" s="184"/>
      <c r="V116" s="8"/>
      <c r="Y116" s="43"/>
      <c r="Z116" s="23"/>
      <c r="AA116" s="17"/>
      <c r="AB116" s="17"/>
      <c r="AC116" s="18"/>
      <c r="AD116" s="56"/>
      <c r="AE116" s="18"/>
    </row>
    <row r="117" spans="1:33" s="7" customFormat="1" ht="12.75" customHeight="1">
      <c r="A117" s="281"/>
      <c r="B117" s="184"/>
      <c r="C117" s="281"/>
      <c r="D117" s="184"/>
      <c r="E117" s="281"/>
      <c r="F117" s="184"/>
      <c r="G117" s="282"/>
      <c r="H117" s="283"/>
      <c r="I117" s="8"/>
      <c r="J117" s="34"/>
      <c r="K117" s="183"/>
      <c r="L117" s="184"/>
      <c r="M117" s="8"/>
      <c r="N117" s="183"/>
      <c r="O117" s="184"/>
      <c r="P117" s="183"/>
      <c r="Q117" s="184"/>
      <c r="R117" s="183"/>
      <c r="S117" s="184"/>
      <c r="T117" s="183"/>
      <c r="U117" s="184"/>
      <c r="V117" s="8"/>
      <c r="Y117" s="43"/>
      <c r="Z117" s="28">
        <v>81045</v>
      </c>
      <c r="AA117" s="22" t="s">
        <v>24</v>
      </c>
      <c r="AB117" s="11"/>
      <c r="AC117" s="12"/>
      <c r="AD117" s="119">
        <v>150</v>
      </c>
      <c r="AE117" s="22" t="s">
        <v>25</v>
      </c>
    </row>
    <row r="118" spans="1:33" s="7" customFormat="1" ht="12.75" customHeight="1">
      <c r="A118" s="281"/>
      <c r="B118" s="184"/>
      <c r="C118" s="281"/>
      <c r="D118" s="184"/>
      <c r="E118" s="281"/>
      <c r="F118" s="184"/>
      <c r="G118" s="282"/>
      <c r="H118" s="283"/>
      <c r="I118" s="8"/>
      <c r="J118" s="34"/>
      <c r="K118" s="183"/>
      <c r="L118" s="184"/>
      <c r="M118" s="8"/>
      <c r="N118" s="183"/>
      <c r="O118" s="184"/>
      <c r="P118" s="183"/>
      <c r="Q118" s="184"/>
      <c r="R118" s="183"/>
      <c r="S118" s="184"/>
      <c r="T118" s="183"/>
      <c r="U118" s="184"/>
      <c r="V118" s="8"/>
      <c r="Y118" s="43"/>
      <c r="Z118" s="31">
        <v>787.37350000000004</v>
      </c>
      <c r="AA118" s="22" t="s">
        <v>26</v>
      </c>
      <c r="AB118" s="11"/>
      <c r="AC118" s="12"/>
      <c r="AD118" s="68">
        <v>-2.4806999999999999E-2</v>
      </c>
      <c r="AE118" s="25" t="s">
        <v>22</v>
      </c>
    </row>
    <row r="119" spans="1:33" s="7" customFormat="1" ht="12.75" customHeight="1">
      <c r="A119" s="281"/>
      <c r="B119" s="184"/>
      <c r="C119" s="281"/>
      <c r="D119" s="184"/>
      <c r="E119" s="281"/>
      <c r="F119" s="184"/>
      <c r="G119" s="282"/>
      <c r="H119" s="283"/>
      <c r="I119" s="8"/>
      <c r="J119" s="34"/>
      <c r="K119" s="183"/>
      <c r="L119" s="184"/>
      <c r="M119" s="8"/>
      <c r="N119" s="183"/>
      <c r="O119" s="184"/>
      <c r="P119" s="183"/>
      <c r="Q119" s="184"/>
      <c r="R119" s="183"/>
      <c r="S119" s="184"/>
      <c r="T119" s="183"/>
      <c r="U119" s="184"/>
      <c r="V119" s="8"/>
      <c r="Y119" s="43"/>
      <c r="Z119" s="28">
        <v>81120</v>
      </c>
      <c r="AA119" s="22" t="s">
        <v>21</v>
      </c>
      <c r="AB119" s="11"/>
      <c r="AC119" s="12"/>
      <c r="AD119" s="68">
        <v>-1.1599999999999999E-2</v>
      </c>
      <c r="AE119" s="25" t="s">
        <v>27</v>
      </c>
    </row>
    <row r="120" spans="1:33" s="7" customFormat="1" ht="12.75" customHeight="1">
      <c r="A120" s="281"/>
      <c r="B120" s="184"/>
      <c r="C120" s="281"/>
      <c r="D120" s="184"/>
      <c r="E120" s="281"/>
      <c r="F120" s="184"/>
      <c r="G120" s="282"/>
      <c r="H120" s="283"/>
      <c r="I120" s="8"/>
      <c r="J120" s="34"/>
      <c r="K120" s="183"/>
      <c r="L120" s="184"/>
      <c r="M120" s="8"/>
      <c r="N120" s="183"/>
      <c r="O120" s="184"/>
      <c r="P120" s="183"/>
      <c r="Q120" s="184"/>
      <c r="R120" s="183"/>
      <c r="S120" s="184"/>
      <c r="T120" s="183"/>
      <c r="U120" s="184"/>
      <c r="V120" s="8"/>
      <c r="Y120" s="43"/>
      <c r="Z120" s="31">
        <v>785.51289999999995</v>
      </c>
      <c r="AA120" s="22" t="s">
        <v>23</v>
      </c>
      <c r="AB120" s="11"/>
      <c r="AC120" s="12"/>
      <c r="AD120" s="58"/>
      <c r="AE120" s="18"/>
    </row>
    <row r="121" spans="1:33" s="7" customFormat="1" ht="12.75" customHeight="1">
      <c r="A121" s="281"/>
      <c r="B121" s="184"/>
      <c r="C121" s="281"/>
      <c r="D121" s="184"/>
      <c r="E121" s="281"/>
      <c r="F121" s="184"/>
      <c r="G121" s="282"/>
      <c r="H121" s="283"/>
      <c r="I121" s="8"/>
      <c r="J121" s="34"/>
      <c r="K121" s="183"/>
      <c r="L121" s="184"/>
      <c r="M121" s="8"/>
      <c r="N121" s="183"/>
      <c r="O121" s="184"/>
      <c r="P121" s="183"/>
      <c r="Q121" s="184"/>
      <c r="R121" s="183"/>
      <c r="S121" s="184"/>
      <c r="T121" s="183"/>
      <c r="U121" s="184"/>
      <c r="V121" s="8"/>
      <c r="Y121" s="43"/>
      <c r="Z121" s="28">
        <v>81195</v>
      </c>
      <c r="AA121" s="22" t="s">
        <v>28</v>
      </c>
      <c r="AB121" s="11"/>
      <c r="AC121" s="12"/>
      <c r="AD121" s="58"/>
      <c r="AE121" s="18"/>
      <c r="AG121"/>
    </row>
    <row r="122" spans="1:33" s="7" customFormat="1" ht="12.75" customHeight="1">
      <c r="A122" s="281"/>
      <c r="B122" s="184"/>
      <c r="C122" s="281"/>
      <c r="D122" s="184"/>
      <c r="E122" s="281"/>
      <c r="F122" s="184"/>
      <c r="G122" s="282"/>
      <c r="H122" s="283"/>
      <c r="I122" s="8"/>
      <c r="J122" s="34"/>
      <c r="K122" s="183"/>
      <c r="L122" s="184"/>
      <c r="M122" s="8"/>
      <c r="N122" s="183"/>
      <c r="O122" s="184"/>
      <c r="P122" s="183"/>
      <c r="Q122" s="184"/>
      <c r="R122" s="183"/>
      <c r="S122" s="184"/>
      <c r="T122" s="183"/>
      <c r="U122" s="184"/>
      <c r="V122" s="8"/>
      <c r="Y122" s="43"/>
      <c r="Z122" s="31">
        <v>784.64290000000005</v>
      </c>
      <c r="AA122" s="22" t="s">
        <v>29</v>
      </c>
      <c r="AB122" s="11"/>
      <c r="AC122" s="12"/>
      <c r="AD122" s="58"/>
      <c r="AE122" s="18"/>
      <c r="AG122"/>
    </row>
    <row r="123" spans="1:33" s="7" customFormat="1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Y123" s="43"/>
      <c r="Z123" s="31"/>
      <c r="AA123" s="22"/>
      <c r="AB123" s="11"/>
      <c r="AC123" s="12"/>
      <c r="AD123" s="58"/>
      <c r="AE123" s="18"/>
      <c r="AG123"/>
    </row>
    <row r="124" spans="1:33" s="7" customFormat="1" ht="12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Y124" s="43"/>
      <c r="Z124" s="31"/>
      <c r="AA124" s="22"/>
      <c r="AB124" s="11"/>
      <c r="AC124" s="12"/>
      <c r="AD124" s="58"/>
      <c r="AE124" s="18"/>
      <c r="AG124"/>
    </row>
    <row r="125" spans="1:33" s="7" customFormat="1" ht="12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Y125" s="43"/>
      <c r="Z125" s="27" t="s">
        <v>30</v>
      </c>
      <c r="AA125" s="26"/>
      <c r="AB125" s="11"/>
      <c r="AC125" s="12"/>
      <c r="AD125" s="58"/>
      <c r="AE125" s="18"/>
      <c r="AG125"/>
    </row>
    <row r="126" spans="1:33" s="7" customFormat="1" ht="12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AD126" s="59"/>
      <c r="AG126"/>
    </row>
    <row r="127" spans="1:33" s="7" customFormat="1" ht="12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AD127" s="59"/>
      <c r="AG127"/>
    </row>
    <row r="128" spans="1:33" s="7" customFormat="1" ht="12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Z128" s="28">
        <v>81197.84</v>
      </c>
      <c r="AA128" s="25" t="s">
        <v>21</v>
      </c>
      <c r="AB128" s="29"/>
      <c r="AD128" s="59"/>
      <c r="AG128"/>
    </row>
    <row r="129" spans="1:36" s="7" customFormat="1" ht="12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Z129" s="150">
        <v>784.61</v>
      </c>
      <c r="AA129" s="25" t="s">
        <v>23</v>
      </c>
      <c r="AB129" s="29"/>
      <c r="AD129" s="59"/>
      <c r="AG129"/>
    </row>
    <row r="130" spans="1:36" s="7" customFormat="1" ht="12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AD130" s="59"/>
      <c r="AG130"/>
    </row>
    <row r="131" spans="1:36" s="7" customFormat="1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AD131" s="59"/>
      <c r="AG131"/>
    </row>
    <row r="132" spans="1:36" s="7" customFormat="1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Z132" s="154">
        <v>81272.84</v>
      </c>
      <c r="AA132" s="7" t="s">
        <v>94</v>
      </c>
      <c r="AD132" s="59"/>
      <c r="AG132"/>
    </row>
    <row r="133" spans="1:36" s="7" customFormat="1" ht="12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AD133" s="59"/>
      <c r="AG133"/>
    </row>
    <row r="134" spans="1:36" s="7" customFormat="1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AD134" s="59"/>
      <c r="AG134"/>
    </row>
    <row r="135" spans="1:36" s="7" customFormat="1" ht="12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AD135" s="59"/>
      <c r="AG135"/>
      <c r="AH135"/>
    </row>
    <row r="136" spans="1:36" s="7" customFormat="1" ht="12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AD136" s="59"/>
      <c r="AG136"/>
      <c r="AH136"/>
    </row>
    <row r="137" spans="1:36" s="7" customFormat="1" ht="12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Z137"/>
      <c r="AA137"/>
      <c r="AB137"/>
      <c r="AC137"/>
      <c r="AD137" s="52"/>
      <c r="AE137"/>
      <c r="AF137"/>
      <c r="AG137"/>
      <c r="AH137"/>
      <c r="AI137"/>
    </row>
    <row r="138" spans="1:36" s="7" customFormat="1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Z138"/>
      <c r="AA138"/>
      <c r="AB138"/>
      <c r="AC138"/>
      <c r="AD138" s="52"/>
      <c r="AE138"/>
      <c r="AF138"/>
      <c r="AG138"/>
      <c r="AH138"/>
      <c r="AI138"/>
    </row>
    <row r="139" spans="1:36" s="7" customFormat="1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Z139"/>
      <c r="AA139"/>
      <c r="AB139"/>
      <c r="AC139"/>
      <c r="AD139" s="52"/>
      <c r="AE139"/>
      <c r="AF139"/>
      <c r="AG139"/>
      <c r="AH139"/>
      <c r="AI139"/>
    </row>
    <row r="140" spans="1:36" s="7" customFormat="1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Z140"/>
      <c r="AA140"/>
      <c r="AB140"/>
      <c r="AC140"/>
      <c r="AD140" s="52"/>
      <c r="AE140"/>
      <c r="AF140"/>
      <c r="AG140"/>
      <c r="AH140"/>
      <c r="AI140"/>
    </row>
    <row r="141" spans="1:36" s="7" customFormat="1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Z141"/>
      <c r="AA141"/>
      <c r="AB141"/>
      <c r="AC141"/>
      <c r="AD141" s="52"/>
      <c r="AE141"/>
      <c r="AF141"/>
      <c r="AG141"/>
      <c r="AH141"/>
      <c r="AI141"/>
    </row>
    <row r="142" spans="1:36" s="7" customFormat="1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Z142"/>
      <c r="AA142"/>
      <c r="AB142"/>
      <c r="AC142"/>
      <c r="AD142" s="52"/>
      <c r="AE142"/>
      <c r="AF142"/>
      <c r="AG142"/>
      <c r="AH142"/>
      <c r="AI142"/>
    </row>
    <row r="143" spans="1:36" s="7" customFormat="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Z143"/>
      <c r="AA143"/>
      <c r="AB143"/>
      <c r="AC143"/>
      <c r="AD143" s="52"/>
      <c r="AE143"/>
      <c r="AF143"/>
      <c r="AG143"/>
      <c r="AH143"/>
      <c r="AI143"/>
    </row>
    <row r="144" spans="1:36" s="7" customFormat="1" ht="12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Y144"/>
      <c r="Z144"/>
      <c r="AA144"/>
      <c r="AB144"/>
      <c r="AC144"/>
      <c r="AD144" s="52"/>
      <c r="AE144"/>
      <c r="AF144"/>
      <c r="AG144"/>
      <c r="AH144"/>
      <c r="AI144"/>
      <c r="AJ144"/>
    </row>
  </sheetData>
  <mergeCells count="967">
    <mergeCell ref="A107:B107"/>
    <mergeCell ref="C107:D107"/>
    <mergeCell ref="E107:F107"/>
    <mergeCell ref="G107:H107"/>
    <mergeCell ref="K107:L107"/>
    <mergeCell ref="N107:O107"/>
    <mergeCell ref="A103:B103"/>
    <mergeCell ref="C103:D103"/>
    <mergeCell ref="E103:F103"/>
    <mergeCell ref="G103:H103"/>
    <mergeCell ref="K103:L103"/>
    <mergeCell ref="N103:O103"/>
    <mergeCell ref="P103:Q103"/>
    <mergeCell ref="R103:S103"/>
    <mergeCell ref="T103:U103"/>
    <mergeCell ref="K102:L102"/>
    <mergeCell ref="N102:O102"/>
    <mergeCell ref="P102:Q102"/>
    <mergeCell ref="R102:S102"/>
    <mergeCell ref="E116:F116"/>
    <mergeCell ref="N105:O105"/>
    <mergeCell ref="P105:Q105"/>
    <mergeCell ref="R105:S105"/>
    <mergeCell ref="T105:U105"/>
    <mergeCell ref="T104:U104"/>
    <mergeCell ref="T102:U102"/>
    <mergeCell ref="N114:O114"/>
    <mergeCell ref="P114:Q114"/>
    <mergeCell ref="R114:S114"/>
    <mergeCell ref="T114:U114"/>
    <mergeCell ref="T107:U107"/>
    <mergeCell ref="P111:Q111"/>
    <mergeCell ref="N111:O111"/>
    <mergeCell ref="P115:Q115"/>
    <mergeCell ref="R115:S115"/>
    <mergeCell ref="T112:U112"/>
    <mergeCell ref="A92:B92"/>
    <mergeCell ref="C92:D92"/>
    <mergeCell ref="E92:F92"/>
    <mergeCell ref="G92:H92"/>
    <mergeCell ref="K92:L92"/>
    <mergeCell ref="N92:O92"/>
    <mergeCell ref="P92:Q92"/>
    <mergeCell ref="R92:S92"/>
    <mergeCell ref="P107:Q107"/>
    <mergeCell ref="R107:S107"/>
    <mergeCell ref="G104:H104"/>
    <mergeCell ref="K104:L104"/>
    <mergeCell ref="N104:O104"/>
    <mergeCell ref="A106:B106"/>
    <mergeCell ref="C106:D106"/>
    <mergeCell ref="E106:F106"/>
    <mergeCell ref="G106:H106"/>
    <mergeCell ref="K106:L106"/>
    <mergeCell ref="A105:B105"/>
    <mergeCell ref="C105:D105"/>
    <mergeCell ref="E105:F105"/>
    <mergeCell ref="G105:H105"/>
    <mergeCell ref="K105:L105"/>
    <mergeCell ref="P99:Q99"/>
    <mergeCell ref="A114:B114"/>
    <mergeCell ref="C114:D114"/>
    <mergeCell ref="E114:F114"/>
    <mergeCell ref="G114:H114"/>
    <mergeCell ref="K114:L114"/>
    <mergeCell ref="R101:S101"/>
    <mergeCell ref="T101:U101"/>
    <mergeCell ref="A102:B102"/>
    <mergeCell ref="C102:D102"/>
    <mergeCell ref="E102:F102"/>
    <mergeCell ref="G102:H102"/>
    <mergeCell ref="K110:L110"/>
    <mergeCell ref="C111:D111"/>
    <mergeCell ref="E111:F111"/>
    <mergeCell ref="G111:H111"/>
    <mergeCell ref="K111:L111"/>
    <mergeCell ref="A111:B111"/>
    <mergeCell ref="N110:O110"/>
    <mergeCell ref="P110:Q110"/>
    <mergeCell ref="P104:Q104"/>
    <mergeCell ref="R104:S104"/>
    <mergeCell ref="A104:B104"/>
    <mergeCell ref="C104:D104"/>
    <mergeCell ref="E104:F104"/>
    <mergeCell ref="K60:L60"/>
    <mergeCell ref="N60:O60"/>
    <mergeCell ref="G74:H74"/>
    <mergeCell ref="R74:S74"/>
    <mergeCell ref="P68:Q68"/>
    <mergeCell ref="R68:S68"/>
    <mergeCell ref="P65:Q65"/>
    <mergeCell ref="R65:S65"/>
    <mergeCell ref="R61:S61"/>
    <mergeCell ref="R60:S60"/>
    <mergeCell ref="P72:Q72"/>
    <mergeCell ref="R72:S72"/>
    <mergeCell ref="R63:S63"/>
    <mergeCell ref="C72:D72"/>
    <mergeCell ref="E72:F72"/>
    <mergeCell ref="G72:H72"/>
    <mergeCell ref="K72:L72"/>
    <mergeCell ref="A74:B74"/>
    <mergeCell ref="C74:D74"/>
    <mergeCell ref="E74:F74"/>
    <mergeCell ref="K74:L74"/>
    <mergeCell ref="N74:O74"/>
    <mergeCell ref="A73:B73"/>
    <mergeCell ref="C73:D73"/>
    <mergeCell ref="E73:F73"/>
    <mergeCell ref="G73:H73"/>
    <mergeCell ref="K73:L73"/>
    <mergeCell ref="N73:O73"/>
    <mergeCell ref="N72:O72"/>
    <mergeCell ref="G76:H76"/>
    <mergeCell ref="G79:H79"/>
    <mergeCell ref="K79:L79"/>
    <mergeCell ref="N79:O79"/>
    <mergeCell ref="C76:D76"/>
    <mergeCell ref="E76:F76"/>
    <mergeCell ref="K76:L76"/>
    <mergeCell ref="N76:O76"/>
    <mergeCell ref="C79:D79"/>
    <mergeCell ref="E79:F79"/>
    <mergeCell ref="K78:L78"/>
    <mergeCell ref="N78:O78"/>
    <mergeCell ref="C77:D77"/>
    <mergeCell ref="E77:F77"/>
    <mergeCell ref="G77:H77"/>
    <mergeCell ref="K77:L77"/>
    <mergeCell ref="N77:O77"/>
    <mergeCell ref="A43:B43"/>
    <mergeCell ref="C43:D43"/>
    <mergeCell ref="E43:F43"/>
    <mergeCell ref="G43:H43"/>
    <mergeCell ref="K49:L49"/>
    <mergeCell ref="N43:O43"/>
    <mergeCell ref="K43:L43"/>
    <mergeCell ref="A47:B47"/>
    <mergeCell ref="C47:D47"/>
    <mergeCell ref="E47:F47"/>
    <mergeCell ref="A49:B49"/>
    <mergeCell ref="C49:D49"/>
    <mergeCell ref="E49:F49"/>
    <mergeCell ref="G49:H49"/>
    <mergeCell ref="N49:O49"/>
    <mergeCell ref="A45:B45"/>
    <mergeCell ref="C45:D45"/>
    <mergeCell ref="E45:F45"/>
    <mergeCell ref="A46:B46"/>
    <mergeCell ref="C46:D46"/>
    <mergeCell ref="E46:F46"/>
    <mergeCell ref="A44:B44"/>
    <mergeCell ref="C44:D44"/>
    <mergeCell ref="E44:F44"/>
    <mergeCell ref="A110:B110"/>
    <mergeCell ref="C110:D110"/>
    <mergeCell ref="E110:F110"/>
    <mergeCell ref="G110:H110"/>
    <mergeCell ref="T86:U86"/>
    <mergeCell ref="A86:B86"/>
    <mergeCell ref="C86:D86"/>
    <mergeCell ref="E86:F86"/>
    <mergeCell ref="G86:H86"/>
    <mergeCell ref="K86:L86"/>
    <mergeCell ref="N86:O86"/>
    <mergeCell ref="T110:U110"/>
    <mergeCell ref="R110:S110"/>
    <mergeCell ref="R106:S106"/>
    <mergeCell ref="T106:U106"/>
    <mergeCell ref="N106:O106"/>
    <mergeCell ref="P106:Q106"/>
    <mergeCell ref="T98:U98"/>
    <mergeCell ref="A99:B99"/>
    <mergeCell ref="C99:D99"/>
    <mergeCell ref="E99:F99"/>
    <mergeCell ref="G99:H99"/>
    <mergeCell ref="K99:L99"/>
    <mergeCell ref="N99:O99"/>
    <mergeCell ref="T122:U122"/>
    <mergeCell ref="A122:B122"/>
    <mergeCell ref="C122:D122"/>
    <mergeCell ref="E122:F122"/>
    <mergeCell ref="G122:H122"/>
    <mergeCell ref="K122:L122"/>
    <mergeCell ref="N122:O122"/>
    <mergeCell ref="P122:Q122"/>
    <mergeCell ref="R122:S122"/>
    <mergeCell ref="A121:B121"/>
    <mergeCell ref="C121:D121"/>
    <mergeCell ref="E121:F121"/>
    <mergeCell ref="G121:H121"/>
    <mergeCell ref="K121:L121"/>
    <mergeCell ref="A120:B120"/>
    <mergeCell ref="C120:D120"/>
    <mergeCell ref="T72:U72"/>
    <mergeCell ref="R121:S121"/>
    <mergeCell ref="T121:U121"/>
    <mergeCell ref="N121:O121"/>
    <mergeCell ref="P121:Q121"/>
    <mergeCell ref="T118:U118"/>
    <mergeCell ref="P119:Q119"/>
    <mergeCell ref="R119:S119"/>
    <mergeCell ref="T119:U119"/>
    <mergeCell ref="P120:Q120"/>
    <mergeCell ref="R120:S120"/>
    <mergeCell ref="T120:U120"/>
    <mergeCell ref="R117:S117"/>
    <mergeCell ref="T117:U117"/>
    <mergeCell ref="T115:U115"/>
    <mergeCell ref="R111:S111"/>
    <mergeCell ref="T111:U111"/>
    <mergeCell ref="A115:B115"/>
    <mergeCell ref="C115:D115"/>
    <mergeCell ref="E115:F115"/>
    <mergeCell ref="G115:H115"/>
    <mergeCell ref="K115:L115"/>
    <mergeCell ref="N115:O115"/>
    <mergeCell ref="G116:H116"/>
    <mergeCell ref="A116:B116"/>
    <mergeCell ref="E120:F120"/>
    <mergeCell ref="G120:H120"/>
    <mergeCell ref="K120:L120"/>
    <mergeCell ref="N120:O120"/>
    <mergeCell ref="A119:B119"/>
    <mergeCell ref="C119:D119"/>
    <mergeCell ref="E119:F119"/>
    <mergeCell ref="G119:H119"/>
    <mergeCell ref="K119:L119"/>
    <mergeCell ref="N119:O119"/>
    <mergeCell ref="K116:L116"/>
    <mergeCell ref="N116:O116"/>
    <mergeCell ref="R112:S112"/>
    <mergeCell ref="A113:B113"/>
    <mergeCell ref="C113:D113"/>
    <mergeCell ref="E113:F113"/>
    <mergeCell ref="G113:H113"/>
    <mergeCell ref="K113:L113"/>
    <mergeCell ref="N113:O113"/>
    <mergeCell ref="P113:Q113"/>
    <mergeCell ref="R113:S113"/>
    <mergeCell ref="A112:B112"/>
    <mergeCell ref="C112:D112"/>
    <mergeCell ref="E112:F112"/>
    <mergeCell ref="G112:H112"/>
    <mergeCell ref="K112:L112"/>
    <mergeCell ref="N112:O112"/>
    <mergeCell ref="P112:Q112"/>
    <mergeCell ref="P116:Q116"/>
    <mergeCell ref="R116:S116"/>
    <mergeCell ref="A118:B118"/>
    <mergeCell ref="C118:D118"/>
    <mergeCell ref="E118:F118"/>
    <mergeCell ref="G118:H118"/>
    <mergeCell ref="K118:L118"/>
    <mergeCell ref="N118:O118"/>
    <mergeCell ref="P118:Q118"/>
    <mergeCell ref="R118:S118"/>
    <mergeCell ref="A117:B117"/>
    <mergeCell ref="C117:D117"/>
    <mergeCell ref="E117:F117"/>
    <mergeCell ref="G117:H117"/>
    <mergeCell ref="K117:L117"/>
    <mergeCell ref="N117:O117"/>
    <mergeCell ref="P117:Q117"/>
    <mergeCell ref="K109:L109"/>
    <mergeCell ref="N109:O109"/>
    <mergeCell ref="P109:Q109"/>
    <mergeCell ref="R109:S109"/>
    <mergeCell ref="T109:U109"/>
    <mergeCell ref="A108:B108"/>
    <mergeCell ref="C108:D108"/>
    <mergeCell ref="E108:F108"/>
    <mergeCell ref="G108:H108"/>
    <mergeCell ref="K108:L108"/>
    <mergeCell ref="N108:O108"/>
    <mergeCell ref="P108:Q108"/>
    <mergeCell ref="R108:S108"/>
    <mergeCell ref="T116:U116"/>
    <mergeCell ref="P100:Q100"/>
    <mergeCell ref="R100:S100"/>
    <mergeCell ref="T100:U100"/>
    <mergeCell ref="A101:B101"/>
    <mergeCell ref="C101:D101"/>
    <mergeCell ref="E101:F101"/>
    <mergeCell ref="G101:H101"/>
    <mergeCell ref="K101:L101"/>
    <mergeCell ref="N101:O101"/>
    <mergeCell ref="P101:Q101"/>
    <mergeCell ref="A100:B100"/>
    <mergeCell ref="C100:D100"/>
    <mergeCell ref="E100:F100"/>
    <mergeCell ref="G100:H100"/>
    <mergeCell ref="K100:L100"/>
    <mergeCell ref="N100:O100"/>
    <mergeCell ref="T113:U113"/>
    <mergeCell ref="C116:D116"/>
    <mergeCell ref="T108:U108"/>
    <mergeCell ref="A109:B109"/>
    <mergeCell ref="C109:D109"/>
    <mergeCell ref="E109:F109"/>
    <mergeCell ref="G109:H109"/>
    <mergeCell ref="R99:S99"/>
    <mergeCell ref="T99:U99"/>
    <mergeCell ref="A98:B98"/>
    <mergeCell ref="C98:D98"/>
    <mergeCell ref="E98:F98"/>
    <mergeCell ref="G98:H98"/>
    <mergeCell ref="K98:L98"/>
    <mergeCell ref="N98:O98"/>
    <mergeCell ref="P98:Q98"/>
    <mergeCell ref="R98:S98"/>
    <mergeCell ref="R95:S95"/>
    <mergeCell ref="T95:U95"/>
    <mergeCell ref="A97:B97"/>
    <mergeCell ref="C97:D97"/>
    <mergeCell ref="E97:F97"/>
    <mergeCell ref="G97:H97"/>
    <mergeCell ref="K97:L97"/>
    <mergeCell ref="N97:O97"/>
    <mergeCell ref="P97:Q97"/>
    <mergeCell ref="A95:B95"/>
    <mergeCell ref="C95:D95"/>
    <mergeCell ref="E95:F95"/>
    <mergeCell ref="G95:H95"/>
    <mergeCell ref="K95:L95"/>
    <mergeCell ref="N95:O95"/>
    <mergeCell ref="R96:S96"/>
    <mergeCell ref="T96:U96"/>
    <mergeCell ref="C96:D96"/>
    <mergeCell ref="A96:B96"/>
    <mergeCell ref="E96:F96"/>
    <mergeCell ref="G96:H96"/>
    <mergeCell ref="K96:L96"/>
    <mergeCell ref="N96:O96"/>
    <mergeCell ref="P96:Q96"/>
    <mergeCell ref="T92:U92"/>
    <mergeCell ref="R97:S97"/>
    <mergeCell ref="T97:U97"/>
    <mergeCell ref="R91:S91"/>
    <mergeCell ref="T91:U91"/>
    <mergeCell ref="A93:B93"/>
    <mergeCell ref="C93:D93"/>
    <mergeCell ref="E93:F93"/>
    <mergeCell ref="G93:H93"/>
    <mergeCell ref="K93:L93"/>
    <mergeCell ref="N93:O93"/>
    <mergeCell ref="P93:Q93"/>
    <mergeCell ref="R93:S93"/>
    <mergeCell ref="T93:U93"/>
    <mergeCell ref="A94:B94"/>
    <mergeCell ref="C94:D94"/>
    <mergeCell ref="E94:F94"/>
    <mergeCell ref="G94:H94"/>
    <mergeCell ref="K94:L94"/>
    <mergeCell ref="N94:O94"/>
    <mergeCell ref="P94:Q94"/>
    <mergeCell ref="R94:S94"/>
    <mergeCell ref="T94:U94"/>
    <mergeCell ref="P95:Q95"/>
    <mergeCell ref="P90:Q90"/>
    <mergeCell ref="R90:S90"/>
    <mergeCell ref="T90:U90"/>
    <mergeCell ref="A91:B91"/>
    <mergeCell ref="C91:D91"/>
    <mergeCell ref="E91:F91"/>
    <mergeCell ref="G91:H91"/>
    <mergeCell ref="K91:L91"/>
    <mergeCell ref="N91:O91"/>
    <mergeCell ref="P91:Q91"/>
    <mergeCell ref="A90:B90"/>
    <mergeCell ref="C90:D90"/>
    <mergeCell ref="E90:F90"/>
    <mergeCell ref="G90:H90"/>
    <mergeCell ref="K90:L90"/>
    <mergeCell ref="N90:O90"/>
    <mergeCell ref="A89:B89"/>
    <mergeCell ref="C89:D89"/>
    <mergeCell ref="E89:F89"/>
    <mergeCell ref="G89:H89"/>
    <mergeCell ref="K89:L89"/>
    <mergeCell ref="N89:O89"/>
    <mergeCell ref="P89:Q89"/>
    <mergeCell ref="R89:S89"/>
    <mergeCell ref="T89:U89"/>
    <mergeCell ref="G87:H87"/>
    <mergeCell ref="K87:L87"/>
    <mergeCell ref="T63:U63"/>
    <mergeCell ref="A88:B88"/>
    <mergeCell ref="C88:D88"/>
    <mergeCell ref="E88:F88"/>
    <mergeCell ref="G88:H88"/>
    <mergeCell ref="K88:L88"/>
    <mergeCell ref="N88:O88"/>
    <mergeCell ref="P88:Q88"/>
    <mergeCell ref="R88:S88"/>
    <mergeCell ref="A63:B63"/>
    <mergeCell ref="C63:D63"/>
    <mergeCell ref="E63:F63"/>
    <mergeCell ref="G63:H63"/>
    <mergeCell ref="K63:L63"/>
    <mergeCell ref="N63:O63"/>
    <mergeCell ref="P63:Q63"/>
    <mergeCell ref="P77:Q77"/>
    <mergeCell ref="A76:B76"/>
    <mergeCell ref="T88:U88"/>
    <mergeCell ref="A72:B72"/>
    <mergeCell ref="A78:B78"/>
    <mergeCell ref="C78:D78"/>
    <mergeCell ref="A75:B75"/>
    <mergeCell ref="C75:D75"/>
    <mergeCell ref="E75:F75"/>
    <mergeCell ref="G75:H75"/>
    <mergeCell ref="K75:L75"/>
    <mergeCell ref="N75:O75"/>
    <mergeCell ref="P75:Q75"/>
    <mergeCell ref="R75:S75"/>
    <mergeCell ref="P85:Q85"/>
    <mergeCell ref="R85:S85"/>
    <mergeCell ref="E78:F78"/>
    <mergeCell ref="G78:H78"/>
    <mergeCell ref="K85:L85"/>
    <mergeCell ref="N85:O85"/>
    <mergeCell ref="C82:D82"/>
    <mergeCell ref="E82:F82"/>
    <mergeCell ref="G82:H82"/>
    <mergeCell ref="K82:L82"/>
    <mergeCell ref="E81:F81"/>
    <mergeCell ref="G81:H81"/>
    <mergeCell ref="K81:L81"/>
    <mergeCell ref="N81:O81"/>
    <mergeCell ref="C80:D80"/>
    <mergeCell ref="A77:B77"/>
    <mergeCell ref="T81:U81"/>
    <mergeCell ref="A82:B82"/>
    <mergeCell ref="N82:O82"/>
    <mergeCell ref="P82:Q82"/>
    <mergeCell ref="A81:B81"/>
    <mergeCell ref="C81:D81"/>
    <mergeCell ref="N87:O87"/>
    <mergeCell ref="P87:Q87"/>
    <mergeCell ref="A85:B85"/>
    <mergeCell ref="C85:D85"/>
    <mergeCell ref="E85:F85"/>
    <mergeCell ref="G85:H85"/>
    <mergeCell ref="T83:U83"/>
    <mergeCell ref="A84:B84"/>
    <mergeCell ref="C84:D84"/>
    <mergeCell ref="E84:F84"/>
    <mergeCell ref="P86:Q86"/>
    <mergeCell ref="R86:S86"/>
    <mergeCell ref="R87:S87"/>
    <mergeCell ref="T87:U87"/>
    <mergeCell ref="T85:U85"/>
    <mergeCell ref="A87:B87"/>
    <mergeCell ref="C87:D87"/>
    <mergeCell ref="E87:F87"/>
    <mergeCell ref="G84:H84"/>
    <mergeCell ref="K84:L84"/>
    <mergeCell ref="N84:O84"/>
    <mergeCell ref="P84:Q84"/>
    <mergeCell ref="R84:S84"/>
    <mergeCell ref="T84:U84"/>
    <mergeCell ref="R82:S82"/>
    <mergeCell ref="T82:U82"/>
    <mergeCell ref="A83:B83"/>
    <mergeCell ref="C83:D83"/>
    <mergeCell ref="E83:F83"/>
    <mergeCell ref="G83:H83"/>
    <mergeCell ref="K83:L83"/>
    <mergeCell ref="N83:O83"/>
    <mergeCell ref="P83:Q83"/>
    <mergeCell ref="R83:S83"/>
    <mergeCell ref="E80:F80"/>
    <mergeCell ref="G80:H80"/>
    <mergeCell ref="K80:L80"/>
    <mergeCell ref="N80:O80"/>
    <mergeCell ref="P80:Q80"/>
    <mergeCell ref="P81:Q81"/>
    <mergeCell ref="A80:B80"/>
    <mergeCell ref="R81:S81"/>
    <mergeCell ref="P76:Q76"/>
    <mergeCell ref="R76:S76"/>
    <mergeCell ref="A79:B79"/>
    <mergeCell ref="P78:Q78"/>
    <mergeCell ref="R78:S78"/>
    <mergeCell ref="P79:Q79"/>
    <mergeCell ref="R79:S79"/>
    <mergeCell ref="T74:U74"/>
    <mergeCell ref="P73:Q73"/>
    <mergeCell ref="R73:S73"/>
    <mergeCell ref="T73:U73"/>
    <mergeCell ref="R80:S80"/>
    <mergeCell ref="T80:U80"/>
    <mergeCell ref="T75:U75"/>
    <mergeCell ref="T76:U76"/>
    <mergeCell ref="T79:U79"/>
    <mergeCell ref="R77:S77"/>
    <mergeCell ref="T77:U77"/>
    <mergeCell ref="P74:Q74"/>
    <mergeCell ref="T78:U78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T68:U68"/>
    <mergeCell ref="A69:B69"/>
    <mergeCell ref="C69:D69"/>
    <mergeCell ref="E69:F69"/>
    <mergeCell ref="G69:H69"/>
    <mergeCell ref="K69:L69"/>
    <mergeCell ref="N69:O69"/>
    <mergeCell ref="P69:Q69"/>
    <mergeCell ref="A68:B68"/>
    <mergeCell ref="C68:D68"/>
    <mergeCell ref="E68:F68"/>
    <mergeCell ref="G68:H68"/>
    <mergeCell ref="K68:L68"/>
    <mergeCell ref="N68:O68"/>
    <mergeCell ref="R69:S69"/>
    <mergeCell ref="T69:U69"/>
    <mergeCell ref="T67:U67"/>
    <mergeCell ref="R66:S66"/>
    <mergeCell ref="T66:U66"/>
    <mergeCell ref="A67:B67"/>
    <mergeCell ref="C67:D67"/>
    <mergeCell ref="E67:F67"/>
    <mergeCell ref="G67:H67"/>
    <mergeCell ref="K67:L67"/>
    <mergeCell ref="N67:O67"/>
    <mergeCell ref="P67:Q67"/>
    <mergeCell ref="R67:S67"/>
    <mergeCell ref="T65:U65"/>
    <mergeCell ref="A66:B66"/>
    <mergeCell ref="C66:D66"/>
    <mergeCell ref="E66:F66"/>
    <mergeCell ref="G66:H66"/>
    <mergeCell ref="K66:L66"/>
    <mergeCell ref="N66:O66"/>
    <mergeCell ref="P66:Q66"/>
    <mergeCell ref="A65:B65"/>
    <mergeCell ref="C65:D65"/>
    <mergeCell ref="E65:F65"/>
    <mergeCell ref="G65:H65"/>
    <mergeCell ref="K65:L65"/>
    <mergeCell ref="N65:O65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T61:U61"/>
    <mergeCell ref="A62:B62"/>
    <mergeCell ref="C62:D62"/>
    <mergeCell ref="E62:F62"/>
    <mergeCell ref="G62:H62"/>
    <mergeCell ref="K62:L62"/>
    <mergeCell ref="N62:O62"/>
    <mergeCell ref="P62:Q62"/>
    <mergeCell ref="R62:S62"/>
    <mergeCell ref="A61:B61"/>
    <mergeCell ref="C61:D61"/>
    <mergeCell ref="E61:F61"/>
    <mergeCell ref="G61:H61"/>
    <mergeCell ref="K61:L61"/>
    <mergeCell ref="N61:O61"/>
    <mergeCell ref="P61:Q61"/>
    <mergeCell ref="T62:U62"/>
    <mergeCell ref="T60:U60"/>
    <mergeCell ref="A60:B60"/>
    <mergeCell ref="E58:F58"/>
    <mergeCell ref="G58:H58"/>
    <mergeCell ref="K58:L58"/>
    <mergeCell ref="N58:O58"/>
    <mergeCell ref="P58:Q58"/>
    <mergeCell ref="R58:S58"/>
    <mergeCell ref="T58:U58"/>
    <mergeCell ref="P60:Q60"/>
    <mergeCell ref="C60:D60"/>
    <mergeCell ref="E60:F60"/>
    <mergeCell ref="A58:B58"/>
    <mergeCell ref="C58:D58"/>
    <mergeCell ref="P59:Q59"/>
    <mergeCell ref="T59:U59"/>
    <mergeCell ref="A59:B59"/>
    <mergeCell ref="C59:D59"/>
    <mergeCell ref="E59:F59"/>
    <mergeCell ref="G59:H59"/>
    <mergeCell ref="K59:L59"/>
    <mergeCell ref="N59:O59"/>
    <mergeCell ref="R59:S59"/>
    <mergeCell ref="G60:H60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P55:Q55"/>
    <mergeCell ref="R55:S55"/>
    <mergeCell ref="T55:U55"/>
    <mergeCell ref="P56:Q56"/>
    <mergeCell ref="A56:B56"/>
    <mergeCell ref="C56:D56"/>
    <mergeCell ref="E56:F56"/>
    <mergeCell ref="G56:H56"/>
    <mergeCell ref="K56:L56"/>
    <mergeCell ref="N56:O56"/>
    <mergeCell ref="A55:B55"/>
    <mergeCell ref="C55:D55"/>
    <mergeCell ref="E55:F55"/>
    <mergeCell ref="G55:H55"/>
    <mergeCell ref="K55:L55"/>
    <mergeCell ref="N55:O55"/>
    <mergeCell ref="R56:S56"/>
    <mergeCell ref="T56:U56"/>
    <mergeCell ref="R53:S53"/>
    <mergeCell ref="T53:U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A53:B53"/>
    <mergeCell ref="C53:D53"/>
    <mergeCell ref="E53:F53"/>
    <mergeCell ref="G53:H53"/>
    <mergeCell ref="K53:L53"/>
    <mergeCell ref="N53:O53"/>
    <mergeCell ref="P53:Q53"/>
    <mergeCell ref="T51:U51"/>
    <mergeCell ref="A52:B52"/>
    <mergeCell ref="C52:D52"/>
    <mergeCell ref="E52:F52"/>
    <mergeCell ref="G52:H52"/>
    <mergeCell ref="K52:L52"/>
    <mergeCell ref="N52:O52"/>
    <mergeCell ref="P52:Q52"/>
    <mergeCell ref="A51:B51"/>
    <mergeCell ref="G51:H51"/>
    <mergeCell ref="K51:L51"/>
    <mergeCell ref="N51:O51"/>
    <mergeCell ref="E51:F51"/>
    <mergeCell ref="P51:Q51"/>
    <mergeCell ref="R52:S52"/>
    <mergeCell ref="T52:U52"/>
    <mergeCell ref="A48:B48"/>
    <mergeCell ref="C48:D48"/>
    <mergeCell ref="E48:F48"/>
    <mergeCell ref="G48:H48"/>
    <mergeCell ref="K48:L48"/>
    <mergeCell ref="N48:O48"/>
    <mergeCell ref="P48:Q48"/>
    <mergeCell ref="R48:S48"/>
    <mergeCell ref="R51:S51"/>
    <mergeCell ref="A50:B50"/>
    <mergeCell ref="C50:D50"/>
    <mergeCell ref="E50:F50"/>
    <mergeCell ref="G50:H50"/>
    <mergeCell ref="K50:L50"/>
    <mergeCell ref="P50:Q50"/>
    <mergeCell ref="R50:S50"/>
    <mergeCell ref="C51:D51"/>
    <mergeCell ref="N50:O50"/>
    <mergeCell ref="T48:U48"/>
    <mergeCell ref="T50:U50"/>
    <mergeCell ref="G45:H45"/>
    <mergeCell ref="K45:L45"/>
    <mergeCell ref="N45:O45"/>
    <mergeCell ref="P46:Q46"/>
    <mergeCell ref="R46:S46"/>
    <mergeCell ref="T46:U46"/>
    <mergeCell ref="G46:H46"/>
    <mergeCell ref="K46:L46"/>
    <mergeCell ref="N46:O46"/>
    <mergeCell ref="P49:Q49"/>
    <mergeCell ref="R49:S49"/>
    <mergeCell ref="T49:U49"/>
    <mergeCell ref="P45:Q45"/>
    <mergeCell ref="R45:S45"/>
    <mergeCell ref="T45:U45"/>
    <mergeCell ref="P47:Q47"/>
    <mergeCell ref="G47:H47"/>
    <mergeCell ref="K47:L47"/>
    <mergeCell ref="N47:O47"/>
    <mergeCell ref="R47:S47"/>
    <mergeCell ref="T47:U47"/>
    <mergeCell ref="G44:H44"/>
    <mergeCell ref="K44:L44"/>
    <mergeCell ref="N44:O44"/>
    <mergeCell ref="P44:Q44"/>
    <mergeCell ref="R44:S44"/>
    <mergeCell ref="T44:U44"/>
    <mergeCell ref="P43:Q43"/>
    <mergeCell ref="R43:S43"/>
    <mergeCell ref="T43:U43"/>
    <mergeCell ref="R42:S42"/>
    <mergeCell ref="T42:U42"/>
    <mergeCell ref="P41:Q41"/>
    <mergeCell ref="R41:S41"/>
    <mergeCell ref="T41:U41"/>
    <mergeCell ref="P42:Q42"/>
    <mergeCell ref="A42:B42"/>
    <mergeCell ref="C42:D42"/>
    <mergeCell ref="E42:F42"/>
    <mergeCell ref="G42:H42"/>
    <mergeCell ref="K42:L42"/>
    <mergeCell ref="N42:O42"/>
    <mergeCell ref="A41:B41"/>
    <mergeCell ref="C41:D41"/>
    <mergeCell ref="E41:F41"/>
    <mergeCell ref="G41:H41"/>
    <mergeCell ref="K41:L41"/>
    <mergeCell ref="N41:O41"/>
    <mergeCell ref="T40:U40"/>
    <mergeCell ref="R39:S39"/>
    <mergeCell ref="T39:U39"/>
    <mergeCell ref="A40:B40"/>
    <mergeCell ref="C40:D40"/>
    <mergeCell ref="E40:F40"/>
    <mergeCell ref="G40:H40"/>
    <mergeCell ref="K40:L40"/>
    <mergeCell ref="N40:O40"/>
    <mergeCell ref="P40:Q40"/>
    <mergeCell ref="R40:S40"/>
    <mergeCell ref="P37:Q37"/>
    <mergeCell ref="R37:S37"/>
    <mergeCell ref="T37:U37"/>
    <mergeCell ref="A39:B39"/>
    <mergeCell ref="C39:D39"/>
    <mergeCell ref="E39:F39"/>
    <mergeCell ref="G39:H39"/>
    <mergeCell ref="K39:L39"/>
    <mergeCell ref="N39:O39"/>
    <mergeCell ref="P39:Q39"/>
    <mergeCell ref="A37:B37"/>
    <mergeCell ref="C37:D37"/>
    <mergeCell ref="E37:F37"/>
    <mergeCell ref="G37:H37"/>
    <mergeCell ref="K37:L37"/>
    <mergeCell ref="N37:O37"/>
    <mergeCell ref="A38:B38"/>
    <mergeCell ref="C38:D38"/>
    <mergeCell ref="E38:F38"/>
    <mergeCell ref="G38:H38"/>
    <mergeCell ref="K38:L38"/>
    <mergeCell ref="N38:O38"/>
    <mergeCell ref="P38:Q38"/>
    <mergeCell ref="R38:S38"/>
    <mergeCell ref="T36:U36"/>
    <mergeCell ref="R35:S35"/>
    <mergeCell ref="T35:U35"/>
    <mergeCell ref="A36:B36"/>
    <mergeCell ref="C36:D36"/>
    <mergeCell ref="E36:F36"/>
    <mergeCell ref="G36:H36"/>
    <mergeCell ref="K36:L36"/>
    <mergeCell ref="N36:O36"/>
    <mergeCell ref="P36:Q36"/>
    <mergeCell ref="R36:S36"/>
    <mergeCell ref="K33:L33"/>
    <mergeCell ref="N33:O33"/>
    <mergeCell ref="P33:Q33"/>
    <mergeCell ref="R33:S33"/>
    <mergeCell ref="T33:U33"/>
    <mergeCell ref="P34:Q34"/>
    <mergeCell ref="R34:S34"/>
    <mergeCell ref="T34:U34"/>
    <mergeCell ref="A35:B35"/>
    <mergeCell ref="C35:D35"/>
    <mergeCell ref="E35:F35"/>
    <mergeCell ref="G35:H35"/>
    <mergeCell ref="K35:L35"/>
    <mergeCell ref="N35:O35"/>
    <mergeCell ref="P35:Q35"/>
    <mergeCell ref="A34:B34"/>
    <mergeCell ref="C34:D34"/>
    <mergeCell ref="E34:F34"/>
    <mergeCell ref="G34:H34"/>
    <mergeCell ref="K34:L34"/>
    <mergeCell ref="N34:O34"/>
    <mergeCell ref="A32:B32"/>
    <mergeCell ref="C32:D32"/>
    <mergeCell ref="E32:F32"/>
    <mergeCell ref="G32:H32"/>
    <mergeCell ref="K32:L32"/>
    <mergeCell ref="N32:O32"/>
    <mergeCell ref="P32:Q32"/>
    <mergeCell ref="R32:S32"/>
    <mergeCell ref="T32:U32"/>
    <mergeCell ref="P30:Q30"/>
    <mergeCell ref="R30:S30"/>
    <mergeCell ref="T30:U30"/>
    <mergeCell ref="A31:B31"/>
    <mergeCell ref="C31:D31"/>
    <mergeCell ref="E31:F31"/>
    <mergeCell ref="G31:H31"/>
    <mergeCell ref="K31:L31"/>
    <mergeCell ref="N31:O31"/>
    <mergeCell ref="P31:Q31"/>
    <mergeCell ref="A30:B30"/>
    <mergeCell ref="C30:D30"/>
    <mergeCell ref="E30:F30"/>
    <mergeCell ref="G30:H30"/>
    <mergeCell ref="K30:L30"/>
    <mergeCell ref="N30:O30"/>
    <mergeCell ref="R31:S31"/>
    <mergeCell ref="T31:U31"/>
    <mergeCell ref="R29:S29"/>
    <mergeCell ref="A28:B28"/>
    <mergeCell ref="C28:D28"/>
    <mergeCell ref="E28:F28"/>
    <mergeCell ref="G28:H28"/>
    <mergeCell ref="K28:L28"/>
    <mergeCell ref="N28:O28"/>
    <mergeCell ref="P28:Q28"/>
    <mergeCell ref="T29:U29"/>
    <mergeCell ref="R28:S28"/>
    <mergeCell ref="T28:U28"/>
    <mergeCell ref="A29:B29"/>
    <mergeCell ref="C29:D29"/>
    <mergeCell ref="E29:F29"/>
    <mergeCell ref="G29:H29"/>
    <mergeCell ref="K29:L29"/>
    <mergeCell ref="N29:O29"/>
    <mergeCell ref="P29:Q29"/>
    <mergeCell ref="P25:Q25"/>
    <mergeCell ref="R24:S24"/>
    <mergeCell ref="T24:U24"/>
    <mergeCell ref="P26:Q26"/>
    <mergeCell ref="R26:S26"/>
    <mergeCell ref="T26:U26"/>
    <mergeCell ref="A27:B27"/>
    <mergeCell ref="C27:D27"/>
    <mergeCell ref="E27:F27"/>
    <mergeCell ref="G27:H27"/>
    <mergeCell ref="K27:L27"/>
    <mergeCell ref="N27:O27"/>
    <mergeCell ref="P27:Q27"/>
    <mergeCell ref="A26:B26"/>
    <mergeCell ref="C26:D26"/>
    <mergeCell ref="E26:F26"/>
    <mergeCell ref="G26:H26"/>
    <mergeCell ref="K26:L26"/>
    <mergeCell ref="N26:O26"/>
    <mergeCell ref="R27:S27"/>
    <mergeCell ref="T27:U27"/>
    <mergeCell ref="P23:Q23"/>
    <mergeCell ref="R23:S23"/>
    <mergeCell ref="T23:U23"/>
    <mergeCell ref="P24:Q24"/>
    <mergeCell ref="R25:S25"/>
    <mergeCell ref="T25:U25"/>
    <mergeCell ref="A24:B24"/>
    <mergeCell ref="C24:D24"/>
    <mergeCell ref="E24:F24"/>
    <mergeCell ref="G24:H24"/>
    <mergeCell ref="K24:L24"/>
    <mergeCell ref="N24:O24"/>
    <mergeCell ref="A23:B23"/>
    <mergeCell ref="C23:D23"/>
    <mergeCell ref="E23:F23"/>
    <mergeCell ref="G23:H23"/>
    <mergeCell ref="K23:L23"/>
    <mergeCell ref="N23:O23"/>
    <mergeCell ref="A25:B25"/>
    <mergeCell ref="C25:D25"/>
    <mergeCell ref="E25:F25"/>
    <mergeCell ref="G25:H25"/>
    <mergeCell ref="K25:L25"/>
    <mergeCell ref="N25:O25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R20:S20"/>
    <mergeCell ref="T20:U20"/>
    <mergeCell ref="A21:B21"/>
    <mergeCell ref="C21:D21"/>
    <mergeCell ref="E21:F21"/>
    <mergeCell ref="G21:H21"/>
    <mergeCell ref="K21:L21"/>
    <mergeCell ref="N21:O21"/>
    <mergeCell ref="P21:Q21"/>
    <mergeCell ref="R21:S21"/>
    <mergeCell ref="A20:B20"/>
    <mergeCell ref="C20:D20"/>
    <mergeCell ref="E20:F20"/>
    <mergeCell ref="G20:H20"/>
    <mergeCell ref="K20:L20"/>
    <mergeCell ref="N20:O20"/>
    <mergeCell ref="P20:Q20"/>
    <mergeCell ref="T21:U21"/>
    <mergeCell ref="T38:U38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D9:D18"/>
    <mergeCell ref="A33:I33"/>
    <mergeCell ref="R9:R18"/>
    <mergeCell ref="S9:S18"/>
    <mergeCell ref="T9:T18"/>
    <mergeCell ref="U9:U18"/>
    <mergeCell ref="A19:B19"/>
    <mergeCell ref="C19:D19"/>
    <mergeCell ref="E19:F19"/>
    <mergeCell ref="G19:H19"/>
    <mergeCell ref="K19:L19"/>
    <mergeCell ref="K9:K18"/>
    <mergeCell ref="L9:L18"/>
    <mergeCell ref="M9:M18"/>
    <mergeCell ref="A1:V3"/>
    <mergeCell ref="A4:B5"/>
    <mergeCell ref="C4:D5"/>
    <mergeCell ref="E4:J5"/>
    <mergeCell ref="K4:S5"/>
    <mergeCell ref="T4:U5"/>
    <mergeCell ref="V4:V5"/>
    <mergeCell ref="N19:O19"/>
    <mergeCell ref="P19:Q19"/>
    <mergeCell ref="R19:S19"/>
    <mergeCell ref="T19:U19"/>
    <mergeCell ref="Q9:Q18"/>
    <mergeCell ref="N9:N18"/>
    <mergeCell ref="O9:O18"/>
    <mergeCell ref="P9:P18"/>
    <mergeCell ref="E9:E18"/>
    <mergeCell ref="F9:F18"/>
    <mergeCell ref="G9:G18"/>
    <mergeCell ref="H9:H18"/>
    <mergeCell ref="I9:I18"/>
    <mergeCell ref="J9:J18"/>
  </mergeCells>
  <pageMargins left="0.75" right="0.75" top="1" bottom="1" header="0.5" footer="0.5"/>
  <pageSetup paperSize="17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75"/>
  <sheetViews>
    <sheetView showZeros="0" zoomScale="70" zoomScaleNormal="70" workbookViewId="0">
      <pane ySplit="18" topLeftCell="A19" activePane="bottomLeft" state="frozen"/>
      <selection pane="bottomLeft" activeCell="AG41" sqref="AG41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8" width="4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3" max="23" width="8.85546875" customWidth="1"/>
    <col min="24" max="25" width="5.28515625" customWidth="1"/>
    <col min="26" max="27" width="4.28515625" customWidth="1"/>
    <col min="28" max="29" width="5.28515625" customWidth="1"/>
    <col min="30" max="31" width="4.28515625" customWidth="1"/>
    <col min="32" max="32" width="8.7109375" customWidth="1"/>
    <col min="33" max="33" width="13.7109375" customWidth="1"/>
    <col min="34" max="35" width="4.28515625" customWidth="1"/>
    <col min="36" max="36" width="8.7109375" customWidth="1"/>
    <col min="37" max="38" width="4.28515625" customWidth="1"/>
    <col min="39" max="40" width="5.28515625" customWidth="1"/>
    <col min="41" max="42" width="4.28515625" customWidth="1"/>
    <col min="43" max="44" width="5.28515625" customWidth="1"/>
    <col min="45" max="45" width="11.42578125" customWidth="1"/>
    <col min="46" max="46" width="5.7109375" customWidth="1"/>
  </cols>
  <sheetData>
    <row r="1" spans="1:45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  <c r="W1" s="1"/>
      <c r="X1" s="334" t="s">
        <v>1</v>
      </c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335"/>
    </row>
    <row r="2" spans="1:45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  <c r="W2" s="2"/>
      <c r="X2" s="336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337"/>
    </row>
    <row r="3" spans="1:45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W3" s="2"/>
      <c r="X3" s="336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337"/>
    </row>
    <row r="4" spans="1:45" ht="12.75" customHeight="1">
      <c r="A4" s="241"/>
      <c r="B4" s="242"/>
      <c r="C4" s="244"/>
      <c r="D4" s="245"/>
      <c r="E4" s="338" t="s">
        <v>107</v>
      </c>
      <c r="F4" s="339"/>
      <c r="G4" s="339"/>
      <c r="H4" s="339"/>
      <c r="I4" s="339"/>
      <c r="J4" s="339"/>
      <c r="K4" s="340"/>
      <c r="L4" s="338" t="s">
        <v>108</v>
      </c>
      <c r="M4" s="339"/>
      <c r="N4" s="339"/>
      <c r="O4" s="339"/>
      <c r="P4" s="339"/>
      <c r="Q4" s="339"/>
      <c r="R4" s="339"/>
      <c r="S4" s="340"/>
      <c r="T4" s="249"/>
      <c r="U4" s="250"/>
      <c r="V4" s="251"/>
      <c r="W4" s="2"/>
      <c r="X4" s="249"/>
      <c r="Y4" s="250"/>
      <c r="Z4" s="250"/>
      <c r="AA4" s="251"/>
      <c r="AB4" s="338" t="s">
        <v>109</v>
      </c>
      <c r="AC4" s="339"/>
      <c r="AD4" s="339"/>
      <c r="AE4" s="339"/>
      <c r="AF4" s="339"/>
      <c r="AG4" s="339"/>
      <c r="AH4" s="340"/>
      <c r="AI4" s="338" t="s">
        <v>110</v>
      </c>
      <c r="AJ4" s="339"/>
      <c r="AK4" s="339"/>
      <c r="AL4" s="339"/>
      <c r="AM4" s="339"/>
      <c r="AN4" s="339"/>
      <c r="AO4" s="339"/>
      <c r="AP4" s="340"/>
      <c r="AQ4" s="249"/>
      <c r="AR4" s="250"/>
      <c r="AS4" s="344"/>
    </row>
    <row r="5" spans="1:45" ht="12.75" customHeight="1" thickBot="1">
      <c r="A5" s="243"/>
      <c r="B5" s="242"/>
      <c r="C5" s="244"/>
      <c r="D5" s="245"/>
      <c r="E5" s="341"/>
      <c r="F5" s="342"/>
      <c r="G5" s="342"/>
      <c r="H5" s="342"/>
      <c r="I5" s="342"/>
      <c r="J5" s="342"/>
      <c r="K5" s="343"/>
      <c r="L5" s="341"/>
      <c r="M5" s="342"/>
      <c r="N5" s="342"/>
      <c r="O5" s="342"/>
      <c r="P5" s="342"/>
      <c r="Q5" s="342"/>
      <c r="R5" s="342"/>
      <c r="S5" s="343"/>
      <c r="T5" s="249"/>
      <c r="U5" s="250"/>
      <c r="V5" s="251"/>
      <c r="W5" s="2"/>
      <c r="X5" s="249"/>
      <c r="Y5" s="250"/>
      <c r="Z5" s="250"/>
      <c r="AA5" s="251"/>
      <c r="AB5" s="341"/>
      <c r="AC5" s="342"/>
      <c r="AD5" s="342"/>
      <c r="AE5" s="342"/>
      <c r="AF5" s="342"/>
      <c r="AG5" s="342"/>
      <c r="AH5" s="343"/>
      <c r="AI5" s="341"/>
      <c r="AJ5" s="342"/>
      <c r="AK5" s="342"/>
      <c r="AL5" s="342"/>
      <c r="AM5" s="342"/>
      <c r="AN5" s="342"/>
      <c r="AO5" s="342"/>
      <c r="AP5" s="343"/>
      <c r="AQ5" s="249"/>
      <c r="AR5" s="250"/>
      <c r="AS5" s="344"/>
    </row>
    <row r="6" spans="1:45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W6" s="2"/>
      <c r="X6" s="345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346"/>
    </row>
    <row r="7" spans="1:45" ht="12.75" customHeigh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94" t="s">
        <v>0</v>
      </c>
      <c r="W7" s="2"/>
      <c r="X7" s="264" t="s">
        <v>2</v>
      </c>
      <c r="Y7" s="256"/>
      <c r="Z7" s="256"/>
      <c r="AA7" s="256"/>
      <c r="AB7" s="256"/>
      <c r="AC7" s="256"/>
      <c r="AD7" s="256"/>
      <c r="AE7" s="256"/>
      <c r="AF7" s="257"/>
      <c r="AG7" s="261" t="s">
        <v>3</v>
      </c>
      <c r="AH7" s="262"/>
      <c r="AI7" s="263"/>
      <c r="AJ7" s="264" t="s">
        <v>5</v>
      </c>
      <c r="AK7" s="256"/>
      <c r="AL7" s="256"/>
      <c r="AM7" s="256"/>
      <c r="AN7" s="256"/>
      <c r="AO7" s="256"/>
      <c r="AP7" s="256"/>
      <c r="AQ7" s="256"/>
      <c r="AR7" s="257"/>
      <c r="AS7" s="347" t="s">
        <v>0</v>
      </c>
    </row>
    <row r="8" spans="1:45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95"/>
      <c r="W8" s="2"/>
      <c r="X8" s="271"/>
      <c r="Y8" s="259"/>
      <c r="Z8" s="259"/>
      <c r="AA8" s="259"/>
      <c r="AB8" s="259"/>
      <c r="AC8" s="259"/>
      <c r="AD8" s="259"/>
      <c r="AE8" s="259"/>
      <c r="AF8" s="260"/>
      <c r="AG8" s="271" t="s">
        <v>4</v>
      </c>
      <c r="AH8" s="259"/>
      <c r="AI8" s="260"/>
      <c r="AJ8" s="265"/>
      <c r="AK8" s="266"/>
      <c r="AL8" s="266"/>
      <c r="AM8" s="266"/>
      <c r="AN8" s="266"/>
      <c r="AO8" s="266"/>
      <c r="AP8" s="266"/>
      <c r="AQ8" s="266"/>
      <c r="AR8" s="267"/>
      <c r="AS8" s="348"/>
    </row>
    <row r="9" spans="1:45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95"/>
      <c r="W9" s="2"/>
      <c r="X9" s="275" t="s">
        <v>6</v>
      </c>
      <c r="Y9" s="223" t="s">
        <v>7</v>
      </c>
      <c r="Z9" s="232" t="s">
        <v>8</v>
      </c>
      <c r="AA9" s="223" t="s">
        <v>9</v>
      </c>
      <c r="AB9" s="232" t="s">
        <v>7</v>
      </c>
      <c r="AC9" s="223" t="s">
        <v>10</v>
      </c>
      <c r="AD9" s="232" t="s">
        <v>11</v>
      </c>
      <c r="AE9" s="223" t="s">
        <v>12</v>
      </c>
      <c r="AF9" s="229" t="s">
        <v>13</v>
      </c>
      <c r="AG9" s="229" t="s">
        <v>14</v>
      </c>
      <c r="AH9" s="275" t="s">
        <v>15</v>
      </c>
      <c r="AI9" s="223" t="s">
        <v>16</v>
      </c>
      <c r="AJ9" s="229" t="s">
        <v>13</v>
      </c>
      <c r="AK9" s="232" t="s">
        <v>11</v>
      </c>
      <c r="AL9" s="223" t="s">
        <v>12</v>
      </c>
      <c r="AM9" s="232" t="s">
        <v>7</v>
      </c>
      <c r="AN9" s="223" t="s">
        <v>10</v>
      </c>
      <c r="AO9" s="232" t="s">
        <v>8</v>
      </c>
      <c r="AP9" s="223" t="s">
        <v>9</v>
      </c>
      <c r="AQ9" s="232" t="s">
        <v>6</v>
      </c>
      <c r="AR9" s="223" t="s">
        <v>7</v>
      </c>
      <c r="AS9" s="348"/>
    </row>
    <row r="10" spans="1:45" ht="12.75" customHeigh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95"/>
      <c r="W10" s="2"/>
      <c r="X10" s="276"/>
      <c r="Y10" s="224"/>
      <c r="Z10" s="233"/>
      <c r="AA10" s="224"/>
      <c r="AB10" s="233"/>
      <c r="AC10" s="224"/>
      <c r="AD10" s="233"/>
      <c r="AE10" s="224"/>
      <c r="AF10" s="230"/>
      <c r="AG10" s="230"/>
      <c r="AH10" s="276"/>
      <c r="AI10" s="224"/>
      <c r="AJ10" s="230"/>
      <c r="AK10" s="233"/>
      <c r="AL10" s="224"/>
      <c r="AM10" s="233"/>
      <c r="AN10" s="224"/>
      <c r="AO10" s="233"/>
      <c r="AP10" s="224"/>
      <c r="AQ10" s="233"/>
      <c r="AR10" s="224"/>
      <c r="AS10" s="348"/>
    </row>
    <row r="11" spans="1:45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95"/>
      <c r="W11" s="2"/>
      <c r="X11" s="276"/>
      <c r="Y11" s="224"/>
      <c r="Z11" s="233"/>
      <c r="AA11" s="224"/>
      <c r="AB11" s="233"/>
      <c r="AC11" s="224"/>
      <c r="AD11" s="233"/>
      <c r="AE11" s="224"/>
      <c r="AF11" s="230"/>
      <c r="AG11" s="230"/>
      <c r="AH11" s="276"/>
      <c r="AI11" s="224"/>
      <c r="AJ11" s="230"/>
      <c r="AK11" s="233"/>
      <c r="AL11" s="224"/>
      <c r="AM11" s="233"/>
      <c r="AN11" s="224"/>
      <c r="AO11" s="233"/>
      <c r="AP11" s="224"/>
      <c r="AQ11" s="233"/>
      <c r="AR11" s="224"/>
      <c r="AS11" s="348"/>
    </row>
    <row r="12" spans="1:45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95"/>
      <c r="W12" s="2"/>
      <c r="X12" s="276"/>
      <c r="Y12" s="224"/>
      <c r="Z12" s="233"/>
      <c r="AA12" s="224"/>
      <c r="AB12" s="233"/>
      <c r="AC12" s="224"/>
      <c r="AD12" s="233"/>
      <c r="AE12" s="224"/>
      <c r="AF12" s="230"/>
      <c r="AG12" s="230"/>
      <c r="AH12" s="276"/>
      <c r="AI12" s="224"/>
      <c r="AJ12" s="230"/>
      <c r="AK12" s="233"/>
      <c r="AL12" s="224"/>
      <c r="AM12" s="233"/>
      <c r="AN12" s="224"/>
      <c r="AO12" s="233"/>
      <c r="AP12" s="224"/>
      <c r="AQ12" s="233"/>
      <c r="AR12" s="224"/>
      <c r="AS12" s="348"/>
    </row>
    <row r="13" spans="1:45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95"/>
      <c r="W13" s="2"/>
      <c r="X13" s="276"/>
      <c r="Y13" s="224"/>
      <c r="Z13" s="233"/>
      <c r="AA13" s="224"/>
      <c r="AB13" s="233"/>
      <c r="AC13" s="224"/>
      <c r="AD13" s="233"/>
      <c r="AE13" s="224"/>
      <c r="AF13" s="230"/>
      <c r="AG13" s="230"/>
      <c r="AH13" s="276"/>
      <c r="AI13" s="224"/>
      <c r="AJ13" s="230"/>
      <c r="AK13" s="233"/>
      <c r="AL13" s="224"/>
      <c r="AM13" s="233"/>
      <c r="AN13" s="224"/>
      <c r="AO13" s="233"/>
      <c r="AP13" s="224"/>
      <c r="AQ13" s="233"/>
      <c r="AR13" s="224"/>
      <c r="AS13" s="348"/>
    </row>
    <row r="14" spans="1:45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95"/>
      <c r="W14" s="2"/>
      <c r="X14" s="276"/>
      <c r="Y14" s="224"/>
      <c r="Z14" s="233"/>
      <c r="AA14" s="224"/>
      <c r="AB14" s="233"/>
      <c r="AC14" s="224"/>
      <c r="AD14" s="233"/>
      <c r="AE14" s="224"/>
      <c r="AF14" s="230"/>
      <c r="AG14" s="230"/>
      <c r="AH14" s="276"/>
      <c r="AI14" s="224"/>
      <c r="AJ14" s="230"/>
      <c r="AK14" s="233"/>
      <c r="AL14" s="224"/>
      <c r="AM14" s="233"/>
      <c r="AN14" s="224"/>
      <c r="AO14" s="233"/>
      <c r="AP14" s="224"/>
      <c r="AQ14" s="233"/>
      <c r="AR14" s="224"/>
      <c r="AS14" s="348"/>
    </row>
    <row r="15" spans="1:45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95"/>
      <c r="W15" s="2"/>
      <c r="X15" s="276"/>
      <c r="Y15" s="224"/>
      <c r="Z15" s="233"/>
      <c r="AA15" s="224"/>
      <c r="AB15" s="233"/>
      <c r="AC15" s="224"/>
      <c r="AD15" s="233"/>
      <c r="AE15" s="224"/>
      <c r="AF15" s="230"/>
      <c r="AG15" s="230"/>
      <c r="AH15" s="276"/>
      <c r="AI15" s="224"/>
      <c r="AJ15" s="230"/>
      <c r="AK15" s="233"/>
      <c r="AL15" s="224"/>
      <c r="AM15" s="233"/>
      <c r="AN15" s="224"/>
      <c r="AO15" s="233"/>
      <c r="AP15" s="224"/>
      <c r="AQ15" s="233"/>
      <c r="AR15" s="224"/>
      <c r="AS15" s="348"/>
    </row>
    <row r="16" spans="1:45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95"/>
      <c r="W16" s="2"/>
      <c r="X16" s="276"/>
      <c r="Y16" s="224"/>
      <c r="Z16" s="233"/>
      <c r="AA16" s="224"/>
      <c r="AB16" s="233"/>
      <c r="AC16" s="224"/>
      <c r="AD16" s="233"/>
      <c r="AE16" s="224"/>
      <c r="AF16" s="230"/>
      <c r="AG16" s="230"/>
      <c r="AH16" s="276"/>
      <c r="AI16" s="224"/>
      <c r="AJ16" s="230"/>
      <c r="AK16" s="233"/>
      <c r="AL16" s="224"/>
      <c r="AM16" s="233"/>
      <c r="AN16" s="224"/>
      <c r="AO16" s="233"/>
      <c r="AP16" s="224"/>
      <c r="AQ16" s="233"/>
      <c r="AR16" s="224"/>
      <c r="AS16" s="348"/>
    </row>
    <row r="17" spans="1:45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95"/>
      <c r="W17" s="2"/>
      <c r="X17" s="276"/>
      <c r="Y17" s="224"/>
      <c r="Z17" s="233"/>
      <c r="AA17" s="224"/>
      <c r="AB17" s="233"/>
      <c r="AC17" s="224"/>
      <c r="AD17" s="233"/>
      <c r="AE17" s="224"/>
      <c r="AF17" s="230"/>
      <c r="AG17" s="230"/>
      <c r="AH17" s="276"/>
      <c r="AI17" s="224"/>
      <c r="AJ17" s="230"/>
      <c r="AK17" s="233"/>
      <c r="AL17" s="224"/>
      <c r="AM17" s="233"/>
      <c r="AN17" s="224"/>
      <c r="AO17" s="233"/>
      <c r="AP17" s="224"/>
      <c r="AQ17" s="233"/>
      <c r="AR17" s="224"/>
      <c r="AS17" s="348"/>
    </row>
    <row r="18" spans="1:45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96"/>
      <c r="W18" s="2"/>
      <c r="X18" s="277"/>
      <c r="Y18" s="225"/>
      <c r="Z18" s="234"/>
      <c r="AA18" s="225"/>
      <c r="AB18" s="234"/>
      <c r="AC18" s="225"/>
      <c r="AD18" s="234"/>
      <c r="AE18" s="225"/>
      <c r="AF18" s="231"/>
      <c r="AG18" s="231"/>
      <c r="AH18" s="277"/>
      <c r="AI18" s="225"/>
      <c r="AJ18" s="231"/>
      <c r="AK18" s="234"/>
      <c r="AL18" s="225"/>
      <c r="AM18" s="234"/>
      <c r="AN18" s="225"/>
      <c r="AO18" s="234"/>
      <c r="AP18" s="225"/>
      <c r="AQ18" s="234"/>
      <c r="AR18" s="225"/>
      <c r="AS18" s="349"/>
    </row>
    <row r="19" spans="1:45" s="7" customFormat="1" ht="12.75" customHeight="1">
      <c r="A19" s="226"/>
      <c r="B19" s="227"/>
      <c r="C19" s="228"/>
      <c r="D19" s="227"/>
      <c r="E19" s="228"/>
      <c r="F19" s="227"/>
      <c r="G19" s="228"/>
      <c r="H19" s="227"/>
      <c r="I19" s="4"/>
      <c r="J19" s="5"/>
      <c r="K19" s="228"/>
      <c r="L19" s="227"/>
      <c r="M19" s="4"/>
      <c r="N19" s="228"/>
      <c r="O19" s="227"/>
      <c r="P19" s="228"/>
      <c r="Q19" s="227"/>
      <c r="R19" s="228"/>
      <c r="S19" s="227"/>
      <c r="T19" s="228"/>
      <c r="U19" s="227"/>
      <c r="V19" s="4"/>
      <c r="W19" s="3"/>
      <c r="X19" s="228"/>
      <c r="Y19" s="227"/>
      <c r="Z19" s="228"/>
      <c r="AA19" s="227"/>
      <c r="AB19" s="228"/>
      <c r="AC19" s="227"/>
      <c r="AD19" s="228"/>
      <c r="AE19" s="227"/>
      <c r="AF19" s="4"/>
      <c r="AG19" s="6"/>
      <c r="AH19" s="228"/>
      <c r="AI19" s="227"/>
      <c r="AJ19" s="4"/>
      <c r="AK19" s="228"/>
      <c r="AL19" s="227"/>
      <c r="AM19" s="228"/>
      <c r="AN19" s="227"/>
      <c r="AO19" s="228"/>
      <c r="AP19" s="227"/>
      <c r="AQ19" s="228"/>
      <c r="AR19" s="227"/>
      <c r="AS19" s="46"/>
    </row>
    <row r="20" spans="1:45" s="7" customFormat="1" ht="12.75" customHeight="1">
      <c r="A20" s="281"/>
      <c r="B20" s="184"/>
      <c r="C20" s="281"/>
      <c r="D20" s="184"/>
      <c r="E20" s="281"/>
      <c r="F20" s="184"/>
      <c r="G20" s="281"/>
      <c r="H20" s="184"/>
      <c r="I20" s="8"/>
      <c r="J20" s="35"/>
      <c r="K20" s="185"/>
      <c r="L20" s="186"/>
      <c r="M20" s="39"/>
      <c r="N20" s="297"/>
      <c r="O20" s="283"/>
      <c r="P20" s="297"/>
      <c r="Q20" s="283"/>
      <c r="R20" s="333"/>
      <c r="S20" s="329"/>
      <c r="T20" s="185"/>
      <c r="U20" s="186"/>
      <c r="V20" s="46"/>
      <c r="W20" s="3"/>
      <c r="X20" s="183"/>
      <c r="Y20" s="184"/>
      <c r="Z20" s="183"/>
      <c r="AA20" s="184"/>
      <c r="AB20" s="183"/>
      <c r="AC20" s="184"/>
      <c r="AD20" s="183"/>
      <c r="AE20" s="184"/>
      <c r="AF20" s="8"/>
      <c r="AG20" s="35"/>
      <c r="AH20" s="185"/>
      <c r="AI20" s="186"/>
      <c r="AJ20" s="39"/>
      <c r="AK20" s="297"/>
      <c r="AL20" s="283"/>
      <c r="AM20" s="297"/>
      <c r="AN20" s="283"/>
      <c r="AO20" s="330"/>
      <c r="AP20" s="184"/>
      <c r="AQ20" s="185"/>
      <c r="AR20" s="186"/>
      <c r="AS20" s="46"/>
    </row>
    <row r="21" spans="1:45" s="7" customFormat="1" ht="12.75" customHeight="1">
      <c r="A21" s="281"/>
      <c r="B21" s="184"/>
      <c r="C21" s="281"/>
      <c r="D21" s="184"/>
      <c r="E21" s="281"/>
      <c r="F21" s="184"/>
      <c r="G21" s="281"/>
      <c r="H21" s="184"/>
      <c r="I21" s="8"/>
      <c r="J21" s="95">
        <f>'LIMA RAMP A MASTER'!$J21</f>
        <v>75050</v>
      </c>
      <c r="K21" s="185">
        <f>'LIMA RAMP A MASTER'!K21</f>
        <v>799.31</v>
      </c>
      <c r="L21" s="186"/>
      <c r="M21" s="38">
        <f>'LIMA RAMP A MASTER'!M21</f>
        <v>16</v>
      </c>
      <c r="N21" s="297">
        <f>'LIMA RAMP A MASTER'!N21</f>
        <v>0.02</v>
      </c>
      <c r="O21" s="283"/>
      <c r="P21" s="297">
        <f>'LIMA RAMP A MASTER'!P21</f>
        <v>0.32</v>
      </c>
      <c r="Q21" s="283"/>
      <c r="R21" s="193">
        <f>'LIMA RAMP A MASTER'!R21</f>
        <v>0</v>
      </c>
      <c r="S21" s="184"/>
      <c r="T21" s="185">
        <f>'LIMA RAMP A MASTER'!T21</f>
        <v>799.63</v>
      </c>
      <c r="U21" s="186"/>
      <c r="V21" s="171">
        <f>'LIMA RAMP A MASTER'!V21</f>
        <v>0</v>
      </c>
      <c r="W21" s="3"/>
      <c r="X21" s="183"/>
      <c r="Y21" s="184"/>
      <c r="Z21" s="183"/>
      <c r="AA21" s="184"/>
      <c r="AB21" s="183"/>
      <c r="AC21" s="184"/>
      <c r="AD21" s="183"/>
      <c r="AE21" s="184"/>
      <c r="AF21" s="8"/>
      <c r="AG21" s="35">
        <f>'LIMA RAMP A MASTER'!$J57</f>
        <v>75820.84</v>
      </c>
      <c r="AH21" s="185">
        <f>'LIMA RAMP A MASTER'!K57</f>
        <v>794.1548740865901</v>
      </c>
      <c r="AI21" s="186"/>
      <c r="AJ21" s="38">
        <f>'LIMA RAMP A MASTER'!$M57</f>
        <v>16</v>
      </c>
      <c r="AK21" s="297">
        <f>'LIMA RAMP A MASTER'!$N57</f>
        <v>4.1282100929398866E-2</v>
      </c>
      <c r="AL21" s="283"/>
      <c r="AM21" s="297">
        <f>'LIMA RAMP A MASTER'!$P57</f>
        <v>0.66051361487038185</v>
      </c>
      <c r="AN21" s="283"/>
      <c r="AO21" s="331" t="str">
        <f>'LIMA RAMP A MASTER'!R57</f>
        <v>155:1</v>
      </c>
      <c r="AP21" s="332"/>
      <c r="AQ21" s="185">
        <f>'LIMA RAMP A MASTER'!$T57</f>
        <v>794.81538770146051</v>
      </c>
      <c r="AR21" s="186"/>
      <c r="AS21" s="93" t="str">
        <f>'LIMA RAMP A MASTER'!$V57</f>
        <v>PCC</v>
      </c>
    </row>
    <row r="22" spans="1:45" s="7" customFormat="1" ht="12.75" customHeight="1">
      <c r="A22" s="281"/>
      <c r="B22" s="184"/>
      <c r="C22" s="281"/>
      <c r="D22" s="184"/>
      <c r="E22" s="281"/>
      <c r="F22" s="184"/>
      <c r="G22" s="281"/>
      <c r="H22" s="184"/>
      <c r="I22" s="8"/>
      <c r="J22" s="89">
        <f>'LIMA RAMP A MASTER'!J22</f>
        <v>75075</v>
      </c>
      <c r="K22" s="185">
        <f>'LIMA RAMP A MASTER'!K22</f>
        <v>799.66392613636356</v>
      </c>
      <c r="L22" s="186"/>
      <c r="M22" s="170">
        <f>'LIMA RAMP A MASTER'!M22</f>
        <v>16</v>
      </c>
      <c r="N22" s="297">
        <f>'LIMA RAMP A MASTER'!N22</f>
        <v>0.02</v>
      </c>
      <c r="O22" s="283"/>
      <c r="P22" s="297">
        <f>'LIMA RAMP A MASTER'!P22</f>
        <v>0.32</v>
      </c>
      <c r="Q22" s="283"/>
      <c r="R22" s="193">
        <f>'LIMA RAMP A MASTER'!R22</f>
        <v>0</v>
      </c>
      <c r="S22" s="184"/>
      <c r="T22" s="185">
        <f>'LIMA RAMP A MASTER'!T22</f>
        <v>799.98392613636361</v>
      </c>
      <c r="U22" s="186"/>
      <c r="V22" s="171">
        <f>'LIMA RAMP A MASTER'!V22</f>
        <v>0</v>
      </c>
      <c r="W22" s="3"/>
      <c r="X22" s="183"/>
      <c r="Y22" s="184"/>
      <c r="Z22" s="183"/>
      <c r="AA22" s="184"/>
      <c r="AB22" s="183"/>
      <c r="AC22" s="184"/>
      <c r="AD22" s="183"/>
      <c r="AE22" s="184"/>
      <c r="AF22" s="8"/>
      <c r="AG22" s="34">
        <f>'LIMA RAMP A MASTER'!$J58</f>
        <v>75825</v>
      </c>
      <c r="AH22" s="185">
        <f>'LIMA RAMP A MASTER'!K58</f>
        <v>794.15653838541664</v>
      </c>
      <c r="AI22" s="186"/>
      <c r="AJ22" s="170">
        <f>'LIMA RAMP A MASTER'!$M58</f>
        <v>16</v>
      </c>
      <c r="AK22" s="297">
        <f>'LIMA RAMP A MASTER'!$N58</f>
        <v>3.9607553399640463E-2</v>
      </c>
      <c r="AL22" s="283"/>
      <c r="AM22" s="297">
        <f>'LIMA RAMP A MASTER'!$P58</f>
        <v>0.63372085439424741</v>
      </c>
      <c r="AN22" s="283"/>
      <c r="AO22" s="331" t="str">
        <f>'LIMA RAMP A MASTER'!R58</f>
        <v>155:1</v>
      </c>
      <c r="AP22" s="332"/>
      <c r="AQ22" s="185">
        <f>'LIMA RAMP A MASTER'!$T58</f>
        <v>794.79025923981089</v>
      </c>
      <c r="AR22" s="186"/>
      <c r="AS22" s="171">
        <f>'LIMA RAMP A MASTER'!$V58</f>
        <v>0</v>
      </c>
    </row>
    <row r="23" spans="1:45" s="7" customFormat="1" ht="12.75" customHeight="1">
      <c r="A23" s="281"/>
      <c r="B23" s="184"/>
      <c r="C23" s="281"/>
      <c r="D23" s="184"/>
      <c r="E23" s="281"/>
      <c r="F23" s="184"/>
      <c r="G23" s="281"/>
      <c r="H23" s="184"/>
      <c r="I23" s="8"/>
      <c r="J23" s="89">
        <f>'LIMA RAMP A MASTER'!J23</f>
        <v>75100</v>
      </c>
      <c r="K23" s="185">
        <f>'LIMA RAMP A MASTER'!K23</f>
        <v>799.97570454545451</v>
      </c>
      <c r="L23" s="186"/>
      <c r="M23" s="170">
        <f>'LIMA RAMP A MASTER'!M23</f>
        <v>16</v>
      </c>
      <c r="N23" s="297">
        <f>'LIMA RAMP A MASTER'!N23</f>
        <v>0.02</v>
      </c>
      <c r="O23" s="283"/>
      <c r="P23" s="297">
        <f>'LIMA RAMP A MASTER'!P23</f>
        <v>0.32</v>
      </c>
      <c r="Q23" s="283"/>
      <c r="R23" s="193">
        <f>'LIMA RAMP A MASTER'!R23</f>
        <v>0</v>
      </c>
      <c r="S23" s="184"/>
      <c r="T23" s="185">
        <f>'LIMA RAMP A MASTER'!T23</f>
        <v>800.29570454545456</v>
      </c>
      <c r="U23" s="186"/>
      <c r="V23" s="171">
        <f>'LIMA RAMP A MASTER'!V23</f>
        <v>0</v>
      </c>
      <c r="W23" s="3"/>
      <c r="X23" s="183"/>
      <c r="Y23" s="184"/>
      <c r="Z23" s="183"/>
      <c r="AA23" s="184"/>
      <c r="AB23" s="183"/>
      <c r="AC23" s="184"/>
      <c r="AD23" s="183"/>
      <c r="AE23" s="184"/>
      <c r="AF23" s="8"/>
      <c r="AG23" s="35">
        <f>'LIMA RAMP A MASTER'!$J59</f>
        <v>75853.009999999995</v>
      </c>
      <c r="AH23" s="185">
        <f>'LIMA RAMP A MASTER'!K59</f>
        <v>794.23400581572855</v>
      </c>
      <c r="AI23" s="186"/>
      <c r="AJ23" s="170">
        <f>'LIMA RAMP A MASTER'!$M59</f>
        <v>16</v>
      </c>
      <c r="AK23" s="297">
        <f>'LIMA RAMP A MASTER'!$N59</f>
        <v>2.833253505625466E-2</v>
      </c>
      <c r="AL23" s="283"/>
      <c r="AM23" s="297">
        <f>'LIMA RAMP A MASTER'!$P59</f>
        <v>0.45332056090007455</v>
      </c>
      <c r="AN23" s="283"/>
      <c r="AO23" s="331" t="str">
        <f>'LIMA RAMP A MASTER'!R59</f>
        <v>155:1</v>
      </c>
      <c r="AP23" s="332"/>
      <c r="AQ23" s="185">
        <f>'LIMA RAMP A MASTER'!$T59</f>
        <v>794.68732637662868</v>
      </c>
      <c r="AR23" s="186"/>
      <c r="AS23" s="171">
        <f>'LIMA RAMP A MASTER'!$V59</f>
        <v>0</v>
      </c>
    </row>
    <row r="24" spans="1:45" s="7" customFormat="1" ht="12.75" customHeight="1">
      <c r="A24" s="281"/>
      <c r="B24" s="184"/>
      <c r="C24" s="281"/>
      <c r="D24" s="184"/>
      <c r="E24" s="281"/>
      <c r="F24" s="184"/>
      <c r="G24" s="281"/>
      <c r="H24" s="184"/>
      <c r="I24" s="8"/>
      <c r="J24" s="89">
        <f>'LIMA RAMP A MASTER'!J24</f>
        <v>75125</v>
      </c>
      <c r="K24" s="185">
        <f>'LIMA RAMP A MASTER'!K24</f>
        <v>800.24533522727268</v>
      </c>
      <c r="L24" s="186"/>
      <c r="M24" s="170">
        <f>'LIMA RAMP A MASTER'!M24</f>
        <v>16</v>
      </c>
      <c r="N24" s="297">
        <f>'LIMA RAMP A MASTER'!N24</f>
        <v>0.02</v>
      </c>
      <c r="O24" s="283"/>
      <c r="P24" s="297">
        <f>'LIMA RAMP A MASTER'!P24</f>
        <v>0.32</v>
      </c>
      <c r="Q24" s="283"/>
      <c r="R24" s="193">
        <f>'LIMA RAMP A MASTER'!R24</f>
        <v>0</v>
      </c>
      <c r="S24" s="184"/>
      <c r="T24" s="185">
        <f>'LIMA RAMP A MASTER'!T24</f>
        <v>800.56533522727273</v>
      </c>
      <c r="U24" s="186"/>
      <c r="V24" s="171">
        <f>'LIMA RAMP A MASTER'!V24</f>
        <v>0</v>
      </c>
      <c r="W24" s="3"/>
      <c r="X24" s="183"/>
      <c r="Y24" s="184"/>
      <c r="Z24" s="183"/>
      <c r="AA24" s="184"/>
      <c r="AB24" s="183"/>
      <c r="AC24" s="184"/>
      <c r="AD24" s="183"/>
      <c r="AE24" s="184"/>
      <c r="AF24" s="8"/>
      <c r="AG24" s="34">
        <f>'LIMA RAMP A MASTER'!$J60</f>
        <v>75850</v>
      </c>
      <c r="AH24" s="185">
        <f>'LIMA RAMP A MASTER'!K60</f>
        <v>794.22014750000005</v>
      </c>
      <c r="AI24" s="186"/>
      <c r="AJ24" s="170">
        <f>'LIMA RAMP A MASTER'!$M60</f>
        <v>16</v>
      </c>
      <c r="AK24" s="297">
        <f>'LIMA RAMP A MASTER'!$N60</f>
        <v>2.9544166802543077E-2</v>
      </c>
      <c r="AL24" s="283"/>
      <c r="AM24" s="297">
        <f>'LIMA RAMP A MASTER'!$P60</f>
        <v>0.47270666884068924</v>
      </c>
      <c r="AN24" s="283"/>
      <c r="AO24" s="331" t="str">
        <f>'LIMA RAMP A MASTER'!R60</f>
        <v>155:1</v>
      </c>
      <c r="AP24" s="332"/>
      <c r="AQ24" s="185">
        <f>'LIMA RAMP A MASTER'!$T60</f>
        <v>794.69285416884077</v>
      </c>
      <c r="AR24" s="186"/>
      <c r="AS24" s="171">
        <f>'LIMA RAMP A MASTER'!$V60</f>
        <v>0</v>
      </c>
    </row>
    <row r="25" spans="1:45" s="7" customFormat="1" ht="12.75" customHeight="1">
      <c r="A25" s="281"/>
      <c r="B25" s="184"/>
      <c r="C25" s="281"/>
      <c r="D25" s="184"/>
      <c r="E25" s="281"/>
      <c r="F25" s="184"/>
      <c r="G25" s="281"/>
      <c r="H25" s="184"/>
      <c r="I25" s="8"/>
      <c r="J25" s="89">
        <f>'LIMA RAMP A MASTER'!J25</f>
        <v>75150</v>
      </c>
      <c r="K25" s="185">
        <f>'LIMA RAMP A MASTER'!K25</f>
        <v>800.47281818181818</v>
      </c>
      <c r="L25" s="186"/>
      <c r="M25" s="170">
        <f>'LIMA RAMP A MASTER'!M25</f>
        <v>16</v>
      </c>
      <c r="N25" s="297">
        <f>'LIMA RAMP A MASTER'!N25</f>
        <v>0.02</v>
      </c>
      <c r="O25" s="283"/>
      <c r="P25" s="297">
        <f>'LIMA RAMP A MASTER'!P25</f>
        <v>0.32</v>
      </c>
      <c r="Q25" s="283"/>
      <c r="R25" s="193">
        <f>'LIMA RAMP A MASTER'!R25</f>
        <v>0</v>
      </c>
      <c r="S25" s="184"/>
      <c r="T25" s="185">
        <f>'LIMA RAMP A MASTER'!T25</f>
        <v>800.79281818181823</v>
      </c>
      <c r="U25" s="186"/>
      <c r="V25" s="171">
        <f>'LIMA RAMP A MASTER'!V25</f>
        <v>0</v>
      </c>
      <c r="W25" s="3"/>
      <c r="X25" s="183"/>
      <c r="Y25" s="184"/>
      <c r="Z25" s="183"/>
      <c r="AA25" s="184"/>
      <c r="AB25" s="183"/>
      <c r="AC25" s="184"/>
      <c r="AD25" s="183"/>
      <c r="AE25" s="184"/>
      <c r="AF25" s="8"/>
      <c r="AG25" s="34">
        <f>'LIMA RAMP A MASTER'!$J61</f>
        <v>75875</v>
      </c>
      <c r="AH25" s="185">
        <f>'LIMA RAMP A MASTER'!K61</f>
        <v>794.37567588541663</v>
      </c>
      <c r="AI25" s="186"/>
      <c r="AJ25" s="170">
        <f>'LIMA RAMP A MASTER'!$M61</f>
        <v>16</v>
      </c>
      <c r="AK25" s="297">
        <f>'LIMA RAMP A MASTER'!$N61</f>
        <v>1.9480780205445698E-2</v>
      </c>
      <c r="AL25" s="283"/>
      <c r="AM25" s="297">
        <f>'LIMA RAMP A MASTER'!$P61</f>
        <v>0.31169248328713117</v>
      </c>
      <c r="AN25" s="283"/>
      <c r="AO25" s="331" t="str">
        <f>'LIMA RAMP A MASTER'!R61</f>
        <v>155:1</v>
      </c>
      <c r="AP25" s="332"/>
      <c r="AQ25" s="185">
        <f>'LIMA RAMP A MASTER'!$T61</f>
        <v>794.6873683687038</v>
      </c>
      <c r="AR25" s="186"/>
      <c r="AS25" s="171">
        <f>'LIMA RAMP A MASTER'!$V61</f>
        <v>0</v>
      </c>
    </row>
    <row r="26" spans="1:45" s="7" customFormat="1" ht="12.75" customHeight="1">
      <c r="A26" s="281"/>
      <c r="B26" s="184"/>
      <c r="C26" s="281"/>
      <c r="D26" s="184"/>
      <c r="E26" s="281"/>
      <c r="F26" s="184"/>
      <c r="G26" s="281"/>
      <c r="H26" s="184"/>
      <c r="I26" s="8"/>
      <c r="J26" s="89">
        <f>'LIMA RAMP A MASTER'!J26</f>
        <v>75175</v>
      </c>
      <c r="K26" s="185">
        <f>'LIMA RAMP A MASTER'!K26</f>
        <v>800.6581534090908</v>
      </c>
      <c r="L26" s="186"/>
      <c r="M26" s="170">
        <f>'LIMA RAMP A MASTER'!M26</f>
        <v>16</v>
      </c>
      <c r="N26" s="297">
        <f>'LIMA RAMP A MASTER'!N26</f>
        <v>0.02</v>
      </c>
      <c r="O26" s="283"/>
      <c r="P26" s="297">
        <f>'LIMA RAMP A MASTER'!P26</f>
        <v>0.32</v>
      </c>
      <c r="Q26" s="283"/>
      <c r="R26" s="193">
        <f>'LIMA RAMP A MASTER'!R26</f>
        <v>0</v>
      </c>
      <c r="S26" s="184"/>
      <c r="T26" s="185">
        <f>'LIMA RAMP A MASTER'!T26</f>
        <v>800.97815340909085</v>
      </c>
      <c r="U26" s="186"/>
      <c r="V26" s="171">
        <f>'LIMA RAMP A MASTER'!V26</f>
        <v>0</v>
      </c>
      <c r="W26" s="3"/>
      <c r="X26" s="183"/>
      <c r="Y26" s="184"/>
      <c r="Z26" s="183"/>
      <c r="AA26" s="184"/>
      <c r="AB26" s="183"/>
      <c r="AC26" s="184"/>
      <c r="AD26" s="183"/>
      <c r="AE26" s="184"/>
      <c r="AF26" s="8"/>
      <c r="AG26" s="35">
        <f>'LIMA RAMP A MASTER'!$J62</f>
        <v>75897</v>
      </c>
      <c r="AH26" s="185">
        <f>'LIMA RAMP A MASTER'!K62</f>
        <v>794.58857648541675</v>
      </c>
      <c r="AI26" s="186"/>
      <c r="AJ26" s="170">
        <f>'LIMA RAMP A MASTER'!$M62</f>
        <v>16</v>
      </c>
      <c r="AK26" s="297">
        <f>'LIMA RAMP A MASTER'!$N62</f>
        <v>1.0625000000000002E-2</v>
      </c>
      <c r="AL26" s="283"/>
      <c r="AM26" s="297">
        <f>'LIMA RAMP A MASTER'!$P62</f>
        <v>0.17000000000000004</v>
      </c>
      <c r="AN26" s="283"/>
      <c r="AO26" s="331" t="str">
        <f>'LIMA RAMP A MASTER'!R62</f>
        <v>155:1</v>
      </c>
      <c r="AP26" s="332"/>
      <c r="AQ26" s="185">
        <f>'LIMA RAMP A MASTER'!$T62</f>
        <v>794.75857648541671</v>
      </c>
      <c r="AR26" s="186"/>
      <c r="AS26" s="171">
        <f>'LIMA RAMP A MASTER'!$V62</f>
        <v>0</v>
      </c>
    </row>
    <row r="27" spans="1:45" s="7" customFormat="1" ht="12.75" customHeight="1">
      <c r="A27" s="281"/>
      <c r="B27" s="184"/>
      <c r="C27" s="281"/>
      <c r="D27" s="184"/>
      <c r="E27" s="281"/>
      <c r="F27" s="184"/>
      <c r="G27" s="281"/>
      <c r="H27" s="184"/>
      <c r="I27" s="8"/>
      <c r="J27" s="89">
        <f>'LIMA RAMP A MASTER'!J27</f>
        <v>75200</v>
      </c>
      <c r="K27" s="185">
        <f>'LIMA RAMP A MASTER'!K27</f>
        <v>800.80134090909087</v>
      </c>
      <c r="L27" s="186"/>
      <c r="M27" s="170">
        <f>'LIMA RAMP A MASTER'!M27</f>
        <v>16</v>
      </c>
      <c r="N27" s="297">
        <f>'LIMA RAMP A MASTER'!N27</f>
        <v>0.02</v>
      </c>
      <c r="O27" s="283"/>
      <c r="P27" s="297">
        <f>'LIMA RAMP A MASTER'!P27</f>
        <v>0.32</v>
      </c>
      <c r="Q27" s="283"/>
      <c r="R27" s="193">
        <f>'LIMA RAMP A MASTER'!R27</f>
        <v>0</v>
      </c>
      <c r="S27" s="184"/>
      <c r="T27" s="185">
        <f>'LIMA RAMP A MASTER'!T27</f>
        <v>801.12134090909092</v>
      </c>
      <c r="U27" s="186"/>
      <c r="V27" s="171">
        <f>'LIMA RAMP A MASTER'!V27</f>
        <v>0</v>
      </c>
      <c r="W27" s="3"/>
      <c r="X27" s="183"/>
      <c r="Y27" s="184"/>
      <c r="Z27" s="183"/>
      <c r="AA27" s="184"/>
      <c r="AB27" s="183"/>
      <c r="AC27" s="184"/>
      <c r="AD27" s="183"/>
      <c r="AE27" s="184"/>
      <c r="AF27" s="8"/>
      <c r="AG27" s="34">
        <f>'LIMA RAMP A MASTER'!$J63</f>
        <v>75900</v>
      </c>
      <c r="AH27" s="185">
        <f>'LIMA RAMP A MASTER'!K63</f>
        <v>794.6231235416667</v>
      </c>
      <c r="AI27" s="186"/>
      <c r="AJ27" s="170">
        <f>'LIMA RAMP A MASTER'!$M63</f>
        <v>0</v>
      </c>
      <c r="AK27" s="297">
        <f>'LIMA RAMP A MASTER'!$N63</f>
        <v>0</v>
      </c>
      <c r="AL27" s="283"/>
      <c r="AM27" s="297">
        <f>'LIMA RAMP A MASTER'!$P63</f>
        <v>0</v>
      </c>
      <c r="AN27" s="283"/>
      <c r="AO27" s="331">
        <f>'LIMA RAMP A MASTER'!R63</f>
        <v>0</v>
      </c>
      <c r="AP27" s="332"/>
      <c r="AQ27" s="185">
        <f>'LIMA RAMP A MASTER'!$T63</f>
        <v>0</v>
      </c>
      <c r="AR27" s="186"/>
      <c r="AS27" s="171">
        <f>'LIMA RAMP A MASTER'!$V63</f>
        <v>0</v>
      </c>
    </row>
    <row r="28" spans="1:45" s="7" customFormat="1" ht="12.75" customHeight="1">
      <c r="A28" s="281"/>
      <c r="B28" s="184"/>
      <c r="C28" s="281"/>
      <c r="D28" s="184"/>
      <c r="E28" s="281"/>
      <c r="F28" s="184"/>
      <c r="G28" s="281"/>
      <c r="H28" s="184"/>
      <c r="I28" s="8"/>
      <c r="J28" s="89">
        <f>'LIMA RAMP A MASTER'!J28</f>
        <v>75225</v>
      </c>
      <c r="K28" s="185">
        <f>'LIMA RAMP A MASTER'!K28</f>
        <v>800.90238068181816</v>
      </c>
      <c r="L28" s="186"/>
      <c r="M28" s="170">
        <f>'LIMA RAMP A MASTER'!M28</f>
        <v>16</v>
      </c>
      <c r="N28" s="297">
        <f>'LIMA RAMP A MASTER'!N28</f>
        <v>0.02</v>
      </c>
      <c r="O28" s="283"/>
      <c r="P28" s="297">
        <f>'LIMA RAMP A MASTER'!P28</f>
        <v>0.32</v>
      </c>
      <c r="Q28" s="283"/>
      <c r="R28" s="193">
        <f>'LIMA RAMP A MASTER'!R28</f>
        <v>0</v>
      </c>
      <c r="S28" s="184"/>
      <c r="T28" s="185">
        <f>'LIMA RAMP A MASTER'!T28</f>
        <v>801.22238068181821</v>
      </c>
      <c r="U28" s="186"/>
      <c r="V28" s="171">
        <f>'LIMA RAMP A MASTER'!V28</f>
        <v>0</v>
      </c>
      <c r="W28" s="3"/>
      <c r="X28" s="183"/>
      <c r="Y28" s="184"/>
      <c r="Z28" s="183"/>
      <c r="AA28" s="184"/>
      <c r="AB28" s="183"/>
      <c r="AC28" s="184"/>
      <c r="AD28" s="183"/>
      <c r="AE28" s="184"/>
      <c r="AF28" s="8"/>
      <c r="AG28" s="35">
        <f>'LIMA RAMP A MASTER'!$J64</f>
        <v>75910</v>
      </c>
      <c r="AH28" s="185">
        <f>'LIMA RAMP A MASTER'!K64</f>
        <v>794.74784</v>
      </c>
      <c r="AI28" s="186"/>
      <c r="AJ28" s="170">
        <f>'LIMA RAMP A MASTER'!$M64</f>
        <v>0</v>
      </c>
      <c r="AK28" s="297">
        <f>'LIMA RAMP A MASTER'!$N64</f>
        <v>0</v>
      </c>
      <c r="AL28" s="283"/>
      <c r="AM28" s="297">
        <f>'LIMA RAMP A MASTER'!$P64</f>
        <v>0</v>
      </c>
      <c r="AN28" s="283"/>
      <c r="AO28" s="331">
        <f>'LIMA RAMP A MASTER'!R64</f>
        <v>0</v>
      </c>
      <c r="AP28" s="332"/>
      <c r="AQ28" s="185">
        <f>'LIMA RAMP A MASTER'!$T64</f>
        <v>0</v>
      </c>
      <c r="AR28" s="186"/>
      <c r="AS28" s="171">
        <f>'LIMA RAMP A MASTER'!$V64</f>
        <v>0</v>
      </c>
    </row>
    <row r="29" spans="1:45" s="7" customFormat="1" ht="12.75" customHeight="1">
      <c r="A29" s="281"/>
      <c r="B29" s="184"/>
      <c r="C29" s="281"/>
      <c r="D29" s="184"/>
      <c r="E29" s="281"/>
      <c r="F29" s="184"/>
      <c r="G29" s="281"/>
      <c r="H29" s="184"/>
      <c r="I29" s="8"/>
      <c r="J29" s="89">
        <f>'LIMA RAMP A MASTER'!J29</f>
        <v>75250</v>
      </c>
      <c r="K29" s="185">
        <f>'LIMA RAMP A MASTER'!K29</f>
        <v>800.96127272727267</v>
      </c>
      <c r="L29" s="186"/>
      <c r="M29" s="170">
        <f>'LIMA RAMP A MASTER'!M29</f>
        <v>16</v>
      </c>
      <c r="N29" s="297">
        <f>'LIMA RAMP A MASTER'!N29</f>
        <v>0.02</v>
      </c>
      <c r="O29" s="283"/>
      <c r="P29" s="297">
        <f>'LIMA RAMP A MASTER'!P29</f>
        <v>0.32</v>
      </c>
      <c r="Q29" s="283"/>
      <c r="R29" s="193">
        <f>'LIMA RAMP A MASTER'!R29</f>
        <v>0</v>
      </c>
      <c r="S29" s="184"/>
      <c r="T29" s="185">
        <f>'LIMA RAMP A MASTER'!T29</f>
        <v>801.28127272727272</v>
      </c>
      <c r="U29" s="186"/>
      <c r="V29" s="171">
        <f>'LIMA RAMP A MASTER'!V29</f>
        <v>0</v>
      </c>
      <c r="W29" s="3"/>
      <c r="X29" s="183"/>
      <c r="Y29" s="184"/>
      <c r="Z29" s="183"/>
      <c r="AA29" s="184"/>
      <c r="AB29" s="183"/>
      <c r="AC29" s="184"/>
      <c r="AD29" s="183"/>
      <c r="AE29" s="184"/>
      <c r="AF29" s="8"/>
      <c r="AG29" s="34">
        <f>'LIMA RAMP A MASTER'!$J65</f>
        <v>75925</v>
      </c>
      <c r="AH29" s="185">
        <f>'LIMA RAMP A MASTER'!K65</f>
        <v>794.94590500000004</v>
      </c>
      <c r="AI29" s="186"/>
      <c r="AJ29" s="170">
        <f>'LIMA RAMP A MASTER'!$M65</f>
        <v>0</v>
      </c>
      <c r="AK29" s="297">
        <f>'LIMA RAMP A MASTER'!$N65</f>
        <v>0</v>
      </c>
      <c r="AL29" s="283"/>
      <c r="AM29" s="297">
        <f>'LIMA RAMP A MASTER'!$P65</f>
        <v>0</v>
      </c>
      <c r="AN29" s="283"/>
      <c r="AO29" s="331">
        <f>'LIMA RAMP A MASTER'!R65</f>
        <v>0</v>
      </c>
      <c r="AP29" s="332"/>
      <c r="AQ29" s="185">
        <f>'LIMA RAMP A MASTER'!$T65</f>
        <v>0</v>
      </c>
      <c r="AR29" s="186"/>
      <c r="AS29" s="171">
        <f>'LIMA RAMP A MASTER'!$V65</f>
        <v>0</v>
      </c>
    </row>
    <row r="30" spans="1:45" s="7" customFormat="1" ht="12.75" customHeight="1">
      <c r="A30" s="281"/>
      <c r="B30" s="184"/>
      <c r="C30" s="281"/>
      <c r="D30" s="184"/>
      <c r="E30" s="281"/>
      <c r="F30" s="184"/>
      <c r="G30" s="281"/>
      <c r="H30" s="184"/>
      <c r="I30" s="8"/>
      <c r="J30" s="89">
        <f>'LIMA RAMP A MASTER'!J30</f>
        <v>75275</v>
      </c>
      <c r="K30" s="185">
        <f>'LIMA RAMP A MASTER'!K30</f>
        <v>800.97801704545452</v>
      </c>
      <c r="L30" s="186"/>
      <c r="M30" s="170">
        <f>'LIMA RAMP A MASTER'!M30</f>
        <v>16</v>
      </c>
      <c r="N30" s="297">
        <f>'LIMA RAMP A MASTER'!N30</f>
        <v>0.02</v>
      </c>
      <c r="O30" s="283"/>
      <c r="P30" s="297">
        <f>'LIMA RAMP A MASTER'!P30</f>
        <v>0.32</v>
      </c>
      <c r="Q30" s="283"/>
      <c r="R30" s="193">
        <f>'LIMA RAMP A MASTER'!R30</f>
        <v>0</v>
      </c>
      <c r="S30" s="184"/>
      <c r="T30" s="185">
        <f>'LIMA RAMP A MASTER'!T30</f>
        <v>801.29801704545457</v>
      </c>
      <c r="U30" s="186"/>
      <c r="V30" s="171">
        <f>'LIMA RAMP A MASTER'!V30</f>
        <v>0</v>
      </c>
      <c r="W30" s="3"/>
      <c r="X30" s="183"/>
      <c r="Y30" s="184"/>
      <c r="Z30" s="183"/>
      <c r="AA30" s="184"/>
      <c r="AB30" s="183"/>
      <c r="AC30" s="184"/>
      <c r="AD30" s="183"/>
      <c r="AE30" s="184"/>
      <c r="AF30" s="8"/>
      <c r="AG30" s="35">
        <f>'LIMA RAMP A MASTER'!$J66</f>
        <v>75944.44</v>
      </c>
      <c r="AH30" s="185">
        <f>'LIMA RAMP A MASTER'!K66</f>
        <v>795.20264908000001</v>
      </c>
      <c r="AI30" s="186"/>
      <c r="AJ30" s="170">
        <f>'LIMA RAMP A MASTER'!$M66</f>
        <v>0</v>
      </c>
      <c r="AK30" s="297">
        <f>'LIMA RAMP A MASTER'!$N66</f>
        <v>0</v>
      </c>
      <c r="AL30" s="283"/>
      <c r="AM30" s="297">
        <f>'LIMA RAMP A MASTER'!$P66</f>
        <v>0</v>
      </c>
      <c r="AN30" s="283"/>
      <c r="AO30" s="331">
        <f>'LIMA RAMP A MASTER'!R66</f>
        <v>0</v>
      </c>
      <c r="AP30" s="332"/>
      <c r="AQ30" s="185">
        <f>'LIMA RAMP A MASTER'!$T66</f>
        <v>0</v>
      </c>
      <c r="AR30" s="186"/>
      <c r="AS30" s="171" t="str">
        <f>'LIMA RAMP A MASTER'!$V66</f>
        <v>PT</v>
      </c>
    </row>
    <row r="31" spans="1:45" s="7" customFormat="1" ht="12.75" customHeight="1">
      <c r="A31" s="281"/>
      <c r="B31" s="184"/>
      <c r="C31" s="281"/>
      <c r="D31" s="184"/>
      <c r="E31" s="281"/>
      <c r="F31" s="184"/>
      <c r="G31" s="281"/>
      <c r="H31" s="184"/>
      <c r="I31" s="8"/>
      <c r="J31" s="89">
        <f>'LIMA RAMP A MASTER'!J31</f>
        <v>75300</v>
      </c>
      <c r="K31" s="185">
        <f>'LIMA RAMP A MASTER'!K31</f>
        <v>800.95261363636359</v>
      </c>
      <c r="L31" s="186"/>
      <c r="M31" s="170">
        <f>'LIMA RAMP A MASTER'!M31</f>
        <v>16</v>
      </c>
      <c r="N31" s="297">
        <f>'LIMA RAMP A MASTER'!N31</f>
        <v>0.02</v>
      </c>
      <c r="O31" s="283"/>
      <c r="P31" s="297">
        <f>'LIMA RAMP A MASTER'!P31</f>
        <v>0.32</v>
      </c>
      <c r="Q31" s="283"/>
      <c r="R31" s="193">
        <f>'LIMA RAMP A MASTER'!R31</f>
        <v>0</v>
      </c>
      <c r="S31" s="184"/>
      <c r="T31" s="185">
        <f>'LIMA RAMP A MASTER'!T31</f>
        <v>801.27261363636364</v>
      </c>
      <c r="U31" s="186"/>
      <c r="V31" s="171">
        <f>'LIMA RAMP A MASTER'!V31</f>
        <v>0</v>
      </c>
      <c r="W31" s="3"/>
      <c r="X31" s="183"/>
      <c r="Y31" s="184"/>
      <c r="Z31" s="183"/>
      <c r="AA31" s="184"/>
      <c r="AB31" s="183"/>
      <c r="AC31" s="184"/>
      <c r="AD31" s="183"/>
      <c r="AE31" s="184"/>
      <c r="AF31" s="8"/>
      <c r="AG31" s="95">
        <f>'LIMA RAMP A MASTER'!$J67</f>
        <v>0</v>
      </c>
      <c r="AH31" s="185">
        <f>'LIMA RAMP A MASTER'!K67</f>
        <v>0</v>
      </c>
      <c r="AI31" s="186"/>
      <c r="AJ31" s="38"/>
      <c r="AK31" s="297"/>
      <c r="AL31" s="283"/>
      <c r="AM31" s="297"/>
      <c r="AN31" s="283"/>
      <c r="AO31" s="331"/>
      <c r="AP31" s="332"/>
      <c r="AQ31" s="185"/>
      <c r="AR31" s="186"/>
      <c r="AS31" s="171">
        <f>'LIMA RAMP A MASTER'!$V67</f>
        <v>0</v>
      </c>
    </row>
    <row r="32" spans="1:45" s="7" customFormat="1" ht="12.75" customHeight="1">
      <c r="A32" s="281"/>
      <c r="B32" s="184"/>
      <c r="C32" s="281"/>
      <c r="D32" s="184"/>
      <c r="E32" s="281"/>
      <c r="F32" s="184"/>
      <c r="G32" s="281"/>
      <c r="H32" s="184"/>
      <c r="I32" s="8"/>
      <c r="J32" s="89">
        <f>'LIMA RAMP A MASTER'!J32</f>
        <v>75325</v>
      </c>
      <c r="K32" s="185">
        <f>'LIMA RAMP A MASTER'!K32</f>
        <v>800.88506249999989</v>
      </c>
      <c r="L32" s="186"/>
      <c r="M32" s="170">
        <f>'LIMA RAMP A MASTER'!M32</f>
        <v>16</v>
      </c>
      <c r="N32" s="297">
        <f>'LIMA RAMP A MASTER'!N32</f>
        <v>0.02</v>
      </c>
      <c r="O32" s="283"/>
      <c r="P32" s="297">
        <f>'LIMA RAMP A MASTER'!P32</f>
        <v>0.32</v>
      </c>
      <c r="Q32" s="283"/>
      <c r="R32" s="193">
        <f>'LIMA RAMP A MASTER'!R32</f>
        <v>0</v>
      </c>
      <c r="S32" s="184"/>
      <c r="T32" s="185">
        <f>'LIMA RAMP A MASTER'!T32</f>
        <v>801.20506249999994</v>
      </c>
      <c r="U32" s="186"/>
      <c r="V32" s="171">
        <f>'LIMA RAMP A MASTER'!V32</f>
        <v>0</v>
      </c>
      <c r="W32" s="3"/>
      <c r="X32" s="183"/>
      <c r="Y32" s="184"/>
      <c r="Z32" s="183"/>
      <c r="AA32" s="184"/>
      <c r="AB32" s="183"/>
      <c r="AC32" s="184"/>
      <c r="AD32" s="183"/>
      <c r="AE32" s="184"/>
      <c r="AF32" s="8"/>
      <c r="AG32" s="95">
        <f>'LIMA RAMP A MASTER'!$J68</f>
        <v>0</v>
      </c>
      <c r="AH32" s="185">
        <f>'LIMA RAMP A MASTER'!K68</f>
        <v>0</v>
      </c>
      <c r="AI32" s="186"/>
      <c r="AJ32" s="38"/>
      <c r="AK32" s="297"/>
      <c r="AL32" s="283"/>
      <c r="AM32" s="297"/>
      <c r="AN32" s="283"/>
      <c r="AO32" s="331"/>
      <c r="AP32" s="332"/>
      <c r="AQ32" s="185"/>
      <c r="AR32" s="186"/>
      <c r="AS32" s="171">
        <f>'LIMA RAMP A MASTER'!$V68</f>
        <v>0</v>
      </c>
    </row>
    <row r="33" spans="1:45" s="7" customFormat="1" ht="12.75" customHeight="1">
      <c r="A33" s="281"/>
      <c r="B33" s="184"/>
      <c r="C33" s="281"/>
      <c r="D33" s="184"/>
      <c r="E33" s="281"/>
      <c r="F33" s="184"/>
      <c r="G33" s="281"/>
      <c r="H33" s="184"/>
      <c r="I33" s="8"/>
      <c r="J33" s="89">
        <f>'LIMA RAMP A MASTER'!J33</f>
        <v>75350</v>
      </c>
      <c r="K33" s="185">
        <f>'LIMA RAMP A MASTER'!K33</f>
        <v>800.77536363636364</v>
      </c>
      <c r="L33" s="186"/>
      <c r="M33" s="170">
        <f>'LIMA RAMP A MASTER'!M33</f>
        <v>16</v>
      </c>
      <c r="N33" s="297">
        <f>'LIMA RAMP A MASTER'!N33</f>
        <v>0.02</v>
      </c>
      <c r="O33" s="283"/>
      <c r="P33" s="297">
        <f>'LIMA RAMP A MASTER'!P33</f>
        <v>0.32</v>
      </c>
      <c r="Q33" s="283"/>
      <c r="R33" s="193">
        <f>'LIMA RAMP A MASTER'!R33</f>
        <v>0</v>
      </c>
      <c r="S33" s="184"/>
      <c r="T33" s="185">
        <f>'LIMA RAMP A MASTER'!T33</f>
        <v>801.09536363636369</v>
      </c>
      <c r="U33" s="186"/>
      <c r="V33" s="171">
        <f>'LIMA RAMP A MASTER'!V33</f>
        <v>0</v>
      </c>
      <c r="W33" s="3"/>
      <c r="X33" s="183"/>
      <c r="Y33" s="184"/>
      <c r="Z33" s="183"/>
      <c r="AA33" s="184"/>
      <c r="AB33" s="183"/>
      <c r="AC33" s="184"/>
      <c r="AD33" s="183"/>
      <c r="AE33" s="184"/>
      <c r="AF33" s="8"/>
      <c r="AG33" s="89"/>
      <c r="AH33" s="185"/>
      <c r="AI33" s="186"/>
      <c r="AJ33" s="39"/>
      <c r="AK33" s="297"/>
      <c r="AL33" s="283"/>
      <c r="AM33" s="297"/>
      <c r="AN33" s="283"/>
      <c r="AO33" s="330"/>
      <c r="AP33" s="184"/>
      <c r="AQ33" s="185"/>
      <c r="AR33" s="186"/>
      <c r="AS33" s="46"/>
    </row>
    <row r="34" spans="1:45" s="7" customFormat="1" ht="12.75" customHeight="1">
      <c r="A34" s="281"/>
      <c r="B34" s="184"/>
      <c r="C34" s="281"/>
      <c r="D34" s="184"/>
      <c r="E34" s="281"/>
      <c r="F34" s="184"/>
      <c r="G34" s="281"/>
      <c r="H34" s="184"/>
      <c r="I34" s="8"/>
      <c r="J34" s="89">
        <f>'LIMA RAMP A MASTER'!J34</f>
        <v>75375</v>
      </c>
      <c r="K34" s="185">
        <f>'LIMA RAMP A MASTER'!K34</f>
        <v>800.62351704545449</v>
      </c>
      <c r="L34" s="186"/>
      <c r="M34" s="170">
        <f>'LIMA RAMP A MASTER'!M34</f>
        <v>16</v>
      </c>
      <c r="N34" s="297">
        <f>'LIMA RAMP A MASTER'!N34</f>
        <v>0.02</v>
      </c>
      <c r="O34" s="283"/>
      <c r="P34" s="297">
        <f>'LIMA RAMP A MASTER'!P34</f>
        <v>0.32</v>
      </c>
      <c r="Q34" s="283"/>
      <c r="R34" s="193">
        <f>'LIMA RAMP A MASTER'!R34</f>
        <v>0</v>
      </c>
      <c r="S34" s="184"/>
      <c r="T34" s="185">
        <f>'LIMA RAMP A MASTER'!T34</f>
        <v>800.94351704545454</v>
      </c>
      <c r="U34" s="186"/>
      <c r="V34" s="171">
        <f>'LIMA RAMP A MASTER'!V34</f>
        <v>0</v>
      </c>
      <c r="W34" s="3"/>
      <c r="X34" s="183"/>
      <c r="Y34" s="184"/>
      <c r="Z34" s="183"/>
      <c r="AA34" s="184"/>
      <c r="AB34" s="183"/>
      <c r="AC34" s="184"/>
      <c r="AD34" s="183"/>
      <c r="AE34" s="184"/>
      <c r="AF34" s="8"/>
      <c r="AG34" s="89"/>
      <c r="AH34" s="185"/>
      <c r="AI34" s="186"/>
      <c r="AJ34" s="39"/>
      <c r="AK34" s="297"/>
      <c r="AL34" s="283"/>
      <c r="AM34" s="297"/>
      <c r="AN34" s="283"/>
      <c r="AO34" s="330"/>
      <c r="AP34" s="184"/>
      <c r="AQ34" s="185"/>
      <c r="AR34" s="186"/>
      <c r="AS34" s="46"/>
    </row>
    <row r="35" spans="1:45" s="7" customFormat="1" ht="12.75" customHeight="1">
      <c r="A35" s="281"/>
      <c r="B35" s="184"/>
      <c r="C35" s="281"/>
      <c r="D35" s="184"/>
      <c r="E35" s="281"/>
      <c r="F35" s="184"/>
      <c r="G35" s="281"/>
      <c r="H35" s="184"/>
      <c r="I35" s="8"/>
      <c r="J35" s="89">
        <f>'LIMA RAMP A MASTER'!J35</f>
        <v>75400</v>
      </c>
      <c r="K35" s="185">
        <f>'LIMA RAMP A MASTER'!K35</f>
        <v>800.42952272727268</v>
      </c>
      <c r="L35" s="186"/>
      <c r="M35" s="170">
        <f>'LIMA RAMP A MASTER'!M35</f>
        <v>16</v>
      </c>
      <c r="N35" s="297">
        <f>'LIMA RAMP A MASTER'!N35</f>
        <v>0.02</v>
      </c>
      <c r="O35" s="283"/>
      <c r="P35" s="297">
        <f>'LIMA RAMP A MASTER'!P35</f>
        <v>0.32</v>
      </c>
      <c r="Q35" s="283"/>
      <c r="R35" s="193">
        <f>'LIMA RAMP A MASTER'!R35</f>
        <v>0</v>
      </c>
      <c r="S35" s="184"/>
      <c r="T35" s="185">
        <f>'LIMA RAMP A MASTER'!T35</f>
        <v>800.74952272727273</v>
      </c>
      <c r="U35" s="186"/>
      <c r="V35" s="171">
        <f>'LIMA RAMP A MASTER'!V35</f>
        <v>0</v>
      </c>
      <c r="W35" s="3"/>
      <c r="X35" s="183"/>
      <c r="Y35" s="184"/>
      <c r="Z35" s="183"/>
      <c r="AA35" s="184"/>
      <c r="AB35" s="183"/>
      <c r="AC35" s="184"/>
      <c r="AD35" s="183"/>
      <c r="AE35" s="184"/>
      <c r="AF35" s="8"/>
      <c r="AG35" s="89"/>
      <c r="AH35" s="185"/>
      <c r="AI35" s="186"/>
      <c r="AJ35" s="39"/>
      <c r="AK35" s="297"/>
      <c r="AL35" s="283"/>
      <c r="AM35" s="297"/>
      <c r="AN35" s="283"/>
      <c r="AO35" s="330"/>
      <c r="AP35" s="184"/>
      <c r="AQ35" s="185"/>
      <c r="AR35" s="186"/>
      <c r="AS35" s="46"/>
    </row>
    <row r="36" spans="1:45" s="7" customFormat="1" ht="12.75" customHeight="1">
      <c r="A36" s="281"/>
      <c r="B36" s="184"/>
      <c r="C36" s="281"/>
      <c r="D36" s="184"/>
      <c r="E36" s="281"/>
      <c r="F36" s="184"/>
      <c r="G36" s="281"/>
      <c r="H36" s="184"/>
      <c r="I36" s="8"/>
      <c r="J36" s="89">
        <f>'LIMA RAMP A MASTER'!J36</f>
        <v>75425</v>
      </c>
      <c r="K36" s="185">
        <f>'LIMA RAMP A MASTER'!K36</f>
        <v>800.1933806818181</v>
      </c>
      <c r="L36" s="186"/>
      <c r="M36" s="170">
        <f>'LIMA RAMP A MASTER'!M36</f>
        <v>16</v>
      </c>
      <c r="N36" s="297">
        <f>'LIMA RAMP A MASTER'!N36</f>
        <v>0.02</v>
      </c>
      <c r="O36" s="283"/>
      <c r="P36" s="297">
        <f>'LIMA RAMP A MASTER'!P36</f>
        <v>0.32</v>
      </c>
      <c r="Q36" s="283"/>
      <c r="R36" s="193">
        <f>'LIMA RAMP A MASTER'!R36</f>
        <v>0</v>
      </c>
      <c r="S36" s="184"/>
      <c r="T36" s="185">
        <f>'LIMA RAMP A MASTER'!T36</f>
        <v>800.51338068181815</v>
      </c>
      <c r="U36" s="186"/>
      <c r="V36" s="171">
        <f>'LIMA RAMP A MASTER'!V36</f>
        <v>0</v>
      </c>
      <c r="W36" s="3"/>
      <c r="X36" s="183"/>
      <c r="Y36" s="184"/>
      <c r="Z36" s="183"/>
      <c r="AA36" s="184"/>
      <c r="AB36" s="183"/>
      <c r="AC36" s="184"/>
      <c r="AD36" s="183"/>
      <c r="AE36" s="184"/>
      <c r="AF36" s="8"/>
      <c r="AG36" s="35"/>
      <c r="AH36" s="185"/>
      <c r="AI36" s="186"/>
      <c r="AJ36" s="39"/>
      <c r="AK36" s="297"/>
      <c r="AL36" s="283"/>
      <c r="AM36" s="297"/>
      <c r="AN36" s="283"/>
      <c r="AO36" s="330"/>
      <c r="AP36" s="184"/>
      <c r="AQ36" s="185"/>
      <c r="AR36" s="186"/>
      <c r="AS36" s="46"/>
    </row>
    <row r="37" spans="1:45" s="7" customFormat="1" ht="12.75" customHeight="1">
      <c r="A37" s="281"/>
      <c r="B37" s="184"/>
      <c r="C37" s="281"/>
      <c r="D37" s="184"/>
      <c r="E37" s="281"/>
      <c r="F37" s="184"/>
      <c r="G37" s="281"/>
      <c r="H37" s="184"/>
      <c r="I37" s="8"/>
      <c r="J37" s="89">
        <f>'LIMA RAMP A MASTER'!J37</f>
        <v>75450</v>
      </c>
      <c r="K37" s="185">
        <f>'LIMA RAMP A MASTER'!K37</f>
        <v>799.91509090909085</v>
      </c>
      <c r="L37" s="186"/>
      <c r="M37" s="170">
        <f>'LIMA RAMP A MASTER'!M37</f>
        <v>16</v>
      </c>
      <c r="N37" s="297">
        <f>'LIMA RAMP A MASTER'!N37</f>
        <v>0.02</v>
      </c>
      <c r="O37" s="283"/>
      <c r="P37" s="297">
        <f>'LIMA RAMP A MASTER'!P37</f>
        <v>0.32</v>
      </c>
      <c r="Q37" s="283"/>
      <c r="R37" s="193">
        <f>'LIMA RAMP A MASTER'!R37</f>
        <v>0</v>
      </c>
      <c r="S37" s="184"/>
      <c r="T37" s="185">
        <f>'LIMA RAMP A MASTER'!T37</f>
        <v>800.2350909090909</v>
      </c>
      <c r="U37" s="186"/>
      <c r="V37" s="171">
        <f>'LIMA RAMP A MASTER'!V37</f>
        <v>0</v>
      </c>
      <c r="W37" s="3"/>
      <c r="X37" s="183"/>
      <c r="Y37" s="184"/>
      <c r="Z37" s="183"/>
      <c r="AA37" s="184"/>
      <c r="AB37" s="183"/>
      <c r="AC37" s="184"/>
      <c r="AD37" s="183"/>
      <c r="AE37" s="184"/>
      <c r="AF37" s="8"/>
      <c r="AG37" s="34"/>
      <c r="AH37" s="185"/>
      <c r="AI37" s="186"/>
      <c r="AJ37" s="39"/>
      <c r="AK37" s="297"/>
      <c r="AL37" s="283"/>
      <c r="AM37" s="297"/>
      <c r="AN37" s="283"/>
      <c r="AO37" s="330"/>
      <c r="AP37" s="184"/>
      <c r="AQ37" s="185"/>
      <c r="AR37" s="186"/>
      <c r="AS37" s="46"/>
    </row>
    <row r="38" spans="1:45" s="7" customFormat="1" ht="12.75" customHeight="1">
      <c r="A38" s="281"/>
      <c r="B38" s="184"/>
      <c r="C38" s="281"/>
      <c r="D38" s="184"/>
      <c r="E38" s="281"/>
      <c r="F38" s="184"/>
      <c r="G38" s="281"/>
      <c r="H38" s="184"/>
      <c r="I38" s="8"/>
      <c r="J38" s="35">
        <f>'LIMA RAMP A MASTER'!J38</f>
        <v>75480.600000000006</v>
      </c>
      <c r="K38" s="185">
        <f>'LIMA RAMP A MASTER'!K38</f>
        <v>799.51709746145434</v>
      </c>
      <c r="L38" s="186"/>
      <c r="M38" s="170">
        <f>'LIMA RAMP A MASTER'!M38</f>
        <v>16</v>
      </c>
      <c r="N38" s="297">
        <f>'LIMA RAMP A MASTER'!N38</f>
        <v>0.02</v>
      </c>
      <c r="O38" s="283"/>
      <c r="P38" s="297">
        <f>'LIMA RAMP A MASTER'!P38</f>
        <v>0.32</v>
      </c>
      <c r="Q38" s="283"/>
      <c r="R38" s="193" t="str">
        <f>'LIMA RAMP A MASTER'!R38</f>
        <v>161:1</v>
      </c>
      <c r="S38" s="184"/>
      <c r="T38" s="185">
        <f>'LIMA RAMP A MASTER'!T38</f>
        <v>799.83709746145439</v>
      </c>
      <c r="U38" s="186"/>
      <c r="V38" s="171">
        <f>'LIMA RAMP A MASTER'!V38</f>
        <v>0</v>
      </c>
      <c r="W38" s="3"/>
      <c r="X38" s="183"/>
      <c r="Y38" s="184"/>
      <c r="Z38" s="183"/>
      <c r="AA38" s="184"/>
      <c r="AB38" s="183"/>
      <c r="AC38" s="184"/>
      <c r="AD38" s="183"/>
      <c r="AE38" s="184"/>
      <c r="AF38" s="8"/>
      <c r="AG38" s="35"/>
      <c r="AH38" s="185"/>
      <c r="AI38" s="186"/>
      <c r="AJ38" s="39"/>
      <c r="AK38" s="297"/>
      <c r="AL38" s="283"/>
      <c r="AM38" s="297"/>
      <c r="AN38" s="283"/>
      <c r="AO38" s="330"/>
      <c r="AP38" s="184"/>
      <c r="AQ38" s="185"/>
      <c r="AR38" s="186"/>
      <c r="AS38" s="46"/>
    </row>
    <row r="39" spans="1:45" s="7" customFormat="1" ht="12.75" customHeight="1">
      <c r="A39" s="281"/>
      <c r="B39" s="184"/>
      <c r="C39" s="281"/>
      <c r="D39" s="184"/>
      <c r="E39" s="281"/>
      <c r="F39" s="184"/>
      <c r="G39" s="281"/>
      <c r="H39" s="184"/>
      <c r="I39" s="8"/>
      <c r="J39" s="89">
        <f>'LIMA RAMP A MASTER'!J39</f>
        <v>75475</v>
      </c>
      <c r="K39" s="185">
        <f>'LIMA RAMP A MASTER'!K39</f>
        <v>799.59465340909082</v>
      </c>
      <c r="L39" s="186"/>
      <c r="M39" s="170">
        <f>'LIMA RAMP A MASTER'!M39</f>
        <v>16</v>
      </c>
      <c r="N39" s="297">
        <f>'LIMA RAMP A MASTER'!N39</f>
        <v>1.7832188135098612E-2</v>
      </c>
      <c r="O39" s="283"/>
      <c r="P39" s="297">
        <f>'LIMA RAMP A MASTER'!P39</f>
        <v>0.28531501016157779</v>
      </c>
      <c r="Q39" s="283"/>
      <c r="R39" s="193" t="str">
        <f>'LIMA RAMP A MASTER'!R39</f>
        <v>161:1</v>
      </c>
      <c r="S39" s="184"/>
      <c r="T39" s="185">
        <f>'LIMA RAMP A MASTER'!T39</f>
        <v>799.87996841925235</v>
      </c>
      <c r="U39" s="186"/>
      <c r="V39" s="171">
        <f>'LIMA RAMP A MASTER'!V39</f>
        <v>0</v>
      </c>
      <c r="W39" s="3"/>
      <c r="X39" s="183"/>
      <c r="Y39" s="184"/>
      <c r="Z39" s="183"/>
      <c r="AA39" s="184"/>
      <c r="AB39" s="183"/>
      <c r="AC39" s="184"/>
      <c r="AD39" s="183"/>
      <c r="AE39" s="184"/>
      <c r="AF39" s="8"/>
      <c r="AG39" s="34"/>
      <c r="AH39" s="185"/>
      <c r="AI39" s="186"/>
      <c r="AJ39" s="39"/>
      <c r="AK39" s="297"/>
      <c r="AL39" s="283"/>
      <c r="AM39" s="297"/>
      <c r="AN39" s="283"/>
      <c r="AO39" s="330"/>
      <c r="AP39" s="184"/>
      <c r="AQ39" s="185"/>
      <c r="AR39" s="186"/>
      <c r="AS39" s="46"/>
    </row>
    <row r="40" spans="1:45" s="7" customFormat="1" ht="12.75" customHeight="1">
      <c r="A40" s="281"/>
      <c r="B40" s="184"/>
      <c r="C40" s="281"/>
      <c r="D40" s="184"/>
      <c r="E40" s="281"/>
      <c r="F40" s="184"/>
      <c r="G40" s="281"/>
      <c r="H40" s="184"/>
      <c r="I40" s="8"/>
      <c r="J40" s="89">
        <f>'LIMA RAMP A MASTER'!J40</f>
        <v>75500</v>
      </c>
      <c r="K40" s="185">
        <f>'LIMA RAMP A MASTER'!K40</f>
        <v>799.23206818181814</v>
      </c>
      <c r="L40" s="186"/>
      <c r="M40" s="170">
        <f>'LIMA RAMP A MASTER'!M40</f>
        <v>16</v>
      </c>
      <c r="N40" s="297">
        <f>'LIMA RAMP A MASTER'!N40</f>
        <v>2.7509919674826896E-2</v>
      </c>
      <c r="O40" s="283"/>
      <c r="P40" s="297">
        <f>'LIMA RAMP A MASTER'!P40</f>
        <v>0.44015871479723034</v>
      </c>
      <c r="Q40" s="283"/>
      <c r="R40" s="193" t="str">
        <f>'LIMA RAMP A MASTER'!R40</f>
        <v>161:1</v>
      </c>
      <c r="S40" s="184"/>
      <c r="T40" s="185">
        <f>'LIMA RAMP A MASTER'!T40</f>
        <v>799.67222689661537</v>
      </c>
      <c r="U40" s="186"/>
      <c r="V40" s="171">
        <f>'LIMA RAMP A MASTER'!V40</f>
        <v>0</v>
      </c>
      <c r="W40" s="3"/>
      <c r="X40" s="183"/>
      <c r="Y40" s="184"/>
      <c r="Z40" s="183"/>
      <c r="AA40" s="184"/>
      <c r="AB40" s="183"/>
      <c r="AC40" s="184"/>
      <c r="AD40" s="183"/>
      <c r="AE40" s="184"/>
      <c r="AF40" s="8"/>
      <c r="AG40" s="34"/>
      <c r="AH40" s="185"/>
      <c r="AI40" s="186"/>
      <c r="AJ40" s="39"/>
      <c r="AK40" s="297"/>
      <c r="AL40" s="283"/>
      <c r="AM40" s="297"/>
      <c r="AN40" s="283"/>
      <c r="AO40" s="330"/>
      <c r="AP40" s="184"/>
      <c r="AQ40" s="185"/>
      <c r="AR40" s="186"/>
      <c r="AS40" s="46"/>
    </row>
    <row r="41" spans="1:45" s="7" customFormat="1" ht="12.75" customHeight="1">
      <c r="A41" s="281"/>
      <c r="B41" s="184"/>
      <c r="C41" s="281"/>
      <c r="D41" s="184"/>
      <c r="E41" s="281"/>
      <c r="F41" s="184"/>
      <c r="G41" s="281"/>
      <c r="H41" s="184"/>
      <c r="I41" s="8"/>
      <c r="J41" s="35">
        <f>'LIMA RAMP A MASTER'!J41</f>
        <v>75506.429999999993</v>
      </c>
      <c r="K41" s="185">
        <f>'LIMA RAMP A MASTER'!K41</f>
        <v>799.131996988781</v>
      </c>
      <c r="L41" s="186"/>
      <c r="M41" s="170">
        <f>'LIMA RAMP A MASTER'!M41</f>
        <v>16</v>
      </c>
      <c r="N41" s="297">
        <f>'LIMA RAMP A MASTER'!N41</f>
        <v>2.9999032226842311E-2</v>
      </c>
      <c r="O41" s="283"/>
      <c r="P41" s="297">
        <f>'LIMA RAMP A MASTER'!P41</f>
        <v>0.47998451562947697</v>
      </c>
      <c r="Q41" s="283"/>
      <c r="R41" s="193" t="str">
        <f>'LIMA RAMP A MASTER'!R41</f>
        <v>161:1</v>
      </c>
      <c r="S41" s="184"/>
      <c r="T41" s="185">
        <f>'LIMA RAMP A MASTER'!T41</f>
        <v>799.61198150441044</v>
      </c>
      <c r="U41" s="186"/>
      <c r="V41" s="171" t="str">
        <f>'LIMA RAMP A MASTER'!V41</f>
        <v>PC</v>
      </c>
      <c r="W41" s="3"/>
      <c r="X41" s="183"/>
      <c r="Y41" s="184"/>
      <c r="Z41" s="183"/>
      <c r="AA41" s="184"/>
      <c r="AB41" s="183"/>
      <c r="AC41" s="184"/>
      <c r="AD41" s="183"/>
      <c r="AE41" s="184"/>
      <c r="AF41" s="8"/>
      <c r="AG41" s="35"/>
      <c r="AH41" s="185"/>
      <c r="AI41" s="186"/>
      <c r="AJ41" s="39"/>
      <c r="AK41" s="297"/>
      <c r="AL41" s="283"/>
      <c r="AM41" s="297"/>
      <c r="AN41" s="283"/>
      <c r="AO41" s="330"/>
      <c r="AP41" s="184"/>
      <c r="AQ41" s="185"/>
      <c r="AR41" s="186"/>
      <c r="AS41" s="46"/>
    </row>
    <row r="42" spans="1:45" s="7" customFormat="1" ht="12.75" customHeight="1">
      <c r="A42" s="281"/>
      <c r="B42" s="184"/>
      <c r="C42" s="281"/>
      <c r="D42" s="184"/>
      <c r="E42" s="281"/>
      <c r="F42" s="184"/>
      <c r="G42" s="281"/>
      <c r="H42" s="184"/>
      <c r="I42" s="8"/>
      <c r="J42" s="89">
        <f>'LIMA RAMP A MASTER'!J42</f>
        <v>75525</v>
      </c>
      <c r="K42" s="185">
        <f>'LIMA RAMP A MASTER'!K42</f>
        <v>798.82733522727267</v>
      </c>
      <c r="L42" s="186"/>
      <c r="M42" s="170">
        <f>'LIMA RAMP A MASTER'!M42</f>
        <v>16</v>
      </c>
      <c r="N42" s="297">
        <f>'LIMA RAMP A MASTER'!N42</f>
        <v>3.7187651214555181E-2</v>
      </c>
      <c r="O42" s="283"/>
      <c r="P42" s="297">
        <f>'LIMA RAMP A MASTER'!P42</f>
        <v>0.5950024194328829</v>
      </c>
      <c r="Q42" s="283"/>
      <c r="R42" s="193" t="str">
        <f>'LIMA RAMP A MASTER'!R42</f>
        <v>161:1</v>
      </c>
      <c r="S42" s="184"/>
      <c r="T42" s="185">
        <f>'LIMA RAMP A MASTER'!T42</f>
        <v>799.4223376467055</v>
      </c>
      <c r="U42" s="186"/>
      <c r="V42" s="171">
        <f>'LIMA RAMP A MASTER'!V42</f>
        <v>0</v>
      </c>
      <c r="W42" s="3"/>
      <c r="X42" s="183"/>
      <c r="Y42" s="184"/>
      <c r="Z42" s="183"/>
      <c r="AA42" s="184"/>
      <c r="AB42" s="183"/>
      <c r="AC42" s="184"/>
      <c r="AD42" s="183"/>
      <c r="AE42" s="184"/>
      <c r="AF42" s="8"/>
      <c r="AG42" s="34"/>
      <c r="AH42" s="185"/>
      <c r="AI42" s="186"/>
      <c r="AJ42" s="39"/>
      <c r="AK42" s="297"/>
      <c r="AL42" s="283"/>
      <c r="AM42" s="297"/>
      <c r="AN42" s="283"/>
      <c r="AO42" s="330"/>
      <c r="AP42" s="184"/>
      <c r="AQ42" s="185"/>
      <c r="AR42" s="186"/>
      <c r="AS42" s="46"/>
    </row>
    <row r="43" spans="1:45" s="7" customFormat="1" ht="12.75" customHeight="1">
      <c r="A43" s="281"/>
      <c r="B43" s="184"/>
      <c r="C43" s="281"/>
      <c r="D43" s="184"/>
      <c r="E43" s="281"/>
      <c r="F43" s="184"/>
      <c r="G43" s="281"/>
      <c r="H43" s="184"/>
      <c r="I43" s="8"/>
      <c r="J43" s="89">
        <f>'LIMA RAMP A MASTER'!J43</f>
        <v>75550</v>
      </c>
      <c r="K43" s="185">
        <f>'LIMA RAMP A MASTER'!K43</f>
        <v>798.38045454545454</v>
      </c>
      <c r="L43" s="186"/>
      <c r="M43" s="170">
        <f>'LIMA RAMP A MASTER'!M43</f>
        <v>16</v>
      </c>
      <c r="N43" s="297">
        <f>'LIMA RAMP A MASTER'!N43</f>
        <v>4.6865382754283466E-2</v>
      </c>
      <c r="O43" s="283"/>
      <c r="P43" s="297">
        <f>'LIMA RAMP A MASTER'!P43</f>
        <v>0.74984612406853546</v>
      </c>
      <c r="Q43" s="283"/>
      <c r="R43" s="193" t="str">
        <f>'LIMA RAMP A MASTER'!R43</f>
        <v>161:1</v>
      </c>
      <c r="S43" s="184"/>
      <c r="T43" s="185">
        <f>'LIMA RAMP A MASTER'!T43</f>
        <v>799.13030066952308</v>
      </c>
      <c r="U43" s="186"/>
      <c r="V43" s="171">
        <f>'LIMA RAMP A MASTER'!V43</f>
        <v>0</v>
      </c>
      <c r="W43" s="3"/>
      <c r="X43" s="183"/>
      <c r="Y43" s="184"/>
      <c r="Z43" s="183"/>
      <c r="AA43" s="184"/>
      <c r="AB43" s="183"/>
      <c r="AC43" s="184"/>
      <c r="AD43" s="183"/>
      <c r="AE43" s="184"/>
      <c r="AF43" s="8"/>
      <c r="AG43" s="34"/>
      <c r="AH43" s="185"/>
      <c r="AI43" s="186"/>
      <c r="AJ43" s="39"/>
      <c r="AK43" s="297"/>
      <c r="AL43" s="283"/>
      <c r="AM43" s="297"/>
      <c r="AN43" s="283"/>
      <c r="AO43" s="330"/>
      <c r="AP43" s="184"/>
      <c r="AQ43" s="185"/>
      <c r="AR43" s="186"/>
      <c r="AS43" s="46"/>
    </row>
    <row r="44" spans="1:45" s="7" customFormat="1" ht="12.75" customHeight="1">
      <c r="A44" s="281"/>
      <c r="B44" s="184"/>
      <c r="C44" s="281"/>
      <c r="D44" s="184"/>
      <c r="E44" s="281"/>
      <c r="F44" s="184"/>
      <c r="G44" s="281"/>
      <c r="H44" s="184"/>
      <c r="I44" s="8"/>
      <c r="J44" s="89">
        <f>'LIMA RAMP A MASTER'!J44</f>
        <v>75575</v>
      </c>
      <c r="K44" s="185">
        <f>'LIMA RAMP A MASTER'!K44</f>
        <v>797.89142613636363</v>
      </c>
      <c r="L44" s="186"/>
      <c r="M44" s="170">
        <f>'LIMA RAMP A MASTER'!M44</f>
        <v>16</v>
      </c>
      <c r="N44" s="297">
        <f>'LIMA RAMP A MASTER'!N44</f>
        <v>5.6543114294011751E-2</v>
      </c>
      <c r="O44" s="283"/>
      <c r="P44" s="297">
        <f>'LIMA RAMP A MASTER'!P44</f>
        <v>0.90468982870418801</v>
      </c>
      <c r="Q44" s="283"/>
      <c r="R44" s="193" t="str">
        <f>'LIMA RAMP A MASTER'!R44</f>
        <v>161:1</v>
      </c>
      <c r="S44" s="184"/>
      <c r="T44" s="185">
        <f>'LIMA RAMP A MASTER'!T44</f>
        <v>798.79611596506777</v>
      </c>
      <c r="U44" s="186"/>
      <c r="V44" s="171">
        <f>'LIMA RAMP A MASTER'!V44</f>
        <v>0</v>
      </c>
      <c r="W44" s="3"/>
      <c r="X44" s="183"/>
      <c r="Y44" s="184"/>
      <c r="Z44" s="183"/>
      <c r="AA44" s="184"/>
      <c r="AB44" s="183"/>
      <c r="AC44" s="184"/>
      <c r="AD44" s="183"/>
      <c r="AE44" s="184"/>
      <c r="AF44" s="8"/>
      <c r="AG44" s="34"/>
      <c r="AH44" s="185"/>
      <c r="AI44" s="186"/>
      <c r="AJ44" s="39"/>
      <c r="AK44" s="297"/>
      <c r="AL44" s="283"/>
      <c r="AM44" s="297"/>
      <c r="AN44" s="283"/>
      <c r="AO44" s="330"/>
      <c r="AP44" s="184"/>
      <c r="AQ44" s="185"/>
      <c r="AR44" s="186"/>
      <c r="AS44" s="46"/>
    </row>
    <row r="45" spans="1:45" s="7" customFormat="1" ht="12.75" customHeight="1">
      <c r="A45" s="281"/>
      <c r="B45" s="184"/>
      <c r="C45" s="281"/>
      <c r="D45" s="184"/>
      <c r="E45" s="281"/>
      <c r="F45" s="184"/>
      <c r="G45" s="281"/>
      <c r="H45" s="184"/>
      <c r="I45" s="8"/>
      <c r="J45" s="35">
        <f>'LIMA RAMP A MASTER'!J45</f>
        <v>75583.929999999993</v>
      </c>
      <c r="K45" s="185">
        <f>'LIMA RAMP A MASTER'!K45</f>
        <v>797.70652875150824</v>
      </c>
      <c r="L45" s="186"/>
      <c r="M45" s="170">
        <f>'LIMA RAMP A MASTER'!M45</f>
        <v>16</v>
      </c>
      <c r="N45" s="297">
        <f>'LIMA RAMP A MASTER'!N45</f>
        <v>0.06</v>
      </c>
      <c r="O45" s="283"/>
      <c r="P45" s="297">
        <f>'LIMA RAMP A MASTER'!P45</f>
        <v>0.96</v>
      </c>
      <c r="Q45" s="283"/>
      <c r="R45" s="193" t="str">
        <f>'LIMA RAMP A MASTER'!R45</f>
        <v>161:1</v>
      </c>
      <c r="S45" s="184"/>
      <c r="T45" s="185">
        <f>'LIMA RAMP A MASTER'!T45</f>
        <v>798.66652875150828</v>
      </c>
      <c r="U45" s="186"/>
      <c r="V45" s="171" t="str">
        <f>'LIMA RAMP A MASTER'!V45</f>
        <v>FS</v>
      </c>
      <c r="W45" s="3"/>
      <c r="X45" s="183"/>
      <c r="Y45" s="184"/>
      <c r="Z45" s="183"/>
      <c r="AA45" s="184"/>
      <c r="AB45" s="183"/>
      <c r="AC45" s="184"/>
      <c r="AD45" s="183"/>
      <c r="AE45" s="184"/>
      <c r="AF45" s="8"/>
      <c r="AG45" s="35"/>
      <c r="AH45" s="185"/>
      <c r="AI45" s="186"/>
      <c r="AJ45" s="39"/>
      <c r="AK45" s="297"/>
      <c r="AL45" s="283"/>
      <c r="AM45" s="297"/>
      <c r="AN45" s="283"/>
      <c r="AO45" s="330"/>
      <c r="AP45" s="184"/>
      <c r="AQ45" s="185"/>
      <c r="AR45" s="186"/>
      <c r="AS45" s="46"/>
    </row>
    <row r="46" spans="1:45" s="7" customFormat="1" ht="12.75" customHeight="1">
      <c r="A46" s="281"/>
      <c r="B46" s="184"/>
      <c r="C46" s="281"/>
      <c r="D46" s="184"/>
      <c r="E46" s="281"/>
      <c r="F46" s="184"/>
      <c r="G46" s="281"/>
      <c r="H46" s="184"/>
      <c r="I46" s="8"/>
      <c r="J46" s="89">
        <f>'LIMA RAMP A MASTER'!J46</f>
        <v>75600</v>
      </c>
      <c r="K46" s="185">
        <f>'LIMA RAMP A MASTER'!K46</f>
        <v>797.36024999999995</v>
      </c>
      <c r="L46" s="186"/>
      <c r="M46" s="170">
        <f>'LIMA RAMP A MASTER'!M46</f>
        <v>16</v>
      </c>
      <c r="N46" s="297">
        <f>'LIMA RAMP A MASTER'!N46</f>
        <v>0.06</v>
      </c>
      <c r="O46" s="283"/>
      <c r="P46" s="297">
        <f>'LIMA RAMP A MASTER'!P46</f>
        <v>0.96</v>
      </c>
      <c r="Q46" s="283"/>
      <c r="R46" s="193">
        <f>'LIMA RAMP A MASTER'!R46</f>
        <v>0</v>
      </c>
      <c r="S46" s="184"/>
      <c r="T46" s="185">
        <f>'LIMA RAMP A MASTER'!T46</f>
        <v>798.32024999999999</v>
      </c>
      <c r="U46" s="186"/>
      <c r="V46" s="171">
        <f>'LIMA RAMP A MASTER'!V46</f>
        <v>0</v>
      </c>
      <c r="W46" s="3"/>
      <c r="X46" s="183"/>
      <c r="Y46" s="184"/>
      <c r="Z46" s="183"/>
      <c r="AA46" s="184"/>
      <c r="AB46" s="183"/>
      <c r="AC46" s="184"/>
      <c r="AD46" s="183"/>
      <c r="AE46" s="184"/>
      <c r="AF46" s="8"/>
      <c r="AG46" s="35"/>
      <c r="AH46" s="185"/>
      <c r="AI46" s="186"/>
      <c r="AJ46" s="39"/>
      <c r="AK46" s="297"/>
      <c r="AL46" s="283"/>
      <c r="AM46" s="297"/>
      <c r="AN46" s="283"/>
      <c r="AO46" s="330"/>
      <c r="AP46" s="184"/>
      <c r="AQ46" s="185"/>
      <c r="AR46" s="186"/>
      <c r="AS46" s="46"/>
    </row>
    <row r="47" spans="1:45" s="7" customFormat="1" ht="12.75" customHeight="1">
      <c r="A47" s="281"/>
      <c r="B47" s="184"/>
      <c r="C47" s="281"/>
      <c r="D47" s="184"/>
      <c r="E47" s="281"/>
      <c r="F47" s="184"/>
      <c r="G47" s="281"/>
      <c r="H47" s="184"/>
      <c r="I47" s="8"/>
      <c r="J47" s="89">
        <f>'LIMA RAMP A MASTER'!J47</f>
        <v>75625</v>
      </c>
      <c r="K47" s="185">
        <f>'LIMA RAMP A MASTER'!K47</f>
        <v>796.80785000000003</v>
      </c>
      <c r="L47" s="186"/>
      <c r="M47" s="170">
        <f>'LIMA RAMP A MASTER'!M47</f>
        <v>16</v>
      </c>
      <c r="N47" s="297">
        <f>'LIMA RAMP A MASTER'!N47</f>
        <v>0.06</v>
      </c>
      <c r="O47" s="283"/>
      <c r="P47" s="297">
        <f>'LIMA RAMP A MASTER'!P47</f>
        <v>0.96</v>
      </c>
      <c r="Q47" s="283"/>
      <c r="R47" s="193">
        <f>'LIMA RAMP A MASTER'!R47</f>
        <v>0</v>
      </c>
      <c r="S47" s="184"/>
      <c r="T47" s="185">
        <f>'LIMA RAMP A MASTER'!T47</f>
        <v>797.76785000000007</v>
      </c>
      <c r="U47" s="186"/>
      <c r="V47" s="171">
        <f>'LIMA RAMP A MASTER'!V47</f>
        <v>0</v>
      </c>
      <c r="W47" s="3"/>
      <c r="X47" s="183"/>
      <c r="Y47" s="184"/>
      <c r="Z47" s="183"/>
      <c r="AA47" s="184"/>
      <c r="AB47" s="183"/>
      <c r="AC47" s="184"/>
      <c r="AD47" s="183"/>
      <c r="AE47" s="184"/>
      <c r="AF47" s="8"/>
      <c r="AG47" s="34"/>
      <c r="AH47" s="185"/>
      <c r="AI47" s="186"/>
      <c r="AJ47" s="39"/>
      <c r="AK47" s="297"/>
      <c r="AL47" s="283"/>
      <c r="AM47" s="297"/>
      <c r="AN47" s="283"/>
      <c r="AO47" s="330"/>
      <c r="AP47" s="184"/>
      <c r="AQ47" s="185"/>
      <c r="AR47" s="186"/>
      <c r="AS47" s="46"/>
    </row>
    <row r="48" spans="1:45" s="7" customFormat="1" ht="12.75" customHeight="1">
      <c r="A48" s="281"/>
      <c r="B48" s="184"/>
      <c r="C48" s="281"/>
      <c r="D48" s="184"/>
      <c r="E48" s="281"/>
      <c r="F48" s="184"/>
      <c r="G48" s="281"/>
      <c r="H48" s="184"/>
      <c r="I48" s="8"/>
      <c r="J48" s="89">
        <f>'LIMA RAMP A MASTER'!J48</f>
        <v>75650</v>
      </c>
      <c r="K48" s="185">
        <f>'LIMA RAMP A MASTER'!K48</f>
        <v>796.25559999999996</v>
      </c>
      <c r="L48" s="186"/>
      <c r="M48" s="170">
        <f>'LIMA RAMP A MASTER'!M48</f>
        <v>16</v>
      </c>
      <c r="N48" s="297">
        <f>'LIMA RAMP A MASTER'!N48</f>
        <v>0.06</v>
      </c>
      <c r="O48" s="283"/>
      <c r="P48" s="297">
        <f>'LIMA RAMP A MASTER'!P48</f>
        <v>0.96</v>
      </c>
      <c r="Q48" s="283"/>
      <c r="R48" s="193">
        <f>'LIMA RAMP A MASTER'!R48</f>
        <v>0</v>
      </c>
      <c r="S48" s="184"/>
      <c r="T48" s="185">
        <f>'LIMA RAMP A MASTER'!T48</f>
        <v>797.21559999999999</v>
      </c>
      <c r="U48" s="186"/>
      <c r="V48" s="171">
        <f>'LIMA RAMP A MASTER'!V48</f>
        <v>0</v>
      </c>
      <c r="W48" s="3"/>
      <c r="X48" s="183"/>
      <c r="Y48" s="184"/>
      <c r="Z48" s="183"/>
      <c r="AA48" s="184"/>
      <c r="AB48" s="183"/>
      <c r="AC48" s="184"/>
      <c r="AD48" s="183"/>
      <c r="AE48" s="184"/>
      <c r="AF48" s="8"/>
      <c r="AG48" s="34"/>
      <c r="AH48" s="185"/>
      <c r="AI48" s="186"/>
      <c r="AJ48" s="39"/>
      <c r="AK48" s="183"/>
      <c r="AL48" s="184"/>
      <c r="AM48" s="183"/>
      <c r="AN48" s="184"/>
      <c r="AO48" s="183"/>
      <c r="AP48" s="184"/>
      <c r="AQ48" s="183"/>
      <c r="AR48" s="184"/>
      <c r="AS48" s="46"/>
    </row>
    <row r="49" spans="1:45" s="7" customFormat="1" ht="12.75" customHeight="1">
      <c r="A49" s="281"/>
      <c r="B49" s="184"/>
      <c r="C49" s="281"/>
      <c r="D49" s="184"/>
      <c r="E49" s="281"/>
      <c r="F49" s="184"/>
      <c r="G49" s="281"/>
      <c r="H49" s="184"/>
      <c r="I49" s="8"/>
      <c r="J49" s="89">
        <f>'LIMA RAMP A MASTER'!J49</f>
        <v>75670</v>
      </c>
      <c r="K49" s="185">
        <f>'LIMA RAMP A MASTER'!K49</f>
        <v>795.81380000000001</v>
      </c>
      <c r="L49" s="186"/>
      <c r="M49" s="170">
        <f>'LIMA RAMP A MASTER'!M49</f>
        <v>16</v>
      </c>
      <c r="N49" s="297">
        <f>'LIMA RAMP A MASTER'!N49</f>
        <v>0.06</v>
      </c>
      <c r="O49" s="283"/>
      <c r="P49" s="297">
        <f>'LIMA RAMP A MASTER'!P49</f>
        <v>0.96</v>
      </c>
      <c r="Q49" s="283"/>
      <c r="R49" s="193">
        <f>'LIMA RAMP A MASTER'!R49</f>
        <v>0</v>
      </c>
      <c r="S49" s="184"/>
      <c r="T49" s="185">
        <f>'LIMA RAMP A MASTER'!T49</f>
        <v>796.77380000000005</v>
      </c>
      <c r="U49" s="186"/>
      <c r="V49" s="171">
        <f>'LIMA RAMP A MASTER'!V49</f>
        <v>0</v>
      </c>
      <c r="W49" s="3"/>
      <c r="X49" s="183"/>
      <c r="Y49" s="184"/>
      <c r="Z49" s="183"/>
      <c r="AA49" s="184"/>
      <c r="AB49" s="183"/>
      <c r="AC49" s="184"/>
      <c r="AD49" s="183"/>
      <c r="AE49" s="184"/>
      <c r="AF49" s="8"/>
      <c r="AG49" s="34"/>
      <c r="AH49" s="185"/>
      <c r="AI49" s="186"/>
      <c r="AJ49" s="8"/>
      <c r="AK49" s="183"/>
      <c r="AL49" s="184"/>
      <c r="AM49" s="183"/>
      <c r="AN49" s="184"/>
      <c r="AO49" s="183"/>
      <c r="AP49" s="184"/>
      <c r="AQ49" s="183"/>
      <c r="AR49" s="184"/>
      <c r="AS49" s="46"/>
    </row>
    <row r="50" spans="1:45" s="7" customFormat="1" ht="12.75" customHeight="1">
      <c r="A50" s="281"/>
      <c r="B50" s="184"/>
      <c r="C50" s="281"/>
      <c r="D50" s="184"/>
      <c r="E50" s="281"/>
      <c r="F50" s="184"/>
      <c r="G50" s="281"/>
      <c r="H50" s="184"/>
      <c r="I50" s="8"/>
      <c r="J50" s="89">
        <f>'LIMA RAMP A MASTER'!J50</f>
        <v>75675</v>
      </c>
      <c r="K50" s="185">
        <f>'LIMA RAMP A MASTER'!K50</f>
        <v>795.7051883854167</v>
      </c>
      <c r="L50" s="186"/>
      <c r="M50" s="170">
        <f>'LIMA RAMP A MASTER'!M50</f>
        <v>16</v>
      </c>
      <c r="N50" s="297">
        <f>'LIMA RAMP A MASTER'!N50</f>
        <v>0.06</v>
      </c>
      <c r="O50" s="283"/>
      <c r="P50" s="297">
        <f>'LIMA RAMP A MASTER'!P50</f>
        <v>0.96</v>
      </c>
      <c r="Q50" s="283"/>
      <c r="R50" s="193">
        <f>'LIMA RAMP A MASTER'!R50</f>
        <v>0</v>
      </c>
      <c r="S50" s="184"/>
      <c r="T50" s="185">
        <f>'LIMA RAMP A MASTER'!T50</f>
        <v>796.66518838541674</v>
      </c>
      <c r="U50" s="186"/>
      <c r="V50" s="171">
        <f>'LIMA RAMP A MASTER'!V50</f>
        <v>0</v>
      </c>
      <c r="W50" s="3"/>
      <c r="X50" s="183"/>
      <c r="Y50" s="184"/>
      <c r="Z50" s="183"/>
      <c r="AA50" s="184"/>
      <c r="AB50" s="183"/>
      <c r="AC50" s="184"/>
      <c r="AD50" s="183"/>
      <c r="AE50" s="184"/>
      <c r="AF50" s="8"/>
      <c r="AG50" s="34"/>
      <c r="AH50" s="185"/>
      <c r="AI50" s="186"/>
      <c r="AJ50" s="8"/>
      <c r="AK50" s="183"/>
      <c r="AL50" s="184"/>
      <c r="AM50" s="183"/>
      <c r="AN50" s="184"/>
      <c r="AO50" s="183"/>
      <c r="AP50" s="184"/>
      <c r="AQ50" s="183"/>
      <c r="AR50" s="184"/>
      <c r="AS50" s="46"/>
    </row>
    <row r="51" spans="1:45" s="7" customFormat="1" ht="12.75" customHeight="1">
      <c r="A51" s="281"/>
      <c r="B51" s="184"/>
      <c r="C51" s="281"/>
      <c r="D51" s="184"/>
      <c r="E51" s="281"/>
      <c r="F51" s="184"/>
      <c r="G51" s="281"/>
      <c r="H51" s="184"/>
      <c r="I51" s="8"/>
      <c r="J51" s="89">
        <f>'LIMA RAMP A MASTER'!J51</f>
        <v>75700</v>
      </c>
      <c r="K51" s="185">
        <f>'LIMA RAMP A MASTER'!K51</f>
        <v>795.21728187500003</v>
      </c>
      <c r="L51" s="186"/>
      <c r="M51" s="170">
        <f>'LIMA RAMP A MASTER'!M51</f>
        <v>16</v>
      </c>
      <c r="N51" s="297">
        <f>'LIMA RAMP A MASTER'!N51</f>
        <v>0.06</v>
      </c>
      <c r="O51" s="283"/>
      <c r="P51" s="297">
        <f>'LIMA RAMP A MASTER'!P51</f>
        <v>0.96</v>
      </c>
      <c r="Q51" s="283"/>
      <c r="R51" s="193">
        <f>'LIMA RAMP A MASTER'!R51</f>
        <v>0</v>
      </c>
      <c r="S51" s="184"/>
      <c r="T51" s="185">
        <f>'LIMA RAMP A MASTER'!T51</f>
        <v>796.17728187500006</v>
      </c>
      <c r="U51" s="186"/>
      <c r="V51" s="171">
        <f>'LIMA RAMP A MASTER'!V51</f>
        <v>0</v>
      </c>
      <c r="W51" s="3"/>
      <c r="X51" s="183"/>
      <c r="Y51" s="184"/>
      <c r="Z51" s="183"/>
      <c r="AA51" s="184"/>
      <c r="AB51" s="183"/>
      <c r="AC51" s="184"/>
      <c r="AD51" s="183"/>
      <c r="AE51" s="184"/>
      <c r="AF51" s="8"/>
      <c r="AG51" s="34"/>
      <c r="AH51" s="185"/>
      <c r="AI51" s="186"/>
      <c r="AJ51" s="8"/>
      <c r="AK51" s="183"/>
      <c r="AL51" s="184"/>
      <c r="AM51" s="183"/>
      <c r="AN51" s="184"/>
      <c r="AO51" s="183"/>
      <c r="AP51" s="184"/>
      <c r="AQ51" s="183"/>
      <c r="AR51" s="184"/>
      <c r="AS51" s="46"/>
    </row>
    <row r="52" spans="1:45" s="7" customFormat="1" ht="12.75" customHeight="1">
      <c r="A52" s="281"/>
      <c r="B52" s="184"/>
      <c r="C52" s="281"/>
      <c r="D52" s="184"/>
      <c r="E52" s="281"/>
      <c r="F52" s="184"/>
      <c r="G52" s="281"/>
      <c r="H52" s="184"/>
      <c r="I52" s="8"/>
      <c r="J52" s="89">
        <f>'LIMA RAMP A MASTER'!J52</f>
        <v>75725</v>
      </c>
      <c r="K52" s="185">
        <f>'LIMA RAMP A MASTER'!K52</f>
        <v>794.82129463541662</v>
      </c>
      <c r="L52" s="186"/>
      <c r="M52" s="170">
        <f>'LIMA RAMP A MASTER'!M52</f>
        <v>16</v>
      </c>
      <c r="N52" s="297">
        <f>'LIMA RAMP A MASTER'!N52</f>
        <v>0.06</v>
      </c>
      <c r="O52" s="283"/>
      <c r="P52" s="297">
        <f>'LIMA RAMP A MASTER'!P52</f>
        <v>0.96</v>
      </c>
      <c r="Q52" s="283"/>
      <c r="R52" s="193">
        <f>'LIMA RAMP A MASTER'!R52</f>
        <v>0</v>
      </c>
      <c r="S52" s="184"/>
      <c r="T52" s="185">
        <f>'LIMA RAMP A MASTER'!T52</f>
        <v>795.78129463541666</v>
      </c>
      <c r="U52" s="186"/>
      <c r="V52" s="171">
        <f>'LIMA RAMP A MASTER'!V52</f>
        <v>0</v>
      </c>
      <c r="W52" s="3"/>
      <c r="X52" s="183"/>
      <c r="Y52" s="184"/>
      <c r="Z52" s="183"/>
      <c r="AA52" s="184"/>
      <c r="AB52" s="183"/>
      <c r="AC52" s="184"/>
      <c r="AD52" s="183"/>
      <c r="AE52" s="184"/>
      <c r="AF52" s="8"/>
      <c r="AG52" s="35"/>
      <c r="AH52" s="185"/>
      <c r="AI52" s="186"/>
      <c r="AJ52" s="8"/>
      <c r="AK52" s="183"/>
      <c r="AL52" s="184"/>
      <c r="AM52" s="183"/>
      <c r="AN52" s="184"/>
      <c r="AO52" s="183"/>
      <c r="AP52" s="184"/>
      <c r="AQ52" s="183"/>
      <c r="AR52" s="184"/>
      <c r="AS52" s="46"/>
    </row>
    <row r="53" spans="1:45" s="7" customFormat="1" ht="12.75" customHeight="1">
      <c r="A53" s="281"/>
      <c r="B53" s="184"/>
      <c r="C53" s="281"/>
      <c r="D53" s="184"/>
      <c r="E53" s="281"/>
      <c r="F53" s="184"/>
      <c r="G53" s="281"/>
      <c r="H53" s="184"/>
      <c r="I53" s="8"/>
      <c r="J53" s="89">
        <f>'LIMA RAMP A MASTER'!J53</f>
        <v>75750</v>
      </c>
      <c r="K53" s="185">
        <f>'LIMA RAMP A MASTER'!K53</f>
        <v>794.51722666666672</v>
      </c>
      <c r="L53" s="186"/>
      <c r="M53" s="170">
        <f>'LIMA RAMP A MASTER'!M53</f>
        <v>16</v>
      </c>
      <c r="N53" s="297">
        <f>'LIMA RAMP A MASTER'!N53</f>
        <v>0.06</v>
      </c>
      <c r="O53" s="283"/>
      <c r="P53" s="297">
        <f>'LIMA RAMP A MASTER'!P53</f>
        <v>0.96</v>
      </c>
      <c r="Q53" s="283"/>
      <c r="R53" s="193">
        <f>'LIMA RAMP A MASTER'!R53</f>
        <v>0</v>
      </c>
      <c r="S53" s="184"/>
      <c r="T53" s="185">
        <f>'LIMA RAMP A MASTER'!T53</f>
        <v>795.47722666666675</v>
      </c>
      <c r="U53" s="186"/>
      <c r="V53" s="171">
        <f>'LIMA RAMP A MASTER'!V53</f>
        <v>0</v>
      </c>
      <c r="W53" s="3"/>
      <c r="X53" s="183"/>
      <c r="Y53" s="184"/>
      <c r="Z53" s="183"/>
      <c r="AA53" s="184"/>
      <c r="AB53" s="183"/>
      <c r="AC53" s="184"/>
      <c r="AD53" s="183"/>
      <c r="AE53" s="184"/>
      <c r="AF53" s="8"/>
      <c r="AG53" s="35"/>
      <c r="AH53" s="183"/>
      <c r="AI53" s="184"/>
      <c r="AJ53" s="8"/>
      <c r="AK53" s="183"/>
      <c r="AL53" s="184"/>
      <c r="AM53" s="183"/>
      <c r="AN53" s="184"/>
      <c r="AO53" s="183"/>
      <c r="AP53" s="184"/>
      <c r="AQ53" s="183"/>
      <c r="AR53" s="184"/>
      <c r="AS53" s="46"/>
    </row>
    <row r="54" spans="1:45" s="7" customFormat="1" ht="12.75" customHeight="1">
      <c r="A54" s="281"/>
      <c r="B54" s="184"/>
      <c r="C54" s="281"/>
      <c r="D54" s="184"/>
      <c r="E54" s="281"/>
      <c r="F54" s="184"/>
      <c r="G54" s="281"/>
      <c r="H54" s="184"/>
      <c r="I54" s="8"/>
      <c r="J54" s="35">
        <f>'LIMA RAMP A MASTER'!J54</f>
        <v>75774.34</v>
      </c>
      <c r="K54" s="185">
        <f>'LIMA RAMP A MASTER'!K54</f>
        <v>794.30949739202754</v>
      </c>
      <c r="L54" s="186"/>
      <c r="M54" s="170">
        <f>'LIMA RAMP A MASTER'!M54</f>
        <v>16</v>
      </c>
      <c r="N54" s="297">
        <f>'LIMA RAMP A MASTER'!N54</f>
        <v>0.06</v>
      </c>
      <c r="O54" s="283"/>
      <c r="P54" s="297">
        <f>'LIMA RAMP A MASTER'!P54</f>
        <v>0.96</v>
      </c>
      <c r="Q54" s="283"/>
      <c r="R54" s="193" t="str">
        <f>'LIMA RAMP A MASTER'!R54</f>
        <v>155:1</v>
      </c>
      <c r="S54" s="184"/>
      <c r="T54" s="185">
        <f>'LIMA RAMP A MASTER'!T54</f>
        <v>795.26949739202757</v>
      </c>
      <c r="U54" s="186"/>
      <c r="V54" s="171" t="str">
        <f>'LIMA RAMP A MASTER'!V54</f>
        <v>FS</v>
      </c>
      <c r="W54" s="3"/>
      <c r="X54" s="183"/>
      <c r="Y54" s="184"/>
      <c r="Z54" s="183"/>
      <c r="AA54" s="184"/>
      <c r="AB54" s="183"/>
      <c r="AC54" s="184"/>
      <c r="AD54" s="183"/>
      <c r="AE54" s="184"/>
      <c r="AF54" s="8"/>
      <c r="AG54" s="35"/>
      <c r="AH54" s="183"/>
      <c r="AI54" s="184"/>
      <c r="AJ54" s="8"/>
      <c r="AK54" s="183"/>
      <c r="AL54" s="184"/>
      <c r="AM54" s="183"/>
      <c r="AN54" s="184"/>
      <c r="AO54" s="183"/>
      <c r="AP54" s="184"/>
      <c r="AQ54" s="183"/>
      <c r="AR54" s="184"/>
      <c r="AS54" s="46"/>
    </row>
    <row r="55" spans="1:45" s="7" customFormat="1" ht="12.75" customHeight="1">
      <c r="A55" s="281"/>
      <c r="B55" s="184"/>
      <c r="C55" s="281"/>
      <c r="D55" s="184"/>
      <c r="E55" s="281"/>
      <c r="F55" s="184"/>
      <c r="G55" s="281"/>
      <c r="H55" s="184"/>
      <c r="I55" s="8"/>
      <c r="J55" s="89">
        <f>'LIMA RAMP A MASTER'!J55</f>
        <v>75775</v>
      </c>
      <c r="K55" s="185">
        <f>'LIMA RAMP A MASTER'!K55</f>
        <v>794.30507796875008</v>
      </c>
      <c r="L55" s="186"/>
      <c r="M55" s="170">
        <f>'LIMA RAMP A MASTER'!M55</f>
        <v>16</v>
      </c>
      <c r="N55" s="297">
        <f>'LIMA RAMP A MASTER'!N55</f>
        <v>5.9734326593835221E-2</v>
      </c>
      <c r="O55" s="283"/>
      <c r="P55" s="297">
        <f>'LIMA RAMP A MASTER'!P55</f>
        <v>0.95574922550136354</v>
      </c>
      <c r="Q55" s="283"/>
      <c r="R55" s="193" t="str">
        <f>'LIMA RAMP A MASTER'!R55</f>
        <v>155:1</v>
      </c>
      <c r="S55" s="184"/>
      <c r="T55" s="185">
        <f>'LIMA RAMP A MASTER'!T55</f>
        <v>795.26082719425142</v>
      </c>
      <c r="U55" s="186"/>
      <c r="V55" s="171">
        <f>'LIMA RAMP A MASTER'!V55</f>
        <v>0</v>
      </c>
      <c r="W55" s="3"/>
      <c r="X55" s="183"/>
      <c r="Y55" s="184"/>
      <c r="Z55" s="183"/>
      <c r="AA55" s="184"/>
      <c r="AB55" s="183"/>
      <c r="AC55" s="184"/>
      <c r="AD55" s="183"/>
      <c r="AE55" s="184"/>
      <c r="AF55" s="8"/>
      <c r="AG55" s="35"/>
      <c r="AH55" s="183"/>
      <c r="AI55" s="184"/>
      <c r="AJ55" s="8"/>
      <c r="AK55" s="183"/>
      <c r="AL55" s="184"/>
      <c r="AM55" s="183"/>
      <c r="AN55" s="184"/>
      <c r="AO55" s="183"/>
      <c r="AP55" s="184"/>
      <c r="AQ55" s="183"/>
      <c r="AR55" s="184"/>
      <c r="AS55" s="46"/>
    </row>
    <row r="56" spans="1:45" s="7" customFormat="1" ht="12.75" customHeight="1">
      <c r="A56" s="281"/>
      <c r="B56" s="184"/>
      <c r="C56" s="281"/>
      <c r="D56" s="184"/>
      <c r="E56" s="281"/>
      <c r="F56" s="184"/>
      <c r="G56" s="281"/>
      <c r="H56" s="184"/>
      <c r="I56" s="8"/>
      <c r="J56" s="89">
        <f>'LIMA RAMP A MASTER'!J56</f>
        <v>75800</v>
      </c>
      <c r="K56" s="185">
        <f>'LIMA RAMP A MASTER'!K56</f>
        <v>794.18484854166661</v>
      </c>
      <c r="L56" s="186"/>
      <c r="M56" s="170">
        <f>'LIMA RAMP A MASTER'!M56</f>
        <v>16</v>
      </c>
      <c r="N56" s="297">
        <f>'LIMA RAMP A MASTER'!N56</f>
        <v>4.9670939996737842E-2</v>
      </c>
      <c r="O56" s="283"/>
      <c r="P56" s="297">
        <f>'LIMA RAMP A MASTER'!P56</f>
        <v>0.79473503994780548</v>
      </c>
      <c r="Q56" s="283"/>
      <c r="R56" s="193" t="str">
        <f>'LIMA RAMP A MASTER'!R56</f>
        <v>155:1</v>
      </c>
      <c r="S56" s="184"/>
      <c r="T56" s="185">
        <f>'LIMA RAMP A MASTER'!T56</f>
        <v>794.97958358161441</v>
      </c>
      <c r="U56" s="186"/>
      <c r="V56" s="171">
        <f>'LIMA RAMP A MASTER'!V56</f>
        <v>0</v>
      </c>
      <c r="W56" s="3"/>
      <c r="X56" s="183"/>
      <c r="Y56" s="184"/>
      <c r="Z56" s="183"/>
      <c r="AA56" s="184"/>
      <c r="AB56" s="183"/>
      <c r="AC56" s="184"/>
      <c r="AD56" s="183"/>
      <c r="AE56" s="184"/>
      <c r="AF56" s="8"/>
      <c r="AG56" s="35"/>
      <c r="AH56" s="183"/>
      <c r="AI56" s="184"/>
      <c r="AJ56" s="8"/>
      <c r="AK56" s="183"/>
      <c r="AL56" s="184"/>
      <c r="AM56" s="183"/>
      <c r="AN56" s="184"/>
      <c r="AO56" s="183"/>
      <c r="AP56" s="184"/>
      <c r="AQ56" s="183"/>
      <c r="AR56" s="184"/>
      <c r="AS56" s="46"/>
    </row>
    <row r="57" spans="1:45" s="7" customFormat="1" ht="12.75" customHeight="1">
      <c r="A57" s="281"/>
      <c r="B57" s="184"/>
      <c r="C57" s="281"/>
      <c r="D57" s="184"/>
      <c r="E57" s="281"/>
      <c r="F57" s="184"/>
      <c r="G57" s="281"/>
      <c r="H57" s="184"/>
      <c r="I57" s="8"/>
      <c r="J57" s="35">
        <f>'LIMA RAMP A MASTER'!J57</f>
        <v>75820.84</v>
      </c>
      <c r="K57" s="185">
        <f>'LIMA RAMP A MASTER'!K57</f>
        <v>794.1548740865901</v>
      </c>
      <c r="L57" s="186"/>
      <c r="M57" s="170">
        <f>'LIMA RAMP A MASTER'!M57</f>
        <v>16</v>
      </c>
      <c r="N57" s="297">
        <f>'LIMA RAMP A MASTER'!N57</f>
        <v>4.1282100929398866E-2</v>
      </c>
      <c r="O57" s="283"/>
      <c r="P57" s="297">
        <f>'LIMA RAMP A MASTER'!P57</f>
        <v>0.66051361487038185</v>
      </c>
      <c r="Q57" s="283"/>
      <c r="R57" s="193" t="str">
        <f>'LIMA RAMP A MASTER'!R57</f>
        <v>155:1</v>
      </c>
      <c r="S57" s="184"/>
      <c r="T57" s="185">
        <f>'LIMA RAMP A MASTER'!T57</f>
        <v>794.81538770146051</v>
      </c>
      <c r="U57" s="186"/>
      <c r="V57" s="171" t="str">
        <f>'LIMA RAMP A MASTER'!V57</f>
        <v>PCC</v>
      </c>
      <c r="W57" s="3"/>
      <c r="X57" s="183"/>
      <c r="Y57" s="184"/>
      <c r="Z57" s="183"/>
      <c r="AA57" s="184"/>
      <c r="AB57" s="183"/>
      <c r="AC57" s="184"/>
      <c r="AD57" s="183"/>
      <c r="AE57" s="184"/>
      <c r="AF57" s="8"/>
      <c r="AG57" s="35"/>
      <c r="AH57" s="183"/>
      <c r="AI57" s="184"/>
      <c r="AJ57" s="8"/>
      <c r="AK57" s="183"/>
      <c r="AL57" s="184"/>
      <c r="AM57" s="183"/>
      <c r="AN57" s="184"/>
      <c r="AO57" s="183"/>
      <c r="AP57" s="184"/>
      <c r="AQ57" s="183"/>
      <c r="AR57" s="184"/>
      <c r="AS57" s="46"/>
    </row>
    <row r="58" spans="1:45" s="7" customFormat="1" ht="12.75" customHeight="1">
      <c r="A58" s="281"/>
      <c r="B58" s="184"/>
      <c r="C58" s="281"/>
      <c r="D58" s="184"/>
      <c r="E58" s="281"/>
      <c r="F58" s="184"/>
      <c r="G58" s="281"/>
      <c r="H58" s="184"/>
      <c r="I58" s="8"/>
      <c r="J58" s="89"/>
      <c r="K58" s="185"/>
      <c r="L58" s="186"/>
      <c r="M58" s="38"/>
      <c r="N58" s="297"/>
      <c r="O58" s="283"/>
      <c r="P58" s="297"/>
      <c r="Q58" s="283"/>
      <c r="R58" s="183"/>
      <c r="S58" s="184"/>
      <c r="T58" s="185"/>
      <c r="U58" s="186"/>
      <c r="V58" s="93"/>
      <c r="W58" s="3"/>
      <c r="X58" s="183"/>
      <c r="Y58" s="184"/>
      <c r="Z58" s="183"/>
      <c r="AA58" s="184"/>
      <c r="AB58" s="183"/>
      <c r="AC58" s="184"/>
      <c r="AD58" s="183"/>
      <c r="AE58" s="184"/>
      <c r="AF58" s="8"/>
      <c r="AG58" s="35"/>
      <c r="AH58" s="183"/>
      <c r="AI58" s="184"/>
      <c r="AJ58" s="8"/>
      <c r="AK58" s="183"/>
      <c r="AL58" s="184"/>
      <c r="AM58" s="183"/>
      <c r="AN58" s="184"/>
      <c r="AO58" s="183"/>
      <c r="AP58" s="184"/>
      <c r="AQ58" s="183"/>
      <c r="AR58" s="184"/>
      <c r="AS58" s="46"/>
    </row>
    <row r="59" spans="1:45" s="7" customFormat="1" ht="12.75" customHeight="1">
      <c r="A59" s="281"/>
      <c r="B59" s="184"/>
      <c r="C59" s="281"/>
      <c r="D59" s="184"/>
      <c r="E59" s="281"/>
      <c r="F59" s="184"/>
      <c r="G59" s="281"/>
      <c r="H59" s="184"/>
      <c r="I59" s="8"/>
      <c r="J59" s="95"/>
      <c r="K59" s="185"/>
      <c r="L59" s="186"/>
      <c r="M59" s="38"/>
      <c r="N59" s="297"/>
      <c r="O59" s="283"/>
      <c r="P59" s="297"/>
      <c r="Q59" s="283"/>
      <c r="R59" s="183"/>
      <c r="S59" s="184"/>
      <c r="T59" s="185"/>
      <c r="U59" s="186"/>
      <c r="V59" s="93"/>
      <c r="W59" s="3"/>
      <c r="X59" s="183"/>
      <c r="Y59" s="184"/>
      <c r="Z59" s="183"/>
      <c r="AA59" s="184"/>
      <c r="AB59" s="183"/>
      <c r="AC59" s="184"/>
      <c r="AD59" s="183"/>
      <c r="AE59" s="184"/>
      <c r="AF59" s="8"/>
      <c r="AG59" s="35"/>
      <c r="AH59" s="183"/>
      <c r="AI59" s="184"/>
      <c r="AJ59" s="8"/>
      <c r="AK59" s="183"/>
      <c r="AL59" s="184"/>
      <c r="AM59" s="183"/>
      <c r="AN59" s="184"/>
      <c r="AO59" s="183"/>
      <c r="AP59" s="184"/>
      <c r="AQ59" s="183"/>
      <c r="AR59" s="184"/>
      <c r="AS59" s="46"/>
    </row>
    <row r="60" spans="1:45" s="7" customFormat="1" ht="12.75" customHeight="1">
      <c r="A60" s="281"/>
      <c r="B60" s="184"/>
      <c r="C60" s="281"/>
      <c r="D60" s="184"/>
      <c r="E60" s="281"/>
      <c r="F60" s="184"/>
      <c r="G60" s="281"/>
      <c r="H60" s="184"/>
      <c r="I60" s="8"/>
      <c r="J60" s="89"/>
      <c r="K60" s="185"/>
      <c r="L60" s="186"/>
      <c r="M60" s="38"/>
      <c r="N60" s="297"/>
      <c r="O60" s="283"/>
      <c r="P60" s="297"/>
      <c r="Q60" s="283"/>
      <c r="R60" s="183"/>
      <c r="S60" s="184"/>
      <c r="T60" s="185"/>
      <c r="U60" s="186"/>
      <c r="V60" s="93"/>
      <c r="W60" s="3"/>
      <c r="X60" s="183"/>
      <c r="Y60" s="184"/>
      <c r="Z60" s="183"/>
      <c r="AA60" s="184"/>
      <c r="AB60" s="183"/>
      <c r="AC60" s="184"/>
      <c r="AD60" s="183"/>
      <c r="AE60" s="184"/>
      <c r="AF60" s="8"/>
      <c r="AG60" s="35"/>
      <c r="AH60" s="183"/>
      <c r="AI60" s="184"/>
      <c r="AJ60" s="8"/>
      <c r="AK60" s="183"/>
      <c r="AL60" s="184"/>
      <c r="AM60" s="183"/>
      <c r="AN60" s="184"/>
      <c r="AO60" s="183"/>
      <c r="AP60" s="184"/>
      <c r="AQ60" s="183"/>
      <c r="AR60" s="184"/>
      <c r="AS60" s="46"/>
    </row>
    <row r="61" spans="1:45" s="7" customFormat="1" ht="12.75" customHeight="1">
      <c r="A61" s="281"/>
      <c r="B61" s="184"/>
      <c r="C61" s="281"/>
      <c r="D61" s="184"/>
      <c r="E61" s="281"/>
      <c r="F61" s="184"/>
      <c r="G61" s="281"/>
      <c r="H61" s="184"/>
      <c r="I61" s="8"/>
      <c r="J61" s="89"/>
      <c r="K61" s="185"/>
      <c r="L61" s="186"/>
      <c r="M61" s="38"/>
      <c r="N61" s="297"/>
      <c r="O61" s="283"/>
      <c r="P61" s="297"/>
      <c r="Q61" s="283"/>
      <c r="R61" s="183"/>
      <c r="S61" s="184"/>
      <c r="T61" s="185"/>
      <c r="U61" s="186"/>
      <c r="V61" s="93"/>
      <c r="W61" s="3"/>
      <c r="X61" s="183"/>
      <c r="Y61" s="184"/>
      <c r="Z61" s="183"/>
      <c r="AA61" s="184"/>
      <c r="AB61" s="183"/>
      <c r="AC61" s="184"/>
      <c r="AD61" s="183"/>
      <c r="AE61" s="184"/>
      <c r="AF61" s="8"/>
      <c r="AG61" s="35"/>
      <c r="AH61" s="183"/>
      <c r="AI61" s="184"/>
      <c r="AJ61" s="8"/>
      <c r="AK61" s="183"/>
      <c r="AL61" s="184"/>
      <c r="AM61" s="183"/>
      <c r="AN61" s="184"/>
      <c r="AO61" s="183"/>
      <c r="AP61" s="184"/>
      <c r="AQ61" s="183"/>
      <c r="AR61" s="184"/>
      <c r="AS61" s="46"/>
    </row>
    <row r="62" spans="1:45" s="7" customFormat="1" ht="12.75" customHeight="1">
      <c r="A62" s="281"/>
      <c r="B62" s="184"/>
      <c r="C62" s="281"/>
      <c r="D62" s="184"/>
      <c r="E62" s="281"/>
      <c r="F62" s="184"/>
      <c r="G62" s="281"/>
      <c r="H62" s="184"/>
      <c r="I62" s="8"/>
      <c r="J62" s="95"/>
      <c r="K62" s="185"/>
      <c r="L62" s="186"/>
      <c r="M62" s="38"/>
      <c r="N62" s="191"/>
      <c r="O62" s="192"/>
      <c r="P62" s="297"/>
      <c r="Q62" s="283"/>
      <c r="R62" s="183"/>
      <c r="S62" s="184"/>
      <c r="T62" s="185"/>
      <c r="U62" s="186"/>
      <c r="V62" s="93"/>
      <c r="W62" s="3"/>
      <c r="X62" s="183"/>
      <c r="Y62" s="184"/>
      <c r="Z62" s="183"/>
      <c r="AA62" s="184"/>
      <c r="AB62" s="183"/>
      <c r="AC62" s="184"/>
      <c r="AD62" s="183"/>
      <c r="AE62" s="184"/>
      <c r="AF62" s="8"/>
      <c r="AG62" s="9"/>
      <c r="AH62" s="183"/>
      <c r="AI62" s="184"/>
      <c r="AJ62" s="8"/>
      <c r="AK62" s="183"/>
      <c r="AL62" s="184"/>
      <c r="AM62" s="183"/>
      <c r="AN62" s="184"/>
      <c r="AO62" s="183"/>
      <c r="AP62" s="184"/>
      <c r="AQ62" s="183"/>
      <c r="AR62" s="184"/>
      <c r="AS62" s="46"/>
    </row>
    <row r="63" spans="1:45" s="7" customFormat="1" ht="12.75" customHeight="1">
      <c r="A63" s="281"/>
      <c r="B63" s="184"/>
      <c r="C63" s="281"/>
      <c r="D63" s="184"/>
      <c r="E63" s="281"/>
      <c r="F63" s="184"/>
      <c r="G63" s="281"/>
      <c r="H63" s="184"/>
      <c r="I63" s="8"/>
      <c r="J63" s="89"/>
      <c r="K63" s="185"/>
      <c r="L63" s="186"/>
      <c r="M63" s="38"/>
      <c r="N63" s="297"/>
      <c r="O63" s="283"/>
      <c r="P63" s="297"/>
      <c r="Q63" s="283"/>
      <c r="R63" s="183"/>
      <c r="S63" s="184"/>
      <c r="T63" s="185"/>
      <c r="U63" s="186"/>
      <c r="V63" s="93"/>
      <c r="W63" s="3"/>
      <c r="X63" s="183"/>
      <c r="Y63" s="184"/>
      <c r="Z63" s="183"/>
      <c r="AA63" s="184"/>
      <c r="AB63" s="183"/>
      <c r="AC63" s="184"/>
      <c r="AD63" s="183"/>
      <c r="AE63" s="184"/>
      <c r="AF63" s="8"/>
      <c r="AG63" s="9"/>
      <c r="AH63" s="183"/>
      <c r="AI63" s="184"/>
      <c r="AJ63" s="8"/>
      <c r="AK63" s="183"/>
      <c r="AL63" s="184"/>
      <c r="AM63" s="183"/>
      <c r="AN63" s="184"/>
      <c r="AO63" s="183"/>
      <c r="AP63" s="184"/>
      <c r="AQ63" s="183"/>
      <c r="AR63" s="184"/>
      <c r="AS63" s="46"/>
    </row>
    <row r="64" spans="1:45" s="7" customFormat="1" ht="12.75" customHeight="1">
      <c r="A64" s="281"/>
      <c r="B64" s="184"/>
      <c r="C64" s="281"/>
      <c r="D64" s="184"/>
      <c r="E64" s="281"/>
      <c r="F64" s="184"/>
      <c r="G64" s="281"/>
      <c r="H64" s="184"/>
      <c r="I64" s="8"/>
      <c r="J64" s="95"/>
      <c r="K64" s="185"/>
      <c r="L64" s="186"/>
      <c r="M64" s="38"/>
      <c r="N64" s="297"/>
      <c r="O64" s="283"/>
      <c r="P64" s="297"/>
      <c r="Q64" s="283"/>
      <c r="R64" s="183"/>
      <c r="S64" s="184"/>
      <c r="T64" s="185"/>
      <c r="U64" s="186"/>
      <c r="V64" s="93"/>
      <c r="W64" s="3"/>
      <c r="X64" s="183"/>
      <c r="Y64" s="184"/>
      <c r="Z64" s="183"/>
      <c r="AA64" s="184"/>
      <c r="AB64" s="183"/>
      <c r="AC64" s="184"/>
      <c r="AD64" s="183"/>
      <c r="AE64" s="184"/>
      <c r="AF64" s="8"/>
      <c r="AG64" s="9"/>
      <c r="AH64" s="183"/>
      <c r="AI64" s="184"/>
      <c r="AJ64" s="8"/>
      <c r="AK64" s="183"/>
      <c r="AL64" s="184"/>
      <c r="AM64" s="183"/>
      <c r="AN64" s="184"/>
      <c r="AO64" s="183"/>
      <c r="AP64" s="184"/>
      <c r="AQ64" s="183"/>
      <c r="AR64" s="184"/>
      <c r="AS64" s="46"/>
    </row>
    <row r="65" spans="1:45" s="7" customFormat="1" ht="12.75" customHeight="1">
      <c r="A65" s="281"/>
      <c r="B65" s="184"/>
      <c r="C65" s="281"/>
      <c r="D65" s="184"/>
      <c r="E65" s="281"/>
      <c r="F65" s="184"/>
      <c r="G65" s="281"/>
      <c r="H65" s="184"/>
      <c r="I65" s="8"/>
      <c r="J65" s="89"/>
      <c r="K65" s="185"/>
      <c r="L65" s="186"/>
      <c r="M65" s="38"/>
      <c r="N65" s="297"/>
      <c r="O65" s="283"/>
      <c r="P65" s="297"/>
      <c r="Q65" s="283"/>
      <c r="R65" s="183"/>
      <c r="S65" s="184"/>
      <c r="T65" s="185"/>
      <c r="U65" s="186"/>
      <c r="V65" s="93"/>
      <c r="W65" s="3"/>
      <c r="X65" s="183"/>
      <c r="Y65" s="184"/>
      <c r="Z65" s="183"/>
      <c r="AA65" s="184"/>
      <c r="AB65" s="183"/>
      <c r="AC65" s="184"/>
      <c r="AD65" s="183"/>
      <c r="AE65" s="184"/>
      <c r="AF65" s="8"/>
      <c r="AG65" s="9"/>
      <c r="AH65" s="183"/>
      <c r="AI65" s="184"/>
      <c r="AJ65" s="8"/>
      <c r="AK65" s="183"/>
      <c r="AL65" s="184"/>
      <c r="AM65" s="183"/>
      <c r="AN65" s="184"/>
      <c r="AO65" s="183"/>
      <c r="AP65" s="184"/>
      <c r="AQ65" s="183"/>
      <c r="AR65" s="184"/>
      <c r="AS65" s="46"/>
    </row>
    <row r="66" spans="1:45" s="7" customFormat="1" ht="12.75" customHeight="1">
      <c r="A66" s="281"/>
      <c r="B66" s="184"/>
      <c r="C66" s="281"/>
      <c r="D66" s="184"/>
      <c r="E66" s="281"/>
      <c r="F66" s="184"/>
      <c r="G66" s="281"/>
      <c r="H66" s="184"/>
      <c r="I66" s="8"/>
      <c r="J66" s="89"/>
      <c r="K66" s="185"/>
      <c r="L66" s="186"/>
      <c r="M66" s="38"/>
      <c r="N66" s="297"/>
      <c r="O66" s="283"/>
      <c r="P66" s="297"/>
      <c r="Q66" s="283"/>
      <c r="R66" s="183"/>
      <c r="S66" s="184"/>
      <c r="T66" s="185"/>
      <c r="U66" s="186"/>
      <c r="V66" s="93"/>
      <c r="W66" s="3"/>
      <c r="X66" s="183"/>
      <c r="Y66" s="184"/>
      <c r="Z66" s="183"/>
      <c r="AA66" s="184"/>
      <c r="AB66" s="183"/>
      <c r="AC66" s="184"/>
      <c r="AD66" s="183"/>
      <c r="AE66" s="184"/>
      <c r="AF66" s="8"/>
      <c r="AG66" s="9"/>
      <c r="AH66" s="183"/>
      <c r="AI66" s="184"/>
      <c r="AJ66" s="8"/>
      <c r="AK66" s="183"/>
      <c r="AL66" s="184"/>
      <c r="AM66" s="183"/>
      <c r="AN66" s="184"/>
      <c r="AO66" s="183"/>
      <c r="AP66" s="184"/>
      <c r="AQ66" s="183"/>
      <c r="AR66" s="184"/>
      <c r="AS66" s="46"/>
    </row>
    <row r="67" spans="1:45" s="7" customFormat="1" ht="12.75" customHeight="1">
      <c r="A67" s="281"/>
      <c r="B67" s="184"/>
      <c r="C67" s="281"/>
      <c r="D67" s="184"/>
      <c r="E67" s="281"/>
      <c r="F67" s="184"/>
      <c r="G67" s="281"/>
      <c r="H67" s="184"/>
      <c r="I67" s="8"/>
      <c r="J67" s="89"/>
      <c r="K67" s="185"/>
      <c r="L67" s="186"/>
      <c r="M67" s="39"/>
      <c r="N67" s="297"/>
      <c r="O67" s="283"/>
      <c r="P67" s="297"/>
      <c r="Q67" s="283"/>
      <c r="R67" s="328"/>
      <c r="S67" s="329"/>
      <c r="T67" s="185"/>
      <c r="U67" s="186"/>
      <c r="V67" s="93"/>
      <c r="W67" s="3"/>
      <c r="X67" s="183"/>
      <c r="Y67" s="184"/>
      <c r="Z67" s="183"/>
      <c r="AA67" s="184"/>
      <c r="AB67" s="183"/>
      <c r="AC67" s="184"/>
      <c r="AD67" s="183"/>
      <c r="AE67" s="184"/>
      <c r="AF67" s="8"/>
      <c r="AG67" s="9"/>
      <c r="AH67" s="183"/>
      <c r="AI67" s="184"/>
      <c r="AJ67" s="8"/>
      <c r="AK67" s="183"/>
      <c r="AL67" s="184"/>
      <c r="AM67" s="183"/>
      <c r="AN67" s="184"/>
      <c r="AO67" s="183"/>
      <c r="AP67" s="184"/>
      <c r="AQ67" s="183"/>
      <c r="AR67" s="184"/>
      <c r="AS67" s="46"/>
    </row>
    <row r="68" spans="1:45" s="7" customFormat="1" ht="12.75" customHeight="1">
      <c r="A68" s="281"/>
      <c r="B68" s="184"/>
      <c r="C68" s="281"/>
      <c r="D68" s="184"/>
      <c r="E68" s="281"/>
      <c r="F68" s="184"/>
      <c r="G68" s="281"/>
      <c r="H68" s="184"/>
      <c r="I68" s="8"/>
      <c r="J68" s="35"/>
      <c r="K68" s="185"/>
      <c r="L68" s="186"/>
      <c r="M68" s="39"/>
      <c r="N68" s="297"/>
      <c r="O68" s="283"/>
      <c r="P68" s="297"/>
      <c r="Q68" s="283"/>
      <c r="R68" s="328"/>
      <c r="S68" s="329"/>
      <c r="T68" s="185"/>
      <c r="U68" s="186"/>
      <c r="V68" s="93"/>
      <c r="W68" s="3"/>
      <c r="X68" s="183"/>
      <c r="Y68" s="184"/>
      <c r="Z68" s="183"/>
      <c r="AA68" s="184"/>
      <c r="AB68" s="183"/>
      <c r="AC68" s="184"/>
      <c r="AD68" s="183"/>
      <c r="AE68" s="184"/>
      <c r="AF68" s="8"/>
      <c r="AG68" s="9"/>
      <c r="AH68" s="183"/>
      <c r="AI68" s="184"/>
      <c r="AJ68" s="8"/>
      <c r="AK68" s="183"/>
      <c r="AL68" s="184"/>
      <c r="AM68" s="183"/>
      <c r="AN68" s="184"/>
      <c r="AO68" s="183"/>
      <c r="AP68" s="184"/>
      <c r="AQ68" s="183"/>
      <c r="AR68" s="184"/>
      <c r="AS68" s="46"/>
    </row>
    <row r="69" spans="1:45" s="7" customFormat="1" ht="12.75" customHeight="1">
      <c r="A69" s="281"/>
      <c r="B69" s="184"/>
      <c r="C69" s="281"/>
      <c r="D69" s="184"/>
      <c r="E69" s="281"/>
      <c r="F69" s="184"/>
      <c r="G69" s="281"/>
      <c r="H69" s="184"/>
      <c r="I69" s="8"/>
      <c r="J69" s="35"/>
      <c r="K69" s="185"/>
      <c r="L69" s="186"/>
      <c r="M69" s="39"/>
      <c r="N69" s="297"/>
      <c r="O69" s="283"/>
      <c r="P69" s="297"/>
      <c r="Q69" s="283"/>
      <c r="R69" s="328"/>
      <c r="S69" s="329"/>
      <c r="T69" s="185"/>
      <c r="U69" s="186"/>
      <c r="V69" s="93"/>
      <c r="W69" s="3"/>
      <c r="X69" s="183"/>
      <c r="Y69" s="184"/>
      <c r="Z69" s="183"/>
      <c r="AA69" s="184"/>
      <c r="AB69" s="183"/>
      <c r="AC69" s="184"/>
      <c r="AD69" s="183"/>
      <c r="AE69" s="184"/>
      <c r="AF69" s="8"/>
      <c r="AG69" s="9"/>
      <c r="AH69" s="183"/>
      <c r="AI69" s="184"/>
      <c r="AJ69" s="8"/>
      <c r="AK69" s="183"/>
      <c r="AL69" s="184"/>
      <c r="AM69" s="183"/>
      <c r="AN69" s="184"/>
      <c r="AO69" s="183"/>
      <c r="AP69" s="184"/>
      <c r="AQ69" s="183"/>
      <c r="AR69" s="184"/>
      <c r="AS69" s="46"/>
    </row>
    <row r="70" spans="1:45" s="7" customFormat="1" ht="12.75" customHeight="1">
      <c r="A70" s="281"/>
      <c r="B70" s="184"/>
      <c r="C70" s="281"/>
      <c r="D70" s="184"/>
      <c r="E70" s="281"/>
      <c r="F70" s="184"/>
      <c r="G70" s="281"/>
      <c r="H70" s="184"/>
      <c r="I70" s="8"/>
      <c r="J70" s="35"/>
      <c r="K70" s="185"/>
      <c r="L70" s="186"/>
      <c r="M70" s="39"/>
      <c r="N70" s="297"/>
      <c r="O70" s="283"/>
      <c r="P70" s="297"/>
      <c r="Q70" s="283"/>
      <c r="R70" s="328"/>
      <c r="S70" s="329"/>
      <c r="T70" s="185"/>
      <c r="U70" s="186"/>
      <c r="V70" s="93"/>
      <c r="W70" s="3"/>
      <c r="X70" s="183"/>
      <c r="Y70" s="184"/>
      <c r="Z70" s="183"/>
      <c r="AA70" s="184"/>
      <c r="AB70" s="183"/>
      <c r="AC70" s="184"/>
      <c r="AD70" s="183"/>
      <c r="AE70" s="184"/>
      <c r="AF70" s="8"/>
      <c r="AG70" s="9"/>
      <c r="AH70" s="183"/>
      <c r="AI70" s="184"/>
      <c r="AJ70" s="8"/>
      <c r="AK70" s="183"/>
      <c r="AL70" s="184"/>
      <c r="AM70" s="183"/>
      <c r="AN70" s="184"/>
      <c r="AO70" s="183"/>
      <c r="AP70" s="184"/>
      <c r="AQ70" s="183"/>
      <c r="AR70" s="184"/>
      <c r="AS70" s="46"/>
    </row>
    <row r="71" spans="1:45" s="7" customFormat="1" ht="12.75" customHeight="1">
      <c r="A71" s="281"/>
      <c r="B71" s="184"/>
      <c r="C71" s="281"/>
      <c r="D71" s="184"/>
      <c r="E71" s="281"/>
      <c r="F71" s="184"/>
      <c r="G71" s="281"/>
      <c r="H71" s="184"/>
      <c r="I71" s="8"/>
      <c r="J71" s="35"/>
      <c r="K71" s="185"/>
      <c r="L71" s="186"/>
      <c r="M71" s="39"/>
      <c r="N71" s="297"/>
      <c r="O71" s="283"/>
      <c r="P71" s="297"/>
      <c r="Q71" s="283"/>
      <c r="R71" s="328"/>
      <c r="S71" s="329"/>
      <c r="T71" s="185"/>
      <c r="U71" s="186"/>
      <c r="V71" s="46"/>
      <c r="W71" s="3"/>
      <c r="X71" s="183"/>
      <c r="Y71" s="184"/>
      <c r="Z71" s="183"/>
      <c r="AA71" s="184"/>
      <c r="AB71" s="183"/>
      <c r="AC71" s="184"/>
      <c r="AD71" s="183"/>
      <c r="AE71" s="184"/>
      <c r="AF71" s="8"/>
      <c r="AG71" s="9"/>
      <c r="AH71" s="183"/>
      <c r="AI71" s="184"/>
      <c r="AJ71" s="8"/>
      <c r="AK71" s="183"/>
      <c r="AL71" s="184"/>
      <c r="AM71" s="183"/>
      <c r="AN71" s="184"/>
      <c r="AO71" s="183"/>
      <c r="AP71" s="184"/>
      <c r="AQ71" s="183"/>
      <c r="AR71" s="184"/>
      <c r="AS71" s="46"/>
    </row>
    <row r="72" spans="1:45" s="7" customFormat="1" ht="12.75" customHeight="1">
      <c r="A72" s="281"/>
      <c r="B72" s="184"/>
      <c r="C72" s="281"/>
      <c r="D72" s="184"/>
      <c r="E72" s="281"/>
      <c r="F72" s="184"/>
      <c r="G72" s="281"/>
      <c r="H72" s="184"/>
      <c r="I72" s="8"/>
      <c r="J72" s="35"/>
      <c r="K72" s="185"/>
      <c r="L72" s="186"/>
      <c r="M72" s="39"/>
      <c r="N72" s="297"/>
      <c r="O72" s="283"/>
      <c r="P72" s="297"/>
      <c r="Q72" s="283"/>
      <c r="R72" s="328"/>
      <c r="S72" s="329"/>
      <c r="T72" s="185"/>
      <c r="U72" s="186"/>
      <c r="V72" s="46"/>
      <c r="W72" s="3"/>
      <c r="X72" s="183"/>
      <c r="Y72" s="184"/>
      <c r="Z72" s="183"/>
      <c r="AA72" s="184"/>
      <c r="AB72" s="183"/>
      <c r="AC72" s="184"/>
      <c r="AD72" s="183"/>
      <c r="AE72" s="184"/>
      <c r="AF72" s="8"/>
      <c r="AG72" s="9"/>
      <c r="AH72" s="183"/>
      <c r="AI72" s="184"/>
      <c r="AJ72" s="8"/>
      <c r="AK72" s="183"/>
      <c r="AL72" s="184"/>
      <c r="AM72" s="183"/>
      <c r="AN72" s="184"/>
      <c r="AO72" s="183"/>
      <c r="AP72" s="184"/>
      <c r="AQ72" s="183"/>
      <c r="AR72" s="184"/>
      <c r="AS72" s="46"/>
    </row>
    <row r="73" spans="1:45" s="7" customFormat="1" ht="12.75" customHeight="1">
      <c r="A73" s="281"/>
      <c r="B73" s="184"/>
      <c r="C73" s="281"/>
      <c r="D73" s="184"/>
      <c r="E73" s="281"/>
      <c r="F73" s="184"/>
      <c r="G73" s="281"/>
      <c r="H73" s="184"/>
      <c r="I73" s="8"/>
      <c r="J73" s="35"/>
      <c r="K73" s="185"/>
      <c r="L73" s="186"/>
      <c r="M73" s="39"/>
      <c r="N73" s="297"/>
      <c r="O73" s="283"/>
      <c r="P73" s="297"/>
      <c r="Q73" s="283"/>
      <c r="R73" s="328"/>
      <c r="S73" s="329"/>
      <c r="T73" s="185"/>
      <c r="U73" s="186"/>
      <c r="V73" s="46"/>
      <c r="W73" s="3"/>
      <c r="X73" s="183"/>
      <c r="Y73" s="184"/>
      <c r="Z73" s="183"/>
      <c r="AA73" s="184"/>
      <c r="AB73" s="183"/>
      <c r="AC73" s="184"/>
      <c r="AD73" s="183"/>
      <c r="AE73" s="184"/>
      <c r="AF73" s="8"/>
      <c r="AG73" s="9"/>
      <c r="AH73" s="183"/>
      <c r="AI73" s="184"/>
      <c r="AJ73" s="8"/>
      <c r="AK73" s="183"/>
      <c r="AL73" s="184"/>
      <c r="AM73" s="183"/>
      <c r="AN73" s="184"/>
      <c r="AO73" s="183"/>
      <c r="AP73" s="184"/>
      <c r="AQ73" s="183"/>
      <c r="AR73" s="184"/>
      <c r="AS73" s="46"/>
    </row>
    <row r="74" spans="1:45" s="7" customFormat="1" ht="12.75" customHeight="1">
      <c r="A74" s="281"/>
      <c r="B74" s="184"/>
      <c r="C74" s="281"/>
      <c r="D74" s="184"/>
      <c r="E74" s="281"/>
      <c r="F74" s="184"/>
      <c r="G74" s="281"/>
      <c r="H74" s="184"/>
      <c r="I74" s="8"/>
      <c r="J74" s="35"/>
      <c r="K74" s="185"/>
      <c r="L74" s="186"/>
      <c r="M74" s="39"/>
      <c r="N74" s="297"/>
      <c r="O74" s="283"/>
      <c r="P74" s="297"/>
      <c r="Q74" s="283"/>
      <c r="R74" s="328"/>
      <c r="S74" s="329"/>
      <c r="T74" s="185"/>
      <c r="U74" s="186"/>
      <c r="V74" s="46"/>
      <c r="W74" s="3"/>
      <c r="X74" s="183"/>
      <c r="Y74" s="184"/>
      <c r="Z74" s="183"/>
      <c r="AA74" s="184"/>
      <c r="AB74" s="183"/>
      <c r="AC74" s="184"/>
      <c r="AD74" s="183"/>
      <c r="AE74" s="184"/>
      <c r="AF74" s="8"/>
      <c r="AG74" s="9"/>
      <c r="AH74" s="183"/>
      <c r="AI74" s="184"/>
      <c r="AJ74" s="8"/>
      <c r="AK74" s="183"/>
      <c r="AL74" s="184"/>
      <c r="AM74" s="183"/>
      <c r="AN74" s="184"/>
      <c r="AO74" s="183"/>
      <c r="AP74" s="184"/>
      <c r="AQ74" s="183"/>
      <c r="AR74" s="184"/>
      <c r="AS74" s="46"/>
    </row>
    <row r="75" spans="1:45" s="7" customFormat="1" ht="12.75" customHeight="1">
      <c r="A75" s="281"/>
      <c r="B75" s="184"/>
      <c r="C75" s="281"/>
      <c r="D75" s="184"/>
      <c r="E75" s="281"/>
      <c r="F75" s="184"/>
      <c r="G75" s="281"/>
      <c r="H75" s="184"/>
      <c r="I75" s="8"/>
      <c r="J75" s="35"/>
      <c r="K75" s="185"/>
      <c r="L75" s="186"/>
      <c r="M75" s="39"/>
      <c r="N75" s="297"/>
      <c r="O75" s="283"/>
      <c r="P75" s="297"/>
      <c r="Q75" s="283"/>
      <c r="R75" s="328"/>
      <c r="S75" s="329"/>
      <c r="T75" s="185"/>
      <c r="U75" s="186"/>
      <c r="V75" s="46"/>
      <c r="W75" s="10"/>
      <c r="X75" s="183"/>
      <c r="Y75" s="184"/>
      <c r="Z75" s="183"/>
      <c r="AA75" s="184"/>
      <c r="AB75" s="183"/>
      <c r="AC75" s="184"/>
      <c r="AD75" s="183"/>
      <c r="AE75" s="184"/>
      <c r="AF75" s="8"/>
      <c r="AG75" s="9"/>
      <c r="AH75" s="183"/>
      <c r="AI75" s="184"/>
      <c r="AJ75" s="8"/>
      <c r="AK75" s="183"/>
      <c r="AL75" s="184"/>
      <c r="AM75" s="183"/>
      <c r="AN75" s="184"/>
      <c r="AO75" s="183"/>
      <c r="AP75" s="184"/>
      <c r="AQ75" s="183"/>
      <c r="AR75" s="184"/>
      <c r="AS75" s="46"/>
    </row>
  </sheetData>
  <mergeCells count="1094"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AB4:AH5"/>
    <mergeCell ref="AI4:AP5"/>
    <mergeCell ref="AQ4:AR5"/>
    <mergeCell ref="AS4:AS5"/>
    <mergeCell ref="A6:V6"/>
    <mergeCell ref="X6:AS6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X9:X18"/>
    <mergeCell ref="Y9:Y18"/>
    <mergeCell ref="Z9:Z18"/>
    <mergeCell ref="AA9:AA18"/>
    <mergeCell ref="AB9:AB18"/>
    <mergeCell ref="AC9:AC18"/>
    <mergeCell ref="AD9:AD18"/>
    <mergeCell ref="AE9:AE18"/>
    <mergeCell ref="AF9:AF18"/>
    <mergeCell ref="AG9:AG18"/>
    <mergeCell ref="AH9:AH18"/>
    <mergeCell ref="AI9:AI18"/>
    <mergeCell ref="AJ9:AJ18"/>
    <mergeCell ref="AK9:AK18"/>
    <mergeCell ref="AL9:AL18"/>
    <mergeCell ref="AM9:AM18"/>
    <mergeCell ref="AN9:AN18"/>
    <mergeCell ref="AO9:AO18"/>
    <mergeCell ref="AP9:AP18"/>
    <mergeCell ref="N20:O20"/>
    <mergeCell ref="P20:Q20"/>
    <mergeCell ref="R20:S20"/>
    <mergeCell ref="T20:U20"/>
    <mergeCell ref="X20:Y20"/>
    <mergeCell ref="Z20:AA20"/>
    <mergeCell ref="AB20:AC20"/>
    <mergeCell ref="AD20:AE20"/>
    <mergeCell ref="AH20:AI20"/>
    <mergeCell ref="AK20:AL20"/>
    <mergeCell ref="AM20:AN20"/>
    <mergeCell ref="AO20:AP20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X19:Y19"/>
    <mergeCell ref="Z19:AA19"/>
    <mergeCell ref="AB19:AC19"/>
    <mergeCell ref="AD19:AE19"/>
    <mergeCell ref="AH19:AI19"/>
    <mergeCell ref="AK19:AL19"/>
    <mergeCell ref="AM19:AN19"/>
    <mergeCell ref="AO19:AP19"/>
    <mergeCell ref="AQ19:AR19"/>
    <mergeCell ref="X22:Y22"/>
    <mergeCell ref="Z22:AA22"/>
    <mergeCell ref="AB22:AC22"/>
    <mergeCell ref="AD22:AE22"/>
    <mergeCell ref="AH22:AI22"/>
    <mergeCell ref="AK22:AL22"/>
    <mergeCell ref="AM22:AN22"/>
    <mergeCell ref="AO22:AP22"/>
    <mergeCell ref="AQ20:AR20"/>
    <mergeCell ref="A21:B21"/>
    <mergeCell ref="C21:D21"/>
    <mergeCell ref="E21:F21"/>
    <mergeCell ref="G21:H21"/>
    <mergeCell ref="K21:L21"/>
    <mergeCell ref="N21:O21"/>
    <mergeCell ref="P21:Q21"/>
    <mergeCell ref="R21:S21"/>
    <mergeCell ref="T21:U21"/>
    <mergeCell ref="X21:Y21"/>
    <mergeCell ref="Z21:AA21"/>
    <mergeCell ref="AB21:AC21"/>
    <mergeCell ref="AD21:AE21"/>
    <mergeCell ref="AH21:AI21"/>
    <mergeCell ref="AK21:AL21"/>
    <mergeCell ref="AM21:AN21"/>
    <mergeCell ref="AO21:AP21"/>
    <mergeCell ref="AQ21:AR21"/>
    <mergeCell ref="A20:B20"/>
    <mergeCell ref="C20:D20"/>
    <mergeCell ref="E20:F20"/>
    <mergeCell ref="G20:H20"/>
    <mergeCell ref="K20:L20"/>
    <mergeCell ref="AH24:AI24"/>
    <mergeCell ref="AK24:AL24"/>
    <mergeCell ref="AM24:AN24"/>
    <mergeCell ref="AO24:AP24"/>
    <mergeCell ref="AQ22:AR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X23:Y23"/>
    <mergeCell ref="Z23:AA23"/>
    <mergeCell ref="AB23:AC23"/>
    <mergeCell ref="AD23:AE23"/>
    <mergeCell ref="AH23:AI23"/>
    <mergeCell ref="AK23:AL23"/>
    <mergeCell ref="AM23:AN23"/>
    <mergeCell ref="AO23:AP23"/>
    <mergeCell ref="AQ23:AR23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AQ24:AR24"/>
    <mergeCell ref="A25:B25"/>
    <mergeCell ref="C25:D25"/>
    <mergeCell ref="E25:F25"/>
    <mergeCell ref="G25:H25"/>
    <mergeCell ref="K25:L25"/>
    <mergeCell ref="N25:O25"/>
    <mergeCell ref="P25:Q25"/>
    <mergeCell ref="R25:S25"/>
    <mergeCell ref="T25:U25"/>
    <mergeCell ref="X25:Y25"/>
    <mergeCell ref="Z25:AA25"/>
    <mergeCell ref="AB25:AC25"/>
    <mergeCell ref="AD25:AE25"/>
    <mergeCell ref="AH25:AI25"/>
    <mergeCell ref="AK25:AL25"/>
    <mergeCell ref="AM25:AN25"/>
    <mergeCell ref="AO25:AP25"/>
    <mergeCell ref="AQ25:AR25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X24:Y24"/>
    <mergeCell ref="Z24:AA24"/>
    <mergeCell ref="AB24:AC24"/>
    <mergeCell ref="AD24:AE24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X26:Y26"/>
    <mergeCell ref="Z26:AA26"/>
    <mergeCell ref="AB26:AC26"/>
    <mergeCell ref="AD26:AE26"/>
    <mergeCell ref="AH26:AI26"/>
    <mergeCell ref="AK26:AL26"/>
    <mergeCell ref="AM26:AN26"/>
    <mergeCell ref="AO26:AP26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X27:Y27"/>
    <mergeCell ref="Z27:AA27"/>
    <mergeCell ref="AB27:AC27"/>
    <mergeCell ref="AD27:AE27"/>
    <mergeCell ref="AH27:AI27"/>
    <mergeCell ref="AK27:AL27"/>
    <mergeCell ref="AM27:AN27"/>
    <mergeCell ref="AO27:AP27"/>
    <mergeCell ref="C28:D28"/>
    <mergeCell ref="E28:F28"/>
    <mergeCell ref="G28:H28"/>
    <mergeCell ref="K28:L28"/>
    <mergeCell ref="N28:O28"/>
    <mergeCell ref="P28:Q28"/>
    <mergeCell ref="R28:S28"/>
    <mergeCell ref="T28:U28"/>
    <mergeCell ref="X28:Y28"/>
    <mergeCell ref="Z28:AA28"/>
    <mergeCell ref="AB28:AC28"/>
    <mergeCell ref="AD28:AE28"/>
    <mergeCell ref="AH28:AI28"/>
    <mergeCell ref="AK28:AL28"/>
    <mergeCell ref="AM28:AN28"/>
    <mergeCell ref="AO28:AP28"/>
    <mergeCell ref="AQ26:AR26"/>
    <mergeCell ref="AQ27:AR27"/>
    <mergeCell ref="N30:O30"/>
    <mergeCell ref="P30:Q30"/>
    <mergeCell ref="R30:S30"/>
    <mergeCell ref="T30:U30"/>
    <mergeCell ref="X30:Y30"/>
    <mergeCell ref="Z30:AA30"/>
    <mergeCell ref="AB30:AC30"/>
    <mergeCell ref="AD30:AE30"/>
    <mergeCell ref="AH30:AI30"/>
    <mergeCell ref="AK30:AL30"/>
    <mergeCell ref="AM30:AN30"/>
    <mergeCell ref="AO30:AP30"/>
    <mergeCell ref="AQ28:AR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X29:Y29"/>
    <mergeCell ref="Z29:AA29"/>
    <mergeCell ref="AB29:AC29"/>
    <mergeCell ref="AD29:AE29"/>
    <mergeCell ref="AH29:AI29"/>
    <mergeCell ref="AK29:AL29"/>
    <mergeCell ref="AM29:AN29"/>
    <mergeCell ref="AO29:AP29"/>
    <mergeCell ref="AQ29:AR29"/>
    <mergeCell ref="A28:B28"/>
    <mergeCell ref="X32:Y32"/>
    <mergeCell ref="Z32:AA32"/>
    <mergeCell ref="AB32:AC32"/>
    <mergeCell ref="AD32:AE32"/>
    <mergeCell ref="AH32:AI32"/>
    <mergeCell ref="AK32:AL32"/>
    <mergeCell ref="AM32:AN32"/>
    <mergeCell ref="AO32:AP32"/>
    <mergeCell ref="AQ30:AR30"/>
    <mergeCell ref="A31:B31"/>
    <mergeCell ref="C31:D31"/>
    <mergeCell ref="E31:F31"/>
    <mergeCell ref="G31:H31"/>
    <mergeCell ref="K31:L31"/>
    <mergeCell ref="N31:O31"/>
    <mergeCell ref="P31:Q31"/>
    <mergeCell ref="R31:S31"/>
    <mergeCell ref="T31:U31"/>
    <mergeCell ref="X31:Y31"/>
    <mergeCell ref="Z31:AA31"/>
    <mergeCell ref="AB31:AC31"/>
    <mergeCell ref="AD31:AE31"/>
    <mergeCell ref="AH31:AI31"/>
    <mergeCell ref="AK31:AL31"/>
    <mergeCell ref="AM31:AN31"/>
    <mergeCell ref="AO31:AP31"/>
    <mergeCell ref="AQ31:AR31"/>
    <mergeCell ref="A30:B30"/>
    <mergeCell ref="C30:D30"/>
    <mergeCell ref="E30:F30"/>
    <mergeCell ref="G30:H30"/>
    <mergeCell ref="K30:L30"/>
    <mergeCell ref="AH34:AI34"/>
    <mergeCell ref="AK34:AL34"/>
    <mergeCell ref="AM34:AN34"/>
    <mergeCell ref="AO34:AP34"/>
    <mergeCell ref="AQ32:AR32"/>
    <mergeCell ref="A33:B33"/>
    <mergeCell ref="C33:D33"/>
    <mergeCell ref="E33:F33"/>
    <mergeCell ref="G33:H33"/>
    <mergeCell ref="K33:L33"/>
    <mergeCell ref="N33:O33"/>
    <mergeCell ref="P33:Q33"/>
    <mergeCell ref="R33:S33"/>
    <mergeCell ref="T33:U33"/>
    <mergeCell ref="X33:Y33"/>
    <mergeCell ref="Z33:AA33"/>
    <mergeCell ref="AB33:AC33"/>
    <mergeCell ref="AD33:AE33"/>
    <mergeCell ref="AH33:AI33"/>
    <mergeCell ref="AK33:AL33"/>
    <mergeCell ref="AM33:AN33"/>
    <mergeCell ref="AO33:AP33"/>
    <mergeCell ref="AQ33:AR33"/>
    <mergeCell ref="A32:B32"/>
    <mergeCell ref="C32:D32"/>
    <mergeCell ref="E32:F32"/>
    <mergeCell ref="G32:H32"/>
    <mergeCell ref="K32:L32"/>
    <mergeCell ref="N32:O32"/>
    <mergeCell ref="P32:Q32"/>
    <mergeCell ref="R32:S32"/>
    <mergeCell ref="T32:U32"/>
    <mergeCell ref="AQ34:AR34"/>
    <mergeCell ref="A35:B35"/>
    <mergeCell ref="C35:D35"/>
    <mergeCell ref="E35:F35"/>
    <mergeCell ref="G35:H35"/>
    <mergeCell ref="K35:L35"/>
    <mergeCell ref="N35:O35"/>
    <mergeCell ref="P35:Q35"/>
    <mergeCell ref="R35:S35"/>
    <mergeCell ref="T35:U35"/>
    <mergeCell ref="X35:Y35"/>
    <mergeCell ref="Z35:AA35"/>
    <mergeCell ref="AB35:AC35"/>
    <mergeCell ref="AD35:AE35"/>
    <mergeCell ref="AH35:AI35"/>
    <mergeCell ref="AK35:AL35"/>
    <mergeCell ref="AM35:AN35"/>
    <mergeCell ref="AO35:AP35"/>
    <mergeCell ref="AQ35:AR35"/>
    <mergeCell ref="A34:B34"/>
    <mergeCell ref="C34:D34"/>
    <mergeCell ref="E34:F34"/>
    <mergeCell ref="G34:H34"/>
    <mergeCell ref="K34:L34"/>
    <mergeCell ref="N34:O34"/>
    <mergeCell ref="P34:Q34"/>
    <mergeCell ref="R34:S34"/>
    <mergeCell ref="T34:U34"/>
    <mergeCell ref="X34:Y34"/>
    <mergeCell ref="Z34:AA34"/>
    <mergeCell ref="AB34:AC34"/>
    <mergeCell ref="AD34:AE34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X36:Y36"/>
    <mergeCell ref="Z36:AA36"/>
    <mergeCell ref="AB36:AC36"/>
    <mergeCell ref="AD36:AE36"/>
    <mergeCell ref="AH36:AI36"/>
    <mergeCell ref="AK36:AL36"/>
    <mergeCell ref="AM36:AN36"/>
    <mergeCell ref="AO36:AP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X37:Y37"/>
    <mergeCell ref="Z37:AA37"/>
    <mergeCell ref="AB37:AC37"/>
    <mergeCell ref="AD37:AE37"/>
    <mergeCell ref="AH37:AI37"/>
    <mergeCell ref="AK37:AL37"/>
    <mergeCell ref="AM37:AN37"/>
    <mergeCell ref="AO37:AP37"/>
    <mergeCell ref="C38:D38"/>
    <mergeCell ref="E38:F38"/>
    <mergeCell ref="G38:H38"/>
    <mergeCell ref="K38:L38"/>
    <mergeCell ref="N38:O38"/>
    <mergeCell ref="P38:Q38"/>
    <mergeCell ref="R38:S38"/>
    <mergeCell ref="T38:U38"/>
    <mergeCell ref="X38:Y38"/>
    <mergeCell ref="Z38:AA38"/>
    <mergeCell ref="AB38:AC38"/>
    <mergeCell ref="AD38:AE38"/>
    <mergeCell ref="AH38:AI38"/>
    <mergeCell ref="AK38:AL38"/>
    <mergeCell ref="AM38:AN38"/>
    <mergeCell ref="AO38:AP38"/>
    <mergeCell ref="AQ36:AR36"/>
    <mergeCell ref="AQ37:AR37"/>
    <mergeCell ref="N40:O40"/>
    <mergeCell ref="P40:Q40"/>
    <mergeCell ref="R40:S40"/>
    <mergeCell ref="T40:U40"/>
    <mergeCell ref="X40:Y40"/>
    <mergeCell ref="Z40:AA40"/>
    <mergeCell ref="AB40:AC40"/>
    <mergeCell ref="AD40:AE40"/>
    <mergeCell ref="AH40:AI40"/>
    <mergeCell ref="AK40:AL40"/>
    <mergeCell ref="AM40:AN40"/>
    <mergeCell ref="AO40:AP40"/>
    <mergeCell ref="AQ38:AR38"/>
    <mergeCell ref="A39:B39"/>
    <mergeCell ref="C39:D39"/>
    <mergeCell ref="E39:F39"/>
    <mergeCell ref="G39:H39"/>
    <mergeCell ref="K39:L39"/>
    <mergeCell ref="N39:O39"/>
    <mergeCell ref="P39:Q39"/>
    <mergeCell ref="R39:S39"/>
    <mergeCell ref="T39:U39"/>
    <mergeCell ref="X39:Y39"/>
    <mergeCell ref="Z39:AA39"/>
    <mergeCell ref="AB39:AC39"/>
    <mergeCell ref="AD39:AE39"/>
    <mergeCell ref="AH39:AI39"/>
    <mergeCell ref="AK39:AL39"/>
    <mergeCell ref="AM39:AN39"/>
    <mergeCell ref="AO39:AP39"/>
    <mergeCell ref="AQ39:AR39"/>
    <mergeCell ref="A38:B38"/>
    <mergeCell ref="X42:Y42"/>
    <mergeCell ref="Z42:AA42"/>
    <mergeCell ref="AB42:AC42"/>
    <mergeCell ref="AD42:AE42"/>
    <mergeCell ref="AH42:AI42"/>
    <mergeCell ref="AK42:AL42"/>
    <mergeCell ref="AM42:AN42"/>
    <mergeCell ref="AO42:AP42"/>
    <mergeCell ref="AQ40:AR40"/>
    <mergeCell ref="A41:B41"/>
    <mergeCell ref="C41:D41"/>
    <mergeCell ref="E41:F41"/>
    <mergeCell ref="G41:H41"/>
    <mergeCell ref="K41:L41"/>
    <mergeCell ref="N41:O41"/>
    <mergeCell ref="P41:Q41"/>
    <mergeCell ref="R41:S41"/>
    <mergeCell ref="T41:U41"/>
    <mergeCell ref="X41:Y41"/>
    <mergeCell ref="Z41:AA41"/>
    <mergeCell ref="AB41:AC41"/>
    <mergeCell ref="AD41:AE41"/>
    <mergeCell ref="AH41:AI41"/>
    <mergeCell ref="AK41:AL41"/>
    <mergeCell ref="AM41:AN41"/>
    <mergeCell ref="AO41:AP41"/>
    <mergeCell ref="AQ41:AR41"/>
    <mergeCell ref="A40:B40"/>
    <mergeCell ref="C40:D40"/>
    <mergeCell ref="E40:F40"/>
    <mergeCell ref="G40:H40"/>
    <mergeCell ref="K40:L40"/>
    <mergeCell ref="AH44:AI44"/>
    <mergeCell ref="AK44:AL44"/>
    <mergeCell ref="AM44:AN44"/>
    <mergeCell ref="AO44:AP44"/>
    <mergeCell ref="AQ42:AR42"/>
    <mergeCell ref="A43:B43"/>
    <mergeCell ref="C43:D43"/>
    <mergeCell ref="E43:F43"/>
    <mergeCell ref="G43:H43"/>
    <mergeCell ref="K43:L43"/>
    <mergeCell ref="N43:O43"/>
    <mergeCell ref="P43:Q43"/>
    <mergeCell ref="R43:S43"/>
    <mergeCell ref="T43:U43"/>
    <mergeCell ref="X43:Y43"/>
    <mergeCell ref="Z43:AA43"/>
    <mergeCell ref="AB43:AC43"/>
    <mergeCell ref="AD43:AE43"/>
    <mergeCell ref="AH43:AI43"/>
    <mergeCell ref="AK43:AL43"/>
    <mergeCell ref="AM43:AN43"/>
    <mergeCell ref="AO43:AP43"/>
    <mergeCell ref="AQ43:AR43"/>
    <mergeCell ref="A42:B42"/>
    <mergeCell ref="C42:D42"/>
    <mergeCell ref="E42:F42"/>
    <mergeCell ref="G42:H42"/>
    <mergeCell ref="K42:L42"/>
    <mergeCell ref="N42:O42"/>
    <mergeCell ref="P42:Q42"/>
    <mergeCell ref="R42:S42"/>
    <mergeCell ref="T42:U42"/>
    <mergeCell ref="AQ44:AR44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X45:Y45"/>
    <mergeCell ref="Z45:AA45"/>
    <mergeCell ref="AB45:AC45"/>
    <mergeCell ref="AD45:AE45"/>
    <mergeCell ref="AH45:AI45"/>
    <mergeCell ref="AK45:AL45"/>
    <mergeCell ref="AM45:AN45"/>
    <mergeCell ref="AO45:AP45"/>
    <mergeCell ref="AQ45:AR45"/>
    <mergeCell ref="A44:B44"/>
    <mergeCell ref="C44:D44"/>
    <mergeCell ref="E44:F44"/>
    <mergeCell ref="G44:H44"/>
    <mergeCell ref="K44:L44"/>
    <mergeCell ref="N44:O44"/>
    <mergeCell ref="P44:Q44"/>
    <mergeCell ref="R44:S44"/>
    <mergeCell ref="T44:U44"/>
    <mergeCell ref="X44:Y44"/>
    <mergeCell ref="Z44:AA44"/>
    <mergeCell ref="AB44:AC44"/>
    <mergeCell ref="AD44:AE44"/>
    <mergeCell ref="A46:B46"/>
    <mergeCell ref="C46:D46"/>
    <mergeCell ref="E46:F46"/>
    <mergeCell ref="G46:H46"/>
    <mergeCell ref="K46:L46"/>
    <mergeCell ref="N46:O46"/>
    <mergeCell ref="P46:Q46"/>
    <mergeCell ref="R46:S46"/>
    <mergeCell ref="T46:U46"/>
    <mergeCell ref="X46:Y46"/>
    <mergeCell ref="Z46:AA46"/>
    <mergeCell ref="AB46:AC46"/>
    <mergeCell ref="AD46:AE46"/>
    <mergeCell ref="AH46:AI46"/>
    <mergeCell ref="AK46:AL46"/>
    <mergeCell ref="AM46:AN46"/>
    <mergeCell ref="AO46:AP46"/>
    <mergeCell ref="A47:B47"/>
    <mergeCell ref="C47:D47"/>
    <mergeCell ref="E47:F47"/>
    <mergeCell ref="G47:H47"/>
    <mergeCell ref="K47:L47"/>
    <mergeCell ref="N47:O47"/>
    <mergeCell ref="P47:Q47"/>
    <mergeCell ref="R47:S47"/>
    <mergeCell ref="T47:U47"/>
    <mergeCell ref="X47:Y47"/>
    <mergeCell ref="Z47:AA47"/>
    <mergeCell ref="AB47:AC47"/>
    <mergeCell ref="AD47:AE47"/>
    <mergeCell ref="AH47:AI47"/>
    <mergeCell ref="AK47:AL47"/>
    <mergeCell ref="AM47:AN47"/>
    <mergeCell ref="AO47:AP47"/>
    <mergeCell ref="C48:D48"/>
    <mergeCell ref="E48:F48"/>
    <mergeCell ref="G48:H48"/>
    <mergeCell ref="K48:L48"/>
    <mergeCell ref="N48:O48"/>
    <mergeCell ref="P48:Q48"/>
    <mergeCell ref="R48:S48"/>
    <mergeCell ref="T48:U48"/>
    <mergeCell ref="X48:Y48"/>
    <mergeCell ref="Z48:AA48"/>
    <mergeCell ref="AB48:AC48"/>
    <mergeCell ref="AD48:AE48"/>
    <mergeCell ref="AH48:AI48"/>
    <mergeCell ref="AK48:AL48"/>
    <mergeCell ref="AM48:AN48"/>
    <mergeCell ref="AO48:AP48"/>
    <mergeCell ref="AQ46:AR46"/>
    <mergeCell ref="AQ47:AR47"/>
    <mergeCell ref="N50:O50"/>
    <mergeCell ref="P50:Q50"/>
    <mergeCell ref="R50:S50"/>
    <mergeCell ref="T50:U50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AQ48:AR48"/>
    <mergeCell ref="A49:B49"/>
    <mergeCell ref="C49:D49"/>
    <mergeCell ref="E49:F49"/>
    <mergeCell ref="G49:H49"/>
    <mergeCell ref="K49:L49"/>
    <mergeCell ref="N49:O49"/>
    <mergeCell ref="P49:Q49"/>
    <mergeCell ref="R49:S49"/>
    <mergeCell ref="T49:U49"/>
    <mergeCell ref="X49:Y49"/>
    <mergeCell ref="Z49:AA49"/>
    <mergeCell ref="AB49:AC49"/>
    <mergeCell ref="AD49:AE49"/>
    <mergeCell ref="AH49:AI49"/>
    <mergeCell ref="AK49:AL49"/>
    <mergeCell ref="AM49:AN49"/>
    <mergeCell ref="AO49:AP49"/>
    <mergeCell ref="AQ49:AR49"/>
    <mergeCell ref="A48:B48"/>
    <mergeCell ref="X52:Y52"/>
    <mergeCell ref="Z52:AA52"/>
    <mergeCell ref="AB52:AC52"/>
    <mergeCell ref="AD52:AE52"/>
    <mergeCell ref="AH52:AI52"/>
    <mergeCell ref="AK52:AL52"/>
    <mergeCell ref="AM52:AN52"/>
    <mergeCell ref="AO52:AP52"/>
    <mergeCell ref="AQ50:AR50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X51:Y51"/>
    <mergeCell ref="Z51:AA51"/>
    <mergeCell ref="AB51:AC51"/>
    <mergeCell ref="AD51:AE51"/>
    <mergeCell ref="AH51:AI51"/>
    <mergeCell ref="AK51:AL51"/>
    <mergeCell ref="AM51:AN51"/>
    <mergeCell ref="AO51:AP51"/>
    <mergeCell ref="AQ51:AR51"/>
    <mergeCell ref="A50:B50"/>
    <mergeCell ref="C50:D50"/>
    <mergeCell ref="E50:F50"/>
    <mergeCell ref="G50:H50"/>
    <mergeCell ref="K50:L50"/>
    <mergeCell ref="AH54:AI54"/>
    <mergeCell ref="AK54:AL54"/>
    <mergeCell ref="AM54:AN54"/>
    <mergeCell ref="AO54:AP54"/>
    <mergeCell ref="AQ52:AR52"/>
    <mergeCell ref="A53:B53"/>
    <mergeCell ref="C53:D53"/>
    <mergeCell ref="E53:F53"/>
    <mergeCell ref="G53:H53"/>
    <mergeCell ref="K53:L53"/>
    <mergeCell ref="N53:O53"/>
    <mergeCell ref="P53:Q53"/>
    <mergeCell ref="R53:S53"/>
    <mergeCell ref="T53:U53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AQ53:AR53"/>
    <mergeCell ref="A52:B52"/>
    <mergeCell ref="C52:D52"/>
    <mergeCell ref="E52:F52"/>
    <mergeCell ref="G52:H52"/>
    <mergeCell ref="K52:L52"/>
    <mergeCell ref="N52:O52"/>
    <mergeCell ref="P52:Q52"/>
    <mergeCell ref="R52:S52"/>
    <mergeCell ref="T52:U52"/>
    <mergeCell ref="AQ54:AR54"/>
    <mergeCell ref="A55:B55"/>
    <mergeCell ref="C55:D55"/>
    <mergeCell ref="E55:F55"/>
    <mergeCell ref="G55:H55"/>
    <mergeCell ref="K55:L55"/>
    <mergeCell ref="N55:O55"/>
    <mergeCell ref="P55:Q55"/>
    <mergeCell ref="R55:S55"/>
    <mergeCell ref="T55:U55"/>
    <mergeCell ref="X55:Y55"/>
    <mergeCell ref="Z55:AA55"/>
    <mergeCell ref="AB55:AC55"/>
    <mergeCell ref="AD55:AE55"/>
    <mergeCell ref="AH55:AI55"/>
    <mergeCell ref="AK55:AL55"/>
    <mergeCell ref="AM55:AN55"/>
    <mergeCell ref="AO55:AP55"/>
    <mergeCell ref="AQ55:AR55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X54:Y54"/>
    <mergeCell ref="Z54:AA54"/>
    <mergeCell ref="AB54:AC54"/>
    <mergeCell ref="AD54:AE54"/>
    <mergeCell ref="A56:B56"/>
    <mergeCell ref="C56:D56"/>
    <mergeCell ref="E56:F56"/>
    <mergeCell ref="G56:H56"/>
    <mergeCell ref="K56:L56"/>
    <mergeCell ref="N56:O56"/>
    <mergeCell ref="P56:Q56"/>
    <mergeCell ref="R56:S56"/>
    <mergeCell ref="T56:U56"/>
    <mergeCell ref="X56:Y56"/>
    <mergeCell ref="Z56:AA56"/>
    <mergeCell ref="AB56:AC56"/>
    <mergeCell ref="AD56:AE56"/>
    <mergeCell ref="AH56:AI56"/>
    <mergeCell ref="AK56:AL56"/>
    <mergeCell ref="AM56:AN56"/>
    <mergeCell ref="AO56:AP56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X57:Y57"/>
    <mergeCell ref="Z57:AA57"/>
    <mergeCell ref="AB57:AC57"/>
    <mergeCell ref="AD57:AE57"/>
    <mergeCell ref="AH57:AI57"/>
    <mergeCell ref="AK57:AL57"/>
    <mergeCell ref="AM57:AN57"/>
    <mergeCell ref="AO57:AP57"/>
    <mergeCell ref="C58:D58"/>
    <mergeCell ref="E58:F58"/>
    <mergeCell ref="G58:H58"/>
    <mergeCell ref="K58:L58"/>
    <mergeCell ref="N58:O58"/>
    <mergeCell ref="P58:Q58"/>
    <mergeCell ref="R58:S58"/>
    <mergeCell ref="T58:U58"/>
    <mergeCell ref="X58:Y58"/>
    <mergeCell ref="Z58:AA58"/>
    <mergeCell ref="AB58:AC58"/>
    <mergeCell ref="AD58:AE58"/>
    <mergeCell ref="AH58:AI58"/>
    <mergeCell ref="AK58:AL58"/>
    <mergeCell ref="AM58:AN58"/>
    <mergeCell ref="AO58:AP58"/>
    <mergeCell ref="AQ56:AR56"/>
    <mergeCell ref="AQ57:AR57"/>
    <mergeCell ref="N60:O60"/>
    <mergeCell ref="P60:Q60"/>
    <mergeCell ref="R60:S60"/>
    <mergeCell ref="T60:U60"/>
    <mergeCell ref="X60:Y60"/>
    <mergeCell ref="Z60:AA60"/>
    <mergeCell ref="AB60:AC60"/>
    <mergeCell ref="AD60:AE60"/>
    <mergeCell ref="AH60:AI60"/>
    <mergeCell ref="AK60:AL60"/>
    <mergeCell ref="AM60:AN60"/>
    <mergeCell ref="AO60:AP60"/>
    <mergeCell ref="AQ58:AR58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X59:Y59"/>
    <mergeCell ref="Z59:AA59"/>
    <mergeCell ref="AB59:AC59"/>
    <mergeCell ref="AD59:AE59"/>
    <mergeCell ref="AH59:AI59"/>
    <mergeCell ref="AK59:AL59"/>
    <mergeCell ref="AM59:AN59"/>
    <mergeCell ref="AO59:AP59"/>
    <mergeCell ref="AQ59:AR59"/>
    <mergeCell ref="A58:B58"/>
    <mergeCell ref="X62:Y62"/>
    <mergeCell ref="Z62:AA62"/>
    <mergeCell ref="AB62:AC62"/>
    <mergeCell ref="AD62:AE62"/>
    <mergeCell ref="AH62:AI62"/>
    <mergeCell ref="AK62:AL62"/>
    <mergeCell ref="AM62:AN62"/>
    <mergeCell ref="AO62:AP62"/>
    <mergeCell ref="AQ60:AR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A60:B60"/>
    <mergeCell ref="C60:D60"/>
    <mergeCell ref="E60:F60"/>
    <mergeCell ref="G60:H60"/>
    <mergeCell ref="K60:L60"/>
    <mergeCell ref="AH64:AI64"/>
    <mergeCell ref="AK64:AL64"/>
    <mergeCell ref="AM64:AN64"/>
    <mergeCell ref="AO64:AP64"/>
    <mergeCell ref="AQ62:AR62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X63:Y63"/>
    <mergeCell ref="Z63:AA63"/>
    <mergeCell ref="AB63:AC63"/>
    <mergeCell ref="AD63:AE63"/>
    <mergeCell ref="AH63:AI63"/>
    <mergeCell ref="AK63:AL63"/>
    <mergeCell ref="AM63:AN63"/>
    <mergeCell ref="AO63:AP63"/>
    <mergeCell ref="AQ63:AR63"/>
    <mergeCell ref="A62:B62"/>
    <mergeCell ref="C62:D62"/>
    <mergeCell ref="E62:F62"/>
    <mergeCell ref="G62:H62"/>
    <mergeCell ref="K62:L62"/>
    <mergeCell ref="N62:O62"/>
    <mergeCell ref="P62:Q62"/>
    <mergeCell ref="R62:S62"/>
    <mergeCell ref="T62:U62"/>
    <mergeCell ref="AQ64:AR64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AQ65:AR65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X64:Y64"/>
    <mergeCell ref="Z64:AA64"/>
    <mergeCell ref="AB64:AC64"/>
    <mergeCell ref="AD64:AE64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X66:Y66"/>
    <mergeCell ref="Z66:AA66"/>
    <mergeCell ref="AB66:AC66"/>
    <mergeCell ref="AD66:AE66"/>
    <mergeCell ref="AH66:AI66"/>
    <mergeCell ref="AK66:AL66"/>
    <mergeCell ref="AM66:AN66"/>
    <mergeCell ref="AO66:AP66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X67:Y67"/>
    <mergeCell ref="Z67:AA67"/>
    <mergeCell ref="AB67:AC67"/>
    <mergeCell ref="AD67:AE67"/>
    <mergeCell ref="AH67:AI67"/>
    <mergeCell ref="AK67:AL67"/>
    <mergeCell ref="AM67:AN67"/>
    <mergeCell ref="AO67:AP67"/>
    <mergeCell ref="C68:D68"/>
    <mergeCell ref="E68:F68"/>
    <mergeCell ref="G68:H68"/>
    <mergeCell ref="K68:L68"/>
    <mergeCell ref="N68:O68"/>
    <mergeCell ref="P68:Q68"/>
    <mergeCell ref="R68:S68"/>
    <mergeCell ref="T68:U68"/>
    <mergeCell ref="X68:Y68"/>
    <mergeCell ref="Z68:AA68"/>
    <mergeCell ref="AB68:AC68"/>
    <mergeCell ref="AD68:AE68"/>
    <mergeCell ref="AH68:AI68"/>
    <mergeCell ref="AK68:AL68"/>
    <mergeCell ref="AM68:AN68"/>
    <mergeCell ref="AO68:AP68"/>
    <mergeCell ref="AQ66:AR66"/>
    <mergeCell ref="AQ67:AR67"/>
    <mergeCell ref="N70:O70"/>
    <mergeCell ref="P70:Q70"/>
    <mergeCell ref="R70:S70"/>
    <mergeCell ref="T70:U70"/>
    <mergeCell ref="X70:Y70"/>
    <mergeCell ref="Z70:AA70"/>
    <mergeCell ref="AB70:AC70"/>
    <mergeCell ref="AD70:AE70"/>
    <mergeCell ref="AH70:AI70"/>
    <mergeCell ref="AK70:AL70"/>
    <mergeCell ref="AM70:AN70"/>
    <mergeCell ref="AO70:AP70"/>
    <mergeCell ref="AQ68:AR68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X69:Y69"/>
    <mergeCell ref="Z69:AA69"/>
    <mergeCell ref="AB69:AC69"/>
    <mergeCell ref="AD69:AE69"/>
    <mergeCell ref="AH69:AI69"/>
    <mergeCell ref="AK69:AL69"/>
    <mergeCell ref="AM69:AN69"/>
    <mergeCell ref="AO69:AP69"/>
    <mergeCell ref="AQ69:AR69"/>
    <mergeCell ref="A68:B68"/>
    <mergeCell ref="X72:Y72"/>
    <mergeCell ref="Z72:AA72"/>
    <mergeCell ref="AB72:AC72"/>
    <mergeCell ref="AD72:AE72"/>
    <mergeCell ref="AH72:AI72"/>
    <mergeCell ref="AK72:AL72"/>
    <mergeCell ref="AM72:AN72"/>
    <mergeCell ref="AO72:AP72"/>
    <mergeCell ref="AQ70:AR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X71:Y71"/>
    <mergeCell ref="Z71:AA71"/>
    <mergeCell ref="AB71:AC71"/>
    <mergeCell ref="AD71:AE71"/>
    <mergeCell ref="AH71:AI71"/>
    <mergeCell ref="AK71:AL71"/>
    <mergeCell ref="AM71:AN71"/>
    <mergeCell ref="AO71:AP71"/>
    <mergeCell ref="AQ71:AR71"/>
    <mergeCell ref="A70:B70"/>
    <mergeCell ref="C70:D70"/>
    <mergeCell ref="E70:F70"/>
    <mergeCell ref="G70:H70"/>
    <mergeCell ref="K70:L70"/>
    <mergeCell ref="AH74:AI74"/>
    <mergeCell ref="AK74:AL74"/>
    <mergeCell ref="AM74:AN74"/>
    <mergeCell ref="AO74:AP74"/>
    <mergeCell ref="AQ72:AR72"/>
    <mergeCell ref="A73:B73"/>
    <mergeCell ref="C73:D73"/>
    <mergeCell ref="E73:F73"/>
    <mergeCell ref="G73:H73"/>
    <mergeCell ref="K73:L73"/>
    <mergeCell ref="N73:O73"/>
    <mergeCell ref="P73:Q73"/>
    <mergeCell ref="R73:S73"/>
    <mergeCell ref="T73:U73"/>
    <mergeCell ref="X73:Y73"/>
    <mergeCell ref="Z73:AA73"/>
    <mergeCell ref="AB73:AC73"/>
    <mergeCell ref="AD73:AE73"/>
    <mergeCell ref="AH73:AI73"/>
    <mergeCell ref="AK73:AL73"/>
    <mergeCell ref="AM73:AN73"/>
    <mergeCell ref="AO73:AP73"/>
    <mergeCell ref="AQ73:AR73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AQ74:AR74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X75:Y75"/>
    <mergeCell ref="Z75:AA75"/>
    <mergeCell ref="AB75:AC75"/>
    <mergeCell ref="AD75:AE75"/>
    <mergeCell ref="AH75:AI75"/>
    <mergeCell ref="AK75:AL75"/>
    <mergeCell ref="AM75:AN75"/>
    <mergeCell ref="AO75:AP75"/>
    <mergeCell ref="AQ75:AR75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X74:Y74"/>
    <mergeCell ref="Z74:AA74"/>
    <mergeCell ref="AB74:AC74"/>
    <mergeCell ref="AD74:AE74"/>
  </mergeCells>
  <pageMargins left="0.75" right="0.75" top="1" bottom="1" header="0.5" footer="0.5"/>
  <pageSetup paperSize="17" scale="6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94"/>
  <sheetViews>
    <sheetView showZeros="0" zoomScale="70" zoomScaleNormal="70" workbookViewId="0">
      <pane ySplit="18" topLeftCell="A19" activePane="bottomLeft" state="frozen"/>
      <selection pane="bottomLeft" activeCell="Z50" sqref="Z50:AA50"/>
    </sheetView>
  </sheetViews>
  <sheetFormatPr defaultRowHeight="12.75"/>
  <cols>
    <col min="1" max="2" width="5.28515625" customWidth="1"/>
    <col min="3" max="4" width="4.28515625" customWidth="1"/>
    <col min="5" max="6" width="5.28515625" customWidth="1"/>
    <col min="7" max="8" width="4.28515625" customWidth="1"/>
    <col min="9" max="9" width="8.7109375" customWidth="1"/>
    <col min="10" max="10" width="13.7109375" customWidth="1"/>
    <col min="11" max="12" width="4.28515625" customWidth="1"/>
    <col min="13" max="13" width="8.7109375" customWidth="1"/>
    <col min="14" max="15" width="4.28515625" customWidth="1"/>
    <col min="16" max="17" width="5.28515625" customWidth="1"/>
    <col min="18" max="19" width="4.28515625" customWidth="1"/>
    <col min="20" max="21" width="5.28515625" customWidth="1"/>
    <col min="22" max="22" width="11.7109375" customWidth="1"/>
    <col min="23" max="23" width="8.85546875" customWidth="1"/>
    <col min="24" max="25" width="5.28515625" customWidth="1"/>
    <col min="26" max="27" width="4.28515625" customWidth="1"/>
    <col min="28" max="29" width="5.28515625" customWidth="1"/>
    <col min="30" max="31" width="4.28515625" customWidth="1"/>
    <col min="32" max="32" width="8.7109375" customWidth="1"/>
    <col min="33" max="33" width="13.7109375" customWidth="1"/>
    <col min="34" max="35" width="4.28515625" customWidth="1"/>
    <col min="36" max="36" width="8.7109375" customWidth="1"/>
    <col min="37" max="38" width="4.28515625" customWidth="1"/>
    <col min="39" max="40" width="5.28515625" customWidth="1"/>
    <col min="41" max="42" width="4.28515625" customWidth="1"/>
    <col min="43" max="44" width="5.28515625" customWidth="1"/>
    <col min="45" max="45" width="11.42578125" customWidth="1"/>
    <col min="46" max="46" width="5.7109375" customWidth="1"/>
  </cols>
  <sheetData>
    <row r="1" spans="1:45" ht="12.75" customHeight="1">
      <c r="A1" s="235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  <c r="W1" s="1"/>
      <c r="X1" s="334" t="s">
        <v>1</v>
      </c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335"/>
    </row>
    <row r="2" spans="1:45" ht="12.7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  <c r="W2" s="2"/>
      <c r="X2" s="336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337"/>
    </row>
    <row r="3" spans="1:45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  <c r="W3" s="2"/>
      <c r="X3" s="336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337"/>
    </row>
    <row r="4" spans="1:45" ht="12.75" customHeight="1">
      <c r="A4" s="241"/>
      <c r="B4" s="242"/>
      <c r="C4" s="244"/>
      <c r="D4" s="245"/>
      <c r="E4" s="338" t="s">
        <v>49</v>
      </c>
      <c r="F4" s="339"/>
      <c r="G4" s="339"/>
      <c r="H4" s="339"/>
      <c r="I4" s="339"/>
      <c r="J4" s="339"/>
      <c r="K4" s="340"/>
      <c r="L4" s="338" t="s">
        <v>50</v>
      </c>
      <c r="M4" s="339"/>
      <c r="N4" s="339"/>
      <c r="O4" s="339"/>
      <c r="P4" s="339"/>
      <c r="Q4" s="339"/>
      <c r="R4" s="339"/>
      <c r="S4" s="340"/>
      <c r="T4" s="249"/>
      <c r="U4" s="250"/>
      <c r="V4" s="251"/>
      <c r="W4" s="2"/>
      <c r="X4" s="249"/>
      <c r="Y4" s="250"/>
      <c r="Z4" s="250"/>
      <c r="AA4" s="251"/>
      <c r="AB4" s="338" t="s">
        <v>112</v>
      </c>
      <c r="AC4" s="339"/>
      <c r="AD4" s="339"/>
      <c r="AE4" s="339"/>
      <c r="AF4" s="339"/>
      <c r="AG4" s="339"/>
      <c r="AH4" s="340"/>
      <c r="AI4" s="338" t="s">
        <v>113</v>
      </c>
      <c r="AJ4" s="339"/>
      <c r="AK4" s="339"/>
      <c r="AL4" s="339"/>
      <c r="AM4" s="339"/>
      <c r="AN4" s="339"/>
      <c r="AO4" s="339"/>
      <c r="AP4" s="340"/>
      <c r="AQ4" s="249"/>
      <c r="AR4" s="250"/>
      <c r="AS4" s="344"/>
    </row>
    <row r="5" spans="1:45" ht="12.75" customHeight="1" thickBot="1">
      <c r="A5" s="243"/>
      <c r="B5" s="242"/>
      <c r="C5" s="244"/>
      <c r="D5" s="245"/>
      <c r="E5" s="341"/>
      <c r="F5" s="342"/>
      <c r="G5" s="342"/>
      <c r="H5" s="342"/>
      <c r="I5" s="342"/>
      <c r="J5" s="342"/>
      <c r="K5" s="343"/>
      <c r="L5" s="341"/>
      <c r="M5" s="342"/>
      <c r="N5" s="342"/>
      <c r="O5" s="342"/>
      <c r="P5" s="342"/>
      <c r="Q5" s="342"/>
      <c r="R5" s="342"/>
      <c r="S5" s="343"/>
      <c r="T5" s="249"/>
      <c r="U5" s="250"/>
      <c r="V5" s="251"/>
      <c r="W5" s="2"/>
      <c r="X5" s="249"/>
      <c r="Y5" s="250"/>
      <c r="Z5" s="250"/>
      <c r="AA5" s="251"/>
      <c r="AB5" s="341"/>
      <c r="AC5" s="342"/>
      <c r="AD5" s="342"/>
      <c r="AE5" s="342"/>
      <c r="AF5" s="342"/>
      <c r="AG5" s="342"/>
      <c r="AH5" s="343"/>
      <c r="AI5" s="341"/>
      <c r="AJ5" s="342"/>
      <c r="AK5" s="342"/>
      <c r="AL5" s="342"/>
      <c r="AM5" s="342"/>
      <c r="AN5" s="342"/>
      <c r="AO5" s="342"/>
      <c r="AP5" s="343"/>
      <c r="AQ5" s="249"/>
      <c r="AR5" s="250"/>
      <c r="AS5" s="344"/>
    </row>
    <row r="6" spans="1:45" ht="12.75" customHeight="1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W6" s="2"/>
      <c r="X6" s="249"/>
      <c r="Y6" s="250"/>
      <c r="Z6" s="250"/>
      <c r="AA6" s="251"/>
      <c r="AB6" s="338" t="s">
        <v>115</v>
      </c>
      <c r="AC6" s="339"/>
      <c r="AD6" s="339"/>
      <c r="AE6" s="339"/>
      <c r="AF6" s="339"/>
      <c r="AG6" s="339"/>
      <c r="AH6" s="340"/>
      <c r="AI6" s="338" t="s">
        <v>114</v>
      </c>
      <c r="AJ6" s="339"/>
      <c r="AK6" s="339"/>
      <c r="AL6" s="339"/>
      <c r="AM6" s="339"/>
      <c r="AN6" s="339"/>
      <c r="AO6" s="339"/>
      <c r="AP6" s="340"/>
      <c r="AQ6" s="249"/>
      <c r="AR6" s="250"/>
      <c r="AS6" s="344"/>
    </row>
    <row r="7" spans="1:45" ht="12.75" customHeight="1" thickBot="1">
      <c r="A7" s="255" t="s">
        <v>2</v>
      </c>
      <c r="B7" s="256"/>
      <c r="C7" s="256"/>
      <c r="D7" s="256"/>
      <c r="E7" s="256"/>
      <c r="F7" s="256"/>
      <c r="G7" s="256"/>
      <c r="H7" s="256"/>
      <c r="I7" s="257"/>
      <c r="J7" s="261" t="s">
        <v>3</v>
      </c>
      <c r="K7" s="262"/>
      <c r="L7" s="263"/>
      <c r="M7" s="264" t="s">
        <v>5</v>
      </c>
      <c r="N7" s="256"/>
      <c r="O7" s="256"/>
      <c r="P7" s="256"/>
      <c r="Q7" s="256"/>
      <c r="R7" s="256"/>
      <c r="S7" s="256"/>
      <c r="T7" s="256"/>
      <c r="U7" s="257"/>
      <c r="V7" s="294" t="s">
        <v>0</v>
      </c>
      <c r="W7" s="2"/>
      <c r="X7" s="249"/>
      <c r="Y7" s="250"/>
      <c r="Z7" s="250"/>
      <c r="AA7" s="251"/>
      <c r="AB7" s="341"/>
      <c r="AC7" s="342"/>
      <c r="AD7" s="342"/>
      <c r="AE7" s="342"/>
      <c r="AF7" s="342"/>
      <c r="AG7" s="342"/>
      <c r="AH7" s="343"/>
      <c r="AI7" s="341"/>
      <c r="AJ7" s="342"/>
      <c r="AK7" s="342"/>
      <c r="AL7" s="342"/>
      <c r="AM7" s="342"/>
      <c r="AN7" s="342"/>
      <c r="AO7" s="342"/>
      <c r="AP7" s="343"/>
      <c r="AQ7" s="249"/>
      <c r="AR7" s="250"/>
      <c r="AS7" s="344"/>
    </row>
    <row r="8" spans="1:45" ht="12.75" customHeight="1" thickBot="1">
      <c r="A8" s="258"/>
      <c r="B8" s="259"/>
      <c r="C8" s="259"/>
      <c r="D8" s="259"/>
      <c r="E8" s="259"/>
      <c r="F8" s="259"/>
      <c r="G8" s="259"/>
      <c r="H8" s="259"/>
      <c r="I8" s="260"/>
      <c r="J8" s="271" t="s">
        <v>4</v>
      </c>
      <c r="K8" s="259"/>
      <c r="L8" s="260"/>
      <c r="M8" s="265"/>
      <c r="N8" s="266"/>
      <c r="O8" s="266"/>
      <c r="P8" s="266"/>
      <c r="Q8" s="266"/>
      <c r="R8" s="266"/>
      <c r="S8" s="266"/>
      <c r="T8" s="266"/>
      <c r="U8" s="267"/>
      <c r="V8" s="295"/>
      <c r="W8" s="2"/>
      <c r="X8" s="345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346"/>
    </row>
    <row r="9" spans="1:45" ht="12.75" customHeight="1">
      <c r="A9" s="272" t="s">
        <v>6</v>
      </c>
      <c r="B9" s="223" t="s">
        <v>7</v>
      </c>
      <c r="C9" s="272" t="s">
        <v>8</v>
      </c>
      <c r="D9" s="223" t="s">
        <v>9</v>
      </c>
      <c r="E9" s="272" t="s">
        <v>7</v>
      </c>
      <c r="F9" s="223" t="s">
        <v>10</v>
      </c>
      <c r="G9" s="272" t="s">
        <v>11</v>
      </c>
      <c r="H9" s="223" t="s">
        <v>12</v>
      </c>
      <c r="I9" s="229" t="s">
        <v>13</v>
      </c>
      <c r="J9" s="229" t="s">
        <v>14</v>
      </c>
      <c r="K9" s="275" t="s">
        <v>15</v>
      </c>
      <c r="L9" s="223" t="s">
        <v>16</v>
      </c>
      <c r="M9" s="229" t="s">
        <v>13</v>
      </c>
      <c r="N9" s="232" t="s">
        <v>11</v>
      </c>
      <c r="O9" s="223" t="s">
        <v>12</v>
      </c>
      <c r="P9" s="232" t="s">
        <v>7</v>
      </c>
      <c r="Q9" s="223" t="s">
        <v>10</v>
      </c>
      <c r="R9" s="232" t="s">
        <v>8</v>
      </c>
      <c r="S9" s="223" t="s">
        <v>9</v>
      </c>
      <c r="T9" s="232" t="s">
        <v>6</v>
      </c>
      <c r="U9" s="223" t="s">
        <v>7</v>
      </c>
      <c r="V9" s="295"/>
      <c r="W9" s="2"/>
      <c r="X9" s="264" t="s">
        <v>2</v>
      </c>
      <c r="Y9" s="256"/>
      <c r="Z9" s="256"/>
      <c r="AA9" s="256"/>
      <c r="AB9" s="256"/>
      <c r="AC9" s="256"/>
      <c r="AD9" s="256"/>
      <c r="AE9" s="256"/>
      <c r="AF9" s="257"/>
      <c r="AG9" s="261" t="s">
        <v>3</v>
      </c>
      <c r="AH9" s="262"/>
      <c r="AI9" s="263"/>
      <c r="AJ9" s="264" t="s">
        <v>5</v>
      </c>
      <c r="AK9" s="256"/>
      <c r="AL9" s="256"/>
      <c r="AM9" s="256"/>
      <c r="AN9" s="256"/>
      <c r="AO9" s="256"/>
      <c r="AP9" s="256"/>
      <c r="AQ9" s="256"/>
      <c r="AR9" s="257"/>
      <c r="AS9" s="229" t="s">
        <v>0</v>
      </c>
    </row>
    <row r="10" spans="1:45" ht="12.75" customHeight="1" thickBot="1">
      <c r="A10" s="273"/>
      <c r="B10" s="224"/>
      <c r="C10" s="273"/>
      <c r="D10" s="224"/>
      <c r="E10" s="273"/>
      <c r="F10" s="224"/>
      <c r="G10" s="273"/>
      <c r="H10" s="224"/>
      <c r="I10" s="230"/>
      <c r="J10" s="230"/>
      <c r="K10" s="276"/>
      <c r="L10" s="224"/>
      <c r="M10" s="230"/>
      <c r="N10" s="233"/>
      <c r="O10" s="224"/>
      <c r="P10" s="233"/>
      <c r="Q10" s="224"/>
      <c r="R10" s="233"/>
      <c r="S10" s="224"/>
      <c r="T10" s="233"/>
      <c r="U10" s="224"/>
      <c r="V10" s="295"/>
      <c r="W10" s="2"/>
      <c r="X10" s="271"/>
      <c r="Y10" s="259"/>
      <c r="Z10" s="259"/>
      <c r="AA10" s="259"/>
      <c r="AB10" s="259"/>
      <c r="AC10" s="259"/>
      <c r="AD10" s="259"/>
      <c r="AE10" s="259"/>
      <c r="AF10" s="260"/>
      <c r="AG10" s="271" t="s">
        <v>4</v>
      </c>
      <c r="AH10" s="259"/>
      <c r="AI10" s="260"/>
      <c r="AJ10" s="265"/>
      <c r="AK10" s="266"/>
      <c r="AL10" s="266"/>
      <c r="AM10" s="266"/>
      <c r="AN10" s="266"/>
      <c r="AO10" s="266"/>
      <c r="AP10" s="266"/>
      <c r="AQ10" s="266"/>
      <c r="AR10" s="267"/>
      <c r="AS10" s="230"/>
    </row>
    <row r="11" spans="1:45" ht="12.75" customHeight="1">
      <c r="A11" s="273"/>
      <c r="B11" s="224"/>
      <c r="C11" s="273"/>
      <c r="D11" s="224"/>
      <c r="E11" s="273"/>
      <c r="F11" s="224"/>
      <c r="G11" s="273"/>
      <c r="H11" s="224"/>
      <c r="I11" s="230"/>
      <c r="J11" s="230"/>
      <c r="K11" s="276"/>
      <c r="L11" s="224"/>
      <c r="M11" s="230"/>
      <c r="N11" s="233"/>
      <c r="O11" s="224"/>
      <c r="P11" s="233"/>
      <c r="Q11" s="224"/>
      <c r="R11" s="233"/>
      <c r="S11" s="224"/>
      <c r="T11" s="233"/>
      <c r="U11" s="224"/>
      <c r="V11" s="295"/>
      <c r="W11" s="2"/>
      <c r="X11" s="275" t="s">
        <v>6</v>
      </c>
      <c r="Y11" s="223" t="s">
        <v>7</v>
      </c>
      <c r="Z11" s="232" t="s">
        <v>8</v>
      </c>
      <c r="AA11" s="223" t="s">
        <v>9</v>
      </c>
      <c r="AB11" s="232" t="s">
        <v>7</v>
      </c>
      <c r="AC11" s="223" t="s">
        <v>10</v>
      </c>
      <c r="AD11" s="232" t="s">
        <v>11</v>
      </c>
      <c r="AE11" s="223" t="s">
        <v>12</v>
      </c>
      <c r="AF11" s="229" t="s">
        <v>13</v>
      </c>
      <c r="AG11" s="229" t="s">
        <v>14</v>
      </c>
      <c r="AH11" s="275" t="s">
        <v>15</v>
      </c>
      <c r="AI11" s="223" t="s">
        <v>16</v>
      </c>
      <c r="AJ11" s="229" t="s">
        <v>13</v>
      </c>
      <c r="AK11" s="232" t="s">
        <v>11</v>
      </c>
      <c r="AL11" s="223" t="s">
        <v>12</v>
      </c>
      <c r="AM11" s="232" t="s">
        <v>7</v>
      </c>
      <c r="AN11" s="223" t="s">
        <v>10</v>
      </c>
      <c r="AO11" s="232" t="s">
        <v>8</v>
      </c>
      <c r="AP11" s="223" t="s">
        <v>9</v>
      </c>
      <c r="AQ11" s="232" t="s">
        <v>6</v>
      </c>
      <c r="AR11" s="223" t="s">
        <v>7</v>
      </c>
      <c r="AS11" s="230"/>
    </row>
    <row r="12" spans="1:45" ht="12.75" customHeight="1">
      <c r="A12" s="273"/>
      <c r="B12" s="224"/>
      <c r="C12" s="273"/>
      <c r="D12" s="224"/>
      <c r="E12" s="273"/>
      <c r="F12" s="224"/>
      <c r="G12" s="273"/>
      <c r="H12" s="224"/>
      <c r="I12" s="230"/>
      <c r="J12" s="230"/>
      <c r="K12" s="276"/>
      <c r="L12" s="224"/>
      <c r="M12" s="230"/>
      <c r="N12" s="233"/>
      <c r="O12" s="224"/>
      <c r="P12" s="233"/>
      <c r="Q12" s="224"/>
      <c r="R12" s="233"/>
      <c r="S12" s="224"/>
      <c r="T12" s="233"/>
      <c r="U12" s="224"/>
      <c r="V12" s="295"/>
      <c r="W12" s="2"/>
      <c r="X12" s="276"/>
      <c r="Y12" s="224"/>
      <c r="Z12" s="233"/>
      <c r="AA12" s="224"/>
      <c r="AB12" s="233"/>
      <c r="AC12" s="224"/>
      <c r="AD12" s="233"/>
      <c r="AE12" s="224"/>
      <c r="AF12" s="230"/>
      <c r="AG12" s="230"/>
      <c r="AH12" s="276"/>
      <c r="AI12" s="224"/>
      <c r="AJ12" s="230"/>
      <c r="AK12" s="233"/>
      <c r="AL12" s="224"/>
      <c r="AM12" s="233"/>
      <c r="AN12" s="224"/>
      <c r="AO12" s="233"/>
      <c r="AP12" s="224"/>
      <c r="AQ12" s="233"/>
      <c r="AR12" s="224"/>
      <c r="AS12" s="230"/>
    </row>
    <row r="13" spans="1:45" ht="12.75" customHeight="1">
      <c r="A13" s="273"/>
      <c r="B13" s="224"/>
      <c r="C13" s="273"/>
      <c r="D13" s="224"/>
      <c r="E13" s="273"/>
      <c r="F13" s="224"/>
      <c r="G13" s="273"/>
      <c r="H13" s="224"/>
      <c r="I13" s="230"/>
      <c r="J13" s="230"/>
      <c r="K13" s="276"/>
      <c r="L13" s="224"/>
      <c r="M13" s="230"/>
      <c r="N13" s="233"/>
      <c r="O13" s="224"/>
      <c r="P13" s="233"/>
      <c r="Q13" s="224"/>
      <c r="R13" s="233"/>
      <c r="S13" s="224"/>
      <c r="T13" s="233"/>
      <c r="U13" s="224"/>
      <c r="V13" s="295"/>
      <c r="W13" s="2"/>
      <c r="X13" s="276"/>
      <c r="Y13" s="224"/>
      <c r="Z13" s="233"/>
      <c r="AA13" s="224"/>
      <c r="AB13" s="233"/>
      <c r="AC13" s="224"/>
      <c r="AD13" s="233"/>
      <c r="AE13" s="224"/>
      <c r="AF13" s="230"/>
      <c r="AG13" s="230"/>
      <c r="AH13" s="276"/>
      <c r="AI13" s="224"/>
      <c r="AJ13" s="230"/>
      <c r="AK13" s="233"/>
      <c r="AL13" s="224"/>
      <c r="AM13" s="233"/>
      <c r="AN13" s="224"/>
      <c r="AO13" s="233"/>
      <c r="AP13" s="224"/>
      <c r="AQ13" s="233"/>
      <c r="AR13" s="224"/>
      <c r="AS13" s="230"/>
    </row>
    <row r="14" spans="1:45" ht="12.75" customHeight="1">
      <c r="A14" s="273"/>
      <c r="B14" s="224"/>
      <c r="C14" s="273"/>
      <c r="D14" s="224"/>
      <c r="E14" s="273"/>
      <c r="F14" s="224"/>
      <c r="G14" s="273"/>
      <c r="H14" s="224"/>
      <c r="I14" s="230"/>
      <c r="J14" s="230"/>
      <c r="K14" s="276"/>
      <c r="L14" s="224"/>
      <c r="M14" s="230"/>
      <c r="N14" s="233"/>
      <c r="O14" s="224"/>
      <c r="P14" s="233"/>
      <c r="Q14" s="224"/>
      <c r="R14" s="233"/>
      <c r="S14" s="224"/>
      <c r="T14" s="233"/>
      <c r="U14" s="224"/>
      <c r="V14" s="295"/>
      <c r="W14" s="2"/>
      <c r="X14" s="276"/>
      <c r="Y14" s="224"/>
      <c r="Z14" s="233"/>
      <c r="AA14" s="224"/>
      <c r="AB14" s="233"/>
      <c r="AC14" s="224"/>
      <c r="AD14" s="233"/>
      <c r="AE14" s="224"/>
      <c r="AF14" s="230"/>
      <c r="AG14" s="230"/>
      <c r="AH14" s="276"/>
      <c r="AI14" s="224"/>
      <c r="AJ14" s="230"/>
      <c r="AK14" s="233"/>
      <c r="AL14" s="224"/>
      <c r="AM14" s="233"/>
      <c r="AN14" s="224"/>
      <c r="AO14" s="233"/>
      <c r="AP14" s="224"/>
      <c r="AQ14" s="233"/>
      <c r="AR14" s="224"/>
      <c r="AS14" s="230"/>
    </row>
    <row r="15" spans="1:45" ht="12.75" customHeight="1">
      <c r="A15" s="273"/>
      <c r="B15" s="224"/>
      <c r="C15" s="273"/>
      <c r="D15" s="224"/>
      <c r="E15" s="273"/>
      <c r="F15" s="224"/>
      <c r="G15" s="273"/>
      <c r="H15" s="224"/>
      <c r="I15" s="230"/>
      <c r="J15" s="230"/>
      <c r="K15" s="276"/>
      <c r="L15" s="224"/>
      <c r="M15" s="230"/>
      <c r="N15" s="233"/>
      <c r="O15" s="224"/>
      <c r="P15" s="233"/>
      <c r="Q15" s="224"/>
      <c r="R15" s="233"/>
      <c r="S15" s="224"/>
      <c r="T15" s="233"/>
      <c r="U15" s="224"/>
      <c r="V15" s="295"/>
      <c r="W15" s="2"/>
      <c r="X15" s="276"/>
      <c r="Y15" s="224"/>
      <c r="Z15" s="233"/>
      <c r="AA15" s="224"/>
      <c r="AB15" s="233"/>
      <c r="AC15" s="224"/>
      <c r="AD15" s="233"/>
      <c r="AE15" s="224"/>
      <c r="AF15" s="230"/>
      <c r="AG15" s="230"/>
      <c r="AH15" s="276"/>
      <c r="AI15" s="224"/>
      <c r="AJ15" s="230"/>
      <c r="AK15" s="233"/>
      <c r="AL15" s="224"/>
      <c r="AM15" s="233"/>
      <c r="AN15" s="224"/>
      <c r="AO15" s="233"/>
      <c r="AP15" s="224"/>
      <c r="AQ15" s="233"/>
      <c r="AR15" s="224"/>
      <c r="AS15" s="230"/>
    </row>
    <row r="16" spans="1:45" ht="12.75" customHeight="1">
      <c r="A16" s="273"/>
      <c r="B16" s="224"/>
      <c r="C16" s="273"/>
      <c r="D16" s="224"/>
      <c r="E16" s="273"/>
      <c r="F16" s="224"/>
      <c r="G16" s="273"/>
      <c r="H16" s="224"/>
      <c r="I16" s="230"/>
      <c r="J16" s="230"/>
      <c r="K16" s="276"/>
      <c r="L16" s="224"/>
      <c r="M16" s="230"/>
      <c r="N16" s="233"/>
      <c r="O16" s="224"/>
      <c r="P16" s="233"/>
      <c r="Q16" s="224"/>
      <c r="R16" s="233"/>
      <c r="S16" s="224"/>
      <c r="T16" s="233"/>
      <c r="U16" s="224"/>
      <c r="V16" s="295"/>
      <c r="W16" s="2"/>
      <c r="X16" s="276"/>
      <c r="Y16" s="224"/>
      <c r="Z16" s="233"/>
      <c r="AA16" s="224"/>
      <c r="AB16" s="233"/>
      <c r="AC16" s="224"/>
      <c r="AD16" s="233"/>
      <c r="AE16" s="224"/>
      <c r="AF16" s="230"/>
      <c r="AG16" s="230"/>
      <c r="AH16" s="276"/>
      <c r="AI16" s="224"/>
      <c r="AJ16" s="230"/>
      <c r="AK16" s="233"/>
      <c r="AL16" s="224"/>
      <c r="AM16" s="233"/>
      <c r="AN16" s="224"/>
      <c r="AO16" s="233"/>
      <c r="AP16" s="224"/>
      <c r="AQ16" s="233"/>
      <c r="AR16" s="224"/>
      <c r="AS16" s="230"/>
    </row>
    <row r="17" spans="1:45" ht="12.75" customHeight="1">
      <c r="A17" s="273"/>
      <c r="B17" s="224"/>
      <c r="C17" s="273"/>
      <c r="D17" s="224"/>
      <c r="E17" s="273"/>
      <c r="F17" s="224"/>
      <c r="G17" s="273"/>
      <c r="H17" s="224"/>
      <c r="I17" s="230"/>
      <c r="J17" s="230"/>
      <c r="K17" s="276"/>
      <c r="L17" s="224"/>
      <c r="M17" s="230"/>
      <c r="N17" s="233"/>
      <c r="O17" s="224"/>
      <c r="P17" s="233"/>
      <c r="Q17" s="224"/>
      <c r="R17" s="233"/>
      <c r="S17" s="224"/>
      <c r="T17" s="233"/>
      <c r="U17" s="224"/>
      <c r="V17" s="295"/>
      <c r="W17" s="2"/>
      <c r="X17" s="276"/>
      <c r="Y17" s="224"/>
      <c r="Z17" s="233"/>
      <c r="AA17" s="224"/>
      <c r="AB17" s="233"/>
      <c r="AC17" s="224"/>
      <c r="AD17" s="233"/>
      <c r="AE17" s="224"/>
      <c r="AF17" s="230"/>
      <c r="AG17" s="230"/>
      <c r="AH17" s="276"/>
      <c r="AI17" s="224"/>
      <c r="AJ17" s="230"/>
      <c r="AK17" s="233"/>
      <c r="AL17" s="224"/>
      <c r="AM17" s="233"/>
      <c r="AN17" s="224"/>
      <c r="AO17" s="233"/>
      <c r="AP17" s="224"/>
      <c r="AQ17" s="233"/>
      <c r="AR17" s="224"/>
      <c r="AS17" s="230"/>
    </row>
    <row r="18" spans="1:45" ht="12.75" customHeight="1" thickBot="1">
      <c r="A18" s="274"/>
      <c r="B18" s="225"/>
      <c r="C18" s="274"/>
      <c r="D18" s="225"/>
      <c r="E18" s="274"/>
      <c r="F18" s="225"/>
      <c r="G18" s="274"/>
      <c r="H18" s="225"/>
      <c r="I18" s="231"/>
      <c r="J18" s="231"/>
      <c r="K18" s="277"/>
      <c r="L18" s="225"/>
      <c r="M18" s="231"/>
      <c r="N18" s="234"/>
      <c r="O18" s="225"/>
      <c r="P18" s="234"/>
      <c r="Q18" s="225"/>
      <c r="R18" s="234"/>
      <c r="S18" s="225"/>
      <c r="T18" s="234"/>
      <c r="U18" s="225"/>
      <c r="V18" s="296"/>
      <c r="W18" s="2"/>
      <c r="X18" s="276"/>
      <c r="Y18" s="224"/>
      <c r="Z18" s="233"/>
      <c r="AA18" s="224"/>
      <c r="AB18" s="233"/>
      <c r="AC18" s="224"/>
      <c r="AD18" s="233"/>
      <c r="AE18" s="224"/>
      <c r="AF18" s="230"/>
      <c r="AG18" s="230"/>
      <c r="AH18" s="276"/>
      <c r="AI18" s="224"/>
      <c r="AJ18" s="230"/>
      <c r="AK18" s="233"/>
      <c r="AL18" s="224"/>
      <c r="AM18" s="233"/>
      <c r="AN18" s="224"/>
      <c r="AO18" s="233"/>
      <c r="AP18" s="224"/>
      <c r="AQ18" s="233"/>
      <c r="AR18" s="224"/>
      <c r="AS18" s="230"/>
    </row>
    <row r="19" spans="1:45" s="7" customFormat="1" ht="12.75" customHeight="1">
      <c r="A19" s="226"/>
      <c r="B19" s="227"/>
      <c r="C19" s="228"/>
      <c r="D19" s="227"/>
      <c r="E19" s="228"/>
      <c r="F19" s="227"/>
      <c r="G19" s="228"/>
      <c r="H19" s="227"/>
      <c r="I19" s="4"/>
      <c r="J19" s="5"/>
      <c r="K19" s="228"/>
      <c r="L19" s="227"/>
      <c r="M19" s="4"/>
      <c r="N19" s="228"/>
      <c r="O19" s="227"/>
      <c r="P19" s="228"/>
      <c r="Q19" s="227"/>
      <c r="R19" s="228"/>
      <c r="S19" s="227"/>
      <c r="T19" s="228"/>
      <c r="U19" s="227"/>
      <c r="V19" s="6"/>
      <c r="W19" s="3"/>
      <c r="X19" s="276"/>
      <c r="Y19" s="224"/>
      <c r="Z19" s="233"/>
      <c r="AA19" s="224"/>
      <c r="AB19" s="233"/>
      <c r="AC19" s="224"/>
      <c r="AD19" s="233"/>
      <c r="AE19" s="224"/>
      <c r="AF19" s="230"/>
      <c r="AG19" s="230"/>
      <c r="AH19" s="276"/>
      <c r="AI19" s="224"/>
      <c r="AJ19" s="230"/>
      <c r="AK19" s="233"/>
      <c r="AL19" s="224"/>
      <c r="AM19" s="233"/>
      <c r="AN19" s="224"/>
      <c r="AO19" s="233"/>
      <c r="AP19" s="224"/>
      <c r="AQ19" s="233"/>
      <c r="AR19" s="224"/>
      <c r="AS19" s="230"/>
    </row>
    <row r="20" spans="1:45" s="7" customFormat="1" ht="12.75" customHeight="1" thickBot="1">
      <c r="A20" s="185">
        <f>'LIMA RAMP B MASTER'!A20</f>
        <v>798.64199999999994</v>
      </c>
      <c r="B20" s="186"/>
      <c r="C20" s="219" t="str">
        <f>'LIMA RAMP B MASTER'!C20</f>
        <v>253:1</v>
      </c>
      <c r="D20" s="184"/>
      <c r="E20" s="297">
        <f>'LIMA RAMP B MASTER'!E20</f>
        <v>0.22199999999999998</v>
      </c>
      <c r="F20" s="283"/>
      <c r="G20" s="297">
        <f>'LIMA RAMP B MASTER'!G20</f>
        <v>1.8499999999999999E-2</v>
      </c>
      <c r="H20" s="283"/>
      <c r="I20" s="38">
        <f>'LIMA RAMP B MASTER'!I20</f>
        <v>12</v>
      </c>
      <c r="J20" s="35">
        <f>'LIMA RAMP B MASTER'!J20</f>
        <v>74584.94</v>
      </c>
      <c r="K20" s="185">
        <f>'LIMA RAMP B MASTER'!K20</f>
        <v>798.42</v>
      </c>
      <c r="L20" s="186"/>
      <c r="M20" s="39"/>
      <c r="N20" s="297"/>
      <c r="O20" s="283"/>
      <c r="P20" s="297"/>
      <c r="Q20" s="283"/>
      <c r="R20" s="333"/>
      <c r="S20" s="329"/>
      <c r="T20" s="185"/>
      <c r="U20" s="186"/>
      <c r="V20" s="94" t="str">
        <f>'LIMA RAMP B MASTER'!V20</f>
        <v>PC</v>
      </c>
      <c r="W20" s="84"/>
      <c r="X20" s="277"/>
      <c r="Y20" s="225"/>
      <c r="Z20" s="234"/>
      <c r="AA20" s="225"/>
      <c r="AB20" s="234"/>
      <c r="AC20" s="225"/>
      <c r="AD20" s="234"/>
      <c r="AE20" s="225"/>
      <c r="AF20" s="231"/>
      <c r="AG20" s="231"/>
      <c r="AH20" s="277"/>
      <c r="AI20" s="225"/>
      <c r="AJ20" s="231"/>
      <c r="AK20" s="234"/>
      <c r="AL20" s="225"/>
      <c r="AM20" s="234"/>
      <c r="AN20" s="225"/>
      <c r="AO20" s="234"/>
      <c r="AP20" s="225"/>
      <c r="AQ20" s="234"/>
      <c r="AR20" s="225"/>
      <c r="AS20" s="231"/>
    </row>
    <row r="21" spans="1:45" s="7" customFormat="1" ht="12.75" customHeight="1">
      <c r="A21" s="185">
        <f>'LIMA RAMP B MASTER'!A21</f>
        <v>798.58127708027735</v>
      </c>
      <c r="B21" s="186"/>
      <c r="C21" s="219" t="str">
        <f>'LIMA RAMP B MASTER'!C21</f>
        <v>253:1</v>
      </c>
      <c r="D21" s="184"/>
      <c r="E21" s="297">
        <f>'LIMA RAMP B MASTER'!E21</f>
        <v>0.23717708027736525</v>
      </c>
      <c r="F21" s="283"/>
      <c r="G21" s="297">
        <f>'LIMA RAMP B MASTER'!G21</f>
        <v>1.9748299773302686E-2</v>
      </c>
      <c r="H21" s="283"/>
      <c r="I21" s="109">
        <f>'LIMA RAMP B MASTER'!I21</f>
        <v>12.01</v>
      </c>
      <c r="J21" s="35">
        <f>'LIMA RAMP B MASTER'!J21</f>
        <v>74590</v>
      </c>
      <c r="K21" s="185">
        <f>'LIMA RAMP B MASTER'!K21</f>
        <v>798.34410000000003</v>
      </c>
      <c r="L21" s="186"/>
      <c r="M21" s="46"/>
      <c r="N21" s="328"/>
      <c r="O21" s="329"/>
      <c r="P21" s="328"/>
      <c r="Q21" s="329"/>
      <c r="R21" s="328"/>
      <c r="S21" s="329"/>
      <c r="T21" s="328"/>
      <c r="U21" s="329"/>
      <c r="V21" s="94">
        <f>'LIMA RAMP B MASTER'!V21</f>
        <v>0</v>
      </c>
      <c r="W21" s="3"/>
      <c r="X21" s="228"/>
      <c r="Y21" s="227"/>
      <c r="Z21" s="228"/>
      <c r="AA21" s="227"/>
      <c r="AB21" s="228"/>
      <c r="AC21" s="227"/>
      <c r="AD21" s="228"/>
      <c r="AE21" s="227"/>
      <c r="AF21" s="4"/>
      <c r="AG21" s="6"/>
      <c r="AH21" s="228"/>
      <c r="AI21" s="227"/>
      <c r="AJ21" s="4"/>
      <c r="AK21" s="228"/>
      <c r="AL21" s="227"/>
      <c r="AM21" s="228"/>
      <c r="AN21" s="227"/>
      <c r="AO21" s="228"/>
      <c r="AP21" s="227"/>
      <c r="AQ21" s="228"/>
      <c r="AR21" s="227"/>
      <c r="AS21" s="6"/>
    </row>
    <row r="22" spans="1:45" s="7" customFormat="1" ht="12.75" customHeight="1">
      <c r="A22" s="185">
        <f>'LIMA RAMP B MASTER'!A22</f>
        <v>798.4650216249554</v>
      </c>
      <c r="B22" s="186"/>
      <c r="C22" s="219" t="str">
        <f>'LIMA RAMP B MASTER'!C22</f>
        <v>253:1</v>
      </c>
      <c r="D22" s="184"/>
      <c r="E22" s="297">
        <f>'LIMA RAMP B MASTER'!E22</f>
        <v>0.26725000333377646</v>
      </c>
      <c r="F22" s="283"/>
      <c r="G22" s="297">
        <f>'LIMA RAMP B MASTER'!G22</f>
        <v>2.221529537271625E-2</v>
      </c>
      <c r="H22" s="283"/>
      <c r="I22" s="109">
        <f>'LIMA RAMP B MASTER'!I22</f>
        <v>12.03</v>
      </c>
      <c r="J22" s="89">
        <f>'LIMA RAMP B MASTER'!J22</f>
        <v>74600</v>
      </c>
      <c r="K22" s="185">
        <f>'LIMA RAMP B MASTER'!K22</f>
        <v>798.19777162162165</v>
      </c>
      <c r="L22" s="186"/>
      <c r="M22" s="46"/>
      <c r="N22" s="328"/>
      <c r="O22" s="329"/>
      <c r="P22" s="354"/>
      <c r="Q22" s="355"/>
      <c r="R22" s="328"/>
      <c r="S22" s="329"/>
      <c r="T22" s="328"/>
      <c r="U22" s="329"/>
      <c r="V22" s="94">
        <f>'LIMA RAMP B MASTER'!V22</f>
        <v>0</v>
      </c>
      <c r="W22" s="3"/>
      <c r="X22" s="185">
        <f>'LIMA RAMP B MASTER'!X20</f>
        <v>0</v>
      </c>
      <c r="Y22" s="186"/>
      <c r="Z22" s="281">
        <f>'LIMA RAMP B MASTER'!Z20:AA20</f>
        <v>0</v>
      </c>
      <c r="AA22" s="184"/>
      <c r="AB22" s="297">
        <f>'LIMA RAMP B MASTER'!AB20</f>
        <v>0</v>
      </c>
      <c r="AC22" s="283"/>
      <c r="AD22" s="297">
        <f>'LIMA RAMP B MASTER'!AD20</f>
        <v>0</v>
      </c>
      <c r="AE22" s="283"/>
      <c r="AF22" s="109">
        <f>'LIMA RAMP B MASTER'!AF20</f>
        <v>0</v>
      </c>
      <c r="AG22" s="89">
        <f>'LIMA RAMP B MASTER'!AG20</f>
        <v>0</v>
      </c>
      <c r="AH22" s="185">
        <f>'LIMA RAMP B MASTER'!AH20</f>
        <v>0</v>
      </c>
      <c r="AI22" s="186"/>
      <c r="AJ22" s="39"/>
      <c r="AK22" s="297"/>
      <c r="AL22" s="283"/>
      <c r="AM22" s="297"/>
      <c r="AN22" s="283"/>
      <c r="AO22" s="328"/>
      <c r="AP22" s="329"/>
      <c r="AQ22" s="185"/>
      <c r="AR22" s="186"/>
      <c r="AS22" s="93">
        <f>'LIMA RAMP B MASTER'!V61</f>
        <v>0</v>
      </c>
    </row>
    <row r="23" spans="1:45" s="7" customFormat="1" ht="12.75" customHeight="1">
      <c r="A23" s="185">
        <f>'LIMA RAMP B MASTER'!A23</f>
        <v>798.21063116203788</v>
      </c>
      <c r="B23" s="186"/>
      <c r="C23" s="219" t="str">
        <f>'LIMA RAMP B MASTER'!C23</f>
        <v>253:1</v>
      </c>
      <c r="D23" s="184"/>
      <c r="E23" s="297">
        <f>'LIMA RAMP B MASTER'!E23</f>
        <v>0.34655379717296436</v>
      </c>
      <c r="F23" s="283"/>
      <c r="G23" s="297">
        <f>'LIMA RAMP B MASTER'!G23</f>
        <v>2.838278437125015E-2</v>
      </c>
      <c r="H23" s="283"/>
      <c r="I23" s="109">
        <f>'LIMA RAMP B MASTER'!I23</f>
        <v>12.21</v>
      </c>
      <c r="J23" s="89">
        <f>'LIMA RAMP B MASTER'!J23</f>
        <v>74625</v>
      </c>
      <c r="K23" s="185">
        <f>'LIMA RAMP B MASTER'!K23</f>
        <v>797.8640773648649</v>
      </c>
      <c r="L23" s="186"/>
      <c r="M23" s="39"/>
      <c r="N23" s="297"/>
      <c r="O23" s="283"/>
      <c r="P23" s="297"/>
      <c r="Q23" s="283"/>
      <c r="R23" s="333"/>
      <c r="S23" s="329"/>
      <c r="T23" s="185"/>
      <c r="U23" s="186"/>
      <c r="V23" s="94">
        <f>'LIMA RAMP B MASTER'!V23</f>
        <v>0</v>
      </c>
      <c r="W23" s="3"/>
      <c r="X23" s="185">
        <f>'LIMA RAMP B MASTER'!A58</f>
        <v>798.26608749999991</v>
      </c>
      <c r="Y23" s="186"/>
      <c r="Z23" s="281">
        <f>'LIMA RAMP B MASTER'!C58</f>
        <v>0</v>
      </c>
      <c r="AA23" s="184"/>
      <c r="AB23" s="297">
        <f>'LIMA RAMP B MASTER'!E58</f>
        <v>0.25600000000000001</v>
      </c>
      <c r="AC23" s="283"/>
      <c r="AD23" s="297">
        <f>'LIMA RAMP B MASTER'!G58</f>
        <v>1.6E-2</v>
      </c>
      <c r="AE23" s="283"/>
      <c r="AF23" s="38">
        <f>'LIMA RAMP B MASTER'!I58</f>
        <v>16</v>
      </c>
      <c r="AG23" s="89">
        <f>'LIMA RAMP B MASTER'!J58</f>
        <v>75350</v>
      </c>
      <c r="AH23" s="185">
        <f>'LIMA RAMP B MASTER'!K58</f>
        <v>798.01008749999994</v>
      </c>
      <c r="AI23" s="186"/>
      <c r="AJ23" s="39"/>
      <c r="AK23" s="297"/>
      <c r="AL23" s="283"/>
      <c r="AM23" s="297"/>
      <c r="AN23" s="283"/>
      <c r="AO23" s="333"/>
      <c r="AP23" s="329"/>
      <c r="AQ23" s="185"/>
      <c r="AR23" s="184"/>
      <c r="AS23" s="93">
        <f>'LIMA RAMP B MASTER'!V58</f>
        <v>0</v>
      </c>
    </row>
    <row r="24" spans="1:45" s="7" customFormat="1" ht="12.75" customHeight="1">
      <c r="A24" s="185">
        <f>'LIMA RAMP B MASTER'!A24</f>
        <v>798.01022981190295</v>
      </c>
      <c r="B24" s="186"/>
      <c r="C24" s="219" t="str">
        <f>'LIMA RAMP B MASTER'!C24</f>
        <v>253:1</v>
      </c>
      <c r="D24" s="184"/>
      <c r="E24" s="297">
        <f>'LIMA RAMP B MASTER'!E24</f>
        <v>0.43395143352448778</v>
      </c>
      <c r="F24" s="283"/>
      <c r="G24" s="297">
        <f>'LIMA RAMP B MASTER'!G24</f>
        <v>3.4550273369784057E-2</v>
      </c>
      <c r="H24" s="283"/>
      <c r="I24" s="109">
        <f>'LIMA RAMP B MASTER'!I24</f>
        <v>12.56</v>
      </c>
      <c r="J24" s="89">
        <f>'LIMA RAMP B MASTER'!J24</f>
        <v>74650</v>
      </c>
      <c r="K24" s="185">
        <f>'LIMA RAMP B MASTER'!K24</f>
        <v>797.57627837837845</v>
      </c>
      <c r="L24" s="186"/>
      <c r="M24" s="39"/>
      <c r="N24" s="297"/>
      <c r="O24" s="283"/>
      <c r="P24" s="297"/>
      <c r="Q24" s="283"/>
      <c r="R24" s="333"/>
      <c r="S24" s="329"/>
      <c r="T24" s="185"/>
      <c r="U24" s="186"/>
      <c r="V24" s="94">
        <f>'LIMA RAMP B MASTER'!V24</f>
        <v>0</v>
      </c>
      <c r="W24" s="3"/>
      <c r="X24" s="185">
        <f>'LIMA RAMP B MASTER'!A59</f>
        <v>797.8423499999999</v>
      </c>
      <c r="Y24" s="186"/>
      <c r="Z24" s="281">
        <f>'LIMA RAMP B MASTER'!C59</f>
        <v>0</v>
      </c>
      <c r="AA24" s="184"/>
      <c r="AB24" s="297">
        <f>'LIMA RAMP B MASTER'!E59</f>
        <v>0.25600000000000001</v>
      </c>
      <c r="AC24" s="283"/>
      <c r="AD24" s="297">
        <f>'LIMA RAMP B MASTER'!G59</f>
        <v>1.6E-2</v>
      </c>
      <c r="AE24" s="283"/>
      <c r="AF24" s="170">
        <f>'LIMA RAMP B MASTER'!I59</f>
        <v>16</v>
      </c>
      <c r="AG24" s="89">
        <f>'LIMA RAMP B MASTER'!J59</f>
        <v>75375</v>
      </c>
      <c r="AH24" s="185">
        <f>'LIMA RAMP B MASTER'!K59</f>
        <v>797.58634999999992</v>
      </c>
      <c r="AI24" s="186"/>
      <c r="AJ24" s="39"/>
      <c r="AK24" s="297"/>
      <c r="AL24" s="283"/>
      <c r="AM24" s="297"/>
      <c r="AN24" s="283"/>
      <c r="AO24" s="333"/>
      <c r="AP24" s="329"/>
      <c r="AQ24" s="185"/>
      <c r="AR24" s="184"/>
      <c r="AS24" s="171">
        <f>'LIMA RAMP B MASTER'!V59</f>
        <v>0</v>
      </c>
    </row>
    <row r="25" spans="1:45" s="7" customFormat="1" ht="12.75" customHeight="1">
      <c r="A25" s="185">
        <f>'LIMA RAMP B MASTER'!A25</f>
        <v>797.94607982045011</v>
      </c>
      <c r="B25" s="186"/>
      <c r="C25" s="219" t="str">
        <f>'LIMA RAMP B MASTER'!C25</f>
        <v>253:1</v>
      </c>
      <c r="D25" s="184"/>
      <c r="E25" s="297">
        <f>'LIMA RAMP B MASTER'!E25</f>
        <v>0.47137999999999997</v>
      </c>
      <c r="F25" s="283"/>
      <c r="G25" s="297">
        <f>'LIMA RAMP B MASTER'!G25</f>
        <v>3.6999999999999998E-2</v>
      </c>
      <c r="H25" s="283"/>
      <c r="I25" s="109">
        <f>'LIMA RAMP B MASTER'!I25</f>
        <v>12.74</v>
      </c>
      <c r="J25" s="89">
        <f>'LIMA RAMP B MASTER'!J25</f>
        <v>74659.929999999993</v>
      </c>
      <c r="K25" s="185">
        <f>'LIMA RAMP B MASTER'!K25</f>
        <v>797.47469982045016</v>
      </c>
      <c r="L25" s="186"/>
      <c r="M25" s="39"/>
      <c r="N25" s="297"/>
      <c r="O25" s="283"/>
      <c r="P25" s="297"/>
      <c r="Q25" s="283"/>
      <c r="R25" s="333"/>
      <c r="S25" s="329"/>
      <c r="T25" s="185"/>
      <c r="U25" s="186"/>
      <c r="V25" s="94" t="str">
        <f>'LIMA RAMP B MASTER'!V25</f>
        <v>FS</v>
      </c>
      <c r="W25" s="3"/>
      <c r="X25" s="185">
        <f>'LIMA RAMP B MASTER'!A60</f>
        <v>797.36468749999995</v>
      </c>
      <c r="Y25" s="186"/>
      <c r="Z25" s="281">
        <f>'LIMA RAMP B MASTER'!C60</f>
        <v>0</v>
      </c>
      <c r="AA25" s="184"/>
      <c r="AB25" s="297">
        <f>'LIMA RAMP B MASTER'!E60</f>
        <v>0.25600000000000001</v>
      </c>
      <c r="AC25" s="283"/>
      <c r="AD25" s="297">
        <f>'LIMA RAMP B MASTER'!G60</f>
        <v>1.6E-2</v>
      </c>
      <c r="AE25" s="283"/>
      <c r="AF25" s="170">
        <f>'LIMA RAMP B MASTER'!I60</f>
        <v>16</v>
      </c>
      <c r="AG25" s="89">
        <f>'LIMA RAMP B MASTER'!J60</f>
        <v>75400</v>
      </c>
      <c r="AH25" s="185">
        <f>'LIMA RAMP B MASTER'!K60</f>
        <v>797.10868749999997</v>
      </c>
      <c r="AI25" s="186"/>
      <c r="AJ25" s="39"/>
      <c r="AK25" s="297"/>
      <c r="AL25" s="283"/>
      <c r="AM25" s="297"/>
      <c r="AN25" s="283"/>
      <c r="AO25" s="333"/>
      <c r="AP25" s="329"/>
      <c r="AQ25" s="185"/>
      <c r="AR25" s="184"/>
      <c r="AS25" s="171">
        <f>'LIMA RAMP B MASTER'!V60</f>
        <v>0</v>
      </c>
    </row>
    <row r="26" spans="1:45" s="7" customFormat="1" ht="12.75" customHeight="1">
      <c r="A26" s="185">
        <f>'LIMA RAMP B MASTER'!A26</f>
        <v>797.81796466216224</v>
      </c>
      <c r="B26" s="186"/>
      <c r="C26" s="219">
        <f>'LIMA RAMP B MASTER'!C26</f>
        <v>0</v>
      </c>
      <c r="D26" s="184"/>
      <c r="E26" s="297">
        <f>'LIMA RAMP B MASTER'!E26</f>
        <v>0.48358999999999996</v>
      </c>
      <c r="F26" s="283"/>
      <c r="G26" s="297">
        <f>'LIMA RAMP B MASTER'!G26</f>
        <v>3.6999999999999998E-2</v>
      </c>
      <c r="H26" s="283"/>
      <c r="I26" s="109">
        <f>'LIMA RAMP B MASTER'!I26</f>
        <v>13.07</v>
      </c>
      <c r="J26" s="35">
        <f>'LIMA RAMP B MASTER'!J26</f>
        <v>74675</v>
      </c>
      <c r="K26" s="185">
        <f>'LIMA RAMP B MASTER'!K26</f>
        <v>797.33437466216219</v>
      </c>
      <c r="L26" s="186"/>
      <c r="M26" s="39"/>
      <c r="N26" s="297"/>
      <c r="O26" s="283"/>
      <c r="P26" s="297"/>
      <c r="Q26" s="283"/>
      <c r="R26" s="333"/>
      <c r="S26" s="329"/>
      <c r="T26" s="185"/>
      <c r="U26" s="186"/>
      <c r="V26" s="94">
        <f>'LIMA RAMP B MASTER'!V26</f>
        <v>0</v>
      </c>
      <c r="W26" s="3"/>
      <c r="X26" s="185">
        <f>'LIMA RAMP B MASTER'!A61</f>
        <v>796.83310000000006</v>
      </c>
      <c r="Y26" s="186"/>
      <c r="Z26" s="281">
        <f>'LIMA RAMP B MASTER'!C61</f>
        <v>0</v>
      </c>
      <c r="AA26" s="184"/>
      <c r="AB26" s="297">
        <f>'LIMA RAMP B MASTER'!E61</f>
        <v>0.25600000000000001</v>
      </c>
      <c r="AC26" s="283"/>
      <c r="AD26" s="297">
        <f>'LIMA RAMP B MASTER'!G61</f>
        <v>1.6E-2</v>
      </c>
      <c r="AE26" s="283"/>
      <c r="AF26" s="170">
        <f>'LIMA RAMP B MASTER'!I61</f>
        <v>16</v>
      </c>
      <c r="AG26" s="89">
        <f>'LIMA RAMP B MASTER'!J61</f>
        <v>75425</v>
      </c>
      <c r="AH26" s="185">
        <f>'LIMA RAMP B MASTER'!K61</f>
        <v>796.57710000000009</v>
      </c>
      <c r="AI26" s="186"/>
      <c r="AJ26" s="39"/>
      <c r="AK26" s="297"/>
      <c r="AL26" s="283"/>
      <c r="AM26" s="297"/>
      <c r="AN26" s="283"/>
      <c r="AO26" s="333"/>
      <c r="AP26" s="329"/>
      <c r="AQ26" s="185"/>
      <c r="AR26" s="184"/>
      <c r="AS26" s="171">
        <f>'LIMA RAMP B MASTER'!V61</f>
        <v>0</v>
      </c>
    </row>
    <row r="27" spans="1:45" s="7" customFormat="1" ht="12.75" customHeight="1">
      <c r="A27" s="185">
        <f>'LIMA RAMP B MASTER'!A27</f>
        <v>797.64674621621623</v>
      </c>
      <c r="B27" s="186"/>
      <c r="C27" s="219">
        <f>'LIMA RAMP B MASTER'!C27</f>
        <v>0</v>
      </c>
      <c r="D27" s="184"/>
      <c r="E27" s="297">
        <f>'LIMA RAMP B MASTER'!E27</f>
        <v>0.50837999999999994</v>
      </c>
      <c r="F27" s="283"/>
      <c r="G27" s="297">
        <f>'LIMA RAMP B MASTER'!G27</f>
        <v>3.6999999999999998E-2</v>
      </c>
      <c r="H27" s="283"/>
      <c r="I27" s="109">
        <f>'LIMA RAMP B MASTER'!I27</f>
        <v>13.74</v>
      </c>
      <c r="J27" s="89">
        <f>'LIMA RAMP B MASTER'!J27</f>
        <v>74700</v>
      </c>
      <c r="K27" s="185">
        <f>'LIMA RAMP B MASTER'!K27</f>
        <v>797.13836621621624</v>
      </c>
      <c r="L27" s="186"/>
      <c r="M27" s="39"/>
      <c r="N27" s="297"/>
      <c r="O27" s="283"/>
      <c r="P27" s="297"/>
      <c r="Q27" s="283"/>
      <c r="R27" s="333"/>
      <c r="S27" s="329"/>
      <c r="T27" s="185"/>
      <c r="U27" s="186"/>
      <c r="V27" s="94">
        <f>'LIMA RAMP B MASTER'!V27</f>
        <v>0</v>
      </c>
      <c r="W27" s="3"/>
      <c r="X27" s="185">
        <f>'LIMA RAMP B MASTER'!A62</f>
        <v>796.2475874999999</v>
      </c>
      <c r="Y27" s="186"/>
      <c r="Z27" s="281">
        <f>'LIMA RAMP B MASTER'!C62</f>
        <v>0</v>
      </c>
      <c r="AA27" s="184"/>
      <c r="AB27" s="297">
        <f>'LIMA RAMP B MASTER'!E62</f>
        <v>0.25600000000000001</v>
      </c>
      <c r="AC27" s="283"/>
      <c r="AD27" s="297">
        <f>'LIMA RAMP B MASTER'!G62</f>
        <v>1.6E-2</v>
      </c>
      <c r="AE27" s="283"/>
      <c r="AF27" s="170">
        <f>'LIMA RAMP B MASTER'!I62</f>
        <v>16</v>
      </c>
      <c r="AG27" s="89">
        <f>'LIMA RAMP B MASTER'!J62</f>
        <v>75450</v>
      </c>
      <c r="AH27" s="185">
        <f>'LIMA RAMP B MASTER'!K62</f>
        <v>795.99158749999992</v>
      </c>
      <c r="AI27" s="186"/>
      <c r="AJ27" s="39"/>
      <c r="AK27" s="297"/>
      <c r="AL27" s="283"/>
      <c r="AM27" s="297"/>
      <c r="AN27" s="283"/>
      <c r="AO27" s="328"/>
      <c r="AP27" s="329"/>
      <c r="AQ27" s="185"/>
      <c r="AR27" s="184"/>
      <c r="AS27" s="171">
        <f>'LIMA RAMP B MASTER'!V62</f>
        <v>0</v>
      </c>
    </row>
    <row r="28" spans="1:45" s="7" customFormat="1" ht="12.75" customHeight="1">
      <c r="A28" s="185">
        <f>'LIMA RAMP B MASTER'!A28</f>
        <v>797.52771304054056</v>
      </c>
      <c r="B28" s="186"/>
      <c r="C28" s="219">
        <f>'LIMA RAMP B MASTER'!C28</f>
        <v>0</v>
      </c>
      <c r="D28" s="184"/>
      <c r="E28" s="297">
        <f>'LIMA RAMP B MASTER'!E28</f>
        <v>0.53945999999999994</v>
      </c>
      <c r="F28" s="283"/>
      <c r="G28" s="297">
        <f>'LIMA RAMP B MASTER'!G28</f>
        <v>3.6999999999999998E-2</v>
      </c>
      <c r="H28" s="283"/>
      <c r="I28" s="109">
        <f>'LIMA RAMP B MASTER'!I28</f>
        <v>14.58</v>
      </c>
      <c r="J28" s="89">
        <f>'LIMA RAMP B MASTER'!J28</f>
        <v>74725</v>
      </c>
      <c r="K28" s="185">
        <f>'LIMA RAMP B MASTER'!K28</f>
        <v>796.9882530405406</v>
      </c>
      <c r="L28" s="186"/>
      <c r="M28" s="39"/>
      <c r="N28" s="297"/>
      <c r="O28" s="283"/>
      <c r="P28" s="297"/>
      <c r="Q28" s="283"/>
      <c r="R28" s="333"/>
      <c r="S28" s="329"/>
      <c r="T28" s="185"/>
      <c r="U28" s="186"/>
      <c r="V28" s="94">
        <f>'LIMA RAMP B MASTER'!V28</f>
        <v>0</v>
      </c>
      <c r="W28" s="3"/>
      <c r="X28" s="185">
        <f>'LIMA RAMP B MASTER'!A63</f>
        <v>795.60814999999991</v>
      </c>
      <c r="Y28" s="186"/>
      <c r="Z28" s="281">
        <f>'LIMA RAMP B MASTER'!C63</f>
        <v>0</v>
      </c>
      <c r="AA28" s="184"/>
      <c r="AB28" s="297">
        <f>'LIMA RAMP B MASTER'!E63</f>
        <v>0.25600000000000001</v>
      </c>
      <c r="AC28" s="283"/>
      <c r="AD28" s="297">
        <f>'LIMA RAMP B MASTER'!G63</f>
        <v>1.6E-2</v>
      </c>
      <c r="AE28" s="283"/>
      <c r="AF28" s="170">
        <f>'LIMA RAMP B MASTER'!I63</f>
        <v>16</v>
      </c>
      <c r="AG28" s="89">
        <f>'LIMA RAMP B MASTER'!J63</f>
        <v>75475</v>
      </c>
      <c r="AH28" s="185">
        <f>'LIMA RAMP B MASTER'!K63</f>
        <v>795.35214999999994</v>
      </c>
      <c r="AI28" s="186"/>
      <c r="AJ28" s="39"/>
      <c r="AK28" s="297"/>
      <c r="AL28" s="283"/>
      <c r="AM28" s="297"/>
      <c r="AN28" s="283"/>
      <c r="AO28" s="328"/>
      <c r="AP28" s="329"/>
      <c r="AQ28" s="185"/>
      <c r="AR28" s="184"/>
      <c r="AS28" s="171">
        <f>'LIMA RAMP B MASTER'!V63</f>
        <v>0</v>
      </c>
    </row>
    <row r="29" spans="1:45" s="7" customFormat="1" ht="12.75" customHeight="1">
      <c r="A29" s="185">
        <f>'LIMA RAMP B MASTER'!A29</f>
        <v>797.46049513513515</v>
      </c>
      <c r="B29" s="186"/>
      <c r="C29" s="219">
        <f>'LIMA RAMP B MASTER'!C29</f>
        <v>0</v>
      </c>
      <c r="D29" s="184"/>
      <c r="E29" s="297">
        <f>'LIMA RAMP B MASTER'!E29</f>
        <v>0.57645999999999997</v>
      </c>
      <c r="F29" s="283"/>
      <c r="G29" s="297">
        <f>'LIMA RAMP B MASTER'!G29</f>
        <v>3.6999999999999998E-2</v>
      </c>
      <c r="H29" s="283"/>
      <c r="I29" s="109">
        <f>'LIMA RAMP B MASTER'!I29</f>
        <v>15.58</v>
      </c>
      <c r="J29" s="89">
        <f>'LIMA RAMP B MASTER'!J29</f>
        <v>74750</v>
      </c>
      <c r="K29" s="185">
        <f>'LIMA RAMP B MASTER'!K29</f>
        <v>796.88403513513515</v>
      </c>
      <c r="L29" s="186"/>
      <c r="M29" s="39"/>
      <c r="N29" s="297"/>
      <c r="O29" s="283"/>
      <c r="P29" s="297"/>
      <c r="Q29" s="283"/>
      <c r="R29" s="333"/>
      <c r="S29" s="329"/>
      <c r="T29" s="185"/>
      <c r="U29" s="186"/>
      <c r="V29" s="94">
        <f>'LIMA RAMP B MASTER'!V29</f>
        <v>0</v>
      </c>
      <c r="W29" s="3"/>
      <c r="X29" s="185">
        <f>'LIMA RAMP B MASTER'!A64</f>
        <v>795.43057103999979</v>
      </c>
      <c r="Y29" s="186"/>
      <c r="Z29" s="281">
        <f>'LIMA RAMP B MASTER'!C64</f>
        <v>0</v>
      </c>
      <c r="AA29" s="184"/>
      <c r="AB29" s="297">
        <f>'LIMA RAMP B MASTER'!E64</f>
        <v>0.25600000000000001</v>
      </c>
      <c r="AC29" s="283"/>
      <c r="AD29" s="297">
        <f>'LIMA RAMP B MASTER'!G64</f>
        <v>1.6E-2</v>
      </c>
      <c r="AE29" s="283"/>
      <c r="AF29" s="170">
        <f>'LIMA RAMP B MASTER'!I64</f>
        <v>16</v>
      </c>
      <c r="AG29" s="35">
        <f>'LIMA RAMP B MASTER'!J64</f>
        <v>75481.66</v>
      </c>
      <c r="AH29" s="185">
        <f>'LIMA RAMP B MASTER'!K64</f>
        <v>795.17457103999982</v>
      </c>
      <c r="AI29" s="186"/>
      <c r="AJ29" s="39"/>
      <c r="AK29" s="297"/>
      <c r="AL29" s="283"/>
      <c r="AM29" s="297"/>
      <c r="AN29" s="283"/>
      <c r="AO29" s="328"/>
      <c r="AP29" s="329"/>
      <c r="AQ29" s="185"/>
      <c r="AR29" s="184"/>
      <c r="AS29" s="171">
        <f>'LIMA RAMP B MASTER'!V64</f>
        <v>0</v>
      </c>
    </row>
    <row r="30" spans="1:45" s="7" customFormat="1" ht="12.75" customHeight="1">
      <c r="A30" s="185">
        <f>'LIMA RAMP B MASTER'!A30</f>
        <v>797.41771249999999</v>
      </c>
      <c r="B30" s="186"/>
      <c r="C30" s="219">
        <f>'LIMA RAMP B MASTER'!C30</f>
        <v>0</v>
      </c>
      <c r="D30" s="184"/>
      <c r="E30" s="297">
        <f>'LIMA RAMP B MASTER'!E30</f>
        <v>0.59199999999999997</v>
      </c>
      <c r="F30" s="283"/>
      <c r="G30" s="297">
        <f>'LIMA RAMP B MASTER'!G30</f>
        <v>3.6999999999999998E-2</v>
      </c>
      <c r="H30" s="283"/>
      <c r="I30" s="109">
        <f>'LIMA RAMP B MASTER'!I30</f>
        <v>16</v>
      </c>
      <c r="J30" s="35">
        <f>'LIMA RAMP B MASTER'!J30</f>
        <v>74775</v>
      </c>
      <c r="K30" s="185">
        <f>'LIMA RAMP B MASTER'!K30</f>
        <v>796.82571250000001</v>
      </c>
      <c r="L30" s="186"/>
      <c r="M30" s="39"/>
      <c r="N30" s="297"/>
      <c r="O30" s="283"/>
      <c r="P30" s="297"/>
      <c r="Q30" s="283"/>
      <c r="R30" s="333"/>
      <c r="S30" s="329"/>
      <c r="T30" s="185"/>
      <c r="U30" s="186"/>
      <c r="V30" s="94">
        <f>'LIMA RAMP B MASTER'!V30</f>
        <v>0</v>
      </c>
      <c r="W30" s="3"/>
      <c r="X30" s="185">
        <f>'LIMA RAMP B MASTER'!A65</f>
        <v>794.94169999999997</v>
      </c>
      <c r="Y30" s="186"/>
      <c r="Z30" s="281">
        <f>'LIMA RAMP B MASTER'!C65</f>
        <v>0</v>
      </c>
      <c r="AA30" s="184"/>
      <c r="AB30" s="297">
        <f>'LIMA RAMP B MASTER'!E65</f>
        <v>0.25600000000000001</v>
      </c>
      <c r="AC30" s="283"/>
      <c r="AD30" s="297">
        <f>'LIMA RAMP B MASTER'!G65</f>
        <v>1.6E-2</v>
      </c>
      <c r="AE30" s="283"/>
      <c r="AF30" s="170">
        <f>'LIMA RAMP B MASTER'!I65</f>
        <v>16</v>
      </c>
      <c r="AG30" s="89">
        <f>'LIMA RAMP B MASTER'!J65</f>
        <v>75500</v>
      </c>
      <c r="AH30" s="185">
        <f>'LIMA RAMP B MASTER'!K65</f>
        <v>794.6857</v>
      </c>
      <c r="AI30" s="186"/>
      <c r="AJ30" s="39"/>
      <c r="AK30" s="297"/>
      <c r="AL30" s="283"/>
      <c r="AM30" s="297"/>
      <c r="AN30" s="283"/>
      <c r="AO30" s="328"/>
      <c r="AP30" s="329"/>
      <c r="AQ30" s="185"/>
      <c r="AR30" s="184"/>
      <c r="AS30" s="171">
        <f>'LIMA RAMP B MASTER'!V65</f>
        <v>0</v>
      </c>
    </row>
    <row r="31" spans="1:45" s="7" customFormat="1" ht="12.75" customHeight="1">
      <c r="A31" s="185">
        <f>'LIMA RAMP B MASTER'!A31</f>
        <v>797.40528513513516</v>
      </c>
      <c r="B31" s="186"/>
      <c r="C31" s="219">
        <f>'LIMA RAMP B MASTER'!C31</f>
        <v>0</v>
      </c>
      <c r="D31" s="184"/>
      <c r="E31" s="297">
        <f>'LIMA RAMP B MASTER'!E31</f>
        <v>0.59199999999999997</v>
      </c>
      <c r="F31" s="283"/>
      <c r="G31" s="297">
        <f>'LIMA RAMP B MASTER'!G31</f>
        <v>3.6999999999999998E-2</v>
      </c>
      <c r="H31" s="283"/>
      <c r="I31" s="109">
        <f>'LIMA RAMP B MASTER'!I31</f>
        <v>16</v>
      </c>
      <c r="J31" s="89">
        <f>'LIMA RAMP B MASTER'!J31</f>
        <v>74800</v>
      </c>
      <c r="K31" s="185">
        <f>'LIMA RAMP B MASTER'!K31</f>
        <v>796.81328513513517</v>
      </c>
      <c r="L31" s="186"/>
      <c r="M31" s="39"/>
      <c r="N31" s="297"/>
      <c r="O31" s="283"/>
      <c r="P31" s="297"/>
      <c r="Q31" s="283"/>
      <c r="R31" s="333"/>
      <c r="S31" s="329"/>
      <c r="T31" s="185"/>
      <c r="U31" s="186"/>
      <c r="V31" s="94">
        <f>'LIMA RAMP B MASTER'!V31</f>
        <v>0</v>
      </c>
      <c r="W31" s="3"/>
      <c r="X31" s="185">
        <f>'LIMA RAMP B MASTER'!A66</f>
        <v>794.2752999999999</v>
      </c>
      <c r="Y31" s="186"/>
      <c r="Z31" s="281">
        <f>'LIMA RAMP B MASTER'!C66</f>
        <v>0</v>
      </c>
      <c r="AA31" s="184"/>
      <c r="AB31" s="297">
        <f>'LIMA RAMP B MASTER'!E66</f>
        <v>0.25600000000000001</v>
      </c>
      <c r="AC31" s="283"/>
      <c r="AD31" s="297">
        <f>'LIMA RAMP B MASTER'!G66</f>
        <v>1.6E-2</v>
      </c>
      <c r="AE31" s="283"/>
      <c r="AF31" s="170">
        <f>'LIMA RAMP B MASTER'!I66</f>
        <v>16</v>
      </c>
      <c r="AG31" s="89">
        <f>'LIMA RAMP B MASTER'!J66</f>
        <v>75525</v>
      </c>
      <c r="AH31" s="185">
        <f>'LIMA RAMP B MASTER'!K66</f>
        <v>794.01929999999993</v>
      </c>
      <c r="AI31" s="186"/>
      <c r="AJ31" s="39"/>
      <c r="AK31" s="297"/>
      <c r="AL31" s="283"/>
      <c r="AM31" s="297"/>
      <c r="AN31" s="283"/>
      <c r="AO31" s="328"/>
      <c r="AP31" s="329"/>
      <c r="AQ31" s="185"/>
      <c r="AR31" s="184"/>
      <c r="AS31" s="171">
        <f>'LIMA RAMP B MASTER'!V66</f>
        <v>0</v>
      </c>
    </row>
    <row r="32" spans="1:45" s="7" customFormat="1" ht="12.75" customHeight="1">
      <c r="A32" s="185">
        <f>'LIMA RAMP B MASTER'!A32</f>
        <v>797.43875304054052</v>
      </c>
      <c r="B32" s="186"/>
      <c r="C32" s="219">
        <f>'LIMA RAMP B MASTER'!C32</f>
        <v>0</v>
      </c>
      <c r="D32" s="184"/>
      <c r="E32" s="297">
        <f>'LIMA RAMP B MASTER'!E32</f>
        <v>0.59199999999999997</v>
      </c>
      <c r="F32" s="283"/>
      <c r="G32" s="297">
        <f>'LIMA RAMP B MASTER'!G32</f>
        <v>3.6999999999999998E-2</v>
      </c>
      <c r="H32" s="283"/>
      <c r="I32" s="109">
        <f>'LIMA RAMP B MASTER'!I32</f>
        <v>16</v>
      </c>
      <c r="J32" s="89">
        <f>'LIMA RAMP B MASTER'!J32</f>
        <v>74825</v>
      </c>
      <c r="K32" s="185">
        <f>'LIMA RAMP B MASTER'!K32</f>
        <v>796.84675304054053</v>
      </c>
      <c r="L32" s="186"/>
      <c r="M32" s="39"/>
      <c r="N32" s="297"/>
      <c r="O32" s="283"/>
      <c r="P32" s="297"/>
      <c r="Q32" s="283"/>
      <c r="R32" s="333"/>
      <c r="S32" s="329"/>
      <c r="T32" s="185"/>
      <c r="U32" s="186"/>
      <c r="V32" s="94">
        <f>'LIMA RAMP B MASTER'!V32</f>
        <v>0</v>
      </c>
      <c r="W32" s="3"/>
      <c r="X32" s="185">
        <f>'LIMA RAMP B MASTER'!A67</f>
        <v>793.60889999999995</v>
      </c>
      <c r="Y32" s="186"/>
      <c r="Z32" s="281">
        <f>'LIMA RAMP B MASTER'!C67</f>
        <v>0</v>
      </c>
      <c r="AA32" s="184"/>
      <c r="AB32" s="297">
        <f>'LIMA RAMP B MASTER'!E67</f>
        <v>0.25600000000000001</v>
      </c>
      <c r="AC32" s="283"/>
      <c r="AD32" s="297">
        <f>'LIMA RAMP B MASTER'!G67</f>
        <v>1.6E-2</v>
      </c>
      <c r="AE32" s="283"/>
      <c r="AF32" s="170">
        <f>'LIMA RAMP B MASTER'!I67</f>
        <v>16</v>
      </c>
      <c r="AG32" s="89">
        <f>'LIMA RAMP B MASTER'!J67</f>
        <v>75550</v>
      </c>
      <c r="AH32" s="185">
        <f>'LIMA RAMP B MASTER'!K67</f>
        <v>793.35289999999998</v>
      </c>
      <c r="AI32" s="186"/>
      <c r="AJ32" s="39"/>
      <c r="AK32" s="297"/>
      <c r="AL32" s="283"/>
      <c r="AM32" s="297"/>
      <c r="AN32" s="283"/>
      <c r="AO32" s="328"/>
      <c r="AP32" s="329"/>
      <c r="AQ32" s="185"/>
      <c r="AR32" s="184"/>
      <c r="AS32" s="171">
        <f>'LIMA RAMP B MASTER'!V67</f>
        <v>0</v>
      </c>
    </row>
    <row r="33" spans="1:45" s="7" customFormat="1" ht="12.75" customHeight="1">
      <c r="A33" s="185">
        <f>'LIMA RAMP B MASTER'!A33</f>
        <v>797.5181162162163</v>
      </c>
      <c r="B33" s="186"/>
      <c r="C33" s="219">
        <f>'LIMA RAMP B MASTER'!C33</f>
        <v>0</v>
      </c>
      <c r="D33" s="184"/>
      <c r="E33" s="297">
        <f>'LIMA RAMP B MASTER'!E33</f>
        <v>0.59199999999999997</v>
      </c>
      <c r="F33" s="283"/>
      <c r="G33" s="297">
        <f>'LIMA RAMP B MASTER'!G33</f>
        <v>3.6999999999999998E-2</v>
      </c>
      <c r="H33" s="283"/>
      <c r="I33" s="109">
        <f>'LIMA RAMP B MASTER'!I33</f>
        <v>16</v>
      </c>
      <c r="J33" s="89">
        <f>'LIMA RAMP B MASTER'!J33</f>
        <v>74850</v>
      </c>
      <c r="K33" s="185">
        <f>'LIMA RAMP B MASTER'!K33</f>
        <v>796.92611621621631</v>
      </c>
      <c r="L33" s="186"/>
      <c r="M33" s="39"/>
      <c r="N33" s="297"/>
      <c r="O33" s="283"/>
      <c r="P33" s="297"/>
      <c r="Q33" s="283"/>
      <c r="R33" s="333"/>
      <c r="S33" s="329"/>
      <c r="T33" s="185"/>
      <c r="U33" s="186"/>
      <c r="V33" s="94">
        <f>'LIMA RAMP B MASTER'!V33</f>
        <v>0</v>
      </c>
      <c r="W33" s="3"/>
      <c r="X33" s="185">
        <f>'LIMA RAMP B MASTER'!A68</f>
        <v>793.07579999999996</v>
      </c>
      <c r="Y33" s="186"/>
      <c r="Z33" s="281">
        <f>'LIMA RAMP B MASTER'!C68</f>
        <v>0</v>
      </c>
      <c r="AA33" s="184"/>
      <c r="AB33" s="297">
        <f>'LIMA RAMP B MASTER'!E68</f>
        <v>0.25600000000000001</v>
      </c>
      <c r="AC33" s="283"/>
      <c r="AD33" s="297">
        <f>'LIMA RAMP B MASTER'!G68</f>
        <v>1.6E-2</v>
      </c>
      <c r="AE33" s="283"/>
      <c r="AF33" s="170">
        <f>'LIMA RAMP B MASTER'!I68</f>
        <v>16</v>
      </c>
      <c r="AG33" s="35">
        <f>'LIMA RAMP B MASTER'!J68</f>
        <v>75570</v>
      </c>
      <c r="AH33" s="185">
        <f>'LIMA RAMP B MASTER'!K68</f>
        <v>792.81979999999999</v>
      </c>
      <c r="AI33" s="186"/>
      <c r="AJ33" s="39"/>
      <c r="AK33" s="297"/>
      <c r="AL33" s="283"/>
      <c r="AM33" s="297"/>
      <c r="AN33" s="283"/>
      <c r="AO33" s="328"/>
      <c r="AP33" s="329"/>
      <c r="AQ33" s="185"/>
      <c r="AR33" s="184"/>
      <c r="AS33" s="171">
        <f>'LIMA RAMP B MASTER'!V68</f>
        <v>0</v>
      </c>
    </row>
    <row r="34" spans="1:45" s="7" customFormat="1" ht="12.75" customHeight="1">
      <c r="A34" s="185">
        <f>'LIMA RAMP B MASTER'!A34</f>
        <v>797.64337466216216</v>
      </c>
      <c r="B34" s="186"/>
      <c r="C34" s="219">
        <f>'LIMA RAMP B MASTER'!C34</f>
        <v>0</v>
      </c>
      <c r="D34" s="184"/>
      <c r="E34" s="297">
        <f>'LIMA RAMP B MASTER'!E34</f>
        <v>0.59199999999999997</v>
      </c>
      <c r="F34" s="283"/>
      <c r="G34" s="297">
        <f>'LIMA RAMP B MASTER'!G34</f>
        <v>3.6999999999999998E-2</v>
      </c>
      <c r="H34" s="283"/>
      <c r="I34" s="109">
        <f>'LIMA RAMP B MASTER'!I34</f>
        <v>16</v>
      </c>
      <c r="J34" s="89">
        <f>'LIMA RAMP B MASTER'!J34</f>
        <v>74875</v>
      </c>
      <c r="K34" s="185">
        <f>'LIMA RAMP B MASTER'!K34</f>
        <v>797.05137466216217</v>
      </c>
      <c r="L34" s="186"/>
      <c r="M34" s="39"/>
      <c r="N34" s="297"/>
      <c r="O34" s="283"/>
      <c r="P34" s="297"/>
      <c r="Q34" s="283"/>
      <c r="R34" s="333"/>
      <c r="S34" s="329"/>
      <c r="T34" s="185"/>
      <c r="U34" s="186"/>
      <c r="V34" s="94">
        <f>'LIMA RAMP B MASTER'!V34</f>
        <v>0</v>
      </c>
      <c r="W34" s="3"/>
      <c r="X34" s="185">
        <f>'LIMA RAMP B MASTER'!A69</f>
        <v>792.94647708333332</v>
      </c>
      <c r="Y34" s="186"/>
      <c r="Z34" s="281">
        <f>'LIMA RAMP B MASTER'!C69</f>
        <v>0</v>
      </c>
      <c r="AA34" s="184"/>
      <c r="AB34" s="297">
        <f>'LIMA RAMP B MASTER'!E69</f>
        <v>0.25600000000000001</v>
      </c>
      <c r="AC34" s="283"/>
      <c r="AD34" s="297">
        <f>'LIMA RAMP B MASTER'!G69</f>
        <v>1.6E-2</v>
      </c>
      <c r="AE34" s="283"/>
      <c r="AF34" s="170">
        <f>'LIMA RAMP B MASTER'!I69</f>
        <v>16</v>
      </c>
      <c r="AG34" s="89">
        <f>'LIMA RAMP B MASTER'!J69</f>
        <v>75575</v>
      </c>
      <c r="AH34" s="185">
        <f>'LIMA RAMP B MASTER'!K69</f>
        <v>792.69047708333335</v>
      </c>
      <c r="AI34" s="186"/>
      <c r="AJ34" s="39"/>
      <c r="AK34" s="297"/>
      <c r="AL34" s="283"/>
      <c r="AM34" s="297"/>
      <c r="AN34" s="283"/>
      <c r="AO34" s="328"/>
      <c r="AP34" s="329"/>
      <c r="AQ34" s="185"/>
      <c r="AR34" s="184"/>
      <c r="AS34" s="171">
        <f>'LIMA RAMP B MASTER'!V69</f>
        <v>0</v>
      </c>
    </row>
    <row r="35" spans="1:45" s="7" customFormat="1" ht="12.75" customHeight="1">
      <c r="A35" s="185">
        <f>'LIMA RAMP B MASTER'!A35</f>
        <v>797.81452837837844</v>
      </c>
      <c r="B35" s="186"/>
      <c r="C35" s="219">
        <f>'LIMA RAMP B MASTER'!C35</f>
        <v>0</v>
      </c>
      <c r="D35" s="184"/>
      <c r="E35" s="297">
        <f>'LIMA RAMP B MASTER'!E35</f>
        <v>0.59199999999999997</v>
      </c>
      <c r="F35" s="283"/>
      <c r="G35" s="297">
        <f>'LIMA RAMP B MASTER'!G35</f>
        <v>3.6999999999999998E-2</v>
      </c>
      <c r="H35" s="283"/>
      <c r="I35" s="109">
        <f>'LIMA RAMP B MASTER'!I35</f>
        <v>16</v>
      </c>
      <c r="J35" s="89">
        <f>'LIMA RAMP B MASTER'!J35</f>
        <v>74900</v>
      </c>
      <c r="K35" s="185">
        <f>'LIMA RAMP B MASTER'!K35</f>
        <v>797.22252837837846</v>
      </c>
      <c r="L35" s="186"/>
      <c r="M35" s="39"/>
      <c r="N35" s="297"/>
      <c r="O35" s="283"/>
      <c r="P35" s="297"/>
      <c r="Q35" s="283"/>
      <c r="R35" s="333"/>
      <c r="S35" s="329"/>
      <c r="T35" s="185"/>
      <c r="U35" s="186"/>
      <c r="V35" s="94">
        <f>'LIMA RAMP B MASTER'!V35</f>
        <v>0</v>
      </c>
      <c r="W35" s="3"/>
      <c r="X35" s="185">
        <f>'LIMA RAMP B MASTER'!A70</f>
        <v>792.77894938782822</v>
      </c>
      <c r="Y35" s="186"/>
      <c r="Z35" s="281">
        <f>'LIMA RAMP B MASTER'!C70</f>
        <v>0</v>
      </c>
      <c r="AA35" s="184"/>
      <c r="AB35" s="297">
        <f>'LIMA RAMP B MASTER'!E70</f>
        <v>0.25600000000000001</v>
      </c>
      <c r="AC35" s="283"/>
      <c r="AD35" s="297">
        <f>'LIMA RAMP B MASTER'!G70</f>
        <v>1.6E-2</v>
      </c>
      <c r="AE35" s="283"/>
      <c r="AF35" s="170">
        <f>'LIMA RAMP B MASTER'!I70</f>
        <v>16</v>
      </c>
      <c r="AG35" s="35">
        <f>'LIMA RAMP B MASTER'!J70</f>
        <v>75581.990000000005</v>
      </c>
      <c r="AH35" s="185">
        <f>'LIMA RAMP B MASTER'!K70</f>
        <v>792.52294938782825</v>
      </c>
      <c r="AI35" s="186"/>
      <c r="AJ35" s="39"/>
      <c r="AK35" s="297"/>
      <c r="AL35" s="283"/>
      <c r="AM35" s="297"/>
      <c r="AN35" s="283"/>
      <c r="AO35" s="328"/>
      <c r="AP35" s="329"/>
      <c r="AQ35" s="185"/>
      <c r="AR35" s="184"/>
      <c r="AS35" s="171" t="str">
        <f>'LIMA RAMP B MASTER'!V70</f>
        <v>PC</v>
      </c>
    </row>
    <row r="36" spans="1:45" s="7" customFormat="1" ht="12.75" customHeight="1">
      <c r="A36" s="185">
        <f>'LIMA RAMP B MASTER'!A36</f>
        <v>798.03157736486492</v>
      </c>
      <c r="B36" s="186"/>
      <c r="C36" s="219">
        <f>'LIMA RAMP B MASTER'!C36</f>
        <v>0</v>
      </c>
      <c r="D36" s="184"/>
      <c r="E36" s="297">
        <f>'LIMA RAMP B MASTER'!E36</f>
        <v>0.59199999999999997</v>
      </c>
      <c r="F36" s="283"/>
      <c r="G36" s="297">
        <f>'LIMA RAMP B MASTER'!G36</f>
        <v>3.6999999999999998E-2</v>
      </c>
      <c r="H36" s="283"/>
      <c r="I36" s="109">
        <f>'LIMA RAMP B MASTER'!I36</f>
        <v>16</v>
      </c>
      <c r="J36" s="89">
        <f>'LIMA RAMP B MASTER'!J36</f>
        <v>74925</v>
      </c>
      <c r="K36" s="185">
        <f>'LIMA RAMP B MASTER'!K36</f>
        <v>797.43957736486493</v>
      </c>
      <c r="L36" s="186"/>
      <c r="M36" s="39"/>
      <c r="N36" s="297"/>
      <c r="O36" s="283"/>
      <c r="P36" s="297"/>
      <c r="Q36" s="283"/>
      <c r="R36" s="333"/>
      <c r="S36" s="329"/>
      <c r="T36" s="185"/>
      <c r="U36" s="186"/>
      <c r="V36" s="94">
        <f>'LIMA RAMP B MASTER'!V36</f>
        <v>0</v>
      </c>
      <c r="W36" s="3"/>
      <c r="X36" s="185">
        <f>'LIMA RAMP B MASTER'!A71</f>
        <v>792.42736725949476</v>
      </c>
      <c r="Y36" s="186"/>
      <c r="Z36" s="281">
        <f>'LIMA RAMP B MASTER'!C71</f>
        <v>0</v>
      </c>
      <c r="AA36" s="184"/>
      <c r="AB36" s="297">
        <f>'LIMA RAMP B MASTER'!E71</f>
        <v>0.25600000000000001</v>
      </c>
      <c r="AC36" s="283"/>
      <c r="AD36" s="297">
        <f>'LIMA RAMP B MASTER'!G71</f>
        <v>1.6E-2</v>
      </c>
      <c r="AE36" s="283"/>
      <c r="AF36" s="170">
        <f>'LIMA RAMP B MASTER'!I71</f>
        <v>16</v>
      </c>
      <c r="AG36" s="35">
        <f>'LIMA RAMP B MASTER'!J71</f>
        <v>75599.490000000005</v>
      </c>
      <c r="AH36" s="185">
        <f>'LIMA RAMP B MASTER'!K71</f>
        <v>792.17136725949479</v>
      </c>
      <c r="AI36" s="186"/>
      <c r="AJ36" s="39"/>
      <c r="AK36" s="297"/>
      <c r="AL36" s="283"/>
      <c r="AM36" s="297"/>
      <c r="AN36" s="283"/>
      <c r="AO36" s="328"/>
      <c r="AP36" s="329"/>
      <c r="AQ36" s="185"/>
      <c r="AR36" s="184"/>
      <c r="AS36" s="171">
        <f>'LIMA RAMP B MASTER'!V71</f>
        <v>0</v>
      </c>
    </row>
    <row r="37" spans="1:45" s="7" customFormat="1" ht="12.75" customHeight="1">
      <c r="A37" s="185">
        <f>'LIMA RAMP B MASTER'!A37</f>
        <v>798.2945216216217</v>
      </c>
      <c r="B37" s="186"/>
      <c r="C37" s="219">
        <f>'LIMA RAMP B MASTER'!C37</f>
        <v>0</v>
      </c>
      <c r="D37" s="184"/>
      <c r="E37" s="297">
        <f>'LIMA RAMP B MASTER'!E37</f>
        <v>0.59199999999999997</v>
      </c>
      <c r="F37" s="283"/>
      <c r="G37" s="297">
        <f>'LIMA RAMP B MASTER'!G37</f>
        <v>3.6999999999999998E-2</v>
      </c>
      <c r="H37" s="283"/>
      <c r="I37" s="109">
        <f>'LIMA RAMP B MASTER'!I37</f>
        <v>16</v>
      </c>
      <c r="J37" s="89">
        <f>'LIMA RAMP B MASTER'!J37</f>
        <v>74950</v>
      </c>
      <c r="K37" s="185">
        <f>'LIMA RAMP B MASTER'!K37</f>
        <v>797.70252162162171</v>
      </c>
      <c r="L37" s="186"/>
      <c r="M37" s="39"/>
      <c r="N37" s="297"/>
      <c r="O37" s="283"/>
      <c r="P37" s="297"/>
      <c r="Q37" s="283"/>
      <c r="R37" s="333"/>
      <c r="S37" s="329"/>
      <c r="T37" s="185"/>
      <c r="U37" s="186"/>
      <c r="V37" s="94">
        <f>'LIMA RAMP B MASTER'!V37</f>
        <v>0</v>
      </c>
      <c r="W37" s="3"/>
      <c r="X37" s="185">
        <f>'LIMA RAMP B MASTER'!A72</f>
        <v>792.41857500000003</v>
      </c>
      <c r="Y37" s="186"/>
      <c r="Z37" s="281">
        <f>'LIMA RAMP B MASTER'!C72</f>
        <v>0</v>
      </c>
      <c r="AA37" s="184"/>
      <c r="AB37" s="297">
        <f>'LIMA RAMP B MASTER'!E72</f>
        <v>0.25600000000000001</v>
      </c>
      <c r="AC37" s="283"/>
      <c r="AD37" s="297">
        <f>'LIMA RAMP B MASTER'!G72</f>
        <v>1.6E-2</v>
      </c>
      <c r="AE37" s="283"/>
      <c r="AF37" s="170">
        <f>'LIMA RAMP B MASTER'!I72</f>
        <v>16</v>
      </c>
      <c r="AG37" s="89">
        <f>'LIMA RAMP B MASTER'!J72</f>
        <v>75600</v>
      </c>
      <c r="AH37" s="185">
        <f>'LIMA RAMP B MASTER'!K72</f>
        <v>792.16257500000006</v>
      </c>
      <c r="AI37" s="186"/>
      <c r="AJ37" s="39"/>
      <c r="AK37" s="297"/>
      <c r="AL37" s="283"/>
      <c r="AM37" s="297"/>
      <c r="AN37" s="283"/>
      <c r="AO37" s="328"/>
      <c r="AP37" s="329"/>
      <c r="AQ37" s="185"/>
      <c r="AR37" s="184"/>
      <c r="AS37" s="171">
        <f>'LIMA RAMP B MASTER'!V72</f>
        <v>0</v>
      </c>
    </row>
    <row r="38" spans="1:45" s="7" customFormat="1" ht="12.75" customHeight="1">
      <c r="A38" s="185">
        <f>'LIMA RAMP B MASTER'!A38</f>
        <v>798.41255000000001</v>
      </c>
      <c r="B38" s="186"/>
      <c r="C38" s="219">
        <f>'LIMA RAMP B MASTER'!C38</f>
        <v>0</v>
      </c>
      <c r="D38" s="184"/>
      <c r="E38" s="297">
        <f>'LIMA RAMP B MASTER'!E38</f>
        <v>0.59199999999999997</v>
      </c>
      <c r="F38" s="283"/>
      <c r="G38" s="297">
        <f>'LIMA RAMP B MASTER'!G38</f>
        <v>3.6999999999999998E-2</v>
      </c>
      <c r="H38" s="283"/>
      <c r="I38" s="109">
        <f>'LIMA RAMP B MASTER'!I38</f>
        <v>16</v>
      </c>
      <c r="J38" s="89">
        <f>'LIMA RAMP B MASTER'!J38</f>
        <v>74960</v>
      </c>
      <c r="K38" s="185">
        <f>'LIMA RAMP B MASTER'!K38</f>
        <v>797.82055000000003</v>
      </c>
      <c r="L38" s="186"/>
      <c r="M38" s="39"/>
      <c r="N38" s="297"/>
      <c r="O38" s="283"/>
      <c r="P38" s="297"/>
      <c r="Q38" s="283"/>
      <c r="R38" s="333"/>
      <c r="S38" s="329"/>
      <c r="T38" s="185"/>
      <c r="U38" s="186"/>
      <c r="V38" s="94">
        <f>'LIMA RAMP B MASTER'!V38</f>
        <v>0</v>
      </c>
      <c r="W38" s="3"/>
      <c r="X38" s="185">
        <f>'LIMA RAMP B MASTER'!A73</f>
        <v>792.08852708333325</v>
      </c>
      <c r="Y38" s="186"/>
      <c r="Z38" s="281">
        <f>'LIMA RAMP B MASTER'!C73</f>
        <v>0</v>
      </c>
      <c r="AA38" s="184"/>
      <c r="AB38" s="297">
        <f>'LIMA RAMP B MASTER'!E73</f>
        <v>0.25600000000000001</v>
      </c>
      <c r="AC38" s="283"/>
      <c r="AD38" s="297">
        <f>'LIMA RAMP B MASTER'!G73</f>
        <v>1.6E-2</v>
      </c>
      <c r="AE38" s="283"/>
      <c r="AF38" s="170">
        <f>'LIMA RAMP B MASTER'!I73</f>
        <v>16</v>
      </c>
      <c r="AG38" s="89">
        <f>'LIMA RAMP B MASTER'!J73</f>
        <v>75625</v>
      </c>
      <c r="AH38" s="185">
        <f>'LIMA RAMP B MASTER'!K73</f>
        <v>791.83252708333328</v>
      </c>
      <c r="AI38" s="186"/>
      <c r="AJ38" s="39"/>
      <c r="AK38" s="297"/>
      <c r="AL38" s="283"/>
      <c r="AM38" s="297"/>
      <c r="AN38" s="283"/>
      <c r="AO38" s="328"/>
      <c r="AP38" s="329"/>
      <c r="AQ38" s="185"/>
      <c r="AR38" s="184"/>
      <c r="AS38" s="171">
        <f>'LIMA RAMP B MASTER'!V73</f>
        <v>0</v>
      </c>
    </row>
    <row r="39" spans="1:45" s="7" customFormat="1" ht="12.75" customHeight="1">
      <c r="A39" s="185">
        <f>'LIMA RAMP B MASTER'!A39</f>
        <v>798.5951</v>
      </c>
      <c r="B39" s="186"/>
      <c r="C39" s="219">
        <f>'LIMA RAMP B MASTER'!C39</f>
        <v>0</v>
      </c>
      <c r="D39" s="184"/>
      <c r="E39" s="297">
        <f>'LIMA RAMP B MASTER'!E39</f>
        <v>0.59199999999999997</v>
      </c>
      <c r="F39" s="283"/>
      <c r="G39" s="297">
        <f>'LIMA RAMP B MASTER'!G39</f>
        <v>3.6999999999999998E-2</v>
      </c>
      <c r="H39" s="283"/>
      <c r="I39" s="109">
        <f>'LIMA RAMP B MASTER'!I39</f>
        <v>16</v>
      </c>
      <c r="J39" s="89">
        <f>'LIMA RAMP B MASTER'!J39</f>
        <v>74975</v>
      </c>
      <c r="K39" s="185">
        <f>'LIMA RAMP B MASTER'!K39</f>
        <v>798.00310000000002</v>
      </c>
      <c r="L39" s="186"/>
      <c r="M39" s="48"/>
      <c r="N39" s="352"/>
      <c r="O39" s="353"/>
      <c r="P39" s="352"/>
      <c r="Q39" s="353"/>
      <c r="R39" s="352"/>
      <c r="S39" s="353"/>
      <c r="T39" s="352"/>
      <c r="U39" s="353"/>
      <c r="V39" s="94">
        <f>'LIMA RAMP B MASTER'!V39</f>
        <v>0</v>
      </c>
      <c r="W39" s="3"/>
      <c r="X39" s="185">
        <f>'LIMA RAMP B MASTER'!A74</f>
        <v>792.05656885002827</v>
      </c>
      <c r="Y39" s="186"/>
      <c r="Z39" s="281">
        <f>'LIMA RAMP B MASTER'!C74</f>
        <v>0</v>
      </c>
      <c r="AA39" s="184"/>
      <c r="AB39" s="297">
        <f>'LIMA RAMP B MASTER'!E74</f>
        <v>0.25600000000000001</v>
      </c>
      <c r="AC39" s="283"/>
      <c r="AD39" s="297">
        <f>'LIMA RAMP B MASTER'!G74</f>
        <v>1.6E-2</v>
      </c>
      <c r="AE39" s="283"/>
      <c r="AF39" s="170">
        <f>'LIMA RAMP B MASTER'!I74</f>
        <v>16</v>
      </c>
      <c r="AG39" s="35">
        <f>'LIMA RAMP B MASTER'!J74</f>
        <v>75628.69</v>
      </c>
      <c r="AH39" s="185">
        <f>'LIMA RAMP B MASTER'!K74</f>
        <v>791.8005688500283</v>
      </c>
      <c r="AI39" s="186"/>
      <c r="AJ39" s="39"/>
      <c r="AK39" s="297"/>
      <c r="AL39" s="283"/>
      <c r="AM39" s="297"/>
      <c r="AN39" s="283"/>
      <c r="AO39" s="328"/>
      <c r="AP39" s="329"/>
      <c r="AQ39" s="185"/>
      <c r="AR39" s="184"/>
      <c r="AS39" s="171">
        <f>'LIMA RAMP B MASTER'!V74</f>
        <v>0</v>
      </c>
    </row>
    <row r="40" spans="1:45" s="7" customFormat="1" ht="12.75" customHeight="1">
      <c r="A40" s="185">
        <f>'LIMA RAMP B MASTER'!A40</f>
        <v>798.68089850000001</v>
      </c>
      <c r="B40" s="186"/>
      <c r="C40" s="219">
        <f>'LIMA RAMP B MASTER'!C40</f>
        <v>0</v>
      </c>
      <c r="D40" s="184"/>
      <c r="E40" s="297">
        <f>'LIMA RAMP B MASTER'!E40</f>
        <v>0.59199999999999997</v>
      </c>
      <c r="F40" s="283"/>
      <c r="G40" s="297">
        <f>'LIMA RAMP B MASTER'!G40</f>
        <v>3.6999999999999998E-2</v>
      </c>
      <c r="H40" s="283"/>
      <c r="I40" s="109">
        <f>'LIMA RAMP B MASTER'!I40</f>
        <v>16</v>
      </c>
      <c r="J40" s="35">
        <f>'LIMA RAMP B MASTER'!J40</f>
        <v>74982.05</v>
      </c>
      <c r="K40" s="185">
        <f>'LIMA RAMP B MASTER'!K40</f>
        <v>798.08889850000003</v>
      </c>
      <c r="L40" s="186"/>
      <c r="M40" s="39"/>
      <c r="N40" s="297"/>
      <c r="O40" s="283"/>
      <c r="P40" s="297"/>
      <c r="Q40" s="283"/>
      <c r="R40" s="328"/>
      <c r="S40" s="329"/>
      <c r="T40" s="185"/>
      <c r="U40" s="186"/>
      <c r="V40" s="94">
        <f>'LIMA RAMP B MASTER'!V40</f>
        <v>0</v>
      </c>
      <c r="W40" s="3"/>
      <c r="X40" s="185">
        <f>'LIMA RAMP B MASTER'!A75</f>
        <v>791.9563333333333</v>
      </c>
      <c r="Y40" s="186"/>
      <c r="Z40" s="281">
        <f>'LIMA RAMP B MASTER'!C75</f>
        <v>0</v>
      </c>
      <c r="AA40" s="184"/>
      <c r="AB40" s="297">
        <f>'LIMA RAMP B MASTER'!E75</f>
        <v>0.25600000000000001</v>
      </c>
      <c r="AC40" s="283"/>
      <c r="AD40" s="297">
        <f>'LIMA RAMP B MASTER'!G75</f>
        <v>1.6E-2</v>
      </c>
      <c r="AE40" s="283"/>
      <c r="AF40" s="170">
        <f>'LIMA RAMP B MASTER'!I75</f>
        <v>16</v>
      </c>
      <c r="AG40" s="89">
        <f>'LIMA RAMP B MASTER'!J75</f>
        <v>75650</v>
      </c>
      <c r="AH40" s="185">
        <f>'LIMA RAMP B MASTER'!K75</f>
        <v>791.70033333333333</v>
      </c>
      <c r="AI40" s="186"/>
      <c r="AJ40" s="39"/>
      <c r="AK40" s="297"/>
      <c r="AL40" s="283"/>
      <c r="AM40" s="297"/>
      <c r="AN40" s="283"/>
      <c r="AO40" s="328"/>
      <c r="AP40" s="329"/>
      <c r="AQ40" s="185"/>
      <c r="AR40" s="184"/>
      <c r="AS40" s="171">
        <f>'LIMA RAMP B MASTER'!V75</f>
        <v>0</v>
      </c>
    </row>
    <row r="41" spans="1:45" s="7" customFormat="1" ht="12.75" customHeight="1">
      <c r="A41" s="185">
        <f>'LIMA RAMP B MASTER'!A41</f>
        <v>798.89935000000003</v>
      </c>
      <c r="B41" s="186"/>
      <c r="C41" s="219">
        <f>'LIMA RAMP B MASTER'!C41</f>
        <v>0</v>
      </c>
      <c r="D41" s="184"/>
      <c r="E41" s="297">
        <f>'LIMA RAMP B MASTER'!E41</f>
        <v>0.59199999999999997</v>
      </c>
      <c r="F41" s="283"/>
      <c r="G41" s="297">
        <f>'LIMA RAMP B MASTER'!G41</f>
        <v>3.6999999999999998E-2</v>
      </c>
      <c r="H41" s="283"/>
      <c r="I41" s="109">
        <f>'LIMA RAMP B MASTER'!I41</f>
        <v>16</v>
      </c>
      <c r="J41" s="89">
        <f>'LIMA RAMP B MASTER'!J41</f>
        <v>75000</v>
      </c>
      <c r="K41" s="185">
        <f>'LIMA RAMP B MASTER'!K41</f>
        <v>798.30735000000004</v>
      </c>
      <c r="L41" s="186"/>
      <c r="M41" s="39"/>
      <c r="N41" s="297"/>
      <c r="O41" s="283"/>
      <c r="P41" s="297"/>
      <c r="Q41" s="283"/>
      <c r="R41" s="333"/>
      <c r="S41" s="329"/>
      <c r="T41" s="185"/>
      <c r="U41" s="186"/>
      <c r="V41" s="94">
        <f>'LIMA RAMP B MASTER'!V41</f>
        <v>0</v>
      </c>
      <c r="W41" s="3"/>
      <c r="X41" s="185">
        <f>'LIMA RAMP B MASTER'!A76</f>
        <v>792.02199374999987</v>
      </c>
      <c r="Y41" s="186"/>
      <c r="Z41" s="281">
        <f>'LIMA RAMP B MASTER'!C76</f>
        <v>0</v>
      </c>
      <c r="AA41" s="184"/>
      <c r="AB41" s="297">
        <f>'LIMA RAMP B MASTER'!E76</f>
        <v>0.25600000000000001</v>
      </c>
      <c r="AC41" s="283"/>
      <c r="AD41" s="297">
        <f>'LIMA RAMP B MASTER'!G76</f>
        <v>1.6E-2</v>
      </c>
      <c r="AE41" s="283"/>
      <c r="AF41" s="170">
        <f>'LIMA RAMP B MASTER'!I76</f>
        <v>16</v>
      </c>
      <c r="AG41" s="89">
        <f>'LIMA RAMP B MASTER'!J76</f>
        <v>75675</v>
      </c>
      <c r="AH41" s="185">
        <f>'LIMA RAMP B MASTER'!K76</f>
        <v>791.76599374999989</v>
      </c>
      <c r="AI41" s="186"/>
      <c r="AJ41" s="39"/>
      <c r="AK41" s="297"/>
      <c r="AL41" s="283"/>
      <c r="AM41" s="297"/>
      <c r="AN41" s="283"/>
      <c r="AO41" s="328"/>
      <c r="AP41" s="329"/>
      <c r="AQ41" s="185"/>
      <c r="AR41" s="184"/>
      <c r="AS41" s="171">
        <f>'LIMA RAMP B MASTER'!V76</f>
        <v>0</v>
      </c>
    </row>
    <row r="42" spans="1:45" s="7" customFormat="1" ht="12.75" customHeight="1">
      <c r="A42" s="185">
        <f>'LIMA RAMP B MASTER'!A42</f>
        <v>798.98514850000004</v>
      </c>
      <c r="B42" s="186"/>
      <c r="C42" s="219" t="str">
        <f>'LIMA RAMP B MASTER'!C42</f>
        <v>253:1</v>
      </c>
      <c r="D42" s="184"/>
      <c r="E42" s="297">
        <f>'LIMA RAMP B MASTER'!E42</f>
        <v>0.59199999999999997</v>
      </c>
      <c r="F42" s="283"/>
      <c r="G42" s="297">
        <f>'LIMA RAMP B MASTER'!G42</f>
        <v>3.6999999999999998E-2</v>
      </c>
      <c r="H42" s="283"/>
      <c r="I42" s="109">
        <f>'LIMA RAMP B MASTER'!I42</f>
        <v>16</v>
      </c>
      <c r="J42" s="89">
        <f>'LIMA RAMP B MASTER'!J42</f>
        <v>75007.05</v>
      </c>
      <c r="K42" s="185">
        <f>'LIMA RAMP B MASTER'!K42</f>
        <v>798.39314850000005</v>
      </c>
      <c r="L42" s="186"/>
      <c r="M42" s="39"/>
      <c r="N42" s="297"/>
      <c r="O42" s="283"/>
      <c r="P42" s="297"/>
      <c r="Q42" s="283"/>
      <c r="R42" s="333"/>
      <c r="S42" s="329"/>
      <c r="T42" s="185"/>
      <c r="U42" s="186"/>
      <c r="V42" s="94" t="str">
        <f>'LIMA RAMP B MASTER'!V42</f>
        <v>FS</v>
      </c>
      <c r="W42" s="3"/>
      <c r="X42" s="185">
        <f>'LIMA RAMP B MASTER'!A77</f>
        <v>792.28550833333327</v>
      </c>
      <c r="Y42" s="186"/>
      <c r="Z42" s="281">
        <f>'LIMA RAMP B MASTER'!C77</f>
        <v>0</v>
      </c>
      <c r="AA42" s="184"/>
      <c r="AB42" s="297">
        <f>'LIMA RAMP B MASTER'!E77</f>
        <v>0.25600000000000001</v>
      </c>
      <c r="AC42" s="283"/>
      <c r="AD42" s="297">
        <f>'LIMA RAMP B MASTER'!G77</f>
        <v>1.6E-2</v>
      </c>
      <c r="AE42" s="283"/>
      <c r="AF42" s="170">
        <f>'LIMA RAMP B MASTER'!I77</f>
        <v>16</v>
      </c>
      <c r="AG42" s="89">
        <f>'LIMA RAMP B MASTER'!J77</f>
        <v>75700</v>
      </c>
      <c r="AH42" s="185">
        <f>'LIMA RAMP B MASTER'!K77</f>
        <v>792.0295083333333</v>
      </c>
      <c r="AI42" s="186"/>
      <c r="AJ42" s="39"/>
      <c r="AK42" s="297"/>
      <c r="AL42" s="283"/>
      <c r="AM42" s="297"/>
      <c r="AN42" s="283"/>
      <c r="AO42" s="328"/>
      <c r="AP42" s="329"/>
      <c r="AQ42" s="185"/>
      <c r="AR42" s="184"/>
      <c r="AS42" s="171">
        <f>'LIMA RAMP B MASTER'!V77</f>
        <v>0</v>
      </c>
    </row>
    <row r="43" spans="1:45" s="7" customFormat="1" ht="12.75" customHeight="1">
      <c r="A43" s="185">
        <f>'LIMA RAMP B MASTER'!A43</f>
        <v>799.13266138125437</v>
      </c>
      <c r="B43" s="186"/>
      <c r="C43" s="219" t="str">
        <f>'LIMA RAMP B MASTER'!C43</f>
        <v>253:1</v>
      </c>
      <c r="D43" s="184"/>
      <c r="E43" s="297">
        <f>'LIMA RAMP B MASTER'!E43</f>
        <v>0.52116138125441547</v>
      </c>
      <c r="F43" s="283"/>
      <c r="G43" s="297">
        <f>'LIMA RAMP B MASTER'!G43</f>
        <v>3.2572586328400967E-2</v>
      </c>
      <c r="H43" s="283"/>
      <c r="I43" s="109">
        <f>'LIMA RAMP B MASTER'!I43</f>
        <v>16</v>
      </c>
      <c r="J43" s="89">
        <f>'LIMA RAMP B MASTER'!J43</f>
        <v>75025</v>
      </c>
      <c r="K43" s="185">
        <f>'LIMA RAMP B MASTER'!K43</f>
        <v>798.61149999999998</v>
      </c>
      <c r="L43" s="186"/>
      <c r="M43" s="39"/>
      <c r="N43" s="297"/>
      <c r="O43" s="283"/>
      <c r="P43" s="297"/>
      <c r="Q43" s="283"/>
      <c r="R43" s="333"/>
      <c r="S43" s="329"/>
      <c r="T43" s="185"/>
      <c r="U43" s="186"/>
      <c r="V43" s="94">
        <f>'LIMA RAMP B MASTER'!V43</f>
        <v>0</v>
      </c>
      <c r="W43" s="3"/>
      <c r="X43" s="185">
        <f>'LIMA RAMP B MASTER'!A78</f>
        <v>792.63877500000001</v>
      </c>
      <c r="Y43" s="186"/>
      <c r="Z43" s="281">
        <f>'LIMA RAMP B MASTER'!C78</f>
        <v>0</v>
      </c>
      <c r="AA43" s="184"/>
      <c r="AB43" s="297">
        <f>'LIMA RAMP B MASTER'!E78</f>
        <v>0.25600000000000001</v>
      </c>
      <c r="AC43" s="283"/>
      <c r="AD43" s="297">
        <f>'LIMA RAMP B MASTER'!G78</f>
        <v>1.6E-2</v>
      </c>
      <c r="AE43" s="283"/>
      <c r="AF43" s="170">
        <f>'LIMA RAMP B MASTER'!I78</f>
        <v>16</v>
      </c>
      <c r="AG43" s="35">
        <f>'LIMA RAMP B MASTER'!J78</f>
        <v>75720</v>
      </c>
      <c r="AH43" s="185">
        <f>'LIMA RAMP B MASTER'!K78</f>
        <v>792.38277500000004</v>
      </c>
      <c r="AI43" s="186"/>
      <c r="AJ43" s="39"/>
      <c r="AK43" s="297"/>
      <c r="AL43" s="283"/>
      <c r="AM43" s="297"/>
      <c r="AN43" s="283"/>
      <c r="AO43" s="328"/>
      <c r="AP43" s="329"/>
      <c r="AQ43" s="185"/>
      <c r="AR43" s="184"/>
      <c r="AS43" s="171">
        <f>'LIMA RAMP B MASTER'!V78</f>
        <v>0</v>
      </c>
    </row>
    <row r="44" spans="1:45" s="7" customFormat="1" ht="12.75" customHeight="1">
      <c r="A44" s="185">
        <f>'LIMA RAMP B MASTER'!A44</f>
        <v>799.31128785236081</v>
      </c>
      <c r="B44" s="186"/>
      <c r="C44" s="219" t="str">
        <f>'LIMA RAMP B MASTER'!C44</f>
        <v>253:1</v>
      </c>
      <c r="D44" s="184"/>
      <c r="E44" s="297">
        <f>'LIMA RAMP B MASTER'!E44</f>
        <v>0.42250035236082784</v>
      </c>
      <c r="F44" s="283"/>
      <c r="G44" s="297">
        <f>'LIMA RAMP B MASTER'!G44</f>
        <v>2.640627202255174E-2</v>
      </c>
      <c r="H44" s="283"/>
      <c r="I44" s="109">
        <f>'LIMA RAMP B MASTER'!I44</f>
        <v>16</v>
      </c>
      <c r="J44" s="89">
        <f>'LIMA RAMP B MASTER'!J44</f>
        <v>75050</v>
      </c>
      <c r="K44" s="185">
        <f>'LIMA RAMP B MASTER'!K44</f>
        <v>798.88878750000003</v>
      </c>
      <c r="L44" s="186"/>
      <c r="M44" s="39"/>
      <c r="N44" s="297"/>
      <c r="O44" s="283"/>
      <c r="P44" s="297"/>
      <c r="Q44" s="283"/>
      <c r="R44" s="333"/>
      <c r="S44" s="351"/>
      <c r="T44" s="185"/>
      <c r="U44" s="186"/>
      <c r="V44" s="94">
        <f>'LIMA RAMP B MASTER'!V44</f>
        <v>0</v>
      </c>
      <c r="W44" s="3"/>
      <c r="X44" s="185">
        <f>'LIMA RAMP B MASTER'!A79</f>
        <v>792.74294499999996</v>
      </c>
      <c r="Y44" s="186"/>
      <c r="Z44" s="281">
        <f>'LIMA RAMP B MASTER'!C79</f>
        <v>0</v>
      </c>
      <c r="AA44" s="184"/>
      <c r="AB44" s="297">
        <f>'LIMA RAMP B MASTER'!E79</f>
        <v>0.25600000000000001</v>
      </c>
      <c r="AC44" s="283"/>
      <c r="AD44" s="297">
        <f>'LIMA RAMP B MASTER'!G79</f>
        <v>1.6E-2</v>
      </c>
      <c r="AE44" s="283"/>
      <c r="AF44" s="170">
        <f>'LIMA RAMP B MASTER'!I79</f>
        <v>16</v>
      </c>
      <c r="AG44" s="89">
        <f>'LIMA RAMP B MASTER'!J79</f>
        <v>75725</v>
      </c>
      <c r="AH44" s="185">
        <f>'LIMA RAMP B MASTER'!K79</f>
        <v>792.48694499999999</v>
      </c>
      <c r="AI44" s="186"/>
      <c r="AJ44" s="39"/>
      <c r="AK44" s="297"/>
      <c r="AL44" s="283"/>
      <c r="AM44" s="297"/>
      <c r="AN44" s="283"/>
      <c r="AO44" s="328"/>
      <c r="AP44" s="329"/>
      <c r="AQ44" s="185"/>
      <c r="AR44" s="184"/>
      <c r="AS44" s="171">
        <f>'LIMA RAMP B MASTER'!V79</f>
        <v>0</v>
      </c>
    </row>
    <row r="45" spans="1:45" s="7" customFormat="1" ht="12.75" customHeight="1">
      <c r="A45" s="185">
        <f>'LIMA RAMP B MASTER'!A45</f>
        <v>799.43598932346731</v>
      </c>
      <c r="B45" s="186"/>
      <c r="C45" s="219" t="str">
        <f>'LIMA RAMP B MASTER'!C45</f>
        <v>253:1</v>
      </c>
      <c r="D45" s="184"/>
      <c r="E45" s="297">
        <f>'LIMA RAMP B MASTER'!E45</f>
        <v>0.32383932346724009</v>
      </c>
      <c r="F45" s="283"/>
      <c r="G45" s="297">
        <f>'LIMA RAMP B MASTER'!G45</f>
        <v>2.0239957716702506E-2</v>
      </c>
      <c r="H45" s="283"/>
      <c r="I45" s="109">
        <f>'LIMA RAMP B MASTER'!I45</f>
        <v>16</v>
      </c>
      <c r="J45" s="89">
        <f>'LIMA RAMP B MASTER'!J45</f>
        <v>75075</v>
      </c>
      <c r="K45" s="185">
        <f>'LIMA RAMP B MASTER'!K45</f>
        <v>799.11215000000004</v>
      </c>
      <c r="L45" s="186"/>
      <c r="M45" s="39"/>
      <c r="N45" s="297"/>
      <c r="O45" s="283"/>
      <c r="P45" s="297"/>
      <c r="Q45" s="283"/>
      <c r="R45" s="333"/>
      <c r="S45" s="329"/>
      <c r="T45" s="185"/>
      <c r="U45" s="186"/>
      <c r="V45" s="94">
        <f>'LIMA RAMP B MASTER'!V45</f>
        <v>0</v>
      </c>
      <c r="W45" s="3"/>
      <c r="X45" s="185">
        <f>'LIMA RAMP B MASTER'!A80</f>
        <v>792.88853971000003</v>
      </c>
      <c r="Y45" s="186"/>
      <c r="Z45" s="281">
        <f>'LIMA RAMP B MASTER'!C80</f>
        <v>0</v>
      </c>
      <c r="AA45" s="184"/>
      <c r="AB45" s="297">
        <f>'LIMA RAMP B MASTER'!E80</f>
        <v>0.25600000000000001</v>
      </c>
      <c r="AC45" s="283"/>
      <c r="AD45" s="297">
        <f>'LIMA RAMP B MASTER'!G80</f>
        <v>1.6E-2</v>
      </c>
      <c r="AE45" s="283"/>
      <c r="AF45" s="170">
        <f>'LIMA RAMP B MASTER'!I80</f>
        <v>16</v>
      </c>
      <c r="AG45" s="35">
        <f>'LIMA RAMP B MASTER'!J80</f>
        <v>75731.990000000005</v>
      </c>
      <c r="AH45" s="185">
        <f>'LIMA RAMP B MASTER'!K80</f>
        <v>792.63253971000006</v>
      </c>
      <c r="AI45" s="186"/>
      <c r="AJ45" s="39"/>
      <c r="AK45" s="297"/>
      <c r="AL45" s="283"/>
      <c r="AM45" s="297"/>
      <c r="AN45" s="283"/>
      <c r="AO45" s="328"/>
      <c r="AP45" s="329"/>
      <c r="AQ45" s="185"/>
      <c r="AR45" s="184"/>
      <c r="AS45" s="171" t="str">
        <f>'LIMA RAMP B MASTER'!V80</f>
        <v>PCC</v>
      </c>
    </row>
    <row r="46" spans="1:45" s="7" customFormat="1" ht="12.75" customHeight="1">
      <c r="A46" s="185">
        <f>'LIMA RAMP B MASTER'!A46</f>
        <v>799.46140754746932</v>
      </c>
      <c r="B46" s="186"/>
      <c r="C46" s="219" t="str">
        <f>'LIMA RAMP B MASTER'!C46</f>
        <v>253:1</v>
      </c>
      <c r="D46" s="184"/>
      <c r="E46" s="297">
        <f>'LIMA RAMP B MASTER'!E46</f>
        <v>0.29601691331923691</v>
      </c>
      <c r="F46" s="283"/>
      <c r="G46" s="297">
        <f>'LIMA RAMP B MASTER'!G46</f>
        <v>1.8501057082452307E-2</v>
      </c>
      <c r="H46" s="283"/>
      <c r="I46" s="109">
        <f>'LIMA RAMP B MASTER'!I46</f>
        <v>16</v>
      </c>
      <c r="J46" s="35">
        <f>'LIMA RAMP B MASTER'!J46</f>
        <v>75082.05</v>
      </c>
      <c r="K46" s="185">
        <f>'LIMA RAMP B MASTER'!K46</f>
        <v>799.16539063415007</v>
      </c>
      <c r="L46" s="186"/>
      <c r="M46" s="39"/>
      <c r="N46" s="297"/>
      <c r="O46" s="283"/>
      <c r="P46" s="297"/>
      <c r="Q46" s="283"/>
      <c r="R46" s="328"/>
      <c r="S46" s="329"/>
      <c r="T46" s="185"/>
      <c r="U46" s="186"/>
      <c r="V46" s="94" t="str">
        <f>'LIMA RAMP B MASTER'!V46</f>
        <v>PT</v>
      </c>
      <c r="W46" s="3"/>
      <c r="X46" s="185">
        <f>'LIMA RAMP B MASTER'!A81</f>
        <v>0</v>
      </c>
      <c r="Y46" s="186"/>
      <c r="Z46" s="281">
        <f>'LIMA RAMP B MASTER'!C81</f>
        <v>0</v>
      </c>
      <c r="AA46" s="184"/>
      <c r="AB46" s="297">
        <f>'LIMA RAMP B MASTER'!E81</f>
        <v>0</v>
      </c>
      <c r="AC46" s="283"/>
      <c r="AD46" s="297">
        <f>'LIMA RAMP B MASTER'!G81</f>
        <v>0</v>
      </c>
      <c r="AE46" s="283"/>
      <c r="AF46" s="170">
        <f>'LIMA RAMP B MASTER'!I81</f>
        <v>16</v>
      </c>
      <c r="AG46" s="89">
        <f>'LIMA RAMP B MASTER'!J81</f>
        <v>75750</v>
      </c>
      <c r="AH46" s="185">
        <f>'LIMA RAMP B MASTER'!K81</f>
        <v>793.00766999999996</v>
      </c>
      <c r="AI46" s="186"/>
      <c r="AJ46" s="39"/>
      <c r="AK46" s="297"/>
      <c r="AL46" s="283"/>
      <c r="AM46" s="297"/>
      <c r="AN46" s="283"/>
      <c r="AO46" s="333"/>
      <c r="AP46" s="329"/>
      <c r="AQ46" s="185"/>
      <c r="AR46" s="184"/>
      <c r="AS46" s="171">
        <f>'LIMA RAMP B MASTER'!V81</f>
        <v>0</v>
      </c>
    </row>
    <row r="47" spans="1:45" s="7" customFormat="1" ht="12.75" customHeight="1">
      <c r="A47" s="185">
        <f>'LIMA RAMP B MASTER'!A47</f>
        <v>799.49044693824601</v>
      </c>
      <c r="B47" s="186"/>
      <c r="C47" s="219" t="str">
        <f>'LIMA RAMP B MASTER'!C47</f>
        <v>253:1</v>
      </c>
      <c r="D47" s="184"/>
      <c r="E47" s="297">
        <f>'LIMA RAMP B MASTER'!E47</f>
        <v>0.25600000000000001</v>
      </c>
      <c r="F47" s="283"/>
      <c r="G47" s="297">
        <f>'LIMA RAMP B MASTER'!G47</f>
        <v>1.6E-2</v>
      </c>
      <c r="H47" s="283"/>
      <c r="I47" s="109">
        <f>'LIMA RAMP B MASTER'!I47</f>
        <v>16</v>
      </c>
      <c r="J47" s="35">
        <f>'LIMA RAMP B MASTER'!J47</f>
        <v>75092.19</v>
      </c>
      <c r="K47" s="185">
        <f>'LIMA RAMP B MASTER'!K47</f>
        <v>799.23444693824604</v>
      </c>
      <c r="L47" s="186"/>
      <c r="M47" s="39"/>
      <c r="N47" s="297"/>
      <c r="O47" s="283"/>
      <c r="P47" s="297"/>
      <c r="Q47" s="283"/>
      <c r="R47" s="328"/>
      <c r="S47" s="329"/>
      <c r="T47" s="185"/>
      <c r="U47" s="186"/>
      <c r="V47" s="94">
        <f>'LIMA RAMP B MASTER'!V47</f>
        <v>0</v>
      </c>
      <c r="W47" s="3"/>
      <c r="X47" s="185">
        <f>'LIMA RAMP B MASTER'!A82</f>
        <v>0</v>
      </c>
      <c r="Y47" s="186"/>
      <c r="Z47" s="281">
        <f>'LIMA RAMP B MASTER'!C82</f>
        <v>0</v>
      </c>
      <c r="AA47" s="184"/>
      <c r="AB47" s="297">
        <f>'LIMA RAMP B MASTER'!E82</f>
        <v>0</v>
      </c>
      <c r="AC47" s="283"/>
      <c r="AD47" s="297">
        <f>'LIMA RAMP B MASTER'!G82</f>
        <v>0</v>
      </c>
      <c r="AE47" s="283"/>
      <c r="AF47" s="170">
        <f>'LIMA RAMP B MASTER'!I82</f>
        <v>16</v>
      </c>
      <c r="AG47" s="35">
        <f>'LIMA RAMP B MASTER'!J82</f>
        <v>75761.16</v>
      </c>
      <c r="AH47" s="185">
        <f>'LIMA RAMP B MASTER'!K82</f>
        <v>793.2401216400001</v>
      </c>
      <c r="AI47" s="186"/>
      <c r="AJ47" s="39"/>
      <c r="AK47" s="297"/>
      <c r="AL47" s="283"/>
      <c r="AM47" s="297"/>
      <c r="AN47" s="283"/>
      <c r="AO47" s="333"/>
      <c r="AP47" s="329"/>
      <c r="AQ47" s="185"/>
      <c r="AR47" s="184"/>
      <c r="AS47" s="171" t="str">
        <f>'LIMA RAMP B MASTER'!V82</f>
        <v>PT</v>
      </c>
    </row>
    <row r="48" spans="1:45" s="7" customFormat="1" ht="12.75" customHeight="1">
      <c r="A48" s="185">
        <f>'LIMA RAMP B MASTER'!A48</f>
        <v>799.53758749999986</v>
      </c>
      <c r="B48" s="186"/>
      <c r="C48" s="219">
        <f>'LIMA RAMP B MASTER'!C48</f>
        <v>0</v>
      </c>
      <c r="D48" s="184"/>
      <c r="E48" s="297">
        <f>'LIMA RAMP B MASTER'!E48</f>
        <v>0.25600000000000001</v>
      </c>
      <c r="F48" s="283"/>
      <c r="G48" s="297">
        <f>'LIMA RAMP B MASTER'!G48</f>
        <v>1.6E-2</v>
      </c>
      <c r="H48" s="283"/>
      <c r="I48" s="109">
        <f>'LIMA RAMP B MASTER'!I48</f>
        <v>16</v>
      </c>
      <c r="J48" s="89">
        <f>'LIMA RAMP B MASTER'!J48</f>
        <v>75100</v>
      </c>
      <c r="K48" s="185">
        <f>'LIMA RAMP B MASTER'!K48</f>
        <v>799.28158749999989</v>
      </c>
      <c r="L48" s="186"/>
      <c r="M48" s="39"/>
      <c r="N48" s="297"/>
      <c r="O48" s="283"/>
      <c r="P48" s="297"/>
      <c r="Q48" s="283"/>
      <c r="R48" s="328"/>
      <c r="S48" s="329"/>
      <c r="T48" s="185"/>
      <c r="U48" s="186"/>
      <c r="V48" s="94">
        <f>'LIMA RAMP B MASTER'!V48</f>
        <v>0</v>
      </c>
      <c r="W48" s="3"/>
      <c r="X48" s="185">
        <f>'LIMA RAMP B MASTER'!A83</f>
        <v>0</v>
      </c>
      <c r="Y48" s="186"/>
      <c r="Z48" s="281">
        <f>'LIMA RAMP B MASTER'!C83</f>
        <v>0</v>
      </c>
      <c r="AA48" s="184"/>
      <c r="AB48" s="297">
        <f>'LIMA RAMP B MASTER'!E83</f>
        <v>0</v>
      </c>
      <c r="AC48" s="283"/>
      <c r="AD48" s="297">
        <f>'LIMA RAMP B MASTER'!G83</f>
        <v>0</v>
      </c>
      <c r="AE48" s="283"/>
      <c r="AF48" s="170">
        <f>'LIMA RAMP B MASTER'!I83</f>
        <v>0</v>
      </c>
      <c r="AG48" s="89">
        <f>'LIMA RAMP B MASTER'!J83</f>
        <v>0</v>
      </c>
      <c r="AH48" s="185">
        <f>'LIMA RAMP B MASTER'!K83</f>
        <v>0</v>
      </c>
      <c r="AI48" s="186"/>
      <c r="AJ48" s="39"/>
      <c r="AK48" s="297"/>
      <c r="AL48" s="283"/>
      <c r="AM48" s="297"/>
      <c r="AN48" s="283"/>
      <c r="AO48" s="333"/>
      <c r="AP48" s="329"/>
      <c r="AQ48" s="185"/>
      <c r="AR48" s="184"/>
      <c r="AS48" s="171">
        <f>'LIMA RAMP B MASTER'!V83</f>
        <v>0</v>
      </c>
    </row>
    <row r="49" spans="1:45" s="7" customFormat="1" ht="12.75" customHeight="1">
      <c r="A49" s="185">
        <f>'LIMA RAMP B MASTER'!A49</f>
        <v>799.65309999999988</v>
      </c>
      <c r="B49" s="186"/>
      <c r="C49" s="219">
        <f>'LIMA RAMP B MASTER'!C49</f>
        <v>0</v>
      </c>
      <c r="D49" s="184"/>
      <c r="E49" s="297">
        <f>'LIMA RAMP B MASTER'!E49</f>
        <v>0.25600000000000001</v>
      </c>
      <c r="F49" s="283"/>
      <c r="G49" s="297">
        <f>'LIMA RAMP B MASTER'!G49</f>
        <v>1.6E-2</v>
      </c>
      <c r="H49" s="283"/>
      <c r="I49" s="109">
        <f>'LIMA RAMP B MASTER'!I49</f>
        <v>16</v>
      </c>
      <c r="J49" s="89">
        <f>'LIMA RAMP B MASTER'!J49</f>
        <v>75125</v>
      </c>
      <c r="K49" s="185">
        <f>'LIMA RAMP B MASTER'!K49</f>
        <v>799.39709999999991</v>
      </c>
      <c r="L49" s="186"/>
      <c r="M49" s="39"/>
      <c r="N49" s="297"/>
      <c r="O49" s="283"/>
      <c r="P49" s="297"/>
      <c r="Q49" s="283"/>
      <c r="R49" s="328"/>
      <c r="S49" s="329"/>
      <c r="T49" s="185"/>
      <c r="U49" s="186"/>
      <c r="V49" s="94">
        <f>'LIMA RAMP B MASTER'!V49</f>
        <v>0</v>
      </c>
      <c r="W49" s="3"/>
      <c r="X49" s="185">
        <f>'LIMA RAMP B MASTER'!A84</f>
        <v>0</v>
      </c>
      <c r="Y49" s="186"/>
      <c r="Z49" s="281">
        <f>'LIMA RAMP B MASTER'!C84</f>
        <v>0</v>
      </c>
      <c r="AA49" s="184"/>
      <c r="AB49" s="297">
        <f>'LIMA RAMP B MASTER'!E84</f>
        <v>0</v>
      </c>
      <c r="AC49" s="283"/>
      <c r="AD49" s="297">
        <f>'LIMA RAMP B MASTER'!G84</f>
        <v>0</v>
      </c>
      <c r="AE49" s="283"/>
      <c r="AF49" s="109">
        <f>'LIMA RAMP B MASTER'!I84</f>
        <v>0</v>
      </c>
      <c r="AG49" s="89">
        <f>'LIMA RAMP B MASTER'!J84</f>
        <v>0</v>
      </c>
      <c r="AH49" s="185">
        <f>'LIMA RAMP B MASTER'!K84</f>
        <v>0</v>
      </c>
      <c r="AI49" s="186"/>
      <c r="AJ49" s="39"/>
      <c r="AK49" s="297"/>
      <c r="AL49" s="283"/>
      <c r="AM49" s="297"/>
      <c r="AN49" s="283"/>
      <c r="AO49" s="333"/>
      <c r="AP49" s="329"/>
      <c r="AQ49" s="185"/>
      <c r="AR49" s="184"/>
      <c r="AS49" s="171">
        <f>'LIMA RAMP B MASTER'!V84</f>
        <v>0</v>
      </c>
    </row>
    <row r="50" spans="1:45" s="7" customFormat="1" ht="12.75" customHeight="1">
      <c r="A50" s="185">
        <f>'LIMA RAMP B MASTER'!A50</f>
        <v>799.71468749999997</v>
      </c>
      <c r="B50" s="186"/>
      <c r="C50" s="219">
        <f>'LIMA RAMP B MASTER'!C50</f>
        <v>0</v>
      </c>
      <c r="D50" s="184"/>
      <c r="E50" s="297">
        <f>'LIMA RAMP B MASTER'!E50</f>
        <v>0.25600000000000001</v>
      </c>
      <c r="F50" s="283"/>
      <c r="G50" s="297">
        <f>'LIMA RAMP B MASTER'!G50</f>
        <v>1.6E-2</v>
      </c>
      <c r="H50" s="283"/>
      <c r="I50" s="109">
        <f>'LIMA RAMP B MASTER'!I50</f>
        <v>16</v>
      </c>
      <c r="J50" s="89">
        <f>'LIMA RAMP B MASTER'!J50</f>
        <v>75150</v>
      </c>
      <c r="K50" s="185">
        <f>'LIMA RAMP B MASTER'!K50</f>
        <v>799.4586875</v>
      </c>
      <c r="L50" s="186"/>
      <c r="M50" s="39"/>
      <c r="N50" s="297"/>
      <c r="O50" s="283"/>
      <c r="P50" s="297"/>
      <c r="Q50" s="283"/>
      <c r="R50" s="328"/>
      <c r="S50" s="329"/>
      <c r="T50" s="185"/>
      <c r="U50" s="186"/>
      <c r="V50" s="94">
        <f>'LIMA RAMP B MASTER'!V50</f>
        <v>0</v>
      </c>
      <c r="W50" s="3"/>
      <c r="X50" s="185">
        <f>'LIMA RAMP B MASTER'!A85</f>
        <v>0</v>
      </c>
      <c r="Y50" s="186"/>
      <c r="Z50" s="183"/>
      <c r="AA50" s="184"/>
      <c r="AB50" s="297">
        <f>'LIMA RAMP B MASTER'!E85</f>
        <v>0</v>
      </c>
      <c r="AC50" s="283"/>
      <c r="AD50" s="297">
        <f>'LIMA RAMP B MASTER'!G85</f>
        <v>0</v>
      </c>
      <c r="AE50" s="283"/>
      <c r="AF50" s="109">
        <f>'LIMA RAMP B MASTER'!I85</f>
        <v>0</v>
      </c>
      <c r="AG50" s="89">
        <f>'LIMA RAMP B MASTER'!J85</f>
        <v>0</v>
      </c>
      <c r="AH50" s="185">
        <f>'LIMA RAMP B MASTER'!K85</f>
        <v>0</v>
      </c>
      <c r="AI50" s="186"/>
      <c r="AJ50" s="39"/>
      <c r="AK50" s="297"/>
      <c r="AL50" s="283"/>
      <c r="AM50" s="297"/>
      <c r="AN50" s="283"/>
      <c r="AO50" s="328"/>
      <c r="AP50" s="329"/>
      <c r="AQ50" s="185"/>
      <c r="AR50" s="184"/>
      <c r="AS50" s="110">
        <f>'LIMA RAMP B MASTER'!V85</f>
        <v>0</v>
      </c>
    </row>
    <row r="51" spans="1:45" s="7" customFormat="1" ht="12.75" customHeight="1">
      <c r="A51" s="185">
        <f>'LIMA RAMP B MASTER'!A51</f>
        <v>799.72235000000001</v>
      </c>
      <c r="B51" s="186"/>
      <c r="C51" s="219">
        <f>'LIMA RAMP B MASTER'!C51</f>
        <v>0</v>
      </c>
      <c r="D51" s="184"/>
      <c r="E51" s="297">
        <f>'LIMA RAMP B MASTER'!E51</f>
        <v>0.25600000000000001</v>
      </c>
      <c r="F51" s="283"/>
      <c r="G51" s="297">
        <f>'LIMA RAMP B MASTER'!G51</f>
        <v>1.6E-2</v>
      </c>
      <c r="H51" s="283"/>
      <c r="I51" s="109">
        <f>'LIMA RAMP B MASTER'!I51</f>
        <v>16</v>
      </c>
      <c r="J51" s="89">
        <f>'LIMA RAMP B MASTER'!J51</f>
        <v>75175</v>
      </c>
      <c r="K51" s="185">
        <f>'LIMA RAMP B MASTER'!K51</f>
        <v>799.46635000000003</v>
      </c>
      <c r="L51" s="186"/>
      <c r="M51" s="39"/>
      <c r="N51" s="297"/>
      <c r="O51" s="283"/>
      <c r="P51" s="297"/>
      <c r="Q51" s="283"/>
      <c r="R51" s="328"/>
      <c r="S51" s="329"/>
      <c r="T51" s="185"/>
      <c r="U51" s="186"/>
      <c r="V51" s="94">
        <f>'LIMA RAMP B MASTER'!V51</f>
        <v>0</v>
      </c>
      <c r="W51" s="3"/>
      <c r="X51" s="185">
        <f>'LIMA RAMP B MASTER'!A86</f>
        <v>0</v>
      </c>
      <c r="Y51" s="186"/>
      <c r="Z51" s="183"/>
      <c r="AA51" s="184"/>
      <c r="AB51" s="297">
        <f>'LIMA RAMP B MASTER'!E86</f>
        <v>0</v>
      </c>
      <c r="AC51" s="283"/>
      <c r="AD51" s="297">
        <f>'LIMA RAMP B MASTER'!G86</f>
        <v>0</v>
      </c>
      <c r="AE51" s="283"/>
      <c r="AF51" s="109">
        <f>'LIMA RAMP B MASTER'!I86</f>
        <v>0</v>
      </c>
      <c r="AG51" s="34"/>
      <c r="AH51" s="185">
        <f>'LIMA RAMP B MASTER'!K86</f>
        <v>0</v>
      </c>
      <c r="AI51" s="186"/>
      <c r="AJ51" s="39"/>
      <c r="AK51" s="297"/>
      <c r="AL51" s="283"/>
      <c r="AM51" s="297"/>
      <c r="AN51" s="283"/>
      <c r="AO51" s="328"/>
      <c r="AP51" s="329"/>
      <c r="AQ51" s="185"/>
      <c r="AR51" s="184"/>
      <c r="AS51" s="66"/>
    </row>
    <row r="52" spans="1:45" s="7" customFormat="1" ht="12.75" customHeight="1">
      <c r="A52" s="185">
        <f>'LIMA RAMP B MASTER'!A52</f>
        <v>799.67608749999988</v>
      </c>
      <c r="B52" s="186"/>
      <c r="C52" s="219">
        <f>'LIMA RAMP B MASTER'!C52</f>
        <v>0</v>
      </c>
      <c r="D52" s="184"/>
      <c r="E52" s="297">
        <f>'LIMA RAMP B MASTER'!E52</f>
        <v>0.25600000000000001</v>
      </c>
      <c r="F52" s="283"/>
      <c r="G52" s="297">
        <f>'LIMA RAMP B MASTER'!G52</f>
        <v>1.6E-2</v>
      </c>
      <c r="H52" s="283"/>
      <c r="I52" s="109">
        <f>'LIMA RAMP B MASTER'!I52</f>
        <v>16</v>
      </c>
      <c r="J52" s="89">
        <f>'LIMA RAMP B MASTER'!J52</f>
        <v>75200</v>
      </c>
      <c r="K52" s="185">
        <f>'LIMA RAMP B MASTER'!K52</f>
        <v>799.42008749999991</v>
      </c>
      <c r="L52" s="186"/>
      <c r="M52" s="39"/>
      <c r="N52" s="297"/>
      <c r="O52" s="283"/>
      <c r="P52" s="297"/>
      <c r="Q52" s="283"/>
      <c r="R52" s="328"/>
      <c r="S52" s="329"/>
      <c r="T52" s="185"/>
      <c r="U52" s="186"/>
      <c r="V52" s="94">
        <f>'LIMA RAMP B MASTER'!V52</f>
        <v>0</v>
      </c>
      <c r="W52" s="3"/>
      <c r="X52" s="185"/>
      <c r="Y52" s="186"/>
      <c r="Z52" s="183"/>
      <c r="AA52" s="184"/>
      <c r="AB52" s="297"/>
      <c r="AC52" s="283"/>
      <c r="AD52" s="297">
        <f>'LIMA RAMP B MASTER'!G87</f>
        <v>0</v>
      </c>
      <c r="AE52" s="283"/>
      <c r="AF52" s="109">
        <f>'LIMA RAMP B MASTER'!I87</f>
        <v>0</v>
      </c>
      <c r="AG52" s="35"/>
      <c r="AH52" s="185">
        <f>'LIMA RAMP B MASTER'!K87</f>
        <v>0</v>
      </c>
      <c r="AI52" s="186"/>
      <c r="AJ52" s="39"/>
      <c r="AK52" s="297"/>
      <c r="AL52" s="283"/>
      <c r="AM52" s="297"/>
      <c r="AN52" s="283"/>
      <c r="AO52" s="328"/>
      <c r="AP52" s="329"/>
      <c r="AQ52" s="185"/>
      <c r="AR52" s="184"/>
      <c r="AS52" s="66"/>
    </row>
    <row r="53" spans="1:45" s="7" customFormat="1" ht="12.75" customHeight="1">
      <c r="A53" s="185">
        <f>'LIMA RAMP B MASTER'!A53</f>
        <v>799.57589999999993</v>
      </c>
      <c r="B53" s="186"/>
      <c r="C53" s="219">
        <f>'LIMA RAMP B MASTER'!C53</f>
        <v>0</v>
      </c>
      <c r="D53" s="184"/>
      <c r="E53" s="297">
        <f>'LIMA RAMP B MASTER'!E53</f>
        <v>0.25600000000000001</v>
      </c>
      <c r="F53" s="283"/>
      <c r="G53" s="297">
        <f>'LIMA RAMP B MASTER'!G53</f>
        <v>1.6E-2</v>
      </c>
      <c r="H53" s="283"/>
      <c r="I53" s="109">
        <f>'LIMA RAMP B MASTER'!I53</f>
        <v>16</v>
      </c>
      <c r="J53" s="89">
        <f>'LIMA RAMP B MASTER'!J53</f>
        <v>75225</v>
      </c>
      <c r="K53" s="185">
        <f>'LIMA RAMP B MASTER'!K53</f>
        <v>799.31989999999996</v>
      </c>
      <c r="L53" s="186"/>
      <c r="M53" s="39"/>
      <c r="N53" s="297"/>
      <c r="O53" s="283"/>
      <c r="P53" s="297"/>
      <c r="Q53" s="283"/>
      <c r="R53" s="328"/>
      <c r="S53" s="329"/>
      <c r="T53" s="185"/>
      <c r="U53" s="186"/>
      <c r="V53" s="94">
        <f>'LIMA RAMP B MASTER'!V53</f>
        <v>0</v>
      </c>
      <c r="W53" s="3"/>
      <c r="X53" s="185"/>
      <c r="Y53" s="186"/>
      <c r="Z53" s="183"/>
      <c r="AA53" s="184"/>
      <c r="AB53" s="297"/>
      <c r="AC53" s="283"/>
      <c r="AD53" s="297">
        <f>'LIMA RAMP B MASTER'!G88</f>
        <v>0</v>
      </c>
      <c r="AE53" s="283"/>
      <c r="AF53" s="109">
        <f>'LIMA RAMP B MASTER'!I88</f>
        <v>0</v>
      </c>
      <c r="AG53" s="34"/>
      <c r="AH53" s="185"/>
      <c r="AI53" s="186"/>
      <c r="AJ53" s="39"/>
      <c r="AK53" s="297"/>
      <c r="AL53" s="283"/>
      <c r="AM53" s="297"/>
      <c r="AN53" s="283"/>
      <c r="AO53" s="328"/>
      <c r="AP53" s="329"/>
      <c r="AQ53" s="185"/>
      <c r="AR53" s="184"/>
      <c r="AS53" s="66"/>
    </row>
    <row r="54" spans="1:45" s="7" customFormat="1" ht="12.75" customHeight="1">
      <c r="A54" s="185">
        <f>'LIMA RAMP B MASTER'!A54</f>
        <v>799.42178749999994</v>
      </c>
      <c r="B54" s="186"/>
      <c r="C54" s="219">
        <f>'LIMA RAMP B MASTER'!C54</f>
        <v>0</v>
      </c>
      <c r="D54" s="184"/>
      <c r="E54" s="297">
        <f>'LIMA RAMP B MASTER'!E54</f>
        <v>0.25600000000000001</v>
      </c>
      <c r="F54" s="283"/>
      <c r="G54" s="297">
        <f>'LIMA RAMP B MASTER'!G54</f>
        <v>1.6E-2</v>
      </c>
      <c r="H54" s="283"/>
      <c r="I54" s="109">
        <f>'LIMA RAMP B MASTER'!I54</f>
        <v>16</v>
      </c>
      <c r="J54" s="89">
        <f>'LIMA RAMP B MASTER'!J54</f>
        <v>75250</v>
      </c>
      <c r="K54" s="185">
        <f>'LIMA RAMP B MASTER'!K54</f>
        <v>799.16578749999996</v>
      </c>
      <c r="L54" s="186"/>
      <c r="M54" s="39"/>
      <c r="N54" s="297"/>
      <c r="O54" s="283"/>
      <c r="P54" s="297"/>
      <c r="Q54" s="283"/>
      <c r="R54" s="328"/>
      <c r="S54" s="329"/>
      <c r="T54" s="185"/>
      <c r="U54" s="186"/>
      <c r="V54" s="94">
        <f>'LIMA RAMP B MASTER'!V54</f>
        <v>0</v>
      </c>
      <c r="W54" s="3"/>
      <c r="X54" s="185"/>
      <c r="Y54" s="186"/>
      <c r="Z54" s="183"/>
      <c r="AA54" s="184"/>
      <c r="AB54" s="297"/>
      <c r="AC54" s="283"/>
      <c r="AD54" s="297"/>
      <c r="AE54" s="283"/>
      <c r="AF54" s="39"/>
      <c r="AG54" s="35"/>
      <c r="AH54" s="185"/>
      <c r="AI54" s="186"/>
      <c r="AJ54" s="39"/>
      <c r="AK54" s="297"/>
      <c r="AL54" s="283"/>
      <c r="AM54" s="297"/>
      <c r="AN54" s="283"/>
      <c r="AO54" s="328"/>
      <c r="AP54" s="329"/>
      <c r="AQ54" s="185"/>
      <c r="AR54" s="184"/>
      <c r="AS54" s="46"/>
    </row>
    <row r="55" spans="1:45" s="7" customFormat="1" ht="12.75" customHeight="1">
      <c r="A55" s="185">
        <f>'LIMA RAMP B MASTER'!A55</f>
        <v>799.21375</v>
      </c>
      <c r="B55" s="186"/>
      <c r="C55" s="219">
        <f>'LIMA RAMP B MASTER'!C55</f>
        <v>0</v>
      </c>
      <c r="D55" s="184"/>
      <c r="E55" s="297">
        <f>'LIMA RAMP B MASTER'!E55</f>
        <v>0.25600000000000001</v>
      </c>
      <c r="F55" s="283"/>
      <c r="G55" s="297">
        <f>'LIMA RAMP B MASTER'!G55</f>
        <v>1.6E-2</v>
      </c>
      <c r="H55" s="283"/>
      <c r="I55" s="109">
        <f>'LIMA RAMP B MASTER'!I55</f>
        <v>16</v>
      </c>
      <c r="J55" s="89">
        <f>'LIMA RAMP B MASTER'!J55</f>
        <v>75275</v>
      </c>
      <c r="K55" s="185">
        <f>'LIMA RAMP B MASTER'!K55</f>
        <v>798.95775000000003</v>
      </c>
      <c r="L55" s="186"/>
      <c r="M55" s="39"/>
      <c r="N55" s="297"/>
      <c r="O55" s="283"/>
      <c r="P55" s="297"/>
      <c r="Q55" s="283"/>
      <c r="R55" s="328"/>
      <c r="S55" s="329"/>
      <c r="T55" s="185"/>
      <c r="U55" s="186"/>
      <c r="V55" s="94">
        <f>'LIMA RAMP B MASTER'!V55</f>
        <v>0</v>
      </c>
      <c r="W55" s="3"/>
      <c r="X55" s="185"/>
      <c r="Y55" s="186"/>
      <c r="Z55" s="183"/>
      <c r="AA55" s="184"/>
      <c r="AB55" s="297"/>
      <c r="AC55" s="283"/>
      <c r="AD55" s="297"/>
      <c r="AE55" s="283"/>
      <c r="AF55" s="39"/>
      <c r="AG55" s="35"/>
      <c r="AH55" s="185"/>
      <c r="AI55" s="186"/>
      <c r="AJ55" s="39"/>
      <c r="AK55" s="297"/>
      <c r="AL55" s="283"/>
      <c r="AM55" s="297"/>
      <c r="AN55" s="283"/>
      <c r="AO55" s="328"/>
      <c r="AP55" s="329"/>
      <c r="AQ55" s="185"/>
      <c r="AR55" s="184"/>
      <c r="AS55" s="66"/>
    </row>
    <row r="56" spans="1:45" s="7" customFormat="1" ht="12.75" customHeight="1">
      <c r="A56" s="185">
        <f>'LIMA RAMP B MASTER'!A56</f>
        <v>798.95178750000002</v>
      </c>
      <c r="B56" s="186"/>
      <c r="C56" s="219">
        <f>'LIMA RAMP B MASTER'!C56</f>
        <v>0</v>
      </c>
      <c r="D56" s="184"/>
      <c r="E56" s="297">
        <f>'LIMA RAMP B MASTER'!E56</f>
        <v>0.25600000000000001</v>
      </c>
      <c r="F56" s="283"/>
      <c r="G56" s="297">
        <f>'LIMA RAMP B MASTER'!G56</f>
        <v>1.6E-2</v>
      </c>
      <c r="H56" s="283"/>
      <c r="I56" s="109">
        <f>'LIMA RAMP B MASTER'!I56</f>
        <v>16</v>
      </c>
      <c r="J56" s="89">
        <f>'LIMA RAMP B MASTER'!J56</f>
        <v>75300</v>
      </c>
      <c r="K56" s="185">
        <f>'LIMA RAMP B MASTER'!K56</f>
        <v>798.69578750000005</v>
      </c>
      <c r="L56" s="186"/>
      <c r="M56" s="39"/>
      <c r="N56" s="297"/>
      <c r="O56" s="283"/>
      <c r="P56" s="297"/>
      <c r="Q56" s="283"/>
      <c r="R56" s="328"/>
      <c r="S56" s="329"/>
      <c r="T56" s="185"/>
      <c r="U56" s="186"/>
      <c r="V56" s="94">
        <f>'LIMA RAMP B MASTER'!V56</f>
        <v>0</v>
      </c>
      <c r="W56" s="3"/>
      <c r="X56" s="185"/>
      <c r="Y56" s="186"/>
      <c r="Z56" s="183"/>
      <c r="AA56" s="184"/>
      <c r="AB56" s="297"/>
      <c r="AC56" s="283"/>
      <c r="AD56" s="297"/>
      <c r="AE56" s="283"/>
      <c r="AF56" s="39"/>
      <c r="AG56" s="34"/>
      <c r="AH56" s="185"/>
      <c r="AI56" s="186"/>
      <c r="AJ56" s="39"/>
      <c r="AK56" s="297"/>
      <c r="AL56" s="283"/>
      <c r="AM56" s="297"/>
      <c r="AN56" s="283"/>
      <c r="AO56" s="328"/>
      <c r="AP56" s="329"/>
      <c r="AQ56" s="185"/>
      <c r="AR56" s="184"/>
      <c r="AS56" s="66"/>
    </row>
    <row r="57" spans="1:45" s="7" customFormat="1" ht="12.75" customHeight="1">
      <c r="A57" s="185">
        <f>'LIMA RAMP B MASTER'!A57</f>
        <v>798.63589999999988</v>
      </c>
      <c r="B57" s="186"/>
      <c r="C57" s="219">
        <f>'LIMA RAMP B MASTER'!C57</f>
        <v>0</v>
      </c>
      <c r="D57" s="184"/>
      <c r="E57" s="297">
        <f>'LIMA RAMP B MASTER'!E57</f>
        <v>0.25600000000000001</v>
      </c>
      <c r="F57" s="283"/>
      <c r="G57" s="297">
        <f>'LIMA RAMP B MASTER'!G57</f>
        <v>1.6E-2</v>
      </c>
      <c r="H57" s="283"/>
      <c r="I57" s="109">
        <f>'LIMA RAMP B MASTER'!I57</f>
        <v>16</v>
      </c>
      <c r="J57" s="89">
        <f>'LIMA RAMP B MASTER'!J57</f>
        <v>75325</v>
      </c>
      <c r="K57" s="185">
        <f>'LIMA RAMP B MASTER'!K57</f>
        <v>798.37989999999991</v>
      </c>
      <c r="L57" s="186"/>
      <c r="M57" s="39"/>
      <c r="N57" s="297"/>
      <c r="O57" s="283"/>
      <c r="P57" s="297"/>
      <c r="Q57" s="283"/>
      <c r="R57" s="328"/>
      <c r="S57" s="329"/>
      <c r="T57" s="185"/>
      <c r="U57" s="186"/>
      <c r="V57" s="94">
        <f>'LIMA RAMP B MASTER'!V57</f>
        <v>0</v>
      </c>
      <c r="W57" s="3"/>
      <c r="X57" s="185"/>
      <c r="Y57" s="186"/>
      <c r="Z57" s="183"/>
      <c r="AA57" s="184"/>
      <c r="AB57" s="297"/>
      <c r="AC57" s="283"/>
      <c r="AD57" s="297"/>
      <c r="AE57" s="283"/>
      <c r="AF57" s="39"/>
      <c r="AG57" s="35"/>
      <c r="AH57" s="185"/>
      <c r="AI57" s="186"/>
      <c r="AJ57" s="39"/>
      <c r="AK57" s="183"/>
      <c r="AL57" s="184"/>
      <c r="AM57" s="183"/>
      <c r="AN57" s="184"/>
      <c r="AO57" s="183"/>
      <c r="AP57" s="184"/>
      <c r="AQ57" s="183"/>
      <c r="AR57" s="184"/>
      <c r="AS57" s="9"/>
    </row>
    <row r="58" spans="1:45" s="7" customFormat="1" ht="12.75" customHeight="1">
      <c r="A58" s="185">
        <f>'LIMA RAMP B MASTER'!A58</f>
        <v>798.26608749999991</v>
      </c>
      <c r="B58" s="186"/>
      <c r="C58" s="219">
        <f>'LIMA RAMP B MASTER'!C58</f>
        <v>0</v>
      </c>
      <c r="D58" s="184"/>
      <c r="E58" s="297">
        <f>'LIMA RAMP B MASTER'!E58</f>
        <v>0.25600000000000001</v>
      </c>
      <c r="F58" s="283"/>
      <c r="G58" s="297">
        <f>'LIMA RAMP B MASTER'!G58</f>
        <v>1.6E-2</v>
      </c>
      <c r="H58" s="283"/>
      <c r="I58" s="109">
        <f>'LIMA RAMP B MASTER'!I58</f>
        <v>16</v>
      </c>
      <c r="J58" s="89">
        <f>'LIMA RAMP B MASTER'!J58</f>
        <v>75350</v>
      </c>
      <c r="K58" s="185">
        <f>'LIMA RAMP B MASTER'!K58</f>
        <v>798.01008749999994</v>
      </c>
      <c r="L58" s="186"/>
      <c r="M58" s="39"/>
      <c r="N58" s="297"/>
      <c r="O58" s="283"/>
      <c r="P58" s="297"/>
      <c r="Q58" s="283"/>
      <c r="R58" s="328"/>
      <c r="S58" s="329"/>
      <c r="T58" s="185"/>
      <c r="U58" s="186"/>
      <c r="V58" s="94">
        <f>'LIMA RAMP B MASTER'!V58</f>
        <v>0</v>
      </c>
      <c r="W58" s="3"/>
      <c r="X58" s="185"/>
      <c r="Y58" s="186"/>
      <c r="Z58" s="183"/>
      <c r="AA58" s="184"/>
      <c r="AB58" s="297"/>
      <c r="AC58" s="283"/>
      <c r="AD58" s="297"/>
      <c r="AE58" s="283"/>
      <c r="AF58" s="39"/>
      <c r="AG58" s="34"/>
      <c r="AH58" s="185"/>
      <c r="AI58" s="186"/>
      <c r="AJ58" s="8"/>
      <c r="AK58" s="183"/>
      <c r="AL58" s="184"/>
      <c r="AM58" s="183"/>
      <c r="AN58" s="184"/>
      <c r="AO58" s="183"/>
      <c r="AP58" s="184"/>
      <c r="AQ58" s="183"/>
      <c r="AR58" s="184"/>
      <c r="AS58" s="9"/>
    </row>
    <row r="59" spans="1:45" s="7" customFormat="1" ht="12.75" customHeight="1">
      <c r="A59" s="185"/>
      <c r="B59" s="186"/>
      <c r="C59" s="350"/>
      <c r="D59" s="329"/>
      <c r="E59" s="297"/>
      <c r="F59" s="283"/>
      <c r="G59" s="297"/>
      <c r="H59" s="283"/>
      <c r="I59" s="39"/>
      <c r="J59" s="34"/>
      <c r="K59" s="185"/>
      <c r="L59" s="186"/>
      <c r="M59" s="39"/>
      <c r="N59" s="297"/>
      <c r="O59" s="283"/>
      <c r="P59" s="297"/>
      <c r="Q59" s="283"/>
      <c r="R59" s="328"/>
      <c r="S59" s="329"/>
      <c r="T59" s="185"/>
      <c r="U59" s="186"/>
      <c r="V59" s="8"/>
      <c r="W59" s="3"/>
      <c r="X59" s="185"/>
      <c r="Y59" s="186"/>
      <c r="Z59" s="183"/>
      <c r="AA59" s="184"/>
      <c r="AB59" s="297"/>
      <c r="AC59" s="283"/>
      <c r="AD59" s="297"/>
      <c r="AE59" s="283"/>
      <c r="AF59" s="39"/>
      <c r="AG59" s="34"/>
      <c r="AH59" s="185"/>
      <c r="AI59" s="186"/>
      <c r="AJ59" s="8"/>
      <c r="AK59" s="183"/>
      <c r="AL59" s="184"/>
      <c r="AM59" s="183"/>
      <c r="AN59" s="184"/>
      <c r="AO59" s="183"/>
      <c r="AP59" s="184"/>
      <c r="AQ59" s="183"/>
      <c r="AR59" s="184"/>
      <c r="AS59" s="9"/>
    </row>
    <row r="60" spans="1:45" s="7" customFormat="1" ht="12.75" customHeight="1">
      <c r="A60" s="185"/>
      <c r="B60" s="186"/>
      <c r="C60" s="350"/>
      <c r="D60" s="329"/>
      <c r="E60" s="297"/>
      <c r="F60" s="283"/>
      <c r="G60" s="297"/>
      <c r="H60" s="283"/>
      <c r="I60" s="39"/>
      <c r="J60" s="34"/>
      <c r="K60" s="185"/>
      <c r="L60" s="186"/>
      <c r="M60" s="39"/>
      <c r="N60" s="297"/>
      <c r="O60" s="283"/>
      <c r="P60" s="297"/>
      <c r="Q60" s="283"/>
      <c r="R60" s="328"/>
      <c r="S60" s="329"/>
      <c r="T60" s="185"/>
      <c r="U60" s="186"/>
      <c r="V60" s="8"/>
      <c r="W60" s="3"/>
      <c r="X60" s="185"/>
      <c r="Y60" s="186"/>
      <c r="Z60" s="183"/>
      <c r="AA60" s="184"/>
      <c r="AB60" s="297"/>
      <c r="AC60" s="283"/>
      <c r="AD60" s="297"/>
      <c r="AE60" s="283"/>
      <c r="AF60" s="39"/>
      <c r="AG60" s="34"/>
      <c r="AH60" s="185"/>
      <c r="AI60" s="186"/>
      <c r="AJ60" s="8"/>
      <c r="AK60" s="183"/>
      <c r="AL60" s="184"/>
      <c r="AM60" s="183"/>
      <c r="AN60" s="184"/>
      <c r="AO60" s="183"/>
      <c r="AP60" s="184"/>
      <c r="AQ60" s="183"/>
      <c r="AR60" s="184"/>
      <c r="AS60" s="9"/>
    </row>
    <row r="61" spans="1:45" s="7" customFormat="1" ht="12.75" customHeight="1">
      <c r="A61" s="185"/>
      <c r="B61" s="186"/>
      <c r="C61" s="350"/>
      <c r="D61" s="329"/>
      <c r="E61" s="297"/>
      <c r="F61" s="283"/>
      <c r="G61" s="297"/>
      <c r="H61" s="283"/>
      <c r="I61" s="39"/>
      <c r="J61" s="34"/>
      <c r="K61" s="185"/>
      <c r="L61" s="186"/>
      <c r="M61" s="39"/>
      <c r="N61" s="297"/>
      <c r="O61" s="283"/>
      <c r="P61" s="297"/>
      <c r="Q61" s="283"/>
      <c r="R61" s="328"/>
      <c r="S61" s="329"/>
      <c r="T61" s="185"/>
      <c r="U61" s="186"/>
      <c r="V61" s="8"/>
      <c r="W61" s="65"/>
      <c r="X61" s="185"/>
      <c r="Y61" s="186"/>
      <c r="Z61" s="183"/>
      <c r="AA61" s="184"/>
      <c r="AB61" s="297"/>
      <c r="AC61" s="283"/>
      <c r="AD61" s="297"/>
      <c r="AE61" s="283"/>
      <c r="AF61" s="39"/>
      <c r="AG61" s="34"/>
      <c r="AH61" s="185"/>
      <c r="AI61" s="186"/>
      <c r="AJ61" s="8"/>
      <c r="AK61" s="183"/>
      <c r="AL61" s="184"/>
      <c r="AM61" s="183"/>
      <c r="AN61" s="184"/>
      <c r="AO61" s="183"/>
      <c r="AP61" s="184"/>
      <c r="AQ61" s="183"/>
      <c r="AR61" s="184"/>
      <c r="AS61" s="9"/>
    </row>
    <row r="62" spans="1:45" s="7" customFormat="1" ht="12.75" customHeight="1">
      <c r="A62" s="185"/>
      <c r="B62" s="186"/>
      <c r="C62" s="350"/>
      <c r="D62" s="329"/>
      <c r="E62" s="297"/>
      <c r="F62" s="283"/>
      <c r="G62" s="297"/>
      <c r="H62" s="283"/>
      <c r="I62" s="39"/>
      <c r="J62" s="34"/>
      <c r="K62" s="185"/>
      <c r="L62" s="186"/>
      <c r="M62" s="39"/>
      <c r="N62" s="297"/>
      <c r="O62" s="283"/>
      <c r="P62" s="297"/>
      <c r="Q62" s="283"/>
      <c r="R62" s="328"/>
      <c r="S62" s="329"/>
      <c r="T62" s="185"/>
      <c r="U62" s="186"/>
      <c r="V62" s="8"/>
      <c r="W62" s="65"/>
      <c r="X62" s="185"/>
      <c r="Y62" s="186"/>
      <c r="Z62" s="183"/>
      <c r="AA62" s="184"/>
      <c r="AB62" s="297"/>
      <c r="AC62" s="283"/>
      <c r="AD62" s="297"/>
      <c r="AE62" s="283"/>
      <c r="AF62" s="39"/>
      <c r="AG62" s="34"/>
      <c r="AH62" s="185"/>
      <c r="AI62" s="186"/>
      <c r="AJ62" s="8"/>
      <c r="AK62" s="183"/>
      <c r="AL62" s="184"/>
      <c r="AM62" s="183"/>
      <c r="AN62" s="184"/>
      <c r="AO62" s="183"/>
      <c r="AP62" s="184"/>
      <c r="AQ62" s="183"/>
      <c r="AR62" s="184"/>
      <c r="AS62" s="9"/>
    </row>
    <row r="63" spans="1:45" s="7" customFormat="1" ht="12.75" customHeight="1">
      <c r="A63" s="185"/>
      <c r="B63" s="186"/>
      <c r="C63" s="350"/>
      <c r="D63" s="329"/>
      <c r="E63" s="297"/>
      <c r="F63" s="283"/>
      <c r="G63" s="297"/>
      <c r="H63" s="283"/>
      <c r="I63" s="39"/>
      <c r="J63" s="35"/>
      <c r="K63" s="185"/>
      <c r="L63" s="186"/>
      <c r="M63" s="39"/>
      <c r="N63" s="297"/>
      <c r="O63" s="283"/>
      <c r="P63" s="297"/>
      <c r="Q63" s="283"/>
      <c r="R63" s="328"/>
      <c r="S63" s="329"/>
      <c r="T63" s="185"/>
      <c r="U63" s="186"/>
      <c r="V63" s="8"/>
      <c r="W63" s="65"/>
      <c r="X63" s="185"/>
      <c r="Y63" s="186"/>
      <c r="Z63" s="183"/>
      <c r="AA63" s="184"/>
      <c r="AB63" s="297"/>
      <c r="AC63" s="283"/>
      <c r="AD63" s="297"/>
      <c r="AE63" s="283"/>
      <c r="AF63" s="39"/>
      <c r="AG63" s="34"/>
      <c r="AH63" s="185"/>
      <c r="AI63" s="186"/>
      <c r="AJ63" s="8"/>
      <c r="AK63" s="183"/>
      <c r="AL63" s="184"/>
      <c r="AM63" s="183"/>
      <c r="AN63" s="184"/>
      <c r="AO63" s="183"/>
      <c r="AP63" s="184"/>
      <c r="AQ63" s="183"/>
      <c r="AR63" s="184"/>
      <c r="AS63" s="9"/>
    </row>
    <row r="64" spans="1:45" s="7" customFormat="1" ht="12.75" customHeight="1">
      <c r="A64" s="185"/>
      <c r="B64" s="186"/>
      <c r="C64" s="350"/>
      <c r="D64" s="329"/>
      <c r="E64" s="297"/>
      <c r="F64" s="283"/>
      <c r="G64" s="297"/>
      <c r="H64" s="283"/>
      <c r="I64" s="39"/>
      <c r="J64" s="34"/>
      <c r="K64" s="185"/>
      <c r="L64" s="186"/>
      <c r="M64" s="39"/>
      <c r="N64" s="297"/>
      <c r="O64" s="283"/>
      <c r="P64" s="297"/>
      <c r="Q64" s="283"/>
      <c r="R64" s="328"/>
      <c r="S64" s="329"/>
      <c r="T64" s="185"/>
      <c r="U64" s="186"/>
      <c r="V64" s="8"/>
      <c r="W64" s="65"/>
      <c r="X64" s="185"/>
      <c r="Y64" s="186"/>
      <c r="Z64" s="183"/>
      <c r="AA64" s="184"/>
      <c r="AB64" s="297"/>
      <c r="AC64" s="283"/>
      <c r="AD64" s="297"/>
      <c r="AE64" s="283"/>
      <c r="AF64" s="39"/>
      <c r="AG64" s="34"/>
      <c r="AH64" s="185"/>
      <c r="AI64" s="186"/>
      <c r="AJ64" s="8"/>
      <c r="AK64" s="183"/>
      <c r="AL64" s="184"/>
      <c r="AM64" s="183"/>
      <c r="AN64" s="184"/>
      <c r="AO64" s="183"/>
      <c r="AP64" s="184"/>
      <c r="AQ64" s="183"/>
      <c r="AR64" s="184"/>
      <c r="AS64" s="9"/>
    </row>
    <row r="65" spans="1:45" s="7" customFormat="1" ht="12.75" customHeight="1">
      <c r="A65" s="185"/>
      <c r="B65" s="186"/>
      <c r="C65" s="350"/>
      <c r="D65" s="329"/>
      <c r="E65" s="297"/>
      <c r="F65" s="283"/>
      <c r="G65" s="297"/>
      <c r="H65" s="283"/>
      <c r="I65" s="39"/>
      <c r="J65" s="35"/>
      <c r="K65" s="185"/>
      <c r="L65" s="186"/>
      <c r="M65" s="39"/>
      <c r="N65" s="297"/>
      <c r="O65" s="283"/>
      <c r="P65" s="297"/>
      <c r="Q65" s="283"/>
      <c r="R65" s="328"/>
      <c r="S65" s="329"/>
      <c r="T65" s="185"/>
      <c r="U65" s="186"/>
      <c r="V65" s="40"/>
      <c r="W65" s="65"/>
      <c r="X65" s="185"/>
      <c r="Y65" s="186"/>
      <c r="Z65" s="183"/>
      <c r="AA65" s="184"/>
      <c r="AB65" s="297"/>
      <c r="AC65" s="283"/>
      <c r="AD65" s="297"/>
      <c r="AE65" s="283"/>
      <c r="AF65" s="39"/>
      <c r="AG65" s="34"/>
      <c r="AH65" s="185"/>
      <c r="AI65" s="186"/>
      <c r="AJ65" s="8"/>
      <c r="AK65" s="183"/>
      <c r="AL65" s="184"/>
      <c r="AM65" s="183"/>
      <c r="AN65" s="184"/>
      <c r="AO65" s="183"/>
      <c r="AP65" s="184"/>
      <c r="AQ65" s="183"/>
      <c r="AR65" s="184"/>
      <c r="AS65" s="9"/>
    </row>
    <row r="66" spans="1:45" s="7" customFormat="1" ht="12.75" customHeight="1">
      <c r="A66" s="185"/>
      <c r="B66" s="186"/>
      <c r="C66" s="350"/>
      <c r="D66" s="329"/>
      <c r="E66" s="297"/>
      <c r="F66" s="283"/>
      <c r="G66" s="297"/>
      <c r="H66" s="283"/>
      <c r="I66" s="39"/>
      <c r="J66" s="35"/>
      <c r="K66" s="185"/>
      <c r="L66" s="186"/>
      <c r="M66" s="39"/>
      <c r="N66" s="297"/>
      <c r="O66" s="283"/>
      <c r="P66" s="297"/>
      <c r="Q66" s="283"/>
      <c r="R66" s="328"/>
      <c r="S66" s="329"/>
      <c r="T66" s="185"/>
      <c r="U66" s="186"/>
      <c r="V66" s="40"/>
      <c r="W66" s="65"/>
      <c r="X66" s="185"/>
      <c r="Y66" s="186"/>
      <c r="Z66" s="183"/>
      <c r="AA66" s="184"/>
      <c r="AB66" s="297"/>
      <c r="AC66" s="283"/>
      <c r="AD66" s="297"/>
      <c r="AE66" s="283"/>
      <c r="AF66" s="39"/>
      <c r="AG66" s="34"/>
      <c r="AH66" s="185"/>
      <c r="AI66" s="186"/>
      <c r="AJ66" s="8"/>
      <c r="AK66" s="183"/>
      <c r="AL66" s="184"/>
      <c r="AM66" s="183"/>
      <c r="AN66" s="184"/>
      <c r="AO66" s="183"/>
      <c r="AP66" s="184"/>
      <c r="AQ66" s="183"/>
      <c r="AR66" s="184"/>
      <c r="AS66" s="9"/>
    </row>
    <row r="67" spans="1:45" s="7" customFormat="1" ht="12.75" customHeight="1">
      <c r="A67" s="185"/>
      <c r="B67" s="186"/>
      <c r="C67" s="350"/>
      <c r="D67" s="329"/>
      <c r="E67" s="297"/>
      <c r="F67" s="283"/>
      <c r="G67" s="297"/>
      <c r="H67" s="283"/>
      <c r="I67" s="39"/>
      <c r="J67" s="35"/>
      <c r="K67" s="185"/>
      <c r="L67" s="186"/>
      <c r="M67" s="39"/>
      <c r="N67" s="297"/>
      <c r="O67" s="283"/>
      <c r="P67" s="297"/>
      <c r="Q67" s="283"/>
      <c r="R67" s="328"/>
      <c r="S67" s="329"/>
      <c r="T67" s="185"/>
      <c r="U67" s="186"/>
      <c r="V67" s="40"/>
      <c r="W67" s="65"/>
      <c r="X67" s="185"/>
      <c r="Y67" s="186"/>
      <c r="Z67" s="183"/>
      <c r="AA67" s="184"/>
      <c r="AB67" s="297"/>
      <c r="AC67" s="283"/>
      <c r="AD67" s="297"/>
      <c r="AE67" s="283"/>
      <c r="AF67" s="39"/>
      <c r="AG67" s="34"/>
      <c r="AH67" s="185"/>
      <c r="AI67" s="186"/>
      <c r="AJ67" s="8"/>
      <c r="AK67" s="183"/>
      <c r="AL67" s="184"/>
      <c r="AM67" s="183"/>
      <c r="AN67" s="184"/>
      <c r="AO67" s="183"/>
      <c r="AP67" s="184"/>
      <c r="AQ67" s="183"/>
      <c r="AR67" s="184"/>
      <c r="AS67" s="9"/>
    </row>
    <row r="68" spans="1:45" s="7" customFormat="1" ht="12.75" customHeight="1">
      <c r="A68" s="185"/>
      <c r="B68" s="186"/>
      <c r="C68" s="350"/>
      <c r="D68" s="329"/>
      <c r="E68" s="297"/>
      <c r="F68" s="283"/>
      <c r="G68" s="297"/>
      <c r="H68" s="283"/>
      <c r="I68" s="39"/>
      <c r="J68" s="35"/>
      <c r="K68" s="185"/>
      <c r="L68" s="186"/>
      <c r="M68" s="39"/>
      <c r="N68" s="297"/>
      <c r="O68" s="283"/>
      <c r="P68" s="297"/>
      <c r="Q68" s="283"/>
      <c r="R68" s="328"/>
      <c r="S68" s="329"/>
      <c r="T68" s="185"/>
      <c r="U68" s="186"/>
      <c r="V68" s="40"/>
      <c r="W68" s="65"/>
      <c r="X68" s="185"/>
      <c r="Y68" s="186"/>
      <c r="Z68" s="183"/>
      <c r="AA68" s="184"/>
      <c r="AB68" s="297"/>
      <c r="AC68" s="283"/>
      <c r="AD68" s="297"/>
      <c r="AE68" s="283"/>
      <c r="AF68" s="39"/>
      <c r="AG68" s="34"/>
      <c r="AH68" s="185"/>
      <c r="AI68" s="186"/>
      <c r="AJ68" s="8"/>
      <c r="AK68" s="183"/>
      <c r="AL68" s="184"/>
      <c r="AM68" s="183"/>
      <c r="AN68" s="184"/>
      <c r="AO68" s="183"/>
      <c r="AP68" s="184"/>
      <c r="AQ68" s="183"/>
      <c r="AR68" s="184"/>
      <c r="AS68" s="9"/>
    </row>
    <row r="69" spans="1:45" s="7" customFormat="1" ht="12.75" customHeight="1">
      <c r="A69" s="185"/>
      <c r="B69" s="186"/>
      <c r="C69" s="350"/>
      <c r="D69" s="329"/>
      <c r="E69" s="297"/>
      <c r="F69" s="283"/>
      <c r="G69" s="297"/>
      <c r="H69" s="283"/>
      <c r="I69" s="39"/>
      <c r="J69" s="35"/>
      <c r="K69" s="185"/>
      <c r="L69" s="186"/>
      <c r="M69" s="39"/>
      <c r="N69" s="297"/>
      <c r="O69" s="283"/>
      <c r="P69" s="297"/>
      <c r="Q69" s="283"/>
      <c r="R69" s="328"/>
      <c r="S69" s="329"/>
      <c r="T69" s="185"/>
      <c r="U69" s="186"/>
      <c r="V69" s="40"/>
      <c r="W69" s="65"/>
      <c r="X69" s="185"/>
      <c r="Y69" s="186"/>
      <c r="Z69" s="183"/>
      <c r="AA69" s="184"/>
      <c r="AB69" s="297"/>
      <c r="AC69" s="283"/>
      <c r="AD69" s="297"/>
      <c r="AE69" s="283"/>
      <c r="AF69" s="39"/>
      <c r="AG69" s="34"/>
      <c r="AH69" s="185"/>
      <c r="AI69" s="186"/>
      <c r="AJ69" s="8"/>
      <c r="AK69" s="183"/>
      <c r="AL69" s="184"/>
      <c r="AM69" s="183"/>
      <c r="AN69" s="184"/>
      <c r="AO69" s="183"/>
      <c r="AP69" s="184"/>
      <c r="AQ69" s="183"/>
      <c r="AR69" s="184"/>
      <c r="AS69" s="9"/>
    </row>
    <row r="70" spans="1:45" s="7" customFormat="1" ht="12.75" customHeight="1">
      <c r="A70" s="185"/>
      <c r="B70" s="186"/>
      <c r="C70" s="350"/>
      <c r="D70" s="329"/>
      <c r="E70" s="297"/>
      <c r="F70" s="283"/>
      <c r="G70" s="297"/>
      <c r="H70" s="283"/>
      <c r="I70" s="39"/>
      <c r="J70" s="35"/>
      <c r="K70" s="185"/>
      <c r="L70" s="186"/>
      <c r="M70" s="39"/>
      <c r="N70" s="297"/>
      <c r="O70" s="283"/>
      <c r="P70" s="297"/>
      <c r="Q70" s="283"/>
      <c r="R70" s="328"/>
      <c r="S70" s="329"/>
      <c r="T70" s="185"/>
      <c r="U70" s="186"/>
      <c r="V70" s="40"/>
      <c r="W70" s="65"/>
      <c r="X70" s="185"/>
      <c r="Y70" s="186"/>
      <c r="Z70" s="183"/>
      <c r="AA70" s="184"/>
      <c r="AB70" s="297"/>
      <c r="AC70" s="283"/>
      <c r="AD70" s="297"/>
      <c r="AE70" s="283"/>
      <c r="AF70" s="39"/>
      <c r="AG70" s="34"/>
      <c r="AH70" s="185"/>
      <c r="AI70" s="186"/>
      <c r="AJ70" s="8"/>
      <c r="AK70" s="183"/>
      <c r="AL70" s="184"/>
      <c r="AM70" s="183"/>
      <c r="AN70" s="184"/>
      <c r="AO70" s="183"/>
      <c r="AP70" s="184"/>
      <c r="AQ70" s="183"/>
      <c r="AR70" s="184"/>
      <c r="AS70" s="9"/>
    </row>
    <row r="71" spans="1:45" s="7" customFormat="1" ht="12.75" customHeight="1">
      <c r="A71" s="185"/>
      <c r="B71" s="186"/>
      <c r="C71" s="350"/>
      <c r="D71" s="329"/>
      <c r="E71" s="297"/>
      <c r="F71" s="283"/>
      <c r="G71" s="297"/>
      <c r="H71" s="283"/>
      <c r="I71" s="39"/>
      <c r="J71" s="35"/>
      <c r="K71" s="185"/>
      <c r="L71" s="186"/>
      <c r="M71" s="39"/>
      <c r="N71" s="297"/>
      <c r="O71" s="283"/>
      <c r="P71" s="297"/>
      <c r="Q71" s="283"/>
      <c r="R71" s="328"/>
      <c r="S71" s="329"/>
      <c r="T71" s="185"/>
      <c r="U71" s="186"/>
      <c r="V71" s="40"/>
      <c r="W71" s="65"/>
      <c r="X71" s="185"/>
      <c r="Y71" s="186"/>
      <c r="Z71" s="183"/>
      <c r="AA71" s="184"/>
      <c r="AB71" s="297"/>
      <c r="AC71" s="283"/>
      <c r="AD71" s="297"/>
      <c r="AE71" s="283"/>
      <c r="AF71" s="39"/>
      <c r="AG71" s="34"/>
      <c r="AH71" s="185"/>
      <c r="AI71" s="186"/>
      <c r="AJ71" s="8"/>
      <c r="AK71" s="183"/>
      <c r="AL71" s="184"/>
      <c r="AM71" s="183"/>
      <c r="AN71" s="184"/>
      <c r="AO71" s="183"/>
      <c r="AP71" s="184"/>
      <c r="AQ71" s="183"/>
      <c r="AR71" s="184"/>
      <c r="AS71" s="9"/>
    </row>
    <row r="72" spans="1:45" s="7" customFormat="1" ht="12.75" customHeight="1">
      <c r="A72" s="185"/>
      <c r="B72" s="186"/>
      <c r="C72" s="350"/>
      <c r="D72" s="329"/>
      <c r="E72" s="297"/>
      <c r="F72" s="283"/>
      <c r="G72" s="297"/>
      <c r="H72" s="283"/>
      <c r="I72" s="39"/>
      <c r="J72" s="35"/>
      <c r="K72" s="185"/>
      <c r="L72" s="186"/>
      <c r="M72" s="39"/>
      <c r="N72" s="297"/>
      <c r="O72" s="283"/>
      <c r="P72" s="297"/>
      <c r="Q72" s="283"/>
      <c r="R72" s="328"/>
      <c r="S72" s="329"/>
      <c r="T72" s="185"/>
      <c r="U72" s="186"/>
      <c r="V72" s="40"/>
      <c r="W72" s="65"/>
      <c r="X72" s="185"/>
      <c r="Y72" s="186"/>
      <c r="Z72" s="183"/>
      <c r="AA72" s="184"/>
      <c r="AB72" s="297"/>
      <c r="AC72" s="283"/>
      <c r="AD72" s="297"/>
      <c r="AE72" s="283"/>
      <c r="AF72" s="39"/>
      <c r="AG72" s="34"/>
      <c r="AH72" s="185"/>
      <c r="AI72" s="186"/>
      <c r="AJ72" s="8"/>
      <c r="AK72" s="183"/>
      <c r="AL72" s="184"/>
      <c r="AM72" s="183"/>
      <c r="AN72" s="184"/>
      <c r="AO72" s="183"/>
      <c r="AP72" s="184"/>
      <c r="AQ72" s="183"/>
      <c r="AR72" s="184"/>
      <c r="AS72" s="9"/>
    </row>
    <row r="73" spans="1:45" s="7" customFormat="1" ht="12.75" customHeight="1">
      <c r="A73" s="185"/>
      <c r="B73" s="186"/>
      <c r="C73" s="350"/>
      <c r="D73" s="329"/>
      <c r="E73" s="297"/>
      <c r="F73" s="283"/>
      <c r="G73" s="297"/>
      <c r="H73" s="283"/>
      <c r="I73" s="39"/>
      <c r="J73" s="35"/>
      <c r="K73" s="185"/>
      <c r="L73" s="186"/>
      <c r="M73" s="39"/>
      <c r="N73" s="297"/>
      <c r="O73" s="283"/>
      <c r="P73" s="297"/>
      <c r="Q73" s="283"/>
      <c r="R73" s="328"/>
      <c r="S73" s="329"/>
      <c r="T73" s="185"/>
      <c r="U73" s="186"/>
      <c r="V73" s="40"/>
      <c r="W73" s="65"/>
      <c r="X73" s="185"/>
      <c r="Y73" s="186"/>
      <c r="Z73" s="183"/>
      <c r="AA73" s="184"/>
      <c r="AB73" s="297"/>
      <c r="AC73" s="283"/>
      <c r="AD73" s="297"/>
      <c r="AE73" s="283"/>
      <c r="AF73" s="39"/>
      <c r="AG73" s="34"/>
      <c r="AH73" s="185"/>
      <c r="AI73" s="186"/>
      <c r="AJ73" s="8"/>
      <c r="AK73" s="183"/>
      <c r="AL73" s="184"/>
      <c r="AM73" s="183"/>
      <c r="AN73" s="184"/>
      <c r="AO73" s="183"/>
      <c r="AP73" s="184"/>
      <c r="AQ73" s="183"/>
      <c r="AR73" s="184"/>
      <c r="AS73" s="9"/>
    </row>
    <row r="74" spans="1:45" s="7" customFormat="1" ht="12.75" customHeight="1">
      <c r="A74" s="185"/>
      <c r="B74" s="186"/>
      <c r="C74" s="350"/>
      <c r="D74" s="329"/>
      <c r="E74" s="297"/>
      <c r="F74" s="283"/>
      <c r="G74" s="297"/>
      <c r="H74" s="283"/>
      <c r="I74" s="39"/>
      <c r="J74" s="35"/>
      <c r="K74" s="185"/>
      <c r="L74" s="186"/>
      <c r="M74" s="39"/>
      <c r="N74" s="297"/>
      <c r="O74" s="283"/>
      <c r="P74" s="297"/>
      <c r="Q74" s="283"/>
      <c r="R74" s="328"/>
      <c r="S74" s="329"/>
      <c r="T74" s="185"/>
      <c r="U74" s="186"/>
      <c r="V74" s="40"/>
      <c r="W74" s="65"/>
      <c r="X74" s="185"/>
      <c r="Y74" s="186"/>
      <c r="Z74" s="183"/>
      <c r="AA74" s="184"/>
      <c r="AB74" s="297"/>
      <c r="AC74" s="283"/>
      <c r="AD74" s="297"/>
      <c r="AE74" s="283"/>
      <c r="AF74" s="39"/>
      <c r="AG74" s="34"/>
      <c r="AH74" s="185"/>
      <c r="AI74" s="186"/>
      <c r="AJ74" s="8"/>
      <c r="AK74" s="183"/>
      <c r="AL74" s="184"/>
      <c r="AM74" s="183"/>
      <c r="AN74" s="184"/>
      <c r="AO74" s="183"/>
      <c r="AP74" s="184"/>
      <c r="AQ74" s="183"/>
      <c r="AR74" s="184"/>
      <c r="AS74" s="9"/>
    </row>
    <row r="75" spans="1:45" s="7" customFormat="1" ht="12.75" customHeight="1">
      <c r="A75" s="185"/>
      <c r="B75" s="186"/>
      <c r="C75" s="350"/>
      <c r="D75" s="329"/>
      <c r="E75" s="297"/>
      <c r="F75" s="283"/>
      <c r="G75" s="297"/>
      <c r="H75" s="283"/>
      <c r="I75" s="39"/>
      <c r="J75" s="35"/>
      <c r="K75" s="185"/>
      <c r="L75" s="186"/>
      <c r="M75" s="39"/>
      <c r="N75" s="297"/>
      <c r="O75" s="283"/>
      <c r="P75" s="297"/>
      <c r="Q75" s="283"/>
      <c r="R75" s="328"/>
      <c r="S75" s="329"/>
      <c r="T75" s="185"/>
      <c r="U75" s="186"/>
      <c r="V75" s="40"/>
      <c r="W75" s="65"/>
      <c r="X75" s="185"/>
      <c r="Y75" s="186"/>
      <c r="Z75" s="183"/>
      <c r="AA75" s="184"/>
      <c r="AB75" s="297"/>
      <c r="AC75" s="283"/>
      <c r="AD75" s="297"/>
      <c r="AE75" s="283"/>
      <c r="AF75" s="39"/>
      <c r="AG75" s="34"/>
      <c r="AH75" s="185"/>
      <c r="AI75" s="186"/>
      <c r="AJ75" s="8"/>
      <c r="AK75" s="183"/>
      <c r="AL75" s="184"/>
      <c r="AM75" s="183"/>
      <c r="AN75" s="184"/>
      <c r="AO75" s="183"/>
      <c r="AP75" s="184"/>
      <c r="AQ75" s="183"/>
      <c r="AR75" s="184"/>
      <c r="AS75" s="9"/>
    </row>
    <row r="76" spans="1:45" s="7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65"/>
      <c r="X76" s="67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7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65"/>
      <c r="X77" s="6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7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65"/>
      <c r="X78" s="67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7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65"/>
      <c r="X79" s="67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7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65"/>
      <c r="X80" s="67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7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65"/>
      <c r="X81" s="67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s="7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65"/>
      <c r="X82" s="67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s="7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65"/>
      <c r="X83" s="67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s="7" customFormat="1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65"/>
      <c r="X84" s="67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s="7" customFormat="1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65"/>
      <c r="X85" s="67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s="7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65"/>
      <c r="X86" s="67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s="7" customFormat="1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65"/>
      <c r="X87" s="6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s="7" customFormat="1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65"/>
      <c r="X88" s="67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s="7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65"/>
      <c r="X89" s="67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s="7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65"/>
      <c r="X90" s="67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s="7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65"/>
      <c r="X91" s="67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s="7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65"/>
      <c r="X92" s="67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s="7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65"/>
      <c r="X93" s="67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s="7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65"/>
      <c r="X94" s="67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</sheetData>
  <mergeCells count="1082">
    <mergeCell ref="AQ75:AR75"/>
    <mergeCell ref="AO74:AP74"/>
    <mergeCell ref="AQ74:AR74"/>
    <mergeCell ref="X75:Y75"/>
    <mergeCell ref="Z75:AA75"/>
    <mergeCell ref="AB75:AC75"/>
    <mergeCell ref="AD75:AE75"/>
    <mergeCell ref="AH75:AI75"/>
    <mergeCell ref="AK75:AL75"/>
    <mergeCell ref="AM75:AN75"/>
    <mergeCell ref="AO75:AP75"/>
    <mergeCell ref="AM73:AN73"/>
    <mergeCell ref="AO73:AP73"/>
    <mergeCell ref="AQ73:AR73"/>
    <mergeCell ref="X74:Y74"/>
    <mergeCell ref="Z74:AA74"/>
    <mergeCell ref="AB74:AC74"/>
    <mergeCell ref="AD74:AE74"/>
    <mergeCell ref="AH74:AI74"/>
    <mergeCell ref="AK74:AL74"/>
    <mergeCell ref="AM74:AN74"/>
    <mergeCell ref="X73:Y73"/>
    <mergeCell ref="Z73:AA73"/>
    <mergeCell ref="AB73:AC73"/>
    <mergeCell ref="AD73:AE73"/>
    <mergeCell ref="AH73:AI73"/>
    <mergeCell ref="AK73:AL73"/>
    <mergeCell ref="AQ71:AR71"/>
    <mergeCell ref="X72:Y72"/>
    <mergeCell ref="Z72:AA72"/>
    <mergeCell ref="AB72:AC72"/>
    <mergeCell ref="AD72:AE72"/>
    <mergeCell ref="AH72:AI72"/>
    <mergeCell ref="AK72:AL72"/>
    <mergeCell ref="AM72:AN72"/>
    <mergeCell ref="AO72:AP72"/>
    <mergeCell ref="AQ72:AR72"/>
    <mergeCell ref="AO70:AP70"/>
    <mergeCell ref="AQ70:AR70"/>
    <mergeCell ref="X71:Y71"/>
    <mergeCell ref="Z71:AA71"/>
    <mergeCell ref="AB71:AC71"/>
    <mergeCell ref="AD71:AE71"/>
    <mergeCell ref="AH71:AI71"/>
    <mergeCell ref="AK71:AL71"/>
    <mergeCell ref="AM71:AN71"/>
    <mergeCell ref="AO71:AP71"/>
    <mergeCell ref="AB66:AC66"/>
    <mergeCell ref="AD66:AE66"/>
    <mergeCell ref="AH66:AI66"/>
    <mergeCell ref="AK66:AL66"/>
    <mergeCell ref="AM66:AN66"/>
    <mergeCell ref="AO66:AP66"/>
    <mergeCell ref="AQ66:AR66"/>
    <mergeCell ref="AM69:AN69"/>
    <mergeCell ref="AO69:AP69"/>
    <mergeCell ref="AQ69:AR69"/>
    <mergeCell ref="X70:Y70"/>
    <mergeCell ref="Z70:AA70"/>
    <mergeCell ref="AB70:AC70"/>
    <mergeCell ref="AD70:AE70"/>
    <mergeCell ref="AH70:AI70"/>
    <mergeCell ref="AK70:AL70"/>
    <mergeCell ref="AM70:AN70"/>
    <mergeCell ref="AK68:AL68"/>
    <mergeCell ref="AM68:AN68"/>
    <mergeCell ref="AO68:AP68"/>
    <mergeCell ref="AQ68:AR68"/>
    <mergeCell ref="X69:Y69"/>
    <mergeCell ref="Z69:AA69"/>
    <mergeCell ref="AB69:AC69"/>
    <mergeCell ref="AD69:AE69"/>
    <mergeCell ref="AH69:AI69"/>
    <mergeCell ref="AK69:AL69"/>
    <mergeCell ref="K73:L73"/>
    <mergeCell ref="AQ63:AR63"/>
    <mergeCell ref="AO64:AP64"/>
    <mergeCell ref="AQ64:AR64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X64:Y64"/>
    <mergeCell ref="Z64:AA64"/>
    <mergeCell ref="AB64:AC64"/>
    <mergeCell ref="AD64:AE64"/>
    <mergeCell ref="AH64:AI64"/>
    <mergeCell ref="AK64:AL64"/>
    <mergeCell ref="AM64:AN64"/>
    <mergeCell ref="AH67:AI67"/>
    <mergeCell ref="AK67:AL67"/>
    <mergeCell ref="AM67:AN67"/>
    <mergeCell ref="AO67:AP67"/>
    <mergeCell ref="AQ67:AR67"/>
    <mergeCell ref="X68:Y68"/>
    <mergeCell ref="Z68:AA68"/>
    <mergeCell ref="AB68:AC68"/>
    <mergeCell ref="AD68:AE68"/>
    <mergeCell ref="AH68:AI68"/>
    <mergeCell ref="AQ65:AR65"/>
    <mergeCell ref="X66:Y66"/>
    <mergeCell ref="Z66:AA66"/>
    <mergeCell ref="N70:O70"/>
    <mergeCell ref="R75:S75"/>
    <mergeCell ref="T75:U75"/>
    <mergeCell ref="X63:Y63"/>
    <mergeCell ref="Z63:AA63"/>
    <mergeCell ref="AB63:AC63"/>
    <mergeCell ref="AD63:AE63"/>
    <mergeCell ref="X67:Y67"/>
    <mergeCell ref="Z67:AA67"/>
    <mergeCell ref="AB67:AC67"/>
    <mergeCell ref="AD67:AE67"/>
    <mergeCell ref="P74:Q74"/>
    <mergeCell ref="R74:S74"/>
    <mergeCell ref="T74:U74"/>
    <mergeCell ref="A75:B75"/>
    <mergeCell ref="C75:D75"/>
    <mergeCell ref="E75:F75"/>
    <mergeCell ref="G75:H75"/>
    <mergeCell ref="K75:L75"/>
    <mergeCell ref="N75:O75"/>
    <mergeCell ref="P75:Q75"/>
    <mergeCell ref="A74:B74"/>
    <mergeCell ref="C74:D74"/>
    <mergeCell ref="E74:F74"/>
    <mergeCell ref="G74:H74"/>
    <mergeCell ref="K74:L74"/>
    <mergeCell ref="N74:O74"/>
    <mergeCell ref="T72:U72"/>
    <mergeCell ref="A73:B73"/>
    <mergeCell ref="C73:D73"/>
    <mergeCell ref="E73:F73"/>
    <mergeCell ref="G73:H73"/>
    <mergeCell ref="N68:O68"/>
    <mergeCell ref="P68:Q68"/>
    <mergeCell ref="R68:S68"/>
    <mergeCell ref="N73:O73"/>
    <mergeCell ref="P73:Q73"/>
    <mergeCell ref="R73:S73"/>
    <mergeCell ref="T73:U73"/>
    <mergeCell ref="R71:S71"/>
    <mergeCell ref="T71:U71"/>
    <mergeCell ref="A72:B72"/>
    <mergeCell ref="C72:D72"/>
    <mergeCell ref="E72:F72"/>
    <mergeCell ref="G72:H72"/>
    <mergeCell ref="K72:L72"/>
    <mergeCell ref="N72:O72"/>
    <mergeCell ref="P72:Q72"/>
    <mergeCell ref="R72:S72"/>
    <mergeCell ref="P70:Q70"/>
    <mergeCell ref="R70:S70"/>
    <mergeCell ref="T70:U70"/>
    <mergeCell ref="A71:B71"/>
    <mergeCell ref="C71:D71"/>
    <mergeCell ref="E71:F71"/>
    <mergeCell ref="G71:H71"/>
    <mergeCell ref="K71:L71"/>
    <mergeCell ref="N71:O71"/>
    <mergeCell ref="P71:Q71"/>
    <mergeCell ref="A70:B70"/>
    <mergeCell ref="C70:D70"/>
    <mergeCell ref="E70:F70"/>
    <mergeCell ref="G70:H70"/>
    <mergeCell ref="K70:L70"/>
    <mergeCell ref="T68:U68"/>
    <mergeCell ref="J9:J18"/>
    <mergeCell ref="C21:D21"/>
    <mergeCell ref="E21:F21"/>
    <mergeCell ref="G21:H21"/>
    <mergeCell ref="K21:L21"/>
    <mergeCell ref="N21:O21"/>
    <mergeCell ref="P21:Q21"/>
    <mergeCell ref="R21:S21"/>
    <mergeCell ref="T21:U21"/>
    <mergeCell ref="N23:O23"/>
    <mergeCell ref="P23:Q23"/>
    <mergeCell ref="R23:S23"/>
    <mergeCell ref="T23:U23"/>
    <mergeCell ref="A29:B29"/>
    <mergeCell ref="C29:D29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R67:S67"/>
    <mergeCell ref="T67:U67"/>
    <mergeCell ref="A68:B68"/>
    <mergeCell ref="C68:D68"/>
    <mergeCell ref="E68:F68"/>
    <mergeCell ref="G68:H68"/>
    <mergeCell ref="K68:L68"/>
    <mergeCell ref="P66:Q66"/>
    <mergeCell ref="R66:S66"/>
    <mergeCell ref="T66:U66"/>
    <mergeCell ref="A67:B67"/>
    <mergeCell ref="C67:D67"/>
    <mergeCell ref="E67:F67"/>
    <mergeCell ref="G67:H67"/>
    <mergeCell ref="K67:L67"/>
    <mergeCell ref="N67:O67"/>
    <mergeCell ref="P67:Q67"/>
    <mergeCell ref="A66:B66"/>
    <mergeCell ref="C66:D66"/>
    <mergeCell ref="E66:F66"/>
    <mergeCell ref="G66:H66"/>
    <mergeCell ref="K66:L66"/>
    <mergeCell ref="N66:O66"/>
    <mergeCell ref="AG11:AG20"/>
    <mergeCell ref="D9:D18"/>
    <mergeCell ref="E9:E18"/>
    <mergeCell ref="F9:F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20:B20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AB4:AH5"/>
    <mergeCell ref="AI4:AP5"/>
    <mergeCell ref="AQ4:AR5"/>
    <mergeCell ref="AS4:AS5"/>
    <mergeCell ref="A6:V6"/>
    <mergeCell ref="X8:AS8"/>
    <mergeCell ref="A7:I8"/>
    <mergeCell ref="J7:L7"/>
    <mergeCell ref="M7:U8"/>
    <mergeCell ref="V7:V18"/>
    <mergeCell ref="X9:AF10"/>
    <mergeCell ref="AG9:AI9"/>
    <mergeCell ref="G9:G18"/>
    <mergeCell ref="H9:H18"/>
    <mergeCell ref="I9:I18"/>
    <mergeCell ref="AJ9:AR10"/>
    <mergeCell ref="AS9:AS20"/>
    <mergeCell ref="J8:L8"/>
    <mergeCell ref="AG10:AI10"/>
    <mergeCell ref="A9:A18"/>
    <mergeCell ref="B9:B18"/>
    <mergeCell ref="C9:C18"/>
    <mergeCell ref="A1:V3"/>
    <mergeCell ref="AO11:AO20"/>
    <mergeCell ref="AP11:AP20"/>
    <mergeCell ref="AQ11:AQ20"/>
    <mergeCell ref="AR11:AR20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X21:Y21"/>
    <mergeCell ref="Z21:AA21"/>
    <mergeCell ref="AB21:AC21"/>
    <mergeCell ref="AD21:AE21"/>
    <mergeCell ref="AH21:AI21"/>
    <mergeCell ref="AK21:AL21"/>
    <mergeCell ref="AM21:AN21"/>
    <mergeCell ref="AO21:AP21"/>
    <mergeCell ref="AQ21:AR21"/>
    <mergeCell ref="X11:X20"/>
    <mergeCell ref="Y11:Y20"/>
    <mergeCell ref="Z11:Z20"/>
    <mergeCell ref="AA11:AA20"/>
    <mergeCell ref="AB11:AB20"/>
    <mergeCell ref="AC11:AC20"/>
    <mergeCell ref="AD11:AD20"/>
    <mergeCell ref="AE11:AE20"/>
    <mergeCell ref="AF11:AF20"/>
    <mergeCell ref="A21:B21"/>
    <mergeCell ref="X23:Y23"/>
    <mergeCell ref="Z23:AA23"/>
    <mergeCell ref="AB23:AC23"/>
    <mergeCell ref="AD23:AE23"/>
    <mergeCell ref="AH23:AI23"/>
    <mergeCell ref="AK23:AL23"/>
    <mergeCell ref="AM23:AN23"/>
    <mergeCell ref="AO23:AP23"/>
    <mergeCell ref="C20:D20"/>
    <mergeCell ref="E20:F20"/>
    <mergeCell ref="G20:H20"/>
    <mergeCell ref="K20:L20"/>
    <mergeCell ref="N20:O20"/>
    <mergeCell ref="P20:Q20"/>
    <mergeCell ref="R20:S20"/>
    <mergeCell ref="T20:U20"/>
    <mergeCell ref="X22:Y22"/>
    <mergeCell ref="Z22:AA22"/>
    <mergeCell ref="AB22:AC22"/>
    <mergeCell ref="AD22:AE22"/>
    <mergeCell ref="AH22:AI22"/>
    <mergeCell ref="AK22:AL22"/>
    <mergeCell ref="AM22:AN22"/>
    <mergeCell ref="AO22:AP22"/>
    <mergeCell ref="AH11:AH20"/>
    <mergeCell ref="AI11:AI20"/>
    <mergeCell ref="AJ11:AJ20"/>
    <mergeCell ref="AK11:AK20"/>
    <mergeCell ref="AL11:AL20"/>
    <mergeCell ref="AM11:AM20"/>
    <mergeCell ref="AN11:AN20"/>
    <mergeCell ref="AO25:AP25"/>
    <mergeCell ref="AQ23:AR23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X24:Y24"/>
    <mergeCell ref="Z24:AA24"/>
    <mergeCell ref="AB24:AC24"/>
    <mergeCell ref="AD24:AE24"/>
    <mergeCell ref="AH24:AI24"/>
    <mergeCell ref="AK24:AL24"/>
    <mergeCell ref="AM24:AN24"/>
    <mergeCell ref="AO24:AP24"/>
    <mergeCell ref="AQ24:AR24"/>
    <mergeCell ref="AQ22:AR22"/>
    <mergeCell ref="K25:L25"/>
    <mergeCell ref="N25:O25"/>
    <mergeCell ref="P25:Q25"/>
    <mergeCell ref="R25:S25"/>
    <mergeCell ref="T25:U25"/>
    <mergeCell ref="A23:B23"/>
    <mergeCell ref="C23:D23"/>
    <mergeCell ref="E23:F23"/>
    <mergeCell ref="G23:H23"/>
    <mergeCell ref="K23:L23"/>
    <mergeCell ref="X25:Y25"/>
    <mergeCell ref="Z25:AA25"/>
    <mergeCell ref="AB25:AC25"/>
    <mergeCell ref="AD25:AE25"/>
    <mergeCell ref="AH25:AI25"/>
    <mergeCell ref="AK25:AL25"/>
    <mergeCell ref="AM25:AN25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AQ25:AR25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X26:Y26"/>
    <mergeCell ref="Z26:AA26"/>
    <mergeCell ref="AB26:AC26"/>
    <mergeCell ref="AD26:AE26"/>
    <mergeCell ref="AH26:AI26"/>
    <mergeCell ref="AK26:AL26"/>
    <mergeCell ref="AM26:AN26"/>
    <mergeCell ref="AO26:AP26"/>
    <mergeCell ref="AQ26:AR26"/>
    <mergeCell ref="A25:B25"/>
    <mergeCell ref="C25:D25"/>
    <mergeCell ref="E25:F25"/>
    <mergeCell ref="G25:H25"/>
    <mergeCell ref="AQ28:AR28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X27:Y27"/>
    <mergeCell ref="Z27:AA27"/>
    <mergeCell ref="AB27:AC27"/>
    <mergeCell ref="AD27:AE27"/>
    <mergeCell ref="AH27:AI27"/>
    <mergeCell ref="AK27:AL27"/>
    <mergeCell ref="AM27:AN27"/>
    <mergeCell ref="AO27:AP27"/>
    <mergeCell ref="AQ27:AR27"/>
    <mergeCell ref="X29:Y29"/>
    <mergeCell ref="Z29:AA29"/>
    <mergeCell ref="AB29:AC29"/>
    <mergeCell ref="AD29:AE29"/>
    <mergeCell ref="AH29:AI29"/>
    <mergeCell ref="AK29:AL29"/>
    <mergeCell ref="AM29:AN29"/>
    <mergeCell ref="AO29:AP29"/>
    <mergeCell ref="A28:B28"/>
    <mergeCell ref="C28:D28"/>
    <mergeCell ref="E28:F28"/>
    <mergeCell ref="G28:H28"/>
    <mergeCell ref="K28:L28"/>
    <mergeCell ref="N28:O28"/>
    <mergeCell ref="P28:Q28"/>
    <mergeCell ref="R28:S28"/>
    <mergeCell ref="T28:U28"/>
    <mergeCell ref="E29:F29"/>
    <mergeCell ref="G29:H29"/>
    <mergeCell ref="K29:L29"/>
    <mergeCell ref="N29:O29"/>
    <mergeCell ref="P29:Q29"/>
    <mergeCell ref="R29:S29"/>
    <mergeCell ref="T29:U29"/>
    <mergeCell ref="X28:Y28"/>
    <mergeCell ref="Z28:AA28"/>
    <mergeCell ref="AB28:AC28"/>
    <mergeCell ref="AD28:AE28"/>
    <mergeCell ref="AH28:AI28"/>
    <mergeCell ref="AK28:AL28"/>
    <mergeCell ref="AM28:AN28"/>
    <mergeCell ref="AO28:AP28"/>
    <mergeCell ref="AM30:AN30"/>
    <mergeCell ref="AO30:AP30"/>
    <mergeCell ref="AQ33:AR33"/>
    <mergeCell ref="A30:B30"/>
    <mergeCell ref="C30:D30"/>
    <mergeCell ref="E30:F30"/>
    <mergeCell ref="G30:H30"/>
    <mergeCell ref="K30:L30"/>
    <mergeCell ref="N30:O30"/>
    <mergeCell ref="P30:Q30"/>
    <mergeCell ref="R30:S30"/>
    <mergeCell ref="T30:U30"/>
    <mergeCell ref="X32:Y32"/>
    <mergeCell ref="Z32:AA32"/>
    <mergeCell ref="AB32:AC32"/>
    <mergeCell ref="AD32:AE32"/>
    <mergeCell ref="AH32:AI32"/>
    <mergeCell ref="AK32:AL32"/>
    <mergeCell ref="AM32:AN32"/>
    <mergeCell ref="AO32:AP32"/>
    <mergeCell ref="AQ30:AR30"/>
    <mergeCell ref="AQ31:AR31"/>
    <mergeCell ref="AQ32:AR32"/>
    <mergeCell ref="X31:Y31"/>
    <mergeCell ref="Z31:AA31"/>
    <mergeCell ref="AB31:AC31"/>
    <mergeCell ref="AD31:AE31"/>
    <mergeCell ref="AH31:AI31"/>
    <mergeCell ref="AK31:AL31"/>
    <mergeCell ref="AM31:AN31"/>
    <mergeCell ref="AO31:AP31"/>
    <mergeCell ref="AQ29:AR29"/>
    <mergeCell ref="C32:D32"/>
    <mergeCell ref="E32:F32"/>
    <mergeCell ref="G32:H32"/>
    <mergeCell ref="K32:L32"/>
    <mergeCell ref="N32:O32"/>
    <mergeCell ref="P32:Q32"/>
    <mergeCell ref="R32:S32"/>
    <mergeCell ref="T32:U32"/>
    <mergeCell ref="X34:Y34"/>
    <mergeCell ref="Z34:AA34"/>
    <mergeCell ref="AB34:AC34"/>
    <mergeCell ref="AD34:AE34"/>
    <mergeCell ref="AH34:AI34"/>
    <mergeCell ref="AK34:AL34"/>
    <mergeCell ref="AM34:AN34"/>
    <mergeCell ref="AO34:AP34"/>
    <mergeCell ref="AH33:AI33"/>
    <mergeCell ref="AK33:AL33"/>
    <mergeCell ref="AM33:AN33"/>
    <mergeCell ref="AO33:AP33"/>
    <mergeCell ref="X30:Y30"/>
    <mergeCell ref="Z30:AA30"/>
    <mergeCell ref="AB30:AC30"/>
    <mergeCell ref="AD30:AE30"/>
    <mergeCell ref="AH30:AI30"/>
    <mergeCell ref="AK30:AL30"/>
    <mergeCell ref="AD33:AE33"/>
    <mergeCell ref="AQ36:AR36"/>
    <mergeCell ref="A33:B33"/>
    <mergeCell ref="C33:D33"/>
    <mergeCell ref="E33:F33"/>
    <mergeCell ref="G33:H33"/>
    <mergeCell ref="K33:L33"/>
    <mergeCell ref="N33:O33"/>
    <mergeCell ref="P33:Q33"/>
    <mergeCell ref="R33:S33"/>
    <mergeCell ref="T33:U33"/>
    <mergeCell ref="X35:Y35"/>
    <mergeCell ref="Z35:AA35"/>
    <mergeCell ref="AB35:AC35"/>
    <mergeCell ref="AD35:AE35"/>
    <mergeCell ref="AH35:AI35"/>
    <mergeCell ref="AK35:AL35"/>
    <mergeCell ref="AM35:AN35"/>
    <mergeCell ref="AO35:AP35"/>
    <mergeCell ref="K35:L35"/>
    <mergeCell ref="N35:O35"/>
    <mergeCell ref="P35:Q35"/>
    <mergeCell ref="R35:S35"/>
    <mergeCell ref="T35:U35"/>
    <mergeCell ref="A31:B31"/>
    <mergeCell ref="C31:D31"/>
    <mergeCell ref="E31:F31"/>
    <mergeCell ref="G31:H31"/>
    <mergeCell ref="K31:L31"/>
    <mergeCell ref="N31:O31"/>
    <mergeCell ref="P31:Q31"/>
    <mergeCell ref="R31:S31"/>
    <mergeCell ref="T31:U31"/>
    <mergeCell ref="X33:Y33"/>
    <mergeCell ref="Z33:AA33"/>
    <mergeCell ref="AB33:AC33"/>
    <mergeCell ref="A32:B32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AQ35:AR35"/>
    <mergeCell ref="A34:B34"/>
    <mergeCell ref="C34:D34"/>
    <mergeCell ref="E34:F34"/>
    <mergeCell ref="G34:H34"/>
    <mergeCell ref="K34:L34"/>
    <mergeCell ref="N34:O34"/>
    <mergeCell ref="P34:Q34"/>
    <mergeCell ref="R34:S34"/>
    <mergeCell ref="T34:U34"/>
    <mergeCell ref="X36:Y36"/>
    <mergeCell ref="Z36:AA36"/>
    <mergeCell ref="AB36:AC36"/>
    <mergeCell ref="AD36:AE36"/>
    <mergeCell ref="AH36:AI36"/>
    <mergeCell ref="AK36:AL36"/>
    <mergeCell ref="AM36:AN36"/>
    <mergeCell ref="AO36:AP36"/>
    <mergeCell ref="AQ34:AR34"/>
    <mergeCell ref="A35:B35"/>
    <mergeCell ref="C35:D35"/>
    <mergeCell ref="E35:F35"/>
    <mergeCell ref="G35:H35"/>
    <mergeCell ref="AQ38:AR38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X37:Y37"/>
    <mergeCell ref="Z37:AA37"/>
    <mergeCell ref="AB37:AC37"/>
    <mergeCell ref="AD37:AE37"/>
    <mergeCell ref="AH37:AI37"/>
    <mergeCell ref="AK37:AL37"/>
    <mergeCell ref="AM37:AN37"/>
    <mergeCell ref="AO37:AP37"/>
    <mergeCell ref="AQ37:AR37"/>
    <mergeCell ref="Z39:AA39"/>
    <mergeCell ref="AB39:AC39"/>
    <mergeCell ref="AD39:AE39"/>
    <mergeCell ref="AH39:AI39"/>
    <mergeCell ref="AK39:AL39"/>
    <mergeCell ref="AM39:AN39"/>
    <mergeCell ref="AO39:AP39"/>
    <mergeCell ref="A38:B38"/>
    <mergeCell ref="C38:D38"/>
    <mergeCell ref="E38:F38"/>
    <mergeCell ref="G38:H38"/>
    <mergeCell ref="K38:L38"/>
    <mergeCell ref="N38:O38"/>
    <mergeCell ref="P38:Q38"/>
    <mergeCell ref="R38:S38"/>
    <mergeCell ref="T38:U38"/>
    <mergeCell ref="X38:Y38"/>
    <mergeCell ref="Z38:AA38"/>
    <mergeCell ref="AB38:AC38"/>
    <mergeCell ref="AD38:AE38"/>
    <mergeCell ref="AH38:AI38"/>
    <mergeCell ref="AK38:AL38"/>
    <mergeCell ref="AM38:AN38"/>
    <mergeCell ref="AO38:AP38"/>
    <mergeCell ref="AQ39:AR39"/>
    <mergeCell ref="AQ40:AR40"/>
    <mergeCell ref="AM42:AN42"/>
    <mergeCell ref="AM43:AN43"/>
    <mergeCell ref="AD43:AE43"/>
    <mergeCell ref="AO43:AP43"/>
    <mergeCell ref="X40:Y40"/>
    <mergeCell ref="Z40:AA40"/>
    <mergeCell ref="AB40:AC40"/>
    <mergeCell ref="AD40:AE40"/>
    <mergeCell ref="AH40:AI40"/>
    <mergeCell ref="AK40:AL40"/>
    <mergeCell ref="AM40:AN40"/>
    <mergeCell ref="AO40:AP40"/>
    <mergeCell ref="A39:B39"/>
    <mergeCell ref="C39:D39"/>
    <mergeCell ref="E39:F39"/>
    <mergeCell ref="G39:H39"/>
    <mergeCell ref="K39:L39"/>
    <mergeCell ref="N39:O39"/>
    <mergeCell ref="AQ41:AR41"/>
    <mergeCell ref="P39:Q39"/>
    <mergeCell ref="R39:S39"/>
    <mergeCell ref="T39:U39"/>
    <mergeCell ref="X41:Y41"/>
    <mergeCell ref="Z41:AA41"/>
    <mergeCell ref="AB41:AC41"/>
    <mergeCell ref="C41:D41"/>
    <mergeCell ref="E41:F41"/>
    <mergeCell ref="G41:H41"/>
    <mergeCell ref="K41:L41"/>
    <mergeCell ref="X39:Y39"/>
    <mergeCell ref="AM44:AN44"/>
    <mergeCell ref="AO44:AP44"/>
    <mergeCell ref="AQ44:AR44"/>
    <mergeCell ref="A40:B40"/>
    <mergeCell ref="C40:D40"/>
    <mergeCell ref="E40:F40"/>
    <mergeCell ref="G40:H40"/>
    <mergeCell ref="K40:L40"/>
    <mergeCell ref="N40:O40"/>
    <mergeCell ref="P40:Q40"/>
    <mergeCell ref="R40:S40"/>
    <mergeCell ref="T40:U40"/>
    <mergeCell ref="AH43:AI43"/>
    <mergeCell ref="AK43:AL43"/>
    <mergeCell ref="AD42:AE42"/>
    <mergeCell ref="AH42:AI42"/>
    <mergeCell ref="AK42:AL42"/>
    <mergeCell ref="P41:Q41"/>
    <mergeCell ref="R41:S41"/>
    <mergeCell ref="T41:U41"/>
    <mergeCell ref="A41:B41"/>
    <mergeCell ref="AO42:AP42"/>
    <mergeCell ref="AQ42:AR42"/>
    <mergeCell ref="X42:Y42"/>
    <mergeCell ref="Z42:AA42"/>
    <mergeCell ref="AB42:AC42"/>
    <mergeCell ref="AD41:AE41"/>
    <mergeCell ref="AH41:AI41"/>
    <mergeCell ref="AK41:AL41"/>
    <mergeCell ref="AM41:AN41"/>
    <mergeCell ref="AO41:AP41"/>
    <mergeCell ref="N41:O41"/>
    <mergeCell ref="A42:B42"/>
    <mergeCell ref="C42:D42"/>
    <mergeCell ref="E42:F42"/>
    <mergeCell ref="G42:H42"/>
    <mergeCell ref="K42:L42"/>
    <mergeCell ref="N42:O42"/>
    <mergeCell ref="Z46:AA46"/>
    <mergeCell ref="AB46:AC46"/>
    <mergeCell ref="T42:U42"/>
    <mergeCell ref="C43:D43"/>
    <mergeCell ref="AQ45:AR45"/>
    <mergeCell ref="E43:F43"/>
    <mergeCell ref="G43:H43"/>
    <mergeCell ref="K43:L43"/>
    <mergeCell ref="N43:O43"/>
    <mergeCell ref="X43:Y43"/>
    <mergeCell ref="AO45:AP45"/>
    <mergeCell ref="AD46:AE46"/>
    <mergeCell ref="A43:B43"/>
    <mergeCell ref="Z43:AA43"/>
    <mergeCell ref="AB43:AC43"/>
    <mergeCell ref="P42:Q42"/>
    <mergeCell ref="R42:S42"/>
    <mergeCell ref="X45:Y45"/>
    <mergeCell ref="Z45:AA45"/>
    <mergeCell ref="AB45:AC45"/>
    <mergeCell ref="AD45:AE45"/>
    <mergeCell ref="AQ43:AR43"/>
    <mergeCell ref="X44:Y44"/>
    <mergeCell ref="Z44:AA44"/>
    <mergeCell ref="AB44:AC44"/>
    <mergeCell ref="AD44:AE44"/>
    <mergeCell ref="AM49:AN49"/>
    <mergeCell ref="AO49:AP49"/>
    <mergeCell ref="AQ49:AR49"/>
    <mergeCell ref="P43:Q43"/>
    <mergeCell ref="R43:S43"/>
    <mergeCell ref="T43:U43"/>
    <mergeCell ref="X49:Y49"/>
    <mergeCell ref="Z49:AA49"/>
    <mergeCell ref="AB49:AC49"/>
    <mergeCell ref="AO48:AP48"/>
    <mergeCell ref="AQ48:AR48"/>
    <mergeCell ref="R44:S44"/>
    <mergeCell ref="T44:U44"/>
    <mergeCell ref="R45:S45"/>
    <mergeCell ref="AK48:AL48"/>
    <mergeCell ref="AM48:AN48"/>
    <mergeCell ref="AK47:AL47"/>
    <mergeCell ref="AK46:AL46"/>
    <mergeCell ref="AM46:AN46"/>
    <mergeCell ref="X46:Y46"/>
    <mergeCell ref="X48:Y48"/>
    <mergeCell ref="Z48:AA48"/>
    <mergeCell ref="AH45:AI45"/>
    <mergeCell ref="AK45:AL45"/>
    <mergeCell ref="AM45:AN45"/>
    <mergeCell ref="AO46:AP46"/>
    <mergeCell ref="AQ46:AR46"/>
    <mergeCell ref="P44:Q44"/>
    <mergeCell ref="AH46:AI46"/>
    <mergeCell ref="AQ47:AR47"/>
    <mergeCell ref="AM47:AN47"/>
    <mergeCell ref="AO47:AP47"/>
    <mergeCell ref="AK50:AL50"/>
    <mergeCell ref="A44:B44"/>
    <mergeCell ref="C44:D44"/>
    <mergeCell ref="E44:F44"/>
    <mergeCell ref="G44:H44"/>
    <mergeCell ref="K44:L44"/>
    <mergeCell ref="N44:O44"/>
    <mergeCell ref="AD49:AE49"/>
    <mergeCell ref="AH49:AI49"/>
    <mergeCell ref="N45:O45"/>
    <mergeCell ref="P45:Q45"/>
    <mergeCell ref="X50:Y50"/>
    <mergeCell ref="Z50:AA50"/>
    <mergeCell ref="AB50:AC50"/>
    <mergeCell ref="AD50:AE50"/>
    <mergeCell ref="R46:S46"/>
    <mergeCell ref="T46:U46"/>
    <mergeCell ref="N47:O47"/>
    <mergeCell ref="P47:Q47"/>
    <mergeCell ref="AK49:AL49"/>
    <mergeCell ref="AB48:AC48"/>
    <mergeCell ref="AD48:AE48"/>
    <mergeCell ref="AH48:AI48"/>
    <mergeCell ref="T45:U45"/>
    <mergeCell ref="AB47:AC47"/>
    <mergeCell ref="AD47:AE47"/>
    <mergeCell ref="AH47:AI47"/>
    <mergeCell ref="X47:Y47"/>
    <mergeCell ref="Z47:AA47"/>
    <mergeCell ref="AH44:AI44"/>
    <mergeCell ref="AK44:AL44"/>
    <mergeCell ref="AK52:AL52"/>
    <mergeCell ref="AM52:AN52"/>
    <mergeCell ref="AO52:AP52"/>
    <mergeCell ref="AQ52:AR52"/>
    <mergeCell ref="A47:B47"/>
    <mergeCell ref="C47:D47"/>
    <mergeCell ref="E47:F47"/>
    <mergeCell ref="G47:H47"/>
    <mergeCell ref="K47:L47"/>
    <mergeCell ref="R47:S47"/>
    <mergeCell ref="T47:U47"/>
    <mergeCell ref="AH51:AI51"/>
    <mergeCell ref="AK51:AL51"/>
    <mergeCell ref="AM50:AN50"/>
    <mergeCell ref="AO50:AP50"/>
    <mergeCell ref="AQ50:AR50"/>
    <mergeCell ref="A45:B45"/>
    <mergeCell ref="C45:D45"/>
    <mergeCell ref="E45:F45"/>
    <mergeCell ref="G45:H45"/>
    <mergeCell ref="K45:L45"/>
    <mergeCell ref="AM51:AN51"/>
    <mergeCell ref="AO51:AP51"/>
    <mergeCell ref="AQ51:AR51"/>
    <mergeCell ref="A46:B46"/>
    <mergeCell ref="C46:D46"/>
    <mergeCell ref="E46:F46"/>
    <mergeCell ref="G46:H46"/>
    <mergeCell ref="K46:L46"/>
    <mergeCell ref="N46:O46"/>
    <mergeCell ref="P46:Q46"/>
    <mergeCell ref="AH50:AI50"/>
    <mergeCell ref="X53:Y53"/>
    <mergeCell ref="Z53:AA53"/>
    <mergeCell ref="P51:Q51"/>
    <mergeCell ref="R51:S51"/>
    <mergeCell ref="T51:U51"/>
    <mergeCell ref="X52:Y52"/>
    <mergeCell ref="Z52:AA52"/>
    <mergeCell ref="AB53:AC53"/>
    <mergeCell ref="AD53:AE53"/>
    <mergeCell ref="AH53:AI53"/>
    <mergeCell ref="AK53:AL53"/>
    <mergeCell ref="AM53:AN53"/>
    <mergeCell ref="AO53:AP53"/>
    <mergeCell ref="AQ53:AR53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K51:L51"/>
    <mergeCell ref="N51:O51"/>
    <mergeCell ref="AB52:AC52"/>
    <mergeCell ref="AD52:AE52"/>
    <mergeCell ref="X51:Y51"/>
    <mergeCell ref="Z51:AA51"/>
    <mergeCell ref="AB51:AC51"/>
    <mergeCell ref="AD51:AE51"/>
    <mergeCell ref="AH52:AI52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AQ54:AR54"/>
    <mergeCell ref="P49:Q49"/>
    <mergeCell ref="R49:S49"/>
    <mergeCell ref="T49:U49"/>
    <mergeCell ref="P50:Q50"/>
    <mergeCell ref="R50:S50"/>
    <mergeCell ref="T50:U50"/>
    <mergeCell ref="P52:Q52"/>
    <mergeCell ref="A49:B49"/>
    <mergeCell ref="C49:D49"/>
    <mergeCell ref="E49:F49"/>
    <mergeCell ref="G49:H49"/>
    <mergeCell ref="K49:L49"/>
    <mergeCell ref="N49:O49"/>
    <mergeCell ref="A50:B50"/>
    <mergeCell ref="C50:D50"/>
    <mergeCell ref="E50:F50"/>
    <mergeCell ref="G50:H50"/>
    <mergeCell ref="K50:L50"/>
    <mergeCell ref="N50:O50"/>
    <mergeCell ref="A51:B51"/>
    <mergeCell ref="C51:D51"/>
    <mergeCell ref="E51:F51"/>
    <mergeCell ref="G51:H51"/>
    <mergeCell ref="R52:S52"/>
    <mergeCell ref="T52:U52"/>
    <mergeCell ref="A52:B52"/>
    <mergeCell ref="C52:D52"/>
    <mergeCell ref="E52:F52"/>
    <mergeCell ref="G52:H52"/>
    <mergeCell ref="K52:L52"/>
    <mergeCell ref="N52:O52"/>
    <mergeCell ref="A53:B53"/>
    <mergeCell ref="C53:D53"/>
    <mergeCell ref="E53:F53"/>
    <mergeCell ref="G53:H53"/>
    <mergeCell ref="K53:L53"/>
    <mergeCell ref="N53:O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P53:Q53"/>
    <mergeCell ref="R53:S53"/>
    <mergeCell ref="T53:U53"/>
    <mergeCell ref="R55:S55"/>
    <mergeCell ref="AD57:AE57"/>
    <mergeCell ref="T55:U55"/>
    <mergeCell ref="X58:Y58"/>
    <mergeCell ref="Z58:AA58"/>
    <mergeCell ref="AM55:AN55"/>
    <mergeCell ref="AO55:AP55"/>
    <mergeCell ref="AQ55:AR55"/>
    <mergeCell ref="X56:Y56"/>
    <mergeCell ref="Z56:AA56"/>
    <mergeCell ref="AB56:AC56"/>
    <mergeCell ref="AM57:AN57"/>
    <mergeCell ref="AO57:AP57"/>
    <mergeCell ref="AQ57:AR57"/>
    <mergeCell ref="P55:Q55"/>
    <mergeCell ref="AD56:AE56"/>
    <mergeCell ref="AH56:AI56"/>
    <mergeCell ref="AK56:AL56"/>
    <mergeCell ref="AM56:AN56"/>
    <mergeCell ref="AO56:AP56"/>
    <mergeCell ref="AQ56:AR56"/>
    <mergeCell ref="AH57:AI57"/>
    <mergeCell ref="AK57:AL57"/>
    <mergeCell ref="AM58:AN58"/>
    <mergeCell ref="AO58:AP58"/>
    <mergeCell ref="AQ58:AR58"/>
    <mergeCell ref="AO60:AP60"/>
    <mergeCell ref="AQ60:AR60"/>
    <mergeCell ref="A58:B58"/>
    <mergeCell ref="C58:D58"/>
    <mergeCell ref="E58:F58"/>
    <mergeCell ref="G58:H58"/>
    <mergeCell ref="K58:L58"/>
    <mergeCell ref="X55:Y55"/>
    <mergeCell ref="Z55:AA55"/>
    <mergeCell ref="AB55:AC55"/>
    <mergeCell ref="A55:B55"/>
    <mergeCell ref="C55:D55"/>
    <mergeCell ref="E55:F55"/>
    <mergeCell ref="G55:H55"/>
    <mergeCell ref="K55:L55"/>
    <mergeCell ref="N55:O55"/>
    <mergeCell ref="AD55:AE55"/>
    <mergeCell ref="AH55:AI55"/>
    <mergeCell ref="AK55:AL55"/>
    <mergeCell ref="N57:O57"/>
    <mergeCell ref="P57:Q57"/>
    <mergeCell ref="R57:S57"/>
    <mergeCell ref="T57:U57"/>
    <mergeCell ref="X57:Y57"/>
    <mergeCell ref="Z57:AA57"/>
    <mergeCell ref="Z60:AA60"/>
    <mergeCell ref="AB60:AC60"/>
    <mergeCell ref="P59:Q59"/>
    <mergeCell ref="AB57:AC57"/>
    <mergeCell ref="P56:Q56"/>
    <mergeCell ref="R56:S56"/>
    <mergeCell ref="T56:U56"/>
    <mergeCell ref="A56:B56"/>
    <mergeCell ref="C56:D56"/>
    <mergeCell ref="E56:F56"/>
    <mergeCell ref="G56:H56"/>
    <mergeCell ref="K56:L56"/>
    <mergeCell ref="N56:O56"/>
    <mergeCell ref="AD59:AE59"/>
    <mergeCell ref="AH59:AI59"/>
    <mergeCell ref="AK59:AL59"/>
    <mergeCell ref="AM59:AN59"/>
    <mergeCell ref="AO59:AP59"/>
    <mergeCell ref="AQ59:AR59"/>
    <mergeCell ref="AH60:AI60"/>
    <mergeCell ref="AK60:AL60"/>
    <mergeCell ref="A57:B57"/>
    <mergeCell ref="C57:D57"/>
    <mergeCell ref="E57:F57"/>
    <mergeCell ref="G57:H57"/>
    <mergeCell ref="K57:L57"/>
    <mergeCell ref="AB58:AC58"/>
    <mergeCell ref="R58:S58"/>
    <mergeCell ref="AD60:AE60"/>
    <mergeCell ref="T58:U58"/>
    <mergeCell ref="N58:O58"/>
    <mergeCell ref="AD58:AE58"/>
    <mergeCell ref="AH58:AI58"/>
    <mergeCell ref="AK58:AL58"/>
    <mergeCell ref="A59:B59"/>
    <mergeCell ref="C59:D59"/>
    <mergeCell ref="E59:F59"/>
    <mergeCell ref="X59:Y59"/>
    <mergeCell ref="Z59:AA59"/>
    <mergeCell ref="P58:Q58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X60:Y60"/>
    <mergeCell ref="AK62:AL62"/>
    <mergeCell ref="AM62:AN62"/>
    <mergeCell ref="X61:Y61"/>
    <mergeCell ref="Z61:AA61"/>
    <mergeCell ref="AB61:AC61"/>
    <mergeCell ref="AD61:AE61"/>
    <mergeCell ref="AH61:AI61"/>
    <mergeCell ref="AK61:AL61"/>
    <mergeCell ref="R59:S59"/>
    <mergeCell ref="T59:U59"/>
    <mergeCell ref="AB59:AC59"/>
    <mergeCell ref="AM60:AN60"/>
    <mergeCell ref="G61:H61"/>
    <mergeCell ref="G62:H62"/>
    <mergeCell ref="G63:H63"/>
    <mergeCell ref="G64:H64"/>
    <mergeCell ref="G65:H65"/>
    <mergeCell ref="K61:L61"/>
    <mergeCell ref="K62:L62"/>
    <mergeCell ref="K63:L63"/>
    <mergeCell ref="K64:L64"/>
    <mergeCell ref="K65:L65"/>
    <mergeCell ref="T63:U63"/>
    <mergeCell ref="N64:O64"/>
    <mergeCell ref="P64:Q64"/>
    <mergeCell ref="R64:S64"/>
    <mergeCell ref="T64:U64"/>
    <mergeCell ref="N63:O63"/>
    <mergeCell ref="G59:H59"/>
    <mergeCell ref="K59:L59"/>
    <mergeCell ref="N59:O59"/>
    <mergeCell ref="R63:S63"/>
    <mergeCell ref="AH63:AI63"/>
    <mergeCell ref="AK63:AL63"/>
    <mergeCell ref="AM63:AN63"/>
    <mergeCell ref="N65:O65"/>
    <mergeCell ref="P65:Q65"/>
    <mergeCell ref="AO62:AP62"/>
    <mergeCell ref="AQ62:AR62"/>
    <mergeCell ref="AM61:AN61"/>
    <mergeCell ref="AO61:AP61"/>
    <mergeCell ref="AQ61:AR61"/>
    <mergeCell ref="X62:Y62"/>
    <mergeCell ref="Z62:AA62"/>
    <mergeCell ref="AB62:AC62"/>
    <mergeCell ref="AD62:AE62"/>
    <mergeCell ref="AH62:AI62"/>
    <mergeCell ref="AO63:AP63"/>
    <mergeCell ref="P63:Q63"/>
    <mergeCell ref="C64:D64"/>
    <mergeCell ref="C65:D65"/>
    <mergeCell ref="E61:F61"/>
    <mergeCell ref="E62:F62"/>
    <mergeCell ref="E63:F63"/>
    <mergeCell ref="E64:F64"/>
    <mergeCell ref="E65:F65"/>
    <mergeCell ref="X6:Y7"/>
    <mergeCell ref="Z6:AA7"/>
    <mergeCell ref="AB6:AH7"/>
    <mergeCell ref="AI6:AP7"/>
    <mergeCell ref="AQ6:AR7"/>
    <mergeCell ref="AS6:AS7"/>
    <mergeCell ref="A61:B61"/>
    <mergeCell ref="A62:B62"/>
    <mergeCell ref="A63:B63"/>
    <mergeCell ref="A64:B64"/>
    <mergeCell ref="A65:B65"/>
    <mergeCell ref="C61:D61"/>
    <mergeCell ref="C62:D62"/>
    <mergeCell ref="C63:D63"/>
    <mergeCell ref="R61:S61"/>
    <mergeCell ref="T61:U61"/>
    <mergeCell ref="N62:O62"/>
    <mergeCell ref="P62:Q62"/>
    <mergeCell ref="R62:S62"/>
    <mergeCell ref="T62:U62"/>
    <mergeCell ref="N61:O61"/>
    <mergeCell ref="P61:Q61"/>
    <mergeCell ref="R65:S65"/>
    <mergeCell ref="T65:U65"/>
  </mergeCells>
  <pageMargins left="0.75" right="0.75" top="1" bottom="1" header="0.5" footer="0.5"/>
  <pageSetup paperSize="17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LIMA RAMP A MASTER</vt:lpstr>
      <vt:lpstr>LIMA RAMP B MASTER</vt:lpstr>
      <vt:lpstr>LIMA RAMP E MASTER</vt:lpstr>
      <vt:lpstr>LIMA RAMP F MASTER</vt:lpstr>
      <vt:lpstr>LIMA RAMP G MASTER</vt:lpstr>
      <vt:lpstr>LIMA RAMP G1 MASTER</vt:lpstr>
      <vt:lpstr>LIMA RAMP H MASTER</vt:lpstr>
      <vt:lpstr>LIMA_A_GE200</vt:lpstr>
      <vt:lpstr>LIMA_B_GE201</vt:lpstr>
      <vt:lpstr>LIMA_E_GE202</vt:lpstr>
      <vt:lpstr>LIMA_F_GE203</vt:lpstr>
      <vt:lpstr>LIMA_G_GE204</vt:lpstr>
      <vt:lpstr>LIMA_G1_GE206</vt:lpstr>
      <vt:lpstr>LIMA_H_GE205</vt:lpstr>
      <vt:lpstr>Sheet1</vt:lpstr>
      <vt:lpstr>'LIMA RAMP A MASTER'!Print_Area</vt:lpstr>
      <vt:lpstr>'LIMA RAMP B MASTER'!Print_Area</vt:lpstr>
      <vt:lpstr>'LIMA RAMP E MASTER'!Print_Area</vt:lpstr>
      <vt:lpstr>'LIMA RAMP F MASTER'!Print_Area</vt:lpstr>
      <vt:lpstr>'LIMA RAMP G MASTER'!Print_Area</vt:lpstr>
      <vt:lpstr>'LIMA RAMP G1 MASTER'!Print_Area</vt:lpstr>
      <vt:lpstr>'LIMA RAMP H MASTER'!Print_Area</vt:lpstr>
      <vt:lpstr>LIMA_A_GE200!Print_Area</vt:lpstr>
      <vt:lpstr>LIMA_B_GE201!Print_Area</vt:lpstr>
      <vt:lpstr>LIMA_E_GE202!Print_Area</vt:lpstr>
      <vt:lpstr>LIMA_F_GE203!Print_Area</vt:lpstr>
      <vt:lpstr>LIMA_G_GE204!Print_Area</vt:lpstr>
      <vt:lpstr>LIMA_G1_GE206!Print_Area</vt:lpstr>
      <vt:lpstr>LIMA_H_GE205!Print_Area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v09.07.17</dc:title>
  <dc:creator>ODOT Office of Production</dc:creator>
  <cp:lastModifiedBy>Schetter, Andrew B.</cp:lastModifiedBy>
  <cp:lastPrinted>2013-03-27T19:18:23Z</cp:lastPrinted>
  <dcterms:created xsi:type="dcterms:W3CDTF">2007-01-18T14:43:23Z</dcterms:created>
  <dcterms:modified xsi:type="dcterms:W3CDTF">2015-05-19T17:50:59Z</dcterms:modified>
</cp:coreProperties>
</file>