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550" windowHeight="11175" tabRatio="842" activeTab="3"/>
  </bookViews>
  <sheets>
    <sheet name="SR 12 RAMP A MASTER" sheetId="1" r:id="rId1"/>
    <sheet name="SR 12 RAMP B MASTER" sheetId="2" r:id="rId2"/>
    <sheet name="SR 12 RAMP C MASTER" sheetId="3" r:id="rId3"/>
    <sheet name="SR 12 RAMP D MASTER" sheetId="4" r:id="rId4"/>
    <sheet name="SR12A_GE300" sheetId="5" r:id="rId5"/>
    <sheet name="SR12B_GE301" sheetId="6" r:id="rId6"/>
    <sheet name="SR12C_GE302" sheetId="7" r:id="rId7"/>
    <sheet name="SR12D_GE303" sheetId="8" r:id="rId8"/>
  </sheets>
  <definedNames>
    <definedName name="_xlnm.Print_Area" localSheetId="0">'SR 12 RAMP A MASTER'!$A$1:$R$97</definedName>
    <definedName name="_xlnm.Print_Area" localSheetId="1">'SR 12 RAMP B MASTER'!$A$1:$R$94</definedName>
    <definedName name="_xlnm.Print_Area" localSheetId="2">'SR 12 RAMP C MASTER'!$A$1:$R$136</definedName>
    <definedName name="_xlnm.Print_Area" localSheetId="3">'SR 12 RAMP D MASTER'!$A$1:$R$88</definedName>
    <definedName name="_xlnm.Print_Area" localSheetId="4">'SR12A_GE300'!$A$1:$R$74</definedName>
    <definedName name="_xlnm.Print_Area" localSheetId="5">'SR12B_GE301'!$A$1:$R$46</definedName>
    <definedName name="_xlnm.Print_Area" localSheetId="6">'SR12C_GE302'!$A$1:$R$70</definedName>
    <definedName name="_xlnm.Print_Area" localSheetId="7">'SR12D_GE303'!$A$1:$R$48</definedName>
  </definedNames>
  <calcPr fullCalcOnLoad="1"/>
</workbook>
</file>

<file path=xl/sharedStrings.xml><?xml version="1.0" encoding="utf-8"?>
<sst xmlns="http://schemas.openxmlformats.org/spreadsheetml/2006/main" count="648" uniqueCount="85">
  <si>
    <t>REMARKS</t>
  </si>
  <si>
    <t>SUPERELEVATION TABLE</t>
  </si>
  <si>
    <t>LEFT SIDE</t>
  </si>
  <si>
    <t>CENTERLINE</t>
  </si>
  <si>
    <t>CONTROL</t>
  </si>
  <si>
    <t>RIGHT SIDE</t>
  </si>
  <si>
    <t>EDGE</t>
  </si>
  <si>
    <t>ELEVATION</t>
  </si>
  <si>
    <t>TRANSITION</t>
  </si>
  <si>
    <t>RATE</t>
  </si>
  <si>
    <t>CORRECTION</t>
  </si>
  <si>
    <t>CROSS</t>
  </si>
  <si>
    <t>SLOPE</t>
  </si>
  <si>
    <t>WIDTH</t>
  </si>
  <si>
    <t>STATION</t>
  </si>
  <si>
    <t>PROFILE</t>
  </si>
  <si>
    <t>GRADE</t>
  </si>
  <si>
    <t>vertical curve limits</t>
  </si>
  <si>
    <t>supertransition limits</t>
  </si>
  <si>
    <t>graphic grade limits</t>
  </si>
  <si>
    <t>PC, PT, TS, SC, CS, ST</t>
  </si>
  <si>
    <t>PVI Station</t>
  </si>
  <si>
    <t>g1</t>
  </si>
  <si>
    <t>PVI Elevation</t>
  </si>
  <si>
    <t>PVC Station</t>
  </si>
  <si>
    <t>Length of Curve, L</t>
  </si>
  <si>
    <t>PVC Elevation, E</t>
  </si>
  <si>
    <t>g2</t>
  </si>
  <si>
    <t>PVT Station</t>
  </si>
  <si>
    <t>PVT Elevation</t>
  </si>
  <si>
    <t>P.G. = PVC(el.) + 0.5 x [(g2-g1)/L] x (X^2) + (g1 x X)</t>
  </si>
  <si>
    <t>PC</t>
  </si>
  <si>
    <t>PT</t>
  </si>
  <si>
    <t>ST</t>
  </si>
  <si>
    <t>TS</t>
  </si>
  <si>
    <t>Dc = 1^ 30' 00"</t>
  </si>
  <si>
    <t>PCC</t>
  </si>
  <si>
    <t>Dc = 3^ 00' 00"</t>
  </si>
  <si>
    <t>Dc = 6^ 30' 00"</t>
  </si>
  <si>
    <t>357:1</t>
  </si>
  <si>
    <t>236:1</t>
  </si>
  <si>
    <t>1155:1</t>
  </si>
  <si>
    <t>179:1</t>
  </si>
  <si>
    <t>POT</t>
  </si>
  <si>
    <t>243:1</t>
  </si>
  <si>
    <t>288:1</t>
  </si>
  <si>
    <t>200:1</t>
  </si>
  <si>
    <t>231:1</t>
  </si>
  <si>
    <t>375:1</t>
  </si>
  <si>
    <t>VERTICAL CURVE - STA 854+75.00 TO STA 859+75.00</t>
  </si>
  <si>
    <t>P.I. STA. 855+37.21</t>
  </si>
  <si>
    <t>Dc = 2^ 45' 00"</t>
  </si>
  <si>
    <t>P.I. STA. 857+17.75</t>
  </si>
  <si>
    <t>P.I. STA. 860+36.37</t>
  </si>
  <si>
    <t>Dc = 9^ 00' 00"</t>
  </si>
  <si>
    <t>VERTICAL CURVE - STA 853+25.00 TO STA 857+75.00</t>
  </si>
  <si>
    <t>VERTICAL CURVE - STA 858+00.00 TO STA 859+50.00</t>
  </si>
  <si>
    <t>P.I. STA. 852+45.70</t>
  </si>
  <si>
    <t>P.I. STA. 856+20.47</t>
  </si>
  <si>
    <t>Dc = 6^ 00' 00"</t>
  </si>
  <si>
    <t>VERTICAL CURVE - STA 864+00.00 TO STA 869+00.00</t>
  </si>
  <si>
    <t>P.I. STA. 864+32.04</t>
  </si>
  <si>
    <t>Dc = 4^ 00' 00"</t>
  </si>
  <si>
    <t>P.I. STA. 869+47.41</t>
  </si>
  <si>
    <t>Dc = 1^ 15' 00"</t>
  </si>
  <si>
    <t>VERTICAL CURVE - STA 866+25.00 TO STA 869+75.00</t>
  </si>
  <si>
    <t>P.I. STA. 866+76.12</t>
  </si>
  <si>
    <t>P.I. STA. 868+92.08</t>
  </si>
  <si>
    <t>FS</t>
  </si>
  <si>
    <t>FLAT</t>
  </si>
  <si>
    <t>SC / FS</t>
  </si>
  <si>
    <t>CS / FS</t>
  </si>
  <si>
    <t>FS  (Full Super)</t>
  </si>
  <si>
    <t>145:1</t>
  </si>
  <si>
    <t>335:1</t>
  </si>
  <si>
    <t>190:1</t>
  </si>
  <si>
    <t>VERTICAL CURVE - STA 861+21.50 TO STA 862+21.50</t>
  </si>
  <si>
    <t>VERTICAL CURVE - STA 864+00.00 TO STA 865+50.00</t>
  </si>
  <si>
    <t xml:space="preserve">PCC </t>
  </si>
  <si>
    <t>143:1</t>
  </si>
  <si>
    <t>198:1</t>
  </si>
  <si>
    <t>186:1</t>
  </si>
  <si>
    <t>3468:1</t>
  </si>
  <si>
    <t>P.I. STA. 862+47.60</t>
  </si>
  <si>
    <t>Dc = 11^ 00' 00"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</si>
</sst>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F400]h:mm:ss\ AM/PM"/>
    <numFmt numFmtId="166" formatCode="0.000"/>
    <numFmt numFmtId="167" formatCode="0.0"/>
    <numFmt numFmtId="168" formatCode="0.0000"/>
    <numFmt numFmtId="169" formatCode="###\+##"/>
    <numFmt numFmtId="170" formatCode="###\+##.00"/>
    <numFmt numFmtId="171" formatCode="0.0000000"/>
    <numFmt numFmtId="172" formatCode="0.00000"/>
    <numFmt numFmtId="173" formatCode="0.000000"/>
    <numFmt numFmtId="174" formatCode="####\+##.00"/>
    <numFmt numFmtId="175" formatCode="#####\+##.00"/>
    <numFmt numFmtId="176" formatCode="##\+##.00"/>
    <numFmt numFmtId="177" formatCode="#\+##.00"/>
    <numFmt numFmtId="178" formatCode="###"/>
    <numFmt numFmtId="179" formatCode="###.0"/>
    <numFmt numFmtId="180" formatCode="###.00"/>
    <numFmt numFmtId="181" formatCode="###.000"/>
    <numFmt numFmtId="182" formatCode="###.0000"/>
    <numFmt numFmtId="183" formatCode="###.00000"/>
    <numFmt numFmtId="184" formatCode="###.000000"/>
    <numFmt numFmtId="185" formatCode="###.0000000"/>
    <numFmt numFmtId="186" formatCode="[$-409]dddd\,\ mmmm\ dd\,\ yyyy"/>
    <numFmt numFmtId="187" formatCode="0.00000000"/>
    <numFmt numFmtId="188" formatCode="000\+00.00"/>
    <numFmt numFmtId="189" formatCode="#"/>
    <numFmt numFmtId="190" formatCode="0.000000000"/>
    <numFmt numFmtId="191" formatCode="0.0000000000"/>
  </numFmts>
  <fonts count="46">
    <font>
      <sz val="10"/>
      <name val="Arial"/>
      <family val="0"/>
    </font>
    <font>
      <sz val="11"/>
      <name val="Verdana"/>
      <family val="2"/>
    </font>
    <font>
      <sz val="18"/>
      <name val="Verdana"/>
      <family val="2"/>
    </font>
    <font>
      <sz val="10"/>
      <name val="Letter Gothic"/>
      <family val="3"/>
    </font>
    <font>
      <sz val="10"/>
      <name val="Courier New"/>
      <family val="3"/>
    </font>
    <font>
      <b/>
      <sz val="10"/>
      <name val="Courier New"/>
      <family val="3"/>
    </font>
    <font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B05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4" fillId="0" borderId="0" xfId="57" applyFont="1" applyFill="1" applyAlignment="1">
      <alignment horizontal="center"/>
      <protection/>
    </xf>
    <xf numFmtId="167" fontId="4" fillId="0" borderId="0" xfId="57" applyNumberFormat="1" applyFont="1" applyFill="1" applyAlignment="1">
      <alignment horizontal="center"/>
      <protection/>
    </xf>
    <xf numFmtId="168" fontId="4" fillId="0" borderId="0" xfId="57" applyNumberFormat="1" applyFont="1" applyFill="1" applyAlignment="1">
      <alignment horizontal="center"/>
      <protection/>
    </xf>
    <xf numFmtId="167" fontId="4" fillId="0" borderId="0" xfId="57" applyNumberFormat="1" applyFont="1" applyFill="1">
      <alignment/>
      <protection/>
    </xf>
    <xf numFmtId="2" fontId="4" fillId="0" borderId="0" xfId="57" applyNumberFormat="1" applyFont="1" applyFill="1">
      <alignment/>
      <protection/>
    </xf>
    <xf numFmtId="168" fontId="4" fillId="0" borderId="0" xfId="57" applyNumberFormat="1" applyFont="1" applyFill="1">
      <alignment/>
      <protection/>
    </xf>
    <xf numFmtId="0" fontId="4" fillId="0" borderId="0" xfId="57" applyFont="1" applyFill="1">
      <alignment/>
      <protection/>
    </xf>
    <xf numFmtId="0" fontId="4" fillId="0" borderId="0" xfId="57" applyFont="1">
      <alignment/>
      <protection/>
    </xf>
    <xf numFmtId="168" fontId="4" fillId="33" borderId="0" xfId="57" applyNumberFormat="1" applyFont="1" applyFill="1" applyAlignment="1">
      <alignment horizontal="center"/>
      <protection/>
    </xf>
    <xf numFmtId="166" fontId="4" fillId="34" borderId="21" xfId="57" applyNumberFormat="1" applyFont="1" applyFill="1" applyBorder="1" applyAlignment="1">
      <alignment horizontal="center"/>
      <protection/>
    </xf>
    <xf numFmtId="168" fontId="4" fillId="10" borderId="0" xfId="57" applyNumberFormat="1" applyFont="1" applyFill="1" applyAlignment="1">
      <alignment horizontal="center"/>
      <protection/>
    </xf>
    <xf numFmtId="2" fontId="5" fillId="0" borderId="0" xfId="57" applyNumberFormat="1" applyFont="1" applyFill="1" applyAlignment="1">
      <alignment horizontal="left"/>
      <protection/>
    </xf>
    <xf numFmtId="0" fontId="4" fillId="0" borderId="0" xfId="57" applyFont="1" applyFill="1" applyBorder="1">
      <alignment/>
      <protection/>
    </xf>
    <xf numFmtId="0" fontId="4" fillId="0" borderId="0" xfId="57" applyFont="1" applyBorder="1">
      <alignment/>
      <protection/>
    </xf>
    <xf numFmtId="2" fontId="5" fillId="0" borderId="0" xfId="57" applyNumberFormat="1" applyFont="1" applyFill="1" applyBorder="1" applyAlignment="1">
      <alignment horizontal="left"/>
      <protection/>
    </xf>
    <xf numFmtId="2" fontId="3" fillId="0" borderId="0" xfId="57" applyNumberFormat="1" applyFill="1" applyAlignment="1">
      <alignment horizontal="center"/>
      <protection/>
    </xf>
    <xf numFmtId="169" fontId="4" fillId="0" borderId="0" xfId="57" applyNumberFormat="1" applyFont="1" applyFill="1" applyBorder="1" applyAlignment="1">
      <alignment horizontal="left"/>
      <protection/>
    </xf>
    <xf numFmtId="170" fontId="4" fillId="0" borderId="0" xfId="57" applyNumberFormat="1" applyFont="1" applyFill="1" applyBorder="1" applyAlignment="1">
      <alignment horizontal="right"/>
      <protection/>
    </xf>
    <xf numFmtId="0" fontId="4" fillId="0" borderId="0" xfId="57" applyFont="1" applyFill="1" applyBorder="1" applyAlignment="1">
      <alignment horizontal="center"/>
      <protection/>
    </xf>
    <xf numFmtId="167" fontId="4" fillId="0" borderId="0" xfId="57" applyNumberFormat="1" applyFont="1" applyFill="1" applyBorder="1" applyAlignment="1">
      <alignment horizontal="center"/>
      <protection/>
    </xf>
    <xf numFmtId="168" fontId="4" fillId="0" borderId="0" xfId="57" applyNumberFormat="1" applyFont="1" applyFill="1" applyBorder="1" applyAlignment="1">
      <alignment horizontal="right"/>
      <protection/>
    </xf>
    <xf numFmtId="169" fontId="4" fillId="0" borderId="0" xfId="57" applyNumberFormat="1" applyFont="1" applyFill="1" applyBorder="1" applyAlignment="1">
      <alignment horizontal="center"/>
      <protection/>
    </xf>
    <xf numFmtId="2" fontId="3" fillId="0" borderId="0" xfId="57" applyNumberFormat="1" applyFill="1" applyBorder="1" applyAlignment="1">
      <alignment horizontal="center"/>
      <protection/>
    </xf>
    <xf numFmtId="169" fontId="0" fillId="0" borderId="22" xfId="0" applyNumberFormat="1" applyFont="1" applyBorder="1" applyAlignment="1">
      <alignment horizontal="center" vertical="center"/>
    </xf>
    <xf numFmtId="170" fontId="0" fillId="0" borderId="2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  <xf numFmtId="167" fontId="0" fillId="0" borderId="17" xfId="0" applyNumberFormat="1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67" fontId="0" fillId="0" borderId="17" xfId="0" applyNumberFormat="1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166" fontId="0" fillId="0" borderId="17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66" fontId="0" fillId="0" borderId="23" xfId="0" applyNumberFormat="1" applyFont="1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0" fontId="0" fillId="0" borderId="22" xfId="0" applyNumberFormat="1" applyFont="1" applyFill="1" applyBorder="1" applyAlignment="1">
      <alignment horizontal="center" vertical="center"/>
    </xf>
    <xf numFmtId="169" fontId="0" fillId="0" borderId="22" xfId="0" applyNumberFormat="1" applyFont="1" applyFill="1" applyBorder="1" applyAlignment="1">
      <alignment horizontal="center" vertical="center"/>
    </xf>
    <xf numFmtId="178" fontId="0" fillId="0" borderId="17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87" fontId="0" fillId="0" borderId="0" xfId="0" applyNumberFormat="1" applyAlignment="1">
      <alignment/>
    </xf>
    <xf numFmtId="187" fontId="0" fillId="0" borderId="0" xfId="0" applyNumberFormat="1" applyFont="1" applyBorder="1" applyAlignment="1">
      <alignment/>
    </xf>
    <xf numFmtId="187" fontId="4" fillId="0" borderId="0" xfId="57" applyNumberFormat="1" applyFont="1" applyFill="1" applyBorder="1" applyAlignment="1">
      <alignment horizontal="right"/>
      <protection/>
    </xf>
    <xf numFmtId="187" fontId="4" fillId="0" borderId="0" xfId="57" applyNumberFormat="1" applyFont="1" applyBorder="1">
      <alignment/>
      <protection/>
    </xf>
    <xf numFmtId="187" fontId="4" fillId="0" borderId="0" xfId="57" applyNumberFormat="1" applyFont="1">
      <alignment/>
      <protection/>
    </xf>
    <xf numFmtId="187" fontId="4" fillId="0" borderId="0" xfId="57" applyNumberFormat="1" applyFont="1" applyFill="1" applyAlignment="1">
      <alignment horizontal="right"/>
      <protection/>
    </xf>
    <xf numFmtId="187" fontId="4" fillId="0" borderId="0" xfId="57" applyNumberFormat="1" applyFont="1" applyFill="1" applyAlignment="1">
      <alignment horizontal="center"/>
      <protection/>
    </xf>
    <xf numFmtId="187" fontId="0" fillId="0" borderId="0" xfId="0" applyNumberFormat="1" applyFont="1" applyAlignment="1">
      <alignment/>
    </xf>
    <xf numFmtId="173" fontId="4" fillId="0" borderId="0" xfId="57" applyNumberFormat="1" applyFont="1" applyFill="1" applyBorder="1" applyAlignment="1">
      <alignment horizontal="right"/>
      <protection/>
    </xf>
    <xf numFmtId="187" fontId="4" fillId="0" borderId="0" xfId="57" applyNumberFormat="1" applyFont="1" applyFill="1" applyBorder="1" applyAlignment="1">
      <alignment horizontal="center"/>
      <protection/>
    </xf>
    <xf numFmtId="168" fontId="4" fillId="35" borderId="0" xfId="57" applyNumberFormat="1" applyFont="1" applyFill="1" applyAlignment="1">
      <alignment horizontal="center"/>
      <protection/>
    </xf>
    <xf numFmtId="0" fontId="0" fillId="35" borderId="17" xfId="0" applyFont="1" applyFill="1" applyBorder="1" applyAlignment="1">
      <alignment horizontal="center" vertical="center"/>
    </xf>
    <xf numFmtId="170" fontId="7" fillId="0" borderId="22" xfId="0" applyNumberFormat="1" applyFont="1" applyBorder="1" applyAlignment="1">
      <alignment horizontal="center" vertical="center"/>
    </xf>
    <xf numFmtId="170" fontId="7" fillId="0" borderId="22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9" fontId="0" fillId="0" borderId="25" xfId="0" applyNumberFormat="1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167" fontId="0" fillId="36" borderId="17" xfId="0" applyNumberFormat="1" applyFont="1" applyFill="1" applyBorder="1" applyAlignment="1">
      <alignment horizontal="center" vertical="center"/>
    </xf>
    <xf numFmtId="170" fontId="0" fillId="36" borderId="22" xfId="0" applyNumberFormat="1" applyFont="1" applyFill="1" applyBorder="1" applyAlignment="1">
      <alignment horizontal="center" vertical="center"/>
    </xf>
    <xf numFmtId="0" fontId="0" fillId="36" borderId="17" xfId="0" applyFont="1" applyFill="1" applyBorder="1" applyAlignment="1">
      <alignment horizontal="center" vertical="center"/>
    </xf>
    <xf numFmtId="169" fontId="0" fillId="36" borderId="22" xfId="0" applyNumberFormat="1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 textRotation="90"/>
    </xf>
    <xf numFmtId="0" fontId="1" fillId="36" borderId="14" xfId="0" applyFont="1" applyFill="1" applyBorder="1" applyAlignment="1">
      <alignment horizontal="center" vertical="center" textRotation="90"/>
    </xf>
    <xf numFmtId="2" fontId="0" fillId="36" borderId="17" xfId="0" applyNumberFormat="1" applyFont="1" applyFill="1" applyBorder="1" applyAlignment="1">
      <alignment horizontal="center" vertical="center"/>
    </xf>
    <xf numFmtId="170" fontId="7" fillId="36" borderId="22" xfId="0" applyNumberFormat="1" applyFont="1" applyFill="1" applyBorder="1" applyAlignment="1">
      <alignment horizontal="center" vertical="center"/>
    </xf>
    <xf numFmtId="188" fontId="0" fillId="0" borderId="22" xfId="0" applyNumberFormat="1" applyFont="1" applyBorder="1" applyAlignment="1">
      <alignment horizontal="center" vertical="center"/>
    </xf>
    <xf numFmtId="2" fontId="0" fillId="36" borderId="17" xfId="0" applyNumberFormat="1" applyFont="1" applyFill="1" applyBorder="1" applyAlignment="1">
      <alignment horizontal="center" vertical="center"/>
    </xf>
    <xf numFmtId="2" fontId="0" fillId="36" borderId="17" xfId="0" applyNumberFormat="1" applyFont="1" applyFill="1" applyBorder="1" applyAlignment="1">
      <alignment horizontal="center" vertical="center"/>
    </xf>
    <xf numFmtId="189" fontId="0" fillId="0" borderId="17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89" fontId="0" fillId="0" borderId="29" xfId="0" applyNumberFormat="1" applyFont="1" applyBorder="1" applyAlignment="1">
      <alignment horizontal="center" vertical="center"/>
    </xf>
    <xf numFmtId="178" fontId="0" fillId="0" borderId="29" xfId="0" applyNumberFormat="1" applyFont="1" applyBorder="1" applyAlignment="1">
      <alignment horizontal="center" vertical="center"/>
    </xf>
    <xf numFmtId="189" fontId="0" fillId="0" borderId="17" xfId="0" applyNumberFormat="1" applyFont="1" applyFill="1" applyBorder="1" applyAlignment="1">
      <alignment horizontal="center" vertical="center"/>
    </xf>
    <xf numFmtId="189" fontId="0" fillId="0" borderId="29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189" fontId="0" fillId="0" borderId="28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178" fontId="0" fillId="0" borderId="28" xfId="0" applyNumberFormat="1" applyFont="1" applyBorder="1" applyAlignment="1">
      <alignment horizontal="center" vertical="center"/>
    </xf>
    <xf numFmtId="0" fontId="0" fillId="36" borderId="17" xfId="0" applyFont="1" applyFill="1" applyBorder="1" applyAlignment="1">
      <alignment horizontal="center" vertical="center"/>
    </xf>
    <xf numFmtId="2" fontId="0" fillId="36" borderId="17" xfId="0" applyNumberFormat="1" applyFont="1" applyFill="1" applyBorder="1" applyAlignment="1">
      <alignment horizontal="center" vertical="center"/>
    </xf>
    <xf numFmtId="173" fontId="4" fillId="0" borderId="0" xfId="57" applyNumberFormat="1" applyFont="1" applyFill="1" applyAlignment="1">
      <alignment horizontal="right"/>
      <protection/>
    </xf>
    <xf numFmtId="2" fontId="4" fillId="0" borderId="0" xfId="57" applyNumberFormat="1" applyFont="1" applyFill="1" applyAlignment="1">
      <alignment horizontal="right"/>
      <protection/>
    </xf>
    <xf numFmtId="170" fontId="7" fillId="35" borderId="22" xfId="0" applyNumberFormat="1" applyFont="1" applyFill="1" applyBorder="1" applyAlignment="1">
      <alignment horizontal="center" vertical="center"/>
    </xf>
    <xf numFmtId="0" fontId="0" fillId="15" borderId="0" xfId="0" applyFill="1" applyAlignment="1">
      <alignment/>
    </xf>
    <xf numFmtId="0" fontId="0" fillId="15" borderId="17" xfId="0" applyFont="1" applyFill="1" applyBorder="1" applyAlignment="1">
      <alignment horizontal="center" vertical="center"/>
    </xf>
    <xf numFmtId="170" fontId="7" fillId="15" borderId="22" xfId="0" applyNumberFormat="1" applyFont="1" applyFill="1" applyBorder="1" applyAlignment="1">
      <alignment horizontal="center" vertical="center"/>
    </xf>
    <xf numFmtId="168" fontId="4" fillId="0" borderId="0" xfId="57" applyNumberFormat="1" applyFont="1" applyFill="1" applyAlignment="1">
      <alignment horizontal="right"/>
      <protection/>
    </xf>
    <xf numFmtId="173" fontId="4" fillId="0" borderId="0" xfId="57" applyNumberFormat="1" applyFont="1" applyBorder="1">
      <alignment/>
      <protection/>
    </xf>
    <xf numFmtId="173" fontId="4" fillId="0" borderId="0" xfId="57" applyNumberFormat="1" applyFont="1" applyFill="1" applyAlignment="1">
      <alignment horizontal="center"/>
      <protection/>
    </xf>
    <xf numFmtId="173" fontId="0" fillId="0" borderId="0" xfId="0" applyNumberFormat="1" applyFont="1" applyAlignment="1">
      <alignment/>
    </xf>
    <xf numFmtId="0" fontId="0" fillId="0" borderId="3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2" fontId="0" fillId="19" borderId="31" xfId="0" applyNumberFormat="1" applyFont="1" applyFill="1" applyBorder="1" applyAlignment="1">
      <alignment horizontal="center" vertical="center"/>
    </xf>
    <xf numFmtId="2" fontId="0" fillId="19" borderId="17" xfId="0" applyNumberFormat="1" applyFont="1" applyFill="1" applyBorder="1" applyAlignment="1">
      <alignment horizontal="center" vertical="center"/>
    </xf>
    <xf numFmtId="166" fontId="0" fillId="0" borderId="23" xfId="0" applyNumberFormat="1" applyFont="1" applyFill="1" applyBorder="1" applyAlignment="1">
      <alignment horizontal="center" vertical="center"/>
    </xf>
    <xf numFmtId="166" fontId="0" fillId="0" borderId="17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166" fontId="0" fillId="0" borderId="31" xfId="0" applyNumberFormat="1" applyFont="1" applyFill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2" fontId="0" fillId="0" borderId="31" xfId="0" applyNumberFormat="1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166" fontId="0" fillId="0" borderId="31" xfId="0" applyNumberFormat="1" applyFont="1" applyBorder="1" applyAlignment="1">
      <alignment horizontal="center" vertical="center"/>
    </xf>
    <xf numFmtId="166" fontId="0" fillId="0" borderId="17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6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68" fontId="0" fillId="0" borderId="31" xfId="0" applyNumberFormat="1" applyFont="1" applyFill="1" applyBorder="1" applyAlignment="1">
      <alignment horizontal="center" vertical="center"/>
    </xf>
    <xf numFmtId="168" fontId="0" fillId="0" borderId="17" xfId="0" applyNumberFormat="1" applyFont="1" applyFill="1" applyBorder="1" applyAlignment="1">
      <alignment horizontal="center" vertical="center"/>
    </xf>
    <xf numFmtId="168" fontId="0" fillId="0" borderId="23" xfId="0" applyNumberFormat="1" applyFont="1" applyFill="1" applyBorder="1" applyAlignment="1">
      <alignment horizontal="center" vertical="center"/>
    </xf>
    <xf numFmtId="166" fontId="0" fillId="34" borderId="23" xfId="0" applyNumberFormat="1" applyFont="1" applyFill="1" applyBorder="1" applyAlignment="1">
      <alignment horizontal="center" vertical="center"/>
    </xf>
    <xf numFmtId="166" fontId="0" fillId="34" borderId="17" xfId="0" applyNumberFormat="1" applyFont="1" applyFill="1" applyBorder="1" applyAlignment="1">
      <alignment horizontal="center" vertical="center"/>
    </xf>
    <xf numFmtId="2" fontId="0" fillId="10" borderId="31" xfId="0" applyNumberFormat="1" applyFont="1" applyFill="1" applyBorder="1" applyAlignment="1">
      <alignment horizontal="center" vertical="center"/>
    </xf>
    <xf numFmtId="2" fontId="0" fillId="10" borderId="17" xfId="0" applyNumberFormat="1" applyFont="1" applyFill="1" applyBorder="1" applyAlignment="1">
      <alignment horizontal="center" vertical="center"/>
    </xf>
    <xf numFmtId="0" fontId="0" fillId="36" borderId="31" xfId="0" applyFont="1" applyFill="1" applyBorder="1" applyAlignment="1">
      <alignment horizontal="center" vertical="center"/>
    </xf>
    <xf numFmtId="0" fontId="0" fillId="36" borderId="17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" fontId="0" fillId="36" borderId="23" xfId="0" applyNumberFormat="1" applyFont="1" applyFill="1" applyBorder="1" applyAlignment="1">
      <alignment horizontal="center" vertical="center"/>
    </xf>
    <xf numFmtId="0" fontId="0" fillId="36" borderId="23" xfId="0" applyFont="1" applyFill="1" applyBorder="1" applyAlignment="1">
      <alignment horizontal="center" vertical="center"/>
    </xf>
    <xf numFmtId="166" fontId="0" fillId="36" borderId="23" xfId="0" applyNumberFormat="1" applyFont="1" applyFill="1" applyBorder="1" applyAlignment="1">
      <alignment horizontal="center" vertical="center"/>
    </xf>
    <xf numFmtId="166" fontId="0" fillId="36" borderId="17" xfId="0" applyNumberFormat="1" applyFont="1" applyFill="1" applyBorder="1" applyAlignment="1">
      <alignment horizontal="center" vertical="center"/>
    </xf>
    <xf numFmtId="166" fontId="0" fillId="36" borderId="31" xfId="0" applyNumberFormat="1" applyFont="1" applyFill="1" applyBorder="1" applyAlignment="1">
      <alignment horizontal="center" vertical="center"/>
    </xf>
    <xf numFmtId="2" fontId="0" fillId="36" borderId="31" xfId="0" applyNumberFormat="1" applyFont="1" applyFill="1" applyBorder="1" applyAlignment="1">
      <alignment horizontal="center" vertical="center"/>
    </xf>
    <xf numFmtId="2" fontId="0" fillId="36" borderId="17" xfId="0" applyNumberFormat="1" applyFont="1" applyFill="1" applyBorder="1" applyAlignment="1">
      <alignment horizontal="center" vertical="center"/>
    </xf>
    <xf numFmtId="0" fontId="1" fillId="0" borderId="27" xfId="0" applyFont="1" applyBorder="1" applyAlignment="1">
      <alignment horizontal="left" vertical="center" textRotation="90"/>
    </xf>
    <xf numFmtId="0" fontId="1" fillId="0" borderId="12" xfId="0" applyFont="1" applyBorder="1" applyAlignment="1">
      <alignment horizontal="left" vertical="center" textRotation="90"/>
    </xf>
    <xf numFmtId="0" fontId="1" fillId="0" borderId="33" xfId="0" applyFont="1" applyBorder="1" applyAlignment="1">
      <alignment horizontal="left" vertical="center" textRotation="90"/>
    </xf>
    <xf numFmtId="0" fontId="1" fillId="0" borderId="26" xfId="0" applyFont="1" applyBorder="1" applyAlignment="1">
      <alignment horizontal="right" vertical="center" textRotation="90"/>
    </xf>
    <xf numFmtId="0" fontId="1" fillId="0" borderId="0" xfId="0" applyFont="1" applyBorder="1" applyAlignment="1">
      <alignment horizontal="right" vertical="center" textRotation="90"/>
    </xf>
    <xf numFmtId="0" fontId="1" fillId="0" borderId="34" xfId="0" applyFont="1" applyBorder="1" applyAlignment="1">
      <alignment horizontal="right" vertical="center" textRotation="90"/>
    </xf>
    <xf numFmtId="0" fontId="0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right" vertical="center" textRotation="90"/>
    </xf>
    <xf numFmtId="0" fontId="1" fillId="0" borderId="37" xfId="0" applyFont="1" applyBorder="1" applyAlignment="1">
      <alignment horizontal="right" vertical="center" textRotation="90"/>
    </xf>
    <xf numFmtId="0" fontId="1" fillId="0" borderId="38" xfId="0" applyFont="1" applyBorder="1" applyAlignment="1">
      <alignment horizontal="right" vertical="center" textRotation="90"/>
    </xf>
    <xf numFmtId="0" fontId="1" fillId="0" borderId="39" xfId="0" applyFont="1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 textRotation="90"/>
    </xf>
    <xf numFmtId="0" fontId="1" fillId="0" borderId="40" xfId="0" applyFont="1" applyBorder="1" applyAlignment="1">
      <alignment horizontal="center" vertical="center" textRotation="90"/>
    </xf>
    <xf numFmtId="0" fontId="1" fillId="0" borderId="41" xfId="0" applyFont="1" applyBorder="1" applyAlignment="1">
      <alignment horizontal="right" vertical="center" textRotation="90"/>
    </xf>
    <xf numFmtId="0" fontId="1" fillId="0" borderId="42" xfId="0" applyFont="1" applyBorder="1" applyAlignment="1">
      <alignment horizontal="right" vertical="center" textRotation="90"/>
    </xf>
    <xf numFmtId="0" fontId="1" fillId="0" borderId="43" xfId="0" applyFont="1" applyBorder="1" applyAlignment="1">
      <alignment horizontal="right" vertical="center" textRotation="90"/>
    </xf>
    <xf numFmtId="0" fontId="0" fillId="0" borderId="43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3" xfId="0" applyBorder="1" applyAlignment="1">
      <alignment/>
    </xf>
    <xf numFmtId="0" fontId="1" fillId="0" borderId="4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33" xfId="0" applyFont="1" applyBorder="1" applyAlignment="1">
      <alignment horizontal="center" vertical="center" textRotation="90"/>
    </xf>
    <xf numFmtId="0" fontId="1" fillId="0" borderId="37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42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49" fontId="0" fillId="36" borderId="31" xfId="0" applyNumberFormat="1" applyFont="1" applyFill="1" applyBorder="1" applyAlignment="1">
      <alignment horizontal="center" vertical="center"/>
    </xf>
    <xf numFmtId="49" fontId="0" fillId="36" borderId="17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168" fontId="0" fillId="34" borderId="23" xfId="0" applyNumberFormat="1" applyFont="1" applyFill="1" applyBorder="1" applyAlignment="1">
      <alignment horizontal="center" vertical="center"/>
    </xf>
    <xf numFmtId="168" fontId="0" fillId="34" borderId="17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0" fontId="0" fillId="36" borderId="35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  <xf numFmtId="0" fontId="0" fillId="36" borderId="32" xfId="0" applyFont="1" applyFill="1" applyBorder="1" applyAlignment="1">
      <alignment horizontal="center" vertical="center"/>
    </xf>
    <xf numFmtId="49" fontId="0" fillId="36" borderId="23" xfId="0" applyNumberFormat="1" applyFont="1" applyFill="1" applyBorder="1" applyAlignment="1">
      <alignment horizontal="center" vertical="center"/>
    </xf>
    <xf numFmtId="168" fontId="0" fillId="36" borderId="23" xfId="0" applyNumberFormat="1" applyFont="1" applyFill="1" applyBorder="1" applyAlignment="1">
      <alignment horizontal="center" vertical="center"/>
    </xf>
    <xf numFmtId="168" fontId="0" fillId="36" borderId="17" xfId="0" applyNumberFormat="1" applyFont="1" applyFill="1" applyBorder="1" applyAlignment="1">
      <alignment horizontal="center" vertical="center"/>
    </xf>
    <xf numFmtId="168" fontId="0" fillId="36" borderId="31" xfId="0" applyNumberFormat="1" applyFont="1" applyFill="1" applyBorder="1" applyAlignment="1">
      <alignment horizontal="center" vertical="center"/>
    </xf>
    <xf numFmtId="170" fontId="1" fillId="0" borderId="27" xfId="0" applyNumberFormat="1" applyFont="1" applyBorder="1" applyAlignment="1">
      <alignment horizontal="center" vertical="center" textRotation="90"/>
    </xf>
    <xf numFmtId="170" fontId="1" fillId="0" borderId="12" xfId="0" applyNumberFormat="1" applyFont="1" applyBorder="1" applyAlignment="1">
      <alignment horizontal="center" vertical="center" textRotation="90"/>
    </xf>
    <xf numFmtId="170" fontId="1" fillId="0" borderId="33" xfId="0" applyNumberFormat="1" applyFont="1" applyBorder="1" applyAlignment="1">
      <alignment horizontal="center" vertical="center" textRotation="90"/>
    </xf>
    <xf numFmtId="0" fontId="0" fillId="0" borderId="3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78" fontId="0" fillId="0" borderId="31" xfId="0" applyNumberFormat="1" applyFont="1" applyBorder="1" applyAlignment="1">
      <alignment horizontal="center" vertical="center"/>
    </xf>
    <xf numFmtId="178" fontId="0" fillId="0" borderId="17" xfId="0" applyNumberFormat="1" applyFont="1" applyBorder="1" applyAlignment="1">
      <alignment horizontal="center" vertical="center"/>
    </xf>
    <xf numFmtId="178" fontId="0" fillId="0" borderId="31" xfId="0" applyNumberFormat="1" applyFont="1" applyBorder="1" applyAlignment="1" quotePrefix="1">
      <alignment horizontal="center" vertical="center"/>
    </xf>
    <xf numFmtId="178" fontId="0" fillId="0" borderId="23" xfId="0" applyNumberFormat="1" applyFont="1" applyBorder="1" applyAlignment="1">
      <alignment horizontal="center" vertical="center"/>
    </xf>
    <xf numFmtId="189" fontId="0" fillId="0" borderId="31" xfId="0" applyNumberFormat="1" applyFont="1" applyBorder="1" applyAlignment="1" quotePrefix="1">
      <alignment horizontal="center" vertical="center"/>
    </xf>
    <xf numFmtId="189" fontId="0" fillId="0" borderId="17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89" fontId="0" fillId="0" borderId="31" xfId="0" applyNumberFormat="1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166" fontId="0" fillId="0" borderId="44" xfId="0" applyNumberFormat="1" applyFont="1" applyBorder="1" applyAlignment="1">
      <alignment horizontal="center" vertical="center"/>
    </xf>
    <xf numFmtId="166" fontId="0" fillId="0" borderId="24" xfId="0" applyNumberFormat="1" applyFont="1" applyBorder="1" applyAlignment="1">
      <alignment horizontal="center" vertical="center"/>
    </xf>
    <xf numFmtId="178" fontId="0" fillId="0" borderId="17" xfId="0" applyNumberFormat="1" applyFont="1" applyBorder="1" applyAlignment="1" quotePrefix="1">
      <alignment horizontal="center" vertical="center"/>
    </xf>
    <xf numFmtId="0" fontId="1" fillId="0" borderId="46" xfId="0" applyFont="1" applyBorder="1" applyAlignment="1">
      <alignment horizontal="center" vertical="center" textRotation="90"/>
    </xf>
    <xf numFmtId="0" fontId="1" fillId="0" borderId="21" xfId="0" applyFont="1" applyBorder="1" applyAlignment="1">
      <alignment horizontal="center" vertical="center" textRotation="90"/>
    </xf>
    <xf numFmtId="0" fontId="1" fillId="0" borderId="47" xfId="0" applyFont="1" applyBorder="1" applyAlignment="1">
      <alignment horizontal="center" vertical="center" textRotation="90"/>
    </xf>
    <xf numFmtId="0" fontId="0" fillId="0" borderId="21" xfId="0" applyBorder="1" applyAlignment="1">
      <alignment/>
    </xf>
    <xf numFmtId="0" fontId="0" fillId="0" borderId="38" xfId="0" applyBorder="1" applyAlignment="1">
      <alignment/>
    </xf>
    <xf numFmtId="0" fontId="0" fillId="0" borderId="47" xfId="0" applyBorder="1" applyAlignment="1">
      <alignment/>
    </xf>
    <xf numFmtId="0" fontId="2" fillId="0" borderId="45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89" fontId="0" fillId="0" borderId="23" xfId="0" applyNumberFormat="1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45</xdr:col>
      <xdr:colOff>0</xdr:colOff>
      <xdr:row>75</xdr:row>
      <xdr:rowOff>9525</xdr:rowOff>
    </xdr:to>
    <xdr:grpSp>
      <xdr:nvGrpSpPr>
        <xdr:cNvPr id="1" name="InnerSheetBorder"/>
        <xdr:cNvGrpSpPr>
          <a:grpSpLocks/>
        </xdr:cNvGrpSpPr>
      </xdr:nvGrpSpPr>
      <xdr:grpSpPr>
        <a:xfrm>
          <a:off x="0" y="0"/>
          <a:ext cx="17640300" cy="12153900"/>
          <a:chOff x="256" y="102"/>
          <a:chExt cx="1852" cy="1275"/>
        </a:xfrm>
        <a:solidFill>
          <a:srgbClr val="FFFFFF"/>
        </a:solidFill>
      </xdr:grpSpPr>
      <xdr:sp>
        <xdr:nvSpPr>
          <xdr:cNvPr id="2" name="OB2"/>
          <xdr:cNvSpPr>
            <a:spLocks/>
          </xdr:cNvSpPr>
        </xdr:nvSpPr>
        <xdr:spPr>
          <a:xfrm>
            <a:off x="256" y="102"/>
            <a:ext cx="1852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B1"/>
          <xdr:cNvSpPr>
            <a:spLocks/>
          </xdr:cNvSpPr>
        </xdr:nvSpPr>
        <xdr:spPr>
          <a:xfrm flipV="1">
            <a:off x="256" y="102"/>
            <a:ext cx="0" cy="1275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B3"/>
          <xdr:cNvSpPr>
            <a:spLocks/>
          </xdr:cNvSpPr>
        </xdr:nvSpPr>
        <xdr:spPr>
          <a:xfrm flipV="1">
            <a:off x="2108" y="102"/>
            <a:ext cx="0" cy="1275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B4"/>
          <xdr:cNvSpPr>
            <a:spLocks/>
          </xdr:cNvSpPr>
        </xdr:nvSpPr>
        <xdr:spPr>
          <a:xfrm>
            <a:off x="256" y="1377"/>
            <a:ext cx="1852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9525</xdr:rowOff>
    </xdr:from>
    <xdr:to>
      <xdr:col>45</xdr:col>
      <xdr:colOff>0</xdr:colOff>
      <xdr:row>75</xdr:row>
      <xdr:rowOff>0</xdr:rowOff>
    </xdr:to>
    <xdr:grpSp>
      <xdr:nvGrpSpPr>
        <xdr:cNvPr id="1" name="InnerSheetBorder"/>
        <xdr:cNvGrpSpPr>
          <a:grpSpLocks/>
        </xdr:cNvGrpSpPr>
      </xdr:nvGrpSpPr>
      <xdr:grpSpPr>
        <a:xfrm>
          <a:off x="9525" y="9525"/>
          <a:ext cx="17630775" cy="12134850"/>
          <a:chOff x="256" y="102"/>
          <a:chExt cx="1852" cy="1275"/>
        </a:xfrm>
        <a:solidFill>
          <a:srgbClr val="FFFFFF"/>
        </a:solidFill>
      </xdr:grpSpPr>
      <xdr:sp>
        <xdr:nvSpPr>
          <xdr:cNvPr id="2" name="OB2"/>
          <xdr:cNvSpPr>
            <a:spLocks/>
          </xdr:cNvSpPr>
        </xdr:nvSpPr>
        <xdr:spPr>
          <a:xfrm>
            <a:off x="256" y="102"/>
            <a:ext cx="1852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B1"/>
          <xdr:cNvSpPr>
            <a:spLocks/>
          </xdr:cNvSpPr>
        </xdr:nvSpPr>
        <xdr:spPr>
          <a:xfrm flipV="1">
            <a:off x="256" y="102"/>
            <a:ext cx="0" cy="1275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B3"/>
          <xdr:cNvSpPr>
            <a:spLocks/>
          </xdr:cNvSpPr>
        </xdr:nvSpPr>
        <xdr:spPr>
          <a:xfrm flipV="1">
            <a:off x="2108" y="102"/>
            <a:ext cx="0" cy="1275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B4"/>
          <xdr:cNvSpPr>
            <a:spLocks/>
          </xdr:cNvSpPr>
        </xdr:nvSpPr>
        <xdr:spPr>
          <a:xfrm>
            <a:off x="256" y="1377"/>
            <a:ext cx="1852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45</xdr:col>
      <xdr:colOff>0</xdr:colOff>
      <xdr:row>75</xdr:row>
      <xdr:rowOff>0</xdr:rowOff>
    </xdr:to>
    <xdr:grpSp>
      <xdr:nvGrpSpPr>
        <xdr:cNvPr id="1" name="InnerSheetBorder"/>
        <xdr:cNvGrpSpPr>
          <a:grpSpLocks/>
        </xdr:cNvGrpSpPr>
      </xdr:nvGrpSpPr>
      <xdr:grpSpPr>
        <a:xfrm>
          <a:off x="0" y="0"/>
          <a:ext cx="17640300" cy="12144375"/>
          <a:chOff x="256" y="102"/>
          <a:chExt cx="1852" cy="1275"/>
        </a:xfrm>
        <a:solidFill>
          <a:srgbClr val="FFFFFF"/>
        </a:solidFill>
      </xdr:grpSpPr>
      <xdr:sp>
        <xdr:nvSpPr>
          <xdr:cNvPr id="2" name="OB2"/>
          <xdr:cNvSpPr>
            <a:spLocks/>
          </xdr:cNvSpPr>
        </xdr:nvSpPr>
        <xdr:spPr>
          <a:xfrm>
            <a:off x="256" y="102"/>
            <a:ext cx="1852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B1"/>
          <xdr:cNvSpPr>
            <a:spLocks/>
          </xdr:cNvSpPr>
        </xdr:nvSpPr>
        <xdr:spPr>
          <a:xfrm flipV="1">
            <a:off x="256" y="102"/>
            <a:ext cx="0" cy="1275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B3"/>
          <xdr:cNvSpPr>
            <a:spLocks/>
          </xdr:cNvSpPr>
        </xdr:nvSpPr>
        <xdr:spPr>
          <a:xfrm flipV="1">
            <a:off x="2108" y="102"/>
            <a:ext cx="0" cy="1275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B4"/>
          <xdr:cNvSpPr>
            <a:spLocks/>
          </xdr:cNvSpPr>
        </xdr:nvSpPr>
        <xdr:spPr>
          <a:xfrm>
            <a:off x="256" y="1377"/>
            <a:ext cx="1852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45</xdr:col>
      <xdr:colOff>0</xdr:colOff>
      <xdr:row>75</xdr:row>
      <xdr:rowOff>0</xdr:rowOff>
    </xdr:to>
    <xdr:grpSp>
      <xdr:nvGrpSpPr>
        <xdr:cNvPr id="1" name="InnerSheetBorder"/>
        <xdr:cNvGrpSpPr>
          <a:grpSpLocks/>
        </xdr:cNvGrpSpPr>
      </xdr:nvGrpSpPr>
      <xdr:grpSpPr>
        <a:xfrm>
          <a:off x="0" y="0"/>
          <a:ext cx="17640300" cy="12144375"/>
          <a:chOff x="256" y="102"/>
          <a:chExt cx="1852" cy="1275"/>
        </a:xfrm>
        <a:solidFill>
          <a:srgbClr val="FFFFFF"/>
        </a:solidFill>
      </xdr:grpSpPr>
      <xdr:sp>
        <xdr:nvSpPr>
          <xdr:cNvPr id="2" name="OB2"/>
          <xdr:cNvSpPr>
            <a:spLocks/>
          </xdr:cNvSpPr>
        </xdr:nvSpPr>
        <xdr:spPr>
          <a:xfrm>
            <a:off x="256" y="102"/>
            <a:ext cx="1852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B1"/>
          <xdr:cNvSpPr>
            <a:spLocks/>
          </xdr:cNvSpPr>
        </xdr:nvSpPr>
        <xdr:spPr>
          <a:xfrm flipV="1">
            <a:off x="256" y="102"/>
            <a:ext cx="0" cy="1275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B3"/>
          <xdr:cNvSpPr>
            <a:spLocks/>
          </xdr:cNvSpPr>
        </xdr:nvSpPr>
        <xdr:spPr>
          <a:xfrm flipV="1">
            <a:off x="2108" y="102"/>
            <a:ext cx="0" cy="1275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B4"/>
          <xdr:cNvSpPr>
            <a:spLocks/>
          </xdr:cNvSpPr>
        </xdr:nvSpPr>
        <xdr:spPr>
          <a:xfrm>
            <a:off x="256" y="1377"/>
            <a:ext cx="1852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I115"/>
  <sheetViews>
    <sheetView zoomScale="80" zoomScaleNormal="80" zoomScalePageLayoutView="0" workbookViewId="0" topLeftCell="A1">
      <pane ySplit="18" topLeftCell="A37" activePane="bottomLeft" state="frozen"/>
      <selection pane="topLeft" activeCell="T46" sqref="A46:U46"/>
      <selection pane="bottomLeft" activeCell="A62" sqref="A62:IV62"/>
    </sheetView>
  </sheetViews>
  <sheetFormatPr defaultColWidth="9.140625" defaultRowHeight="12.75"/>
  <cols>
    <col min="1" max="2" width="5.28125" style="0" customWidth="1"/>
    <col min="3" max="4" width="4.28125" style="0" customWidth="1"/>
    <col min="5" max="6" width="5.28125" style="0" customWidth="1"/>
    <col min="7" max="8" width="4.28125" style="0" customWidth="1"/>
    <col min="9" max="9" width="8.7109375" style="0" customWidth="1"/>
    <col min="10" max="10" width="13.7109375" style="0" customWidth="1"/>
    <col min="11" max="12" width="4.28125" style="0" customWidth="1"/>
    <col min="13" max="13" width="8.7109375" style="0" customWidth="1"/>
    <col min="14" max="15" width="4.28125" style="0" customWidth="1"/>
    <col min="16" max="17" width="5.28125" style="0" customWidth="1"/>
    <col min="18" max="19" width="4.28125" style="0" customWidth="1"/>
    <col min="20" max="21" width="5.28125" style="0" customWidth="1"/>
    <col min="22" max="22" width="11.7109375" style="0" customWidth="1"/>
    <col min="26" max="26" width="12.8515625" style="0" customWidth="1"/>
    <col min="30" max="30" width="14.8515625" style="56" customWidth="1"/>
  </cols>
  <sheetData>
    <row r="1" spans="1:22" ht="12.75" customHeight="1">
      <c r="A1" s="188" t="s">
        <v>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90"/>
    </row>
    <row r="2" spans="1:22" ht="12.75" customHeight="1">
      <c r="A2" s="191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3"/>
    </row>
    <row r="3" spans="1:29" ht="12.75" customHeight="1" thickBot="1">
      <c r="A3" s="191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3"/>
      <c r="Z3" s="21"/>
      <c r="AA3" s="16"/>
      <c r="AB3" s="17" t="s">
        <v>17</v>
      </c>
      <c r="AC3" s="18"/>
    </row>
    <row r="4" spans="1:29" ht="12.75" customHeight="1">
      <c r="A4" s="194"/>
      <c r="B4" s="195"/>
      <c r="C4" s="197"/>
      <c r="D4" s="198"/>
      <c r="E4" s="199"/>
      <c r="F4" s="200"/>
      <c r="G4" s="200"/>
      <c r="H4" s="200"/>
      <c r="I4" s="200"/>
      <c r="J4" s="200"/>
      <c r="K4" s="199"/>
      <c r="L4" s="200"/>
      <c r="M4" s="200"/>
      <c r="N4" s="200"/>
      <c r="O4" s="200"/>
      <c r="P4" s="200"/>
      <c r="Q4" s="200"/>
      <c r="R4" s="200"/>
      <c r="S4" s="200"/>
      <c r="T4" s="202"/>
      <c r="U4" s="203"/>
      <c r="V4" s="204"/>
      <c r="Z4" s="15"/>
      <c r="AA4" s="19"/>
      <c r="AB4" s="17"/>
      <c r="AC4" s="17"/>
    </row>
    <row r="5" spans="1:29" ht="12.75" customHeight="1" thickBot="1">
      <c r="A5" s="196"/>
      <c r="B5" s="195"/>
      <c r="C5" s="197"/>
      <c r="D5" s="198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2"/>
      <c r="U5" s="203"/>
      <c r="V5" s="204"/>
      <c r="Z5" s="22"/>
      <c r="AA5" s="19"/>
      <c r="AB5" s="17" t="s">
        <v>18</v>
      </c>
      <c r="AC5" s="17"/>
    </row>
    <row r="6" spans="1:29" ht="12.75" customHeight="1" thickBot="1">
      <c r="A6" s="168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70"/>
      <c r="Z6" s="15"/>
      <c r="AA6" s="19"/>
      <c r="AB6" s="17"/>
      <c r="AC6" s="17"/>
    </row>
    <row r="7" spans="1:29" ht="12.75" customHeight="1">
      <c r="A7" s="171" t="s">
        <v>2</v>
      </c>
      <c r="B7" s="172"/>
      <c r="C7" s="172"/>
      <c r="D7" s="172"/>
      <c r="E7" s="172"/>
      <c r="F7" s="172"/>
      <c r="G7" s="172"/>
      <c r="H7" s="172"/>
      <c r="I7" s="173"/>
      <c r="J7" s="177" t="s">
        <v>3</v>
      </c>
      <c r="K7" s="178"/>
      <c r="L7" s="179"/>
      <c r="M7" s="180" t="s">
        <v>5</v>
      </c>
      <c r="N7" s="172"/>
      <c r="O7" s="172"/>
      <c r="P7" s="172"/>
      <c r="Q7" s="172"/>
      <c r="R7" s="172"/>
      <c r="S7" s="172"/>
      <c r="T7" s="172"/>
      <c r="U7" s="173"/>
      <c r="V7" s="184" t="s">
        <v>0</v>
      </c>
      <c r="Z7" s="23"/>
      <c r="AA7" s="19"/>
      <c r="AB7" s="17" t="s">
        <v>19</v>
      </c>
      <c r="AC7" s="17"/>
    </row>
    <row r="8" spans="1:29" ht="12.75" customHeight="1" thickBot="1">
      <c r="A8" s="174"/>
      <c r="B8" s="175"/>
      <c r="C8" s="175"/>
      <c r="D8" s="175"/>
      <c r="E8" s="175"/>
      <c r="F8" s="175"/>
      <c r="G8" s="175"/>
      <c r="H8" s="175"/>
      <c r="I8" s="176"/>
      <c r="J8" s="187" t="s">
        <v>4</v>
      </c>
      <c r="K8" s="175"/>
      <c r="L8" s="176"/>
      <c r="M8" s="181"/>
      <c r="N8" s="182"/>
      <c r="O8" s="182"/>
      <c r="P8" s="182"/>
      <c r="Q8" s="182"/>
      <c r="R8" s="182"/>
      <c r="S8" s="182"/>
      <c r="T8" s="182"/>
      <c r="U8" s="183"/>
      <c r="V8" s="185"/>
      <c r="Z8" s="15"/>
      <c r="AA8" s="19"/>
      <c r="AB8" s="17"/>
      <c r="AC8" s="17"/>
    </row>
    <row r="9" spans="1:29" ht="12.75" customHeight="1">
      <c r="A9" s="165" t="s">
        <v>6</v>
      </c>
      <c r="B9" s="152" t="s">
        <v>7</v>
      </c>
      <c r="C9" s="165" t="s">
        <v>8</v>
      </c>
      <c r="D9" s="152" t="s">
        <v>9</v>
      </c>
      <c r="E9" s="165" t="s">
        <v>7</v>
      </c>
      <c r="F9" s="152" t="s">
        <v>10</v>
      </c>
      <c r="G9" s="165" t="s">
        <v>11</v>
      </c>
      <c r="H9" s="152" t="s">
        <v>12</v>
      </c>
      <c r="I9" s="162" t="s">
        <v>13</v>
      </c>
      <c r="J9" s="162" t="s">
        <v>14</v>
      </c>
      <c r="K9" s="159" t="s">
        <v>15</v>
      </c>
      <c r="L9" s="152" t="s">
        <v>16</v>
      </c>
      <c r="M9" s="162" t="s">
        <v>13</v>
      </c>
      <c r="N9" s="155" t="s">
        <v>11</v>
      </c>
      <c r="O9" s="152" t="s">
        <v>12</v>
      </c>
      <c r="P9" s="155" t="s">
        <v>7</v>
      </c>
      <c r="Q9" s="152" t="s">
        <v>10</v>
      </c>
      <c r="R9" s="155" t="s">
        <v>8</v>
      </c>
      <c r="S9" s="152" t="s">
        <v>9</v>
      </c>
      <c r="T9" s="155" t="s">
        <v>6</v>
      </c>
      <c r="U9" s="152" t="s">
        <v>7</v>
      </c>
      <c r="V9" s="185"/>
      <c r="Z9" s="66"/>
      <c r="AA9" s="19"/>
      <c r="AB9" s="17" t="s">
        <v>20</v>
      </c>
      <c r="AC9" s="17"/>
    </row>
    <row r="10" spans="1:22" ht="12.75" customHeight="1">
      <c r="A10" s="166"/>
      <c r="B10" s="153"/>
      <c r="C10" s="166"/>
      <c r="D10" s="153"/>
      <c r="E10" s="166"/>
      <c r="F10" s="153"/>
      <c r="G10" s="166"/>
      <c r="H10" s="153"/>
      <c r="I10" s="163"/>
      <c r="J10" s="163"/>
      <c r="K10" s="160"/>
      <c r="L10" s="153"/>
      <c r="M10" s="163"/>
      <c r="N10" s="156"/>
      <c r="O10" s="153"/>
      <c r="P10" s="156"/>
      <c r="Q10" s="153"/>
      <c r="R10" s="156"/>
      <c r="S10" s="153"/>
      <c r="T10" s="156"/>
      <c r="U10" s="153"/>
      <c r="V10" s="185"/>
    </row>
    <row r="11" spans="1:28" ht="12.75" customHeight="1">
      <c r="A11" s="166"/>
      <c r="B11" s="153"/>
      <c r="C11" s="166"/>
      <c r="D11" s="153"/>
      <c r="E11" s="166"/>
      <c r="F11" s="153"/>
      <c r="G11" s="166"/>
      <c r="H11" s="153"/>
      <c r="I11" s="163"/>
      <c r="J11" s="163"/>
      <c r="K11" s="160"/>
      <c r="L11" s="153"/>
      <c r="M11" s="163"/>
      <c r="N11" s="156"/>
      <c r="O11" s="153"/>
      <c r="P11" s="156"/>
      <c r="Q11" s="153"/>
      <c r="R11" s="156"/>
      <c r="S11" s="153"/>
      <c r="T11" s="156"/>
      <c r="U11" s="153"/>
      <c r="V11" s="185"/>
      <c r="Z11" s="99"/>
      <c r="AB11" s="8" t="s">
        <v>72</v>
      </c>
    </row>
    <row r="12" spans="1:22" ht="12.75" customHeight="1">
      <c r="A12" s="166"/>
      <c r="B12" s="153"/>
      <c r="C12" s="166"/>
      <c r="D12" s="153"/>
      <c r="E12" s="166"/>
      <c r="F12" s="153"/>
      <c r="G12" s="166"/>
      <c r="H12" s="153"/>
      <c r="I12" s="163"/>
      <c r="J12" s="163"/>
      <c r="K12" s="160"/>
      <c r="L12" s="153"/>
      <c r="M12" s="163"/>
      <c r="N12" s="156"/>
      <c r="O12" s="153"/>
      <c r="P12" s="156"/>
      <c r="Q12" s="153"/>
      <c r="R12" s="156"/>
      <c r="S12" s="153"/>
      <c r="T12" s="156"/>
      <c r="U12" s="153"/>
      <c r="V12" s="185"/>
    </row>
    <row r="13" spans="1:22" ht="12.75" customHeight="1">
      <c r="A13" s="166"/>
      <c r="B13" s="153"/>
      <c r="C13" s="166"/>
      <c r="D13" s="153"/>
      <c r="E13" s="166"/>
      <c r="F13" s="153"/>
      <c r="G13" s="166"/>
      <c r="H13" s="153"/>
      <c r="I13" s="163"/>
      <c r="J13" s="163"/>
      <c r="K13" s="160"/>
      <c r="L13" s="153"/>
      <c r="M13" s="163"/>
      <c r="N13" s="156"/>
      <c r="O13" s="153"/>
      <c r="P13" s="156"/>
      <c r="Q13" s="153"/>
      <c r="R13" s="156"/>
      <c r="S13" s="153"/>
      <c r="T13" s="156"/>
      <c r="U13" s="153"/>
      <c r="V13" s="185"/>
    </row>
    <row r="14" spans="1:22" ht="12.75" customHeight="1">
      <c r="A14" s="166"/>
      <c r="B14" s="153"/>
      <c r="C14" s="166"/>
      <c r="D14" s="153"/>
      <c r="E14" s="166"/>
      <c r="F14" s="153"/>
      <c r="G14" s="166"/>
      <c r="H14" s="153"/>
      <c r="I14" s="163"/>
      <c r="J14" s="163"/>
      <c r="K14" s="160"/>
      <c r="L14" s="153"/>
      <c r="M14" s="163"/>
      <c r="N14" s="156"/>
      <c r="O14" s="153"/>
      <c r="P14" s="156"/>
      <c r="Q14" s="153"/>
      <c r="R14" s="156"/>
      <c r="S14" s="153"/>
      <c r="T14" s="156"/>
      <c r="U14" s="153"/>
      <c r="V14" s="185"/>
    </row>
    <row r="15" spans="1:22" ht="12.75" customHeight="1">
      <c r="A15" s="166"/>
      <c r="B15" s="153"/>
      <c r="C15" s="166"/>
      <c r="D15" s="153"/>
      <c r="E15" s="166"/>
      <c r="F15" s="153"/>
      <c r="G15" s="166"/>
      <c r="H15" s="153"/>
      <c r="I15" s="163"/>
      <c r="J15" s="163"/>
      <c r="K15" s="160"/>
      <c r="L15" s="153"/>
      <c r="M15" s="163"/>
      <c r="N15" s="156"/>
      <c r="O15" s="153"/>
      <c r="P15" s="156"/>
      <c r="Q15" s="153"/>
      <c r="R15" s="156"/>
      <c r="S15" s="153"/>
      <c r="T15" s="156"/>
      <c r="U15" s="153"/>
      <c r="V15" s="185"/>
    </row>
    <row r="16" spans="1:22" ht="12.75" customHeight="1">
      <c r="A16" s="166"/>
      <c r="B16" s="153"/>
      <c r="C16" s="166"/>
      <c r="D16" s="153"/>
      <c r="E16" s="166"/>
      <c r="F16" s="153"/>
      <c r="G16" s="166"/>
      <c r="H16" s="153"/>
      <c r="I16" s="163"/>
      <c r="J16" s="163"/>
      <c r="K16" s="160"/>
      <c r="L16" s="153"/>
      <c r="M16" s="163"/>
      <c r="N16" s="156"/>
      <c r="O16" s="153"/>
      <c r="P16" s="156"/>
      <c r="Q16" s="153"/>
      <c r="R16" s="156"/>
      <c r="S16" s="153"/>
      <c r="T16" s="156"/>
      <c r="U16" s="153"/>
      <c r="V16" s="185"/>
    </row>
    <row r="17" spans="1:22" ht="12.75" customHeight="1">
      <c r="A17" s="166"/>
      <c r="B17" s="153"/>
      <c r="C17" s="166"/>
      <c r="D17" s="153"/>
      <c r="E17" s="166"/>
      <c r="F17" s="153"/>
      <c r="G17" s="166"/>
      <c r="H17" s="153"/>
      <c r="I17" s="163"/>
      <c r="J17" s="163"/>
      <c r="K17" s="160"/>
      <c r="L17" s="153"/>
      <c r="M17" s="163"/>
      <c r="N17" s="156"/>
      <c r="O17" s="153"/>
      <c r="P17" s="156"/>
      <c r="Q17" s="153"/>
      <c r="R17" s="156"/>
      <c r="S17" s="153"/>
      <c r="T17" s="156"/>
      <c r="U17" s="153"/>
      <c r="V17" s="185"/>
    </row>
    <row r="18" spans="1:22" ht="12.75" customHeight="1" thickBot="1">
      <c r="A18" s="167"/>
      <c r="B18" s="154"/>
      <c r="C18" s="167"/>
      <c r="D18" s="154"/>
      <c r="E18" s="167"/>
      <c r="F18" s="154"/>
      <c r="G18" s="167"/>
      <c r="H18" s="154"/>
      <c r="I18" s="164"/>
      <c r="J18" s="164"/>
      <c r="K18" s="161"/>
      <c r="L18" s="154"/>
      <c r="M18" s="164"/>
      <c r="N18" s="157"/>
      <c r="O18" s="154"/>
      <c r="P18" s="157"/>
      <c r="Q18" s="154"/>
      <c r="R18" s="157"/>
      <c r="S18" s="154"/>
      <c r="T18" s="157"/>
      <c r="U18" s="154"/>
      <c r="V18" s="186"/>
    </row>
    <row r="19" spans="1:31" ht="12.75" customHeight="1">
      <c r="A19" s="158"/>
      <c r="B19" s="144"/>
      <c r="C19" s="143"/>
      <c r="D19" s="144"/>
      <c r="E19" s="143"/>
      <c r="F19" s="144"/>
      <c r="G19" s="143"/>
      <c r="H19" s="144"/>
      <c r="I19" s="38"/>
      <c r="J19" s="39"/>
      <c r="K19" s="143"/>
      <c r="L19" s="144"/>
      <c r="M19" s="38"/>
      <c r="N19" s="143"/>
      <c r="O19" s="144"/>
      <c r="P19" s="143"/>
      <c r="Q19" s="144"/>
      <c r="R19" s="143"/>
      <c r="S19" s="144"/>
      <c r="T19" s="143"/>
      <c r="U19" s="144"/>
      <c r="V19" s="38"/>
      <c r="Z19" s="30">
        <v>85257.01</v>
      </c>
      <c r="AA19" s="27" t="s">
        <v>21</v>
      </c>
      <c r="AB19" s="13"/>
      <c r="AC19" s="20"/>
      <c r="AD19" s="61"/>
      <c r="AE19" s="24"/>
    </row>
    <row r="20" spans="1:32" s="8" customFormat="1" ht="12.75" customHeight="1">
      <c r="A20" s="145"/>
      <c r="B20" s="142"/>
      <c r="C20" s="146"/>
      <c r="D20" s="142"/>
      <c r="E20" s="147"/>
      <c r="F20" s="148"/>
      <c r="G20" s="149"/>
      <c r="H20" s="148"/>
      <c r="I20" s="73"/>
      <c r="J20" s="74"/>
      <c r="K20" s="150"/>
      <c r="L20" s="151"/>
      <c r="M20" s="75"/>
      <c r="N20" s="141"/>
      <c r="O20" s="142"/>
      <c r="P20" s="141"/>
      <c r="Q20" s="142"/>
      <c r="R20" s="141"/>
      <c r="S20" s="142"/>
      <c r="T20" s="141"/>
      <c r="U20" s="142"/>
      <c r="V20" s="75"/>
      <c r="Y20" s="45"/>
      <c r="Z20" s="33">
        <v>777.6713</v>
      </c>
      <c r="AA20" s="27" t="s">
        <v>23</v>
      </c>
      <c r="AB20" s="13"/>
      <c r="AC20" s="20"/>
      <c r="AD20" s="60"/>
      <c r="AE20" s="20"/>
      <c r="AF20" s="25"/>
    </row>
    <row r="21" spans="1:32" s="8" customFormat="1" ht="12.75" customHeight="1">
      <c r="A21" s="132"/>
      <c r="B21" s="131"/>
      <c r="C21" s="133"/>
      <c r="D21" s="131"/>
      <c r="E21" s="116"/>
      <c r="F21" s="117"/>
      <c r="G21" s="116"/>
      <c r="H21" s="117"/>
      <c r="I21" s="43"/>
      <c r="J21" s="98">
        <v>85257.0124</v>
      </c>
      <c r="K21" s="139">
        <f>Z20</f>
        <v>777.6713</v>
      </c>
      <c r="L21" s="140"/>
      <c r="M21" s="72">
        <v>16</v>
      </c>
      <c r="N21" s="137">
        <f>0.02+((0.053-0.02)/($J$30-$J$21))*($J21-$J$21)</f>
        <v>0.02</v>
      </c>
      <c r="O21" s="138"/>
      <c r="P21" s="125">
        <f>N21*M21</f>
        <v>0.32</v>
      </c>
      <c r="Q21" s="126"/>
      <c r="R21" s="110" t="s">
        <v>40</v>
      </c>
      <c r="S21" s="111"/>
      <c r="T21" s="123">
        <f>P21+K21</f>
        <v>777.9913</v>
      </c>
      <c r="U21" s="124"/>
      <c r="V21" s="67" t="s">
        <v>34</v>
      </c>
      <c r="Y21" s="45"/>
      <c r="Z21" s="45"/>
      <c r="AA21" s="45"/>
      <c r="AB21" s="45"/>
      <c r="AC21" s="45"/>
      <c r="AD21" s="57"/>
      <c r="AE21" s="45"/>
      <c r="AF21" s="25"/>
    </row>
    <row r="22" spans="1:32" s="8" customFormat="1" ht="12.75" customHeight="1">
      <c r="A22" s="132"/>
      <c r="B22" s="131"/>
      <c r="C22" s="133"/>
      <c r="D22" s="131"/>
      <c r="E22" s="116"/>
      <c r="F22" s="117"/>
      <c r="G22" s="116"/>
      <c r="H22" s="117"/>
      <c r="I22" s="43"/>
      <c r="J22" s="36">
        <v>85275</v>
      </c>
      <c r="K22" s="118">
        <f>$Z$20-($AD$22*($Z$19-$J22))</f>
        <v>777.5812420599999</v>
      </c>
      <c r="L22" s="119"/>
      <c r="M22" s="72">
        <v>16</v>
      </c>
      <c r="N22" s="137">
        <f aca="true" t="shared" si="0" ref="N22:N30">0.02+((0.053-0.02)/($J$30-$J$21))*($J22-$J$21)</f>
        <v>0.022967953999998864</v>
      </c>
      <c r="O22" s="138"/>
      <c r="P22" s="125">
        <f aca="true" t="shared" si="1" ref="P22:P61">N22*M22</f>
        <v>0.36748726399998183</v>
      </c>
      <c r="Q22" s="126"/>
      <c r="R22" s="110" t="s">
        <v>40</v>
      </c>
      <c r="S22" s="111"/>
      <c r="T22" s="123">
        <f aca="true" t="shared" si="2" ref="T22:T61">P22+K22</f>
        <v>777.9487293239999</v>
      </c>
      <c r="U22" s="124"/>
      <c r="V22" s="9"/>
      <c r="Y22" s="45"/>
      <c r="Z22" s="30">
        <v>85350</v>
      </c>
      <c r="AA22" s="27" t="s">
        <v>21</v>
      </c>
      <c r="AB22" s="13"/>
      <c r="AC22" s="20"/>
      <c r="AD22" s="96">
        <v>-0.005006</v>
      </c>
      <c r="AE22" s="24" t="s">
        <v>22</v>
      </c>
      <c r="AF22"/>
    </row>
    <row r="23" spans="1:32" s="8" customFormat="1" ht="12.75" customHeight="1">
      <c r="A23" s="132"/>
      <c r="B23" s="131"/>
      <c r="C23" s="133"/>
      <c r="D23" s="131"/>
      <c r="E23" s="116"/>
      <c r="F23" s="117"/>
      <c r="G23" s="116"/>
      <c r="H23" s="117"/>
      <c r="I23" s="43"/>
      <c r="J23" s="36">
        <f aca="true" t="shared" si="3" ref="J23:J29">J22+25</f>
        <v>85300</v>
      </c>
      <c r="K23" s="118">
        <f>$Z$20-($AD$22*($Z$19-$J23))</f>
        <v>777.45609206</v>
      </c>
      <c r="L23" s="119"/>
      <c r="M23" s="72">
        <v>16</v>
      </c>
      <c r="N23" s="137">
        <f t="shared" si="0"/>
        <v>0.027092953999998864</v>
      </c>
      <c r="O23" s="138"/>
      <c r="P23" s="125">
        <f t="shared" si="1"/>
        <v>0.43348726399998183</v>
      </c>
      <c r="Q23" s="126"/>
      <c r="R23" s="110" t="s">
        <v>40</v>
      </c>
      <c r="S23" s="111"/>
      <c r="T23" s="123">
        <f t="shared" si="2"/>
        <v>777.8895793239999</v>
      </c>
      <c r="U23" s="124"/>
      <c r="V23" s="9"/>
      <c r="Y23" s="45"/>
      <c r="Z23" s="33">
        <v>777.2058</v>
      </c>
      <c r="AA23" s="27" t="s">
        <v>23</v>
      </c>
      <c r="AB23" s="13"/>
      <c r="AC23" s="20"/>
      <c r="AD23" s="60"/>
      <c r="AE23" s="20"/>
      <c r="AF23" s="25"/>
    </row>
    <row r="24" spans="1:32" s="8" customFormat="1" ht="12.75" customHeight="1">
      <c r="A24" s="132"/>
      <c r="B24" s="131"/>
      <c r="C24" s="133"/>
      <c r="D24" s="131"/>
      <c r="E24" s="116"/>
      <c r="F24" s="117"/>
      <c r="G24" s="116"/>
      <c r="H24" s="117"/>
      <c r="I24" s="43"/>
      <c r="J24" s="36">
        <f t="shared" si="3"/>
        <v>85325</v>
      </c>
      <c r="K24" s="118">
        <f>$Z$20-($AD$22*($Z$19-$J24))</f>
        <v>777.33094206</v>
      </c>
      <c r="L24" s="119"/>
      <c r="M24" s="72">
        <v>16</v>
      </c>
      <c r="N24" s="137">
        <f t="shared" si="0"/>
        <v>0.03121795399999886</v>
      </c>
      <c r="O24" s="138"/>
      <c r="P24" s="125">
        <f t="shared" si="1"/>
        <v>0.4994872639999818</v>
      </c>
      <c r="Q24" s="126"/>
      <c r="R24" s="110" t="s">
        <v>40</v>
      </c>
      <c r="S24" s="111"/>
      <c r="T24" s="123">
        <f t="shared" si="2"/>
        <v>777.830429324</v>
      </c>
      <c r="U24" s="124"/>
      <c r="V24" s="9"/>
      <c r="Y24" s="45"/>
      <c r="Z24" s="33"/>
      <c r="AA24" s="27"/>
      <c r="AB24" s="31"/>
      <c r="AC24" s="32"/>
      <c r="AD24" s="58"/>
      <c r="AE24" s="27"/>
      <c r="AF24" s="26"/>
    </row>
    <row r="25" spans="1:32" s="8" customFormat="1" ht="12.75" customHeight="1">
      <c r="A25" s="132"/>
      <c r="B25" s="131"/>
      <c r="C25" s="133"/>
      <c r="D25" s="131"/>
      <c r="E25" s="116"/>
      <c r="F25" s="117"/>
      <c r="G25" s="116"/>
      <c r="H25" s="117"/>
      <c r="I25" s="43"/>
      <c r="J25" s="68">
        <f t="shared" si="3"/>
        <v>85350</v>
      </c>
      <c r="K25" s="139">
        <f>$Z$20-($AD$22*($Z$19-$J25))</f>
        <v>777.2057920599999</v>
      </c>
      <c r="L25" s="140"/>
      <c r="M25" s="72">
        <v>16</v>
      </c>
      <c r="N25" s="137">
        <f t="shared" si="0"/>
        <v>0.035342953999998865</v>
      </c>
      <c r="O25" s="138"/>
      <c r="P25" s="125">
        <f t="shared" si="1"/>
        <v>0.5654872639999818</v>
      </c>
      <c r="Q25" s="126"/>
      <c r="R25" s="110" t="s">
        <v>40</v>
      </c>
      <c r="S25" s="111"/>
      <c r="T25" s="123">
        <f t="shared" si="2"/>
        <v>777.7712793239999</v>
      </c>
      <c r="U25" s="124"/>
      <c r="V25" s="9"/>
      <c r="Y25" s="45"/>
      <c r="Z25" s="30">
        <v>85450</v>
      </c>
      <c r="AA25" s="27" t="s">
        <v>21</v>
      </c>
      <c r="AB25" s="13"/>
      <c r="AC25" s="20"/>
      <c r="AD25" s="96">
        <v>-0.005457</v>
      </c>
      <c r="AE25" s="24" t="s">
        <v>22</v>
      </c>
      <c r="AF25"/>
    </row>
    <row r="26" spans="1:32" s="8" customFormat="1" ht="12.75" customHeight="1">
      <c r="A26" s="132"/>
      <c r="B26" s="131"/>
      <c r="C26" s="133"/>
      <c r="D26" s="131"/>
      <c r="E26" s="116"/>
      <c r="F26" s="117"/>
      <c r="G26" s="116"/>
      <c r="H26" s="117"/>
      <c r="I26" s="43"/>
      <c r="J26" s="36">
        <f t="shared" si="3"/>
        <v>85375</v>
      </c>
      <c r="K26" s="118">
        <f>$Z$23-($AD$25*($Z$22-$J26))</f>
        <v>777.0693749999999</v>
      </c>
      <c r="L26" s="119"/>
      <c r="M26" s="72">
        <v>16</v>
      </c>
      <c r="N26" s="137">
        <f t="shared" si="0"/>
        <v>0.03946795399999886</v>
      </c>
      <c r="O26" s="138"/>
      <c r="P26" s="125">
        <f t="shared" si="1"/>
        <v>0.6314872639999818</v>
      </c>
      <c r="Q26" s="126"/>
      <c r="R26" s="110" t="s">
        <v>40</v>
      </c>
      <c r="S26" s="111"/>
      <c r="T26" s="123">
        <f t="shared" si="2"/>
        <v>777.7008622639999</v>
      </c>
      <c r="U26" s="124"/>
      <c r="V26" s="9"/>
      <c r="Z26" s="33">
        <v>776.6601</v>
      </c>
      <c r="AA26" s="27" t="s">
        <v>23</v>
      </c>
      <c r="AB26" s="13"/>
      <c r="AC26" s="20"/>
      <c r="AD26" s="60"/>
      <c r="AE26" s="20"/>
      <c r="AF26" s="25"/>
    </row>
    <row r="27" spans="1:32" s="8" customFormat="1" ht="12.75" customHeight="1">
      <c r="A27" s="132"/>
      <c r="B27" s="131"/>
      <c r="C27" s="133"/>
      <c r="D27" s="131"/>
      <c r="E27" s="116"/>
      <c r="F27" s="117"/>
      <c r="G27" s="116"/>
      <c r="H27" s="117"/>
      <c r="I27" s="43"/>
      <c r="J27" s="36">
        <f t="shared" si="3"/>
        <v>85400</v>
      </c>
      <c r="K27" s="118">
        <f>$Z$23-($AD$25*($Z$22-$J27))</f>
        <v>776.93295</v>
      </c>
      <c r="L27" s="119"/>
      <c r="M27" s="72">
        <v>16</v>
      </c>
      <c r="N27" s="137">
        <f t="shared" si="0"/>
        <v>0.043592953999998865</v>
      </c>
      <c r="O27" s="138"/>
      <c r="P27" s="125">
        <f t="shared" si="1"/>
        <v>0.6974872639999818</v>
      </c>
      <c r="Q27" s="126"/>
      <c r="R27" s="110" t="s">
        <v>40</v>
      </c>
      <c r="S27" s="111"/>
      <c r="T27" s="123">
        <f t="shared" si="2"/>
        <v>777.630437264</v>
      </c>
      <c r="U27" s="124"/>
      <c r="V27" s="9"/>
      <c r="Z27" s="33"/>
      <c r="AA27" s="27"/>
      <c r="AB27" s="13"/>
      <c r="AC27" s="20"/>
      <c r="AD27" s="60"/>
      <c r="AE27" s="20"/>
      <c r="AF27" s="25"/>
    </row>
    <row r="28" spans="1:32" s="8" customFormat="1" ht="12.75" customHeight="1">
      <c r="A28" s="132"/>
      <c r="B28" s="131"/>
      <c r="C28" s="133"/>
      <c r="D28" s="131"/>
      <c r="E28" s="116"/>
      <c r="F28" s="117"/>
      <c r="G28" s="116"/>
      <c r="H28" s="117"/>
      <c r="I28" s="42"/>
      <c r="J28" s="36">
        <f t="shared" si="3"/>
        <v>85425</v>
      </c>
      <c r="K28" s="118">
        <f>$Z$23-($AD$25*($Z$22-$J28))</f>
        <v>776.796525</v>
      </c>
      <c r="L28" s="119"/>
      <c r="M28" s="72">
        <v>16</v>
      </c>
      <c r="N28" s="137">
        <f t="shared" si="0"/>
        <v>0.04771795399999886</v>
      </c>
      <c r="O28" s="138"/>
      <c r="P28" s="125">
        <f t="shared" si="1"/>
        <v>0.7634872639999818</v>
      </c>
      <c r="Q28" s="126"/>
      <c r="R28" s="110" t="s">
        <v>40</v>
      </c>
      <c r="S28" s="111"/>
      <c r="T28" s="123">
        <f t="shared" si="2"/>
        <v>777.560012264</v>
      </c>
      <c r="U28" s="124"/>
      <c r="V28" s="9"/>
      <c r="Z28" s="33"/>
      <c r="AA28" s="27"/>
      <c r="AB28" s="13"/>
      <c r="AC28" s="20"/>
      <c r="AD28" s="60"/>
      <c r="AE28" s="20"/>
      <c r="AF28" s="25"/>
    </row>
    <row r="29" spans="1:31" s="8" customFormat="1" ht="12.75" customHeight="1">
      <c r="A29" s="132"/>
      <c r="B29" s="131"/>
      <c r="C29" s="133"/>
      <c r="D29" s="131"/>
      <c r="E29" s="116"/>
      <c r="F29" s="117"/>
      <c r="G29" s="116"/>
      <c r="H29" s="117"/>
      <c r="I29" s="42"/>
      <c r="J29" s="68">
        <f t="shared" si="3"/>
        <v>85450</v>
      </c>
      <c r="K29" s="139">
        <f>$Z$23-($AD$25*($Z$22-$J29))</f>
        <v>776.6600999999999</v>
      </c>
      <c r="L29" s="140"/>
      <c r="M29" s="72">
        <v>16</v>
      </c>
      <c r="N29" s="137">
        <f t="shared" si="0"/>
        <v>0.05184295399999886</v>
      </c>
      <c r="O29" s="138"/>
      <c r="P29" s="125">
        <f t="shared" si="1"/>
        <v>0.8294872639999817</v>
      </c>
      <c r="Q29" s="126"/>
      <c r="R29" s="110" t="s">
        <v>40</v>
      </c>
      <c r="S29" s="111"/>
      <c r="T29" s="123">
        <f t="shared" si="2"/>
        <v>777.489587264</v>
      </c>
      <c r="U29" s="124"/>
      <c r="V29" s="9"/>
      <c r="Z29" s="29" t="s">
        <v>49</v>
      </c>
      <c r="AA29" s="19"/>
      <c r="AB29" s="19"/>
      <c r="AC29" s="20"/>
      <c r="AD29" s="60"/>
      <c r="AE29" s="20"/>
    </row>
    <row r="30" spans="1:31" s="8" customFormat="1" ht="12.75" customHeight="1">
      <c r="A30" s="132"/>
      <c r="B30" s="131"/>
      <c r="C30" s="133"/>
      <c r="D30" s="131"/>
      <c r="E30" s="116"/>
      <c r="F30" s="117"/>
      <c r="G30" s="116"/>
      <c r="H30" s="117"/>
      <c r="I30" s="42"/>
      <c r="J30" s="98">
        <v>85457.0124</v>
      </c>
      <c r="K30" s="118">
        <f>$Z$26-($AD$32*($Z$25-$J30))</f>
        <v>776.6136849244</v>
      </c>
      <c r="L30" s="119"/>
      <c r="M30" s="72">
        <v>16</v>
      </c>
      <c r="N30" s="137">
        <f t="shared" si="0"/>
        <v>0.053000000000000005</v>
      </c>
      <c r="O30" s="138"/>
      <c r="P30" s="125">
        <f>N30*M30</f>
        <v>0.8480000000000001</v>
      </c>
      <c r="Q30" s="126"/>
      <c r="R30" s="110" t="s">
        <v>40</v>
      </c>
      <c r="S30" s="111"/>
      <c r="T30" s="123">
        <f>P30+K30</f>
        <v>777.4616849244</v>
      </c>
      <c r="U30" s="124"/>
      <c r="V30" s="67" t="s">
        <v>70</v>
      </c>
      <c r="Z30" s="29"/>
      <c r="AA30" s="19"/>
      <c r="AB30" s="19"/>
      <c r="AC30" s="20"/>
      <c r="AD30" s="60"/>
      <c r="AE30" s="20"/>
    </row>
    <row r="31" spans="1:31" s="8" customFormat="1" ht="12.75" customHeight="1">
      <c r="A31" s="132"/>
      <c r="B31" s="131"/>
      <c r="C31" s="133"/>
      <c r="D31" s="131"/>
      <c r="E31" s="116"/>
      <c r="F31" s="117"/>
      <c r="G31" s="116"/>
      <c r="H31" s="117"/>
      <c r="I31" s="42"/>
      <c r="J31" s="68">
        <f>J29+25</f>
        <v>85475</v>
      </c>
      <c r="K31" s="114">
        <f aca="true" t="shared" si="4" ref="K31:K50">$Z$32+(0.5*(($AD$33-$AD$32)/$AD$31)*($J31-$Z$31)^2)+($AD$32*($J31-$Z$31))</f>
        <v>776.4946</v>
      </c>
      <c r="L31" s="115"/>
      <c r="M31" s="72">
        <v>16</v>
      </c>
      <c r="N31" s="112">
        <v>0.053</v>
      </c>
      <c r="O31" s="113"/>
      <c r="P31" s="125">
        <f t="shared" si="1"/>
        <v>0.848</v>
      </c>
      <c r="Q31" s="126"/>
      <c r="R31" s="112"/>
      <c r="S31" s="113"/>
      <c r="T31" s="123">
        <f t="shared" si="2"/>
        <v>777.3426</v>
      </c>
      <c r="U31" s="124"/>
      <c r="V31" s="9"/>
      <c r="Z31" s="30">
        <v>85475</v>
      </c>
      <c r="AA31" s="24" t="s">
        <v>24</v>
      </c>
      <c r="AB31" s="13"/>
      <c r="AC31" s="14"/>
      <c r="AD31" s="97">
        <v>500</v>
      </c>
      <c r="AE31" s="24" t="s">
        <v>25</v>
      </c>
    </row>
    <row r="32" spans="1:31" s="8" customFormat="1" ht="12.75" customHeight="1">
      <c r="A32" s="132"/>
      <c r="B32" s="131"/>
      <c r="C32" s="133"/>
      <c r="D32" s="131"/>
      <c r="E32" s="116"/>
      <c r="F32" s="117"/>
      <c r="G32" s="116"/>
      <c r="H32" s="117"/>
      <c r="I32" s="42"/>
      <c r="J32" s="36">
        <f>J31+25</f>
        <v>85500</v>
      </c>
      <c r="K32" s="114">
        <f t="shared" si="4"/>
        <v>776.360758125</v>
      </c>
      <c r="L32" s="115"/>
      <c r="M32" s="72">
        <v>16</v>
      </c>
      <c r="N32" s="112">
        <v>0.053</v>
      </c>
      <c r="O32" s="113"/>
      <c r="P32" s="125">
        <f t="shared" si="1"/>
        <v>0.848</v>
      </c>
      <c r="Q32" s="126"/>
      <c r="R32" s="112"/>
      <c r="S32" s="113"/>
      <c r="T32" s="123">
        <f t="shared" si="2"/>
        <v>777.2087581249999</v>
      </c>
      <c r="U32" s="124"/>
      <c r="V32" s="9"/>
      <c r="Z32" s="33">
        <v>776.4946</v>
      </c>
      <c r="AA32" s="24" t="s">
        <v>26</v>
      </c>
      <c r="AB32" s="13"/>
      <c r="AC32" s="14"/>
      <c r="AD32" s="96">
        <v>-0.006619</v>
      </c>
      <c r="AE32" s="27" t="s">
        <v>22</v>
      </c>
    </row>
    <row r="33" spans="1:31" s="8" customFormat="1" ht="12.75" customHeight="1">
      <c r="A33" s="132"/>
      <c r="B33" s="131"/>
      <c r="C33" s="133"/>
      <c r="D33" s="131"/>
      <c r="E33" s="116"/>
      <c r="F33" s="117"/>
      <c r="G33" s="116"/>
      <c r="H33" s="117"/>
      <c r="I33" s="42"/>
      <c r="J33" s="36">
        <f>J32+25</f>
        <v>85525</v>
      </c>
      <c r="K33" s="114">
        <f t="shared" si="4"/>
        <v>776.2901825</v>
      </c>
      <c r="L33" s="115"/>
      <c r="M33" s="72">
        <v>16</v>
      </c>
      <c r="N33" s="112">
        <v>0.053</v>
      </c>
      <c r="O33" s="113"/>
      <c r="P33" s="125">
        <f t="shared" si="1"/>
        <v>0.848</v>
      </c>
      <c r="Q33" s="126"/>
      <c r="R33" s="112"/>
      <c r="S33" s="113"/>
      <c r="T33" s="123">
        <f t="shared" si="2"/>
        <v>777.1381825</v>
      </c>
      <c r="U33" s="124"/>
      <c r="V33" s="41"/>
      <c r="Z33" s="30">
        <v>85725</v>
      </c>
      <c r="AA33" s="24" t="s">
        <v>21</v>
      </c>
      <c r="AB33" s="13"/>
      <c r="AC33" s="14"/>
      <c r="AD33" s="96">
        <v>0.043994</v>
      </c>
      <c r="AE33" s="27" t="s">
        <v>27</v>
      </c>
    </row>
    <row r="34" spans="1:31" s="8" customFormat="1" ht="12.75" customHeight="1">
      <c r="A34" s="132"/>
      <c r="B34" s="131"/>
      <c r="C34" s="133"/>
      <c r="D34" s="131"/>
      <c r="E34" s="116"/>
      <c r="F34" s="117"/>
      <c r="G34" s="116"/>
      <c r="H34" s="117"/>
      <c r="I34" s="42"/>
      <c r="J34" s="36">
        <f>J33+25</f>
        <v>85550</v>
      </c>
      <c r="K34" s="114">
        <f t="shared" si="4"/>
        <v>776.2828731249999</v>
      </c>
      <c r="L34" s="115"/>
      <c r="M34" s="72">
        <v>16</v>
      </c>
      <c r="N34" s="112">
        <v>0.053</v>
      </c>
      <c r="O34" s="113"/>
      <c r="P34" s="125">
        <f t="shared" si="1"/>
        <v>0.848</v>
      </c>
      <c r="Q34" s="126"/>
      <c r="R34" s="112"/>
      <c r="S34" s="113"/>
      <c r="T34" s="123">
        <f>P34+K34</f>
        <v>777.1308731249999</v>
      </c>
      <c r="U34" s="124"/>
      <c r="V34" s="9"/>
      <c r="Z34" s="33">
        <v>774.8399</v>
      </c>
      <c r="AA34" s="24" t="s">
        <v>23</v>
      </c>
      <c r="AB34" s="13"/>
      <c r="AC34" s="14"/>
      <c r="AD34" s="62"/>
      <c r="AE34" s="20"/>
    </row>
    <row r="35" spans="1:31" s="8" customFormat="1" ht="12.75" customHeight="1">
      <c r="A35" s="132"/>
      <c r="B35" s="131"/>
      <c r="C35" s="133"/>
      <c r="D35" s="131"/>
      <c r="E35" s="116"/>
      <c r="F35" s="117"/>
      <c r="G35" s="116"/>
      <c r="H35" s="117"/>
      <c r="I35" s="42"/>
      <c r="J35" s="68">
        <v>85551.32</v>
      </c>
      <c r="K35" s="114">
        <f t="shared" si="4"/>
        <v>776.2842456070913</v>
      </c>
      <c r="L35" s="115"/>
      <c r="M35" s="72">
        <v>16</v>
      </c>
      <c r="N35" s="137">
        <f>0.053+((0.06-0.053)/($J$42-$J$35))*($J35-$J$35)</f>
        <v>0.053</v>
      </c>
      <c r="O35" s="138"/>
      <c r="P35" s="125">
        <f>N35*M35</f>
        <v>0.848</v>
      </c>
      <c r="Q35" s="126"/>
      <c r="R35" s="110" t="s">
        <v>41</v>
      </c>
      <c r="S35" s="111"/>
      <c r="T35" s="123">
        <f>P35+K35</f>
        <v>777.1322456070912</v>
      </c>
      <c r="U35" s="124"/>
      <c r="V35" s="67" t="s">
        <v>68</v>
      </c>
      <c r="Z35" s="30">
        <v>85975</v>
      </c>
      <c r="AA35" s="24" t="s">
        <v>28</v>
      </c>
      <c r="AB35" s="13"/>
      <c r="AC35" s="14"/>
      <c r="AD35" s="62"/>
      <c r="AE35" s="20"/>
    </row>
    <row r="36" spans="1:31" s="8" customFormat="1" ht="12.75" customHeight="1">
      <c r="A36" s="132"/>
      <c r="B36" s="131"/>
      <c r="C36" s="133"/>
      <c r="D36" s="131"/>
      <c r="E36" s="116"/>
      <c r="F36" s="117"/>
      <c r="G36" s="116"/>
      <c r="H36" s="117"/>
      <c r="I36" s="42"/>
      <c r="J36" s="36">
        <f>J34+25</f>
        <v>85575</v>
      </c>
      <c r="K36" s="114">
        <f t="shared" si="4"/>
        <v>776.33883</v>
      </c>
      <c r="L36" s="115"/>
      <c r="M36" s="72">
        <v>16</v>
      </c>
      <c r="N36" s="137">
        <f aca="true" t="shared" si="5" ref="N36:N42">0.053+((0.06-0.053)/($J$42-$J$35))*($J36-$J$35)</f>
        <v>0.05428138528138504</v>
      </c>
      <c r="O36" s="138"/>
      <c r="P36" s="125">
        <f t="shared" si="1"/>
        <v>0.8685021645021607</v>
      </c>
      <c r="Q36" s="126"/>
      <c r="R36" s="110" t="s">
        <v>41</v>
      </c>
      <c r="S36" s="111"/>
      <c r="T36" s="123">
        <f t="shared" si="2"/>
        <v>777.2073321645022</v>
      </c>
      <c r="U36" s="124"/>
      <c r="V36" s="9"/>
      <c r="Z36" s="33">
        <v>785.8383</v>
      </c>
      <c r="AA36" s="24" t="s">
        <v>29</v>
      </c>
      <c r="AB36" s="13"/>
      <c r="AC36" s="14"/>
      <c r="AD36" s="62"/>
      <c r="AE36" s="20"/>
    </row>
    <row r="37" spans="1:31" s="8" customFormat="1" ht="12.75" customHeight="1">
      <c r="A37" s="132"/>
      <c r="B37" s="131"/>
      <c r="C37" s="133"/>
      <c r="D37" s="131"/>
      <c r="E37" s="116"/>
      <c r="F37" s="117"/>
      <c r="G37" s="116"/>
      <c r="H37" s="117"/>
      <c r="I37" s="42"/>
      <c r="J37" s="36">
        <f>J36+25</f>
        <v>85600</v>
      </c>
      <c r="K37" s="114">
        <f t="shared" si="4"/>
        <v>776.458053125</v>
      </c>
      <c r="L37" s="115"/>
      <c r="M37" s="72">
        <v>16</v>
      </c>
      <c r="N37" s="137">
        <f t="shared" si="5"/>
        <v>0.055634199134199036</v>
      </c>
      <c r="O37" s="138"/>
      <c r="P37" s="125">
        <f t="shared" si="1"/>
        <v>0.8901471861471846</v>
      </c>
      <c r="Q37" s="126"/>
      <c r="R37" s="110" t="s">
        <v>41</v>
      </c>
      <c r="S37" s="111"/>
      <c r="T37" s="123">
        <f t="shared" si="2"/>
        <v>777.3482003111471</v>
      </c>
      <c r="U37" s="124"/>
      <c r="V37" s="9"/>
      <c r="Z37" s="34"/>
      <c r="AA37" s="28"/>
      <c r="AB37" s="13"/>
      <c r="AC37" s="14"/>
      <c r="AD37" s="62"/>
      <c r="AE37" s="20"/>
    </row>
    <row r="38" spans="1:31" s="8" customFormat="1" ht="12.75" customHeight="1">
      <c r="A38" s="145"/>
      <c r="B38" s="142"/>
      <c r="C38" s="146"/>
      <c r="D38" s="142"/>
      <c r="E38" s="147"/>
      <c r="F38" s="148"/>
      <c r="G38" s="147"/>
      <c r="H38" s="148"/>
      <c r="I38" s="73"/>
      <c r="J38" s="98">
        <v>85617.32</v>
      </c>
      <c r="K38" s="150">
        <f t="shared" si="4"/>
        <v>776.5777493442113</v>
      </c>
      <c r="L38" s="151"/>
      <c r="M38" s="82">
        <v>16</v>
      </c>
      <c r="N38" s="147">
        <f t="shared" si="5"/>
        <v>0.05657142857142895</v>
      </c>
      <c r="O38" s="148"/>
      <c r="P38" s="149">
        <f>N38*M38</f>
        <v>0.9051428571428632</v>
      </c>
      <c r="Q38" s="148"/>
      <c r="R38" s="205" t="s">
        <v>41</v>
      </c>
      <c r="S38" s="206"/>
      <c r="T38" s="150">
        <f>P38+K38</f>
        <v>777.4828922013542</v>
      </c>
      <c r="U38" s="151"/>
      <c r="V38" s="67" t="s">
        <v>36</v>
      </c>
      <c r="Z38" s="29" t="s">
        <v>30</v>
      </c>
      <c r="AA38" s="28"/>
      <c r="AB38" s="13"/>
      <c r="AC38" s="14"/>
      <c r="AD38" s="62"/>
      <c r="AE38" s="20"/>
    </row>
    <row r="39" spans="1:30" s="8" customFormat="1" ht="12.75" customHeight="1">
      <c r="A39" s="132"/>
      <c r="B39" s="131"/>
      <c r="C39" s="133"/>
      <c r="D39" s="131"/>
      <c r="E39" s="116"/>
      <c r="F39" s="117"/>
      <c r="G39" s="116"/>
      <c r="H39" s="117"/>
      <c r="I39" s="42"/>
      <c r="J39" s="36">
        <f>J37+25</f>
        <v>85625</v>
      </c>
      <c r="K39" s="114">
        <f t="shared" si="4"/>
        <v>776.6405425</v>
      </c>
      <c r="L39" s="115"/>
      <c r="M39" s="72">
        <v>16</v>
      </c>
      <c r="N39" s="137">
        <f t="shared" si="5"/>
        <v>0.05698701298701304</v>
      </c>
      <c r="O39" s="138"/>
      <c r="P39" s="125">
        <f t="shared" si="1"/>
        <v>0.9117922077922086</v>
      </c>
      <c r="Q39" s="126"/>
      <c r="R39" s="110" t="s">
        <v>41</v>
      </c>
      <c r="S39" s="111"/>
      <c r="T39" s="123">
        <f t="shared" si="2"/>
        <v>777.5523347077923</v>
      </c>
      <c r="U39" s="124"/>
      <c r="V39" s="9"/>
      <c r="AD39" s="63"/>
    </row>
    <row r="40" spans="1:31" s="8" customFormat="1" ht="12.75" customHeight="1">
      <c r="A40" s="132"/>
      <c r="B40" s="131"/>
      <c r="C40" s="133"/>
      <c r="D40" s="131"/>
      <c r="E40" s="116"/>
      <c r="F40" s="117"/>
      <c r="G40" s="116"/>
      <c r="H40" s="117"/>
      <c r="I40" s="42"/>
      <c r="J40" s="36">
        <f>J39+25</f>
        <v>85650</v>
      </c>
      <c r="K40" s="114">
        <f t="shared" si="4"/>
        <v>776.886298125</v>
      </c>
      <c r="L40" s="115"/>
      <c r="M40" s="72">
        <v>16</v>
      </c>
      <c r="N40" s="137">
        <f t="shared" si="5"/>
        <v>0.05833982683982704</v>
      </c>
      <c r="O40" s="138"/>
      <c r="P40" s="125">
        <f t="shared" si="1"/>
        <v>0.9334372294372326</v>
      </c>
      <c r="Q40" s="126"/>
      <c r="R40" s="110" t="s">
        <v>41</v>
      </c>
      <c r="S40" s="111"/>
      <c r="T40" s="123">
        <f t="shared" si="2"/>
        <v>777.8197353544373</v>
      </c>
      <c r="U40" s="124"/>
      <c r="V40" s="9"/>
      <c r="Z40" s="30"/>
      <c r="AA40" s="27"/>
      <c r="AB40" s="13"/>
      <c r="AC40" s="20"/>
      <c r="AD40" s="61"/>
      <c r="AE40" s="24"/>
    </row>
    <row r="41" spans="1:31" s="8" customFormat="1" ht="12.75" customHeight="1">
      <c r="A41" s="132"/>
      <c r="B41" s="131"/>
      <c r="C41" s="133"/>
      <c r="D41" s="131"/>
      <c r="E41" s="116"/>
      <c r="F41" s="117"/>
      <c r="G41" s="116"/>
      <c r="H41" s="117"/>
      <c r="I41" s="42"/>
      <c r="J41" s="36">
        <f>J40+25</f>
        <v>85675</v>
      </c>
      <c r="K41" s="114">
        <f t="shared" si="4"/>
        <v>777.19532</v>
      </c>
      <c r="L41" s="115"/>
      <c r="M41" s="72">
        <v>16</v>
      </c>
      <c r="N41" s="137">
        <f t="shared" si="5"/>
        <v>0.05969264069264103</v>
      </c>
      <c r="O41" s="138"/>
      <c r="P41" s="125">
        <f t="shared" si="1"/>
        <v>0.9550822510822565</v>
      </c>
      <c r="Q41" s="126"/>
      <c r="R41" s="110" t="s">
        <v>41</v>
      </c>
      <c r="S41" s="111"/>
      <c r="T41" s="123">
        <f t="shared" si="2"/>
        <v>778.1504022510823</v>
      </c>
      <c r="U41" s="124"/>
      <c r="V41" s="9"/>
      <c r="Z41" s="64"/>
      <c r="AA41" s="27"/>
      <c r="AB41" s="13"/>
      <c r="AC41" s="20"/>
      <c r="AD41" s="60"/>
      <c r="AE41" s="20"/>
    </row>
    <row r="42" spans="1:30" s="8" customFormat="1" ht="12.75" customHeight="1">
      <c r="A42" s="132"/>
      <c r="B42" s="131"/>
      <c r="C42" s="133"/>
      <c r="D42" s="131"/>
      <c r="E42" s="116"/>
      <c r="F42" s="117"/>
      <c r="G42" s="116"/>
      <c r="H42" s="117"/>
      <c r="I42" s="42"/>
      <c r="J42" s="68">
        <v>85680.68</v>
      </c>
      <c r="K42" s="114">
        <f t="shared" si="4"/>
        <v>777.2743497128511</v>
      </c>
      <c r="L42" s="115"/>
      <c r="M42" s="72">
        <v>16</v>
      </c>
      <c r="N42" s="137">
        <f t="shared" si="5"/>
        <v>0.06</v>
      </c>
      <c r="O42" s="138"/>
      <c r="P42" s="125">
        <f>N42*M42</f>
        <v>0.96</v>
      </c>
      <c r="Q42" s="126"/>
      <c r="R42" s="110" t="s">
        <v>41</v>
      </c>
      <c r="S42" s="111"/>
      <c r="T42" s="123">
        <f>P42+K42</f>
        <v>778.2343497128511</v>
      </c>
      <c r="U42" s="124"/>
      <c r="V42" s="67" t="s">
        <v>68</v>
      </c>
      <c r="AD42" s="63"/>
    </row>
    <row r="43" spans="1:30" s="8" customFormat="1" ht="12.75" customHeight="1">
      <c r="A43" s="132"/>
      <c r="B43" s="131"/>
      <c r="C43" s="133"/>
      <c r="D43" s="131"/>
      <c r="E43" s="116"/>
      <c r="F43" s="117"/>
      <c r="G43" s="116"/>
      <c r="H43" s="117"/>
      <c r="I43" s="42"/>
      <c r="J43" s="36">
        <f>J41+25</f>
        <v>85700</v>
      </c>
      <c r="K43" s="114">
        <f t="shared" si="4"/>
        <v>777.567608125</v>
      </c>
      <c r="L43" s="115"/>
      <c r="M43" s="72">
        <v>16</v>
      </c>
      <c r="N43" s="125">
        <v>0.06</v>
      </c>
      <c r="O43" s="126"/>
      <c r="P43" s="125">
        <f t="shared" si="1"/>
        <v>0.96</v>
      </c>
      <c r="Q43" s="126"/>
      <c r="R43" s="112"/>
      <c r="S43" s="113"/>
      <c r="T43" s="123">
        <f t="shared" si="2"/>
        <v>778.527608125</v>
      </c>
      <c r="U43" s="124"/>
      <c r="V43" s="9"/>
      <c r="Y43" s="45"/>
      <c r="AD43" s="63"/>
    </row>
    <row r="44" spans="1:30" s="8" customFormat="1" ht="12.75" customHeight="1">
      <c r="A44" s="132"/>
      <c r="B44" s="131"/>
      <c r="C44" s="133"/>
      <c r="D44" s="131"/>
      <c r="E44" s="116"/>
      <c r="F44" s="117"/>
      <c r="G44" s="116"/>
      <c r="H44" s="117"/>
      <c r="I44" s="42"/>
      <c r="J44" s="68">
        <v>85721.32</v>
      </c>
      <c r="K44" s="114">
        <f t="shared" si="4"/>
        <v>777.9350779214913</v>
      </c>
      <c r="L44" s="115"/>
      <c r="M44" s="72">
        <v>16</v>
      </c>
      <c r="N44" s="137">
        <f>0.06-((0.06+0.03716)/($J$61-$J$44))*($J44-$J$44)</f>
        <v>0.06</v>
      </c>
      <c r="O44" s="138"/>
      <c r="P44" s="125">
        <f>N44*M44</f>
        <v>0.96</v>
      </c>
      <c r="Q44" s="126"/>
      <c r="R44" s="110" t="s">
        <v>42</v>
      </c>
      <c r="S44" s="111"/>
      <c r="T44" s="123">
        <f>P44+K44</f>
        <v>778.8950779214913</v>
      </c>
      <c r="U44" s="124"/>
      <c r="V44" s="67" t="s">
        <v>68</v>
      </c>
      <c r="Y44" s="45"/>
      <c r="AD44" s="63"/>
    </row>
    <row r="45" spans="1:31" s="8" customFormat="1" ht="12.75" customHeight="1">
      <c r="A45" s="132"/>
      <c r="B45" s="131"/>
      <c r="C45" s="133"/>
      <c r="D45" s="131"/>
      <c r="E45" s="116"/>
      <c r="F45" s="117"/>
      <c r="G45" s="116"/>
      <c r="H45" s="117"/>
      <c r="I45" s="42"/>
      <c r="J45" s="36">
        <f>J43+25</f>
        <v>85725</v>
      </c>
      <c r="K45" s="114">
        <f t="shared" si="4"/>
        <v>778.0031624999999</v>
      </c>
      <c r="L45" s="115"/>
      <c r="M45" s="72">
        <v>16</v>
      </c>
      <c r="N45" s="137">
        <f aca="true" t="shared" si="6" ref="N45:N60">0.06-((0.06+0.03716)/($J$61-$J$44))*($J45-$J$44)</f>
        <v>0.05871699153150807</v>
      </c>
      <c r="O45" s="138"/>
      <c r="P45" s="125">
        <f t="shared" si="1"/>
        <v>0.9394718645041291</v>
      </c>
      <c r="Q45" s="126"/>
      <c r="R45" s="110" t="s">
        <v>42</v>
      </c>
      <c r="S45" s="111"/>
      <c r="T45" s="123">
        <f t="shared" si="2"/>
        <v>778.9426343645041</v>
      </c>
      <c r="U45" s="124"/>
      <c r="V45" s="9"/>
      <c r="Y45" s="45"/>
      <c r="Z45" s="29"/>
      <c r="AA45" s="19"/>
      <c r="AB45" s="19"/>
      <c r="AC45" s="20"/>
      <c r="AD45" s="60"/>
      <c r="AE45" s="20"/>
    </row>
    <row r="46" spans="1:31" s="8" customFormat="1" ht="12.75" customHeight="1">
      <c r="A46" s="132"/>
      <c r="B46" s="131"/>
      <c r="C46" s="133"/>
      <c r="D46" s="131"/>
      <c r="E46" s="116"/>
      <c r="F46" s="117"/>
      <c r="G46" s="116"/>
      <c r="H46" s="117"/>
      <c r="I46" s="42"/>
      <c r="J46" s="36">
        <f>J45+25</f>
        <v>85750</v>
      </c>
      <c r="K46" s="114">
        <f t="shared" si="4"/>
        <v>778.5019831249999</v>
      </c>
      <c r="L46" s="115"/>
      <c r="M46" s="72">
        <v>16</v>
      </c>
      <c r="N46" s="137">
        <f t="shared" si="6"/>
        <v>0.05000090139228006</v>
      </c>
      <c r="O46" s="138"/>
      <c r="P46" s="125">
        <f t="shared" si="1"/>
        <v>0.800014422276481</v>
      </c>
      <c r="Q46" s="126"/>
      <c r="R46" s="110" t="s">
        <v>42</v>
      </c>
      <c r="S46" s="111"/>
      <c r="T46" s="123">
        <f t="shared" si="2"/>
        <v>779.3019975472764</v>
      </c>
      <c r="U46" s="124"/>
      <c r="V46" s="41"/>
      <c r="Y46" s="45"/>
      <c r="Z46" s="25"/>
      <c r="AA46" s="19"/>
      <c r="AB46" s="19"/>
      <c r="AC46" s="20"/>
      <c r="AD46" s="60"/>
      <c r="AE46" s="20"/>
    </row>
    <row r="47" spans="1:31" s="8" customFormat="1" ht="12.75" customHeight="1">
      <c r="A47" s="132"/>
      <c r="B47" s="131"/>
      <c r="C47" s="133"/>
      <c r="D47" s="131"/>
      <c r="E47" s="116"/>
      <c r="F47" s="117"/>
      <c r="G47" s="116"/>
      <c r="H47" s="117"/>
      <c r="I47" s="42"/>
      <c r="J47" s="36">
        <f>J46+25</f>
        <v>85775</v>
      </c>
      <c r="K47" s="114">
        <f t="shared" si="4"/>
        <v>779.06407</v>
      </c>
      <c r="L47" s="115"/>
      <c r="M47" s="72">
        <v>16</v>
      </c>
      <c r="N47" s="137">
        <f t="shared" si="6"/>
        <v>0.041284811253052056</v>
      </c>
      <c r="O47" s="138"/>
      <c r="P47" s="125">
        <f t="shared" si="1"/>
        <v>0.6605569800488329</v>
      </c>
      <c r="Q47" s="126"/>
      <c r="R47" s="110" t="s">
        <v>42</v>
      </c>
      <c r="S47" s="111"/>
      <c r="T47" s="123">
        <f t="shared" si="2"/>
        <v>779.7246269800488</v>
      </c>
      <c r="U47" s="124"/>
      <c r="V47" s="41"/>
      <c r="Y47" s="45"/>
      <c r="Z47" s="30"/>
      <c r="AA47" s="24"/>
      <c r="AB47" s="13"/>
      <c r="AC47" s="14"/>
      <c r="AD47" s="61"/>
      <c r="AE47" s="24"/>
    </row>
    <row r="48" spans="1:31" s="8" customFormat="1" ht="12.75" customHeight="1">
      <c r="A48" s="132"/>
      <c r="B48" s="131"/>
      <c r="C48" s="133"/>
      <c r="D48" s="131"/>
      <c r="E48" s="116"/>
      <c r="F48" s="117"/>
      <c r="G48" s="116"/>
      <c r="H48" s="117"/>
      <c r="I48" s="42"/>
      <c r="J48" s="36">
        <f>J47+25</f>
        <v>85800</v>
      </c>
      <c r="K48" s="114">
        <f t="shared" si="4"/>
        <v>779.6894231250001</v>
      </c>
      <c r="L48" s="115"/>
      <c r="M48" s="72">
        <v>16</v>
      </c>
      <c r="N48" s="137">
        <f t="shared" si="6"/>
        <v>0.032568721113824056</v>
      </c>
      <c r="O48" s="138"/>
      <c r="P48" s="125">
        <f>N48*M48</f>
        <v>0.5210995378211849</v>
      </c>
      <c r="Q48" s="126"/>
      <c r="R48" s="110" t="s">
        <v>42</v>
      </c>
      <c r="S48" s="111"/>
      <c r="T48" s="123">
        <f t="shared" si="2"/>
        <v>780.2105226628213</v>
      </c>
      <c r="U48" s="124"/>
      <c r="V48" s="41"/>
      <c r="Y48" s="45"/>
      <c r="Z48" s="64"/>
      <c r="AA48" s="24"/>
      <c r="AB48" s="13"/>
      <c r="AC48" s="14"/>
      <c r="AD48" s="61"/>
      <c r="AE48" s="27"/>
    </row>
    <row r="49" spans="1:31" s="8" customFormat="1" ht="12.75" customHeight="1">
      <c r="A49" s="132"/>
      <c r="B49" s="131"/>
      <c r="C49" s="133"/>
      <c r="D49" s="131"/>
      <c r="E49" s="116"/>
      <c r="F49" s="117"/>
      <c r="G49" s="116"/>
      <c r="H49" s="117"/>
      <c r="I49" s="42"/>
      <c r="J49" s="98">
        <v>85817.32</v>
      </c>
      <c r="K49" s="114">
        <f t="shared" si="4"/>
        <v>780.1597662082114</v>
      </c>
      <c r="L49" s="115"/>
      <c r="M49" s="72">
        <v>16</v>
      </c>
      <c r="N49" s="137">
        <f t="shared" si="6"/>
        <v>0.026530213865364458</v>
      </c>
      <c r="O49" s="138"/>
      <c r="P49" s="125">
        <f>N49*M49</f>
        <v>0.4244834218458313</v>
      </c>
      <c r="Q49" s="126"/>
      <c r="R49" s="110" t="s">
        <v>42</v>
      </c>
      <c r="S49" s="111"/>
      <c r="T49" s="123">
        <f>P49+K49</f>
        <v>780.5842496300572</v>
      </c>
      <c r="U49" s="124"/>
      <c r="V49" s="67" t="s">
        <v>32</v>
      </c>
      <c r="Y49" s="45"/>
      <c r="Z49" s="30"/>
      <c r="AA49" s="24"/>
      <c r="AB49" s="13"/>
      <c r="AC49" s="14"/>
      <c r="AD49" s="61"/>
      <c r="AE49" s="27"/>
    </row>
    <row r="50" spans="1:31" s="8" customFormat="1" ht="12.75" customHeight="1">
      <c r="A50" s="132"/>
      <c r="B50" s="131"/>
      <c r="C50" s="133"/>
      <c r="D50" s="131"/>
      <c r="E50" s="116"/>
      <c r="F50" s="117"/>
      <c r="G50" s="116"/>
      <c r="H50" s="117"/>
      <c r="I50" s="42"/>
      <c r="J50" s="36">
        <f>J48+25</f>
        <v>85825</v>
      </c>
      <c r="K50" s="114">
        <f t="shared" si="4"/>
        <v>780.3780425</v>
      </c>
      <c r="L50" s="115"/>
      <c r="M50" s="72">
        <v>16</v>
      </c>
      <c r="N50" s="137">
        <f t="shared" si="6"/>
        <v>0.02385263097459605</v>
      </c>
      <c r="O50" s="138"/>
      <c r="P50" s="125">
        <f t="shared" si="1"/>
        <v>0.3816420955935368</v>
      </c>
      <c r="Q50" s="126"/>
      <c r="R50" s="110" t="s">
        <v>42</v>
      </c>
      <c r="S50" s="111"/>
      <c r="T50" s="123">
        <f t="shared" si="2"/>
        <v>780.7596845955935</v>
      </c>
      <c r="U50" s="124"/>
      <c r="V50" s="41"/>
      <c r="Y50" s="45"/>
      <c r="Z50" s="64"/>
      <c r="AA50" s="24"/>
      <c r="AB50" s="13"/>
      <c r="AC50" s="14"/>
      <c r="AD50" s="62"/>
      <c r="AE50" s="20"/>
    </row>
    <row r="51" spans="1:31" s="8" customFormat="1" ht="12.75" customHeight="1">
      <c r="A51" s="132"/>
      <c r="B51" s="131"/>
      <c r="C51" s="133"/>
      <c r="D51" s="131"/>
      <c r="E51" s="116"/>
      <c r="F51" s="117"/>
      <c r="G51" s="116"/>
      <c r="H51" s="117"/>
      <c r="I51" s="42"/>
      <c r="J51" s="68">
        <v>85846.49</v>
      </c>
      <c r="K51" s="114">
        <v>781.03</v>
      </c>
      <c r="L51" s="115"/>
      <c r="M51" s="72">
        <v>16</v>
      </c>
      <c r="N51" s="137">
        <f t="shared" si="6"/>
        <v>0.016360279890913827</v>
      </c>
      <c r="O51" s="138"/>
      <c r="P51" s="125">
        <f>N51*M51</f>
        <v>0.26176447825462124</v>
      </c>
      <c r="Q51" s="126"/>
      <c r="R51" s="110" t="s">
        <v>42</v>
      </c>
      <c r="S51" s="111"/>
      <c r="T51" s="123">
        <f>P51+K51</f>
        <v>781.2917644782545</v>
      </c>
      <c r="U51" s="124"/>
      <c r="V51" s="41"/>
      <c r="Y51" s="45"/>
      <c r="Z51" s="30"/>
      <c r="AA51" s="24"/>
      <c r="AB51" s="13"/>
      <c r="AC51" s="14"/>
      <c r="AD51" s="62"/>
      <c r="AE51" s="20"/>
    </row>
    <row r="52" spans="1:31" s="8" customFormat="1" ht="12.75" customHeight="1">
      <c r="A52" s="132"/>
      <c r="B52" s="131"/>
      <c r="C52" s="133"/>
      <c r="D52" s="131"/>
      <c r="E52" s="116"/>
      <c r="F52" s="117"/>
      <c r="G52" s="116"/>
      <c r="H52" s="117"/>
      <c r="I52" s="42"/>
      <c r="J52" s="36">
        <f>J50+25</f>
        <v>85850</v>
      </c>
      <c r="K52" s="114">
        <f>$Z$32+(0.5*(($AD$33-$AD$32)/$AD$31)*($J52-$Z$31)^2)+($AD$32*($J52-$Z$31))</f>
        <v>781.129928125</v>
      </c>
      <c r="L52" s="115"/>
      <c r="M52" s="72">
        <v>16</v>
      </c>
      <c r="N52" s="137">
        <f t="shared" si="6"/>
        <v>0.015136540835368043</v>
      </c>
      <c r="O52" s="138"/>
      <c r="P52" s="125">
        <f>N52*M52</f>
        <v>0.24218465336588868</v>
      </c>
      <c r="Q52" s="126"/>
      <c r="R52" s="110" t="s">
        <v>42</v>
      </c>
      <c r="S52" s="111"/>
      <c r="T52" s="123">
        <f t="shared" si="2"/>
        <v>781.3721127783659</v>
      </c>
      <c r="U52" s="124"/>
      <c r="V52" s="41"/>
      <c r="Y52" s="45"/>
      <c r="Z52" s="64"/>
      <c r="AA52" s="24"/>
      <c r="AB52" s="13"/>
      <c r="AC52" s="14"/>
      <c r="AD52" s="62"/>
      <c r="AE52" s="20"/>
    </row>
    <row r="53" spans="1:31" s="8" customFormat="1" ht="12.75" customHeight="1">
      <c r="A53" s="132"/>
      <c r="B53" s="131"/>
      <c r="C53" s="133"/>
      <c r="D53" s="131"/>
      <c r="E53" s="116"/>
      <c r="F53" s="117"/>
      <c r="G53" s="116"/>
      <c r="H53" s="117"/>
      <c r="I53" s="42"/>
      <c r="J53" s="36">
        <f>J52+25</f>
        <v>85875</v>
      </c>
      <c r="K53" s="114">
        <f>$Z$32+(0.5*(($AD$33-$AD$32)/$AD$31)*($J53-$Z$31)^2)+($AD$32*($J53-$Z$31))</f>
        <v>781.94508</v>
      </c>
      <c r="L53" s="115"/>
      <c r="M53" s="72">
        <v>16</v>
      </c>
      <c r="N53" s="137">
        <f t="shared" si="6"/>
        <v>0.006420450696140036</v>
      </c>
      <c r="O53" s="138"/>
      <c r="P53" s="125">
        <f t="shared" si="1"/>
        <v>0.10272721113824057</v>
      </c>
      <c r="Q53" s="126"/>
      <c r="R53" s="110" t="s">
        <v>42</v>
      </c>
      <c r="S53" s="111"/>
      <c r="T53" s="123">
        <f t="shared" si="2"/>
        <v>782.0478072111382</v>
      </c>
      <c r="U53" s="124"/>
      <c r="V53" s="41"/>
      <c r="Y53" s="45"/>
      <c r="Z53" s="64"/>
      <c r="AA53" s="24"/>
      <c r="AB53" s="13"/>
      <c r="AC53" s="14"/>
      <c r="AD53" s="62"/>
      <c r="AE53" s="20"/>
    </row>
    <row r="54" spans="1:31" s="8" customFormat="1" ht="12.75" customHeight="1">
      <c r="A54" s="145"/>
      <c r="B54" s="142"/>
      <c r="C54" s="146"/>
      <c r="D54" s="142"/>
      <c r="E54" s="147"/>
      <c r="F54" s="148"/>
      <c r="G54" s="147"/>
      <c r="H54" s="148"/>
      <c r="I54" s="73"/>
      <c r="J54" s="80">
        <v>85892</v>
      </c>
      <c r="K54" s="150">
        <f>$Z$32+(0.5*(($AD$33-$AD$32)/$AD$31)*($J54-$Z$31)^2)+($AD$32*($J54-$Z$31))</f>
        <v>782.535520957</v>
      </c>
      <c r="L54" s="151"/>
      <c r="M54" s="82">
        <v>16</v>
      </c>
      <c r="N54" s="137">
        <f t="shared" si="6"/>
        <v>0.0004935094014649893</v>
      </c>
      <c r="O54" s="138"/>
      <c r="P54" s="149">
        <f>N54*M54</f>
        <v>0.00789615042343983</v>
      </c>
      <c r="Q54" s="148"/>
      <c r="R54" s="110" t="s">
        <v>42</v>
      </c>
      <c r="S54" s="111"/>
      <c r="T54" s="150">
        <f>P54+K54</f>
        <v>782.5434171074235</v>
      </c>
      <c r="U54" s="151"/>
      <c r="V54" s="67" t="s">
        <v>69</v>
      </c>
      <c r="Y54" s="45"/>
      <c r="Z54" s="64"/>
      <c r="AA54" s="24"/>
      <c r="AB54" s="13"/>
      <c r="AC54" s="14"/>
      <c r="AD54" s="62"/>
      <c r="AE54" s="20"/>
    </row>
    <row r="55" spans="1:31" s="8" customFormat="1" ht="12.75" customHeight="1">
      <c r="A55" s="132"/>
      <c r="B55" s="131"/>
      <c r="C55" s="133"/>
      <c r="D55" s="131"/>
      <c r="E55" s="116"/>
      <c r="F55" s="117"/>
      <c r="G55" s="116"/>
      <c r="H55" s="117"/>
      <c r="I55" s="42"/>
      <c r="J55" s="36">
        <f>J53+25</f>
        <v>85900</v>
      </c>
      <c r="K55" s="114">
        <f>$Z$32+(0.5*(($AD$33-$AD$32)/$AD$31)*($J55-$Z$31)^2)+($AD$32*($J55-$Z$31))</f>
        <v>782.823498125</v>
      </c>
      <c r="L55" s="115"/>
      <c r="M55" s="72">
        <v>16</v>
      </c>
      <c r="N55" s="137">
        <f t="shared" si="6"/>
        <v>-0.002295639443087971</v>
      </c>
      <c r="O55" s="138"/>
      <c r="P55" s="125">
        <f t="shared" si="1"/>
        <v>-0.03673023108940754</v>
      </c>
      <c r="Q55" s="126"/>
      <c r="R55" s="110" t="s">
        <v>42</v>
      </c>
      <c r="S55" s="111"/>
      <c r="T55" s="123">
        <f t="shared" si="2"/>
        <v>782.7867678939106</v>
      </c>
      <c r="U55" s="124"/>
      <c r="V55" s="41"/>
      <c r="Y55" s="45"/>
      <c r="Z55" s="33"/>
      <c r="AA55" s="24"/>
      <c r="AB55" s="13"/>
      <c r="AC55" s="14"/>
      <c r="AD55" s="62"/>
      <c r="AE55" s="20"/>
    </row>
    <row r="56" spans="1:31" s="8" customFormat="1" ht="12.75" customHeight="1">
      <c r="A56" s="132"/>
      <c r="B56" s="131"/>
      <c r="C56" s="133"/>
      <c r="D56" s="131"/>
      <c r="E56" s="116"/>
      <c r="F56" s="117"/>
      <c r="G56" s="116"/>
      <c r="H56" s="117"/>
      <c r="I56" s="42"/>
      <c r="J56" s="36">
        <f>J55+25</f>
        <v>85925</v>
      </c>
      <c r="K56" s="114">
        <f>$Z$32+(0.5*(($AD$33-$AD$32)/$AD$31)*($J56-$Z$31)^2)+($AD$32*($J56-$Z$31))</f>
        <v>783.7651824999999</v>
      </c>
      <c r="L56" s="115"/>
      <c r="M56" s="72">
        <v>16</v>
      </c>
      <c r="N56" s="137">
        <f t="shared" si="6"/>
        <v>-0.011011729582315971</v>
      </c>
      <c r="O56" s="138"/>
      <c r="P56" s="125">
        <f t="shared" si="1"/>
        <v>-0.17618767331705554</v>
      </c>
      <c r="Q56" s="126"/>
      <c r="R56" s="110" t="s">
        <v>42</v>
      </c>
      <c r="S56" s="111"/>
      <c r="T56" s="123">
        <f t="shared" si="2"/>
        <v>783.5889948266829</v>
      </c>
      <c r="U56" s="124"/>
      <c r="V56" s="41"/>
      <c r="Y56" s="45"/>
      <c r="Z56" s="33"/>
      <c r="AA56" s="24"/>
      <c r="AB56" s="13"/>
      <c r="AC56" s="14"/>
      <c r="AD56" s="62"/>
      <c r="AE56" s="20"/>
    </row>
    <row r="57" spans="1:31" s="8" customFormat="1" ht="12.75" customHeight="1">
      <c r="A57" s="132"/>
      <c r="B57" s="131"/>
      <c r="C57" s="133"/>
      <c r="D57" s="131"/>
      <c r="E57" s="116"/>
      <c r="F57" s="117"/>
      <c r="G57" s="116"/>
      <c r="H57" s="117"/>
      <c r="I57" s="42"/>
      <c r="J57" s="68">
        <v>85938.5</v>
      </c>
      <c r="K57" s="114">
        <v>784.32</v>
      </c>
      <c r="L57" s="115"/>
      <c r="M57" s="72">
        <v>16</v>
      </c>
      <c r="N57" s="137">
        <f t="shared" si="6"/>
        <v>-0.015718418257499103</v>
      </c>
      <c r="O57" s="138"/>
      <c r="P57" s="125">
        <f>N57*M57</f>
        <v>-0.25149469211998565</v>
      </c>
      <c r="Q57" s="126"/>
      <c r="R57" s="110" t="s">
        <v>42</v>
      </c>
      <c r="S57" s="111"/>
      <c r="T57" s="123">
        <f>P57+K57</f>
        <v>784.0685053078801</v>
      </c>
      <c r="U57" s="124"/>
      <c r="V57" s="41"/>
      <c r="Y57" s="45"/>
      <c r="Z57" s="29"/>
      <c r="AA57" s="28"/>
      <c r="AB57" s="13"/>
      <c r="AC57" s="14"/>
      <c r="AD57" s="62"/>
      <c r="AE57" s="20"/>
    </row>
    <row r="58" spans="1:31" s="8" customFormat="1" ht="12.75" customHeight="1">
      <c r="A58" s="132"/>
      <c r="B58" s="131"/>
      <c r="C58" s="133"/>
      <c r="D58" s="131"/>
      <c r="E58" s="116"/>
      <c r="F58" s="117"/>
      <c r="G58" s="116"/>
      <c r="H58" s="117"/>
      <c r="I58" s="42"/>
      <c r="J58" s="36">
        <f>J56+25</f>
        <v>85950</v>
      </c>
      <c r="K58" s="114">
        <f>$Z$32+(0.5*(($AD$33-$AD$32)/$AD$31)*($J58-$Z$31)^2)+($AD$32*($J58-$Z$31))</f>
        <v>784.7701331249999</v>
      </c>
      <c r="L58" s="115"/>
      <c r="M58" s="72">
        <v>16</v>
      </c>
      <c r="N58" s="137">
        <f t="shared" si="6"/>
        <v>-0.019727819721543985</v>
      </c>
      <c r="O58" s="138"/>
      <c r="P58" s="125">
        <f t="shared" si="1"/>
        <v>-0.31564511554470376</v>
      </c>
      <c r="Q58" s="126"/>
      <c r="R58" s="110" t="s">
        <v>42</v>
      </c>
      <c r="S58" s="111"/>
      <c r="T58" s="123">
        <f t="shared" si="2"/>
        <v>784.4544880094552</v>
      </c>
      <c r="U58" s="124"/>
      <c r="V58" s="41"/>
      <c r="Y58" s="45"/>
      <c r="Z58" s="29"/>
      <c r="AA58" s="28"/>
      <c r="AB58" s="13"/>
      <c r="AC58" s="14"/>
      <c r="AD58" s="62"/>
      <c r="AE58" s="20"/>
    </row>
    <row r="59" spans="1:31" s="8" customFormat="1" ht="12.75" customHeight="1">
      <c r="A59" s="132"/>
      <c r="B59" s="131"/>
      <c r="C59" s="133"/>
      <c r="D59" s="131"/>
      <c r="E59" s="116"/>
      <c r="F59" s="117"/>
      <c r="G59" s="116"/>
      <c r="H59" s="117"/>
      <c r="I59" s="42"/>
      <c r="J59" s="98">
        <v>85971.124</v>
      </c>
      <c r="K59" s="114">
        <f>$Z$32+(0.5*(($AD$33-$AD$32)/$AD$31)*($J59-$Z$31)^2)+($AD$32*($J59-$Z$31))</f>
        <v>785.6685896341293</v>
      </c>
      <c r="L59" s="115"/>
      <c r="M59" s="72">
        <v>16</v>
      </c>
      <c r="N59" s="137">
        <f t="shared" si="6"/>
        <v>-0.02709256724558473</v>
      </c>
      <c r="O59" s="138"/>
      <c r="P59" s="125">
        <f>N59*M59</f>
        <v>-0.4334810759293557</v>
      </c>
      <c r="Q59" s="126"/>
      <c r="R59" s="110" t="s">
        <v>42</v>
      </c>
      <c r="S59" s="111"/>
      <c r="T59" s="123">
        <f>P59+K59</f>
        <v>785.2351085582</v>
      </c>
      <c r="U59" s="124"/>
      <c r="V59" s="67" t="s">
        <v>31</v>
      </c>
      <c r="Y59" s="45"/>
      <c r="Z59" s="29"/>
      <c r="AA59" s="28"/>
      <c r="AB59" s="13"/>
      <c r="AC59" s="14"/>
      <c r="AD59" s="62"/>
      <c r="AE59" s="20"/>
    </row>
    <row r="60" spans="1:31" s="8" customFormat="1" ht="12.75" customHeight="1">
      <c r="A60" s="132"/>
      <c r="B60" s="131"/>
      <c r="C60" s="133"/>
      <c r="D60" s="131"/>
      <c r="E60" s="116"/>
      <c r="F60" s="117"/>
      <c r="G60" s="116"/>
      <c r="H60" s="117"/>
      <c r="I60" s="42"/>
      <c r="J60" s="68">
        <f>J58+25</f>
        <v>85975</v>
      </c>
      <c r="K60" s="114">
        <f>$Z$32+(0.5*(($AD$33-$AD$32)/$AD$31)*($J60-$Z$31)^2)+($AD$32*($J60-$Z$31))</f>
        <v>785.83835</v>
      </c>
      <c r="L60" s="115"/>
      <c r="M60" s="72">
        <v>16</v>
      </c>
      <c r="N60" s="137">
        <f t="shared" si="6"/>
        <v>-0.028443909860771985</v>
      </c>
      <c r="O60" s="138"/>
      <c r="P60" s="125">
        <f t="shared" si="1"/>
        <v>-0.45510255777235176</v>
      </c>
      <c r="Q60" s="126"/>
      <c r="R60" s="110" t="s">
        <v>42</v>
      </c>
      <c r="S60" s="111"/>
      <c r="T60" s="123">
        <f t="shared" si="2"/>
        <v>785.3832474422277</v>
      </c>
      <c r="U60" s="124"/>
      <c r="V60" s="41"/>
      <c r="Y60" s="45"/>
      <c r="Z60" s="29"/>
      <c r="AA60" s="28"/>
      <c r="AB60" s="13"/>
      <c r="AC60" s="14"/>
      <c r="AD60" s="62"/>
      <c r="AE60" s="20"/>
    </row>
    <row r="61" spans="1:31" s="8" customFormat="1" ht="12.75" customHeight="1">
      <c r="A61" s="132"/>
      <c r="B61" s="131"/>
      <c r="C61" s="133"/>
      <c r="D61" s="131"/>
      <c r="E61" s="116"/>
      <c r="F61" s="117"/>
      <c r="G61" s="116"/>
      <c r="H61" s="117"/>
      <c r="I61" s="42"/>
      <c r="J61" s="36">
        <f>J60+25</f>
        <v>86000</v>
      </c>
      <c r="K61" s="118">
        <f>$Z$36-($AD$33*($Z$35-$J61))</f>
        <v>786.93815</v>
      </c>
      <c r="L61" s="119"/>
      <c r="M61" s="72">
        <v>16</v>
      </c>
      <c r="N61" s="137">
        <f>-0.03716+((0.03716-0.0182)/($J$63-$J$61))*($J61-$J$61)</f>
        <v>-0.03716</v>
      </c>
      <c r="O61" s="138"/>
      <c r="P61" s="125">
        <f t="shared" si="1"/>
        <v>-0.59456</v>
      </c>
      <c r="Q61" s="126"/>
      <c r="R61" s="110" t="s">
        <v>73</v>
      </c>
      <c r="S61" s="111"/>
      <c r="T61" s="123">
        <f t="shared" si="2"/>
        <v>786.34359</v>
      </c>
      <c r="U61" s="124"/>
      <c r="V61" s="41"/>
      <c r="Y61" s="45"/>
      <c r="Z61" s="30">
        <v>86044.02</v>
      </c>
      <c r="AA61" s="27" t="s">
        <v>21</v>
      </c>
      <c r="AB61" s="13"/>
      <c r="AC61" s="20"/>
      <c r="AD61" s="96">
        <v>0.043994</v>
      </c>
      <c r="AE61" s="24" t="s">
        <v>22</v>
      </c>
    </row>
    <row r="62" spans="1:31" s="8" customFormat="1" ht="12.75" customHeight="1">
      <c r="A62" s="132"/>
      <c r="B62" s="131"/>
      <c r="C62" s="133"/>
      <c r="D62" s="131"/>
      <c r="E62" s="116"/>
      <c r="F62" s="117"/>
      <c r="G62" s="116"/>
      <c r="H62" s="117"/>
      <c r="I62" s="42"/>
      <c r="J62" s="50">
        <f>J61+25</f>
        <v>86025</v>
      </c>
      <c r="K62" s="118">
        <f>$Z$36-($AD$33*($Z$35-$J62))</f>
        <v>788.038</v>
      </c>
      <c r="L62" s="119"/>
      <c r="M62" s="43">
        <v>16</v>
      </c>
      <c r="N62" s="137">
        <f>-0.03716+((0.03716-0.0182)/($J$63-$J$61))*($J62-$J$61)</f>
        <v>-0.02639216719672976</v>
      </c>
      <c r="O62" s="138"/>
      <c r="P62" s="120">
        <f>N62*M62</f>
        <v>-0.42227467514767614</v>
      </c>
      <c r="Q62" s="117"/>
      <c r="R62" s="121" t="s">
        <v>73</v>
      </c>
      <c r="S62" s="122"/>
      <c r="T62" s="118">
        <f>P62+K62</f>
        <v>787.6157253248523</v>
      </c>
      <c r="U62" s="119"/>
      <c r="V62" s="41"/>
      <c r="Y62" s="45"/>
      <c r="Z62" s="33">
        <v>788.8748</v>
      </c>
      <c r="AA62" s="27" t="s">
        <v>23</v>
      </c>
      <c r="AB62" s="13"/>
      <c r="AC62" s="20"/>
      <c r="AD62" s="60"/>
      <c r="AE62" s="20"/>
    </row>
    <row r="63" spans="1:31" s="8" customFormat="1" ht="12.75" customHeight="1">
      <c r="A63" s="132"/>
      <c r="B63" s="131"/>
      <c r="C63" s="133"/>
      <c r="D63" s="131"/>
      <c r="E63" s="116"/>
      <c r="F63" s="117"/>
      <c r="G63" s="116"/>
      <c r="H63" s="117"/>
      <c r="I63" s="42"/>
      <c r="J63" s="68">
        <v>86044.02</v>
      </c>
      <c r="K63" s="118">
        <f>$Z$36-($AD$33*($Z$35-$J63))</f>
        <v>788.8747658800002</v>
      </c>
      <c r="L63" s="119"/>
      <c r="M63" s="72">
        <v>16</v>
      </c>
      <c r="N63" s="137">
        <f>-0.03716+((0.03716-0.0182)/($J$63-$J$61))*($J63-$J$61)</f>
        <v>-0.0182</v>
      </c>
      <c r="O63" s="138"/>
      <c r="P63" s="125">
        <f>N63*M63</f>
        <v>-0.2912</v>
      </c>
      <c r="Q63" s="126"/>
      <c r="R63" s="110" t="s">
        <v>73</v>
      </c>
      <c r="S63" s="111"/>
      <c r="T63" s="123">
        <f>P63+K63</f>
        <v>788.5835658800002</v>
      </c>
      <c r="U63" s="124"/>
      <c r="V63" s="41"/>
      <c r="Y63" s="45"/>
      <c r="Z63" s="29"/>
      <c r="AA63" s="19"/>
      <c r="AB63" s="19"/>
      <c r="AC63" s="20"/>
      <c r="AD63" s="60"/>
      <c r="AE63" s="20"/>
    </row>
    <row r="64" spans="1:30" s="8" customFormat="1" ht="12.75" customHeight="1">
      <c r="A64" s="132"/>
      <c r="B64" s="131"/>
      <c r="C64" s="133"/>
      <c r="D64" s="131"/>
      <c r="E64" s="116"/>
      <c r="F64" s="117"/>
      <c r="G64" s="116"/>
      <c r="H64" s="117"/>
      <c r="I64" s="42"/>
      <c r="J64" s="36"/>
      <c r="K64" s="130"/>
      <c r="L64" s="131"/>
      <c r="M64" s="43"/>
      <c r="N64" s="116"/>
      <c r="O64" s="117"/>
      <c r="P64" s="120"/>
      <c r="Q64" s="117"/>
      <c r="R64" s="130"/>
      <c r="S64" s="131"/>
      <c r="T64" s="118"/>
      <c r="U64" s="119"/>
      <c r="V64" s="41"/>
      <c r="AD64" s="63"/>
    </row>
    <row r="65" spans="1:30" s="8" customFormat="1" ht="12.75" customHeight="1">
      <c r="A65" s="132"/>
      <c r="B65" s="131"/>
      <c r="C65" s="133"/>
      <c r="D65" s="131"/>
      <c r="E65" s="116"/>
      <c r="F65" s="117"/>
      <c r="G65" s="116"/>
      <c r="H65" s="117"/>
      <c r="I65" s="42"/>
      <c r="J65" s="36"/>
      <c r="K65" s="130"/>
      <c r="L65" s="131"/>
      <c r="M65" s="43"/>
      <c r="N65" s="116"/>
      <c r="O65" s="117"/>
      <c r="P65" s="120"/>
      <c r="Q65" s="117"/>
      <c r="R65" s="130"/>
      <c r="S65" s="131"/>
      <c r="T65" s="118"/>
      <c r="U65" s="119"/>
      <c r="V65" s="41"/>
      <c r="AD65" s="63"/>
    </row>
    <row r="66" spans="1:30" s="8" customFormat="1" ht="12.75" customHeight="1">
      <c r="A66" s="132"/>
      <c r="B66" s="131"/>
      <c r="C66" s="133"/>
      <c r="D66" s="131"/>
      <c r="E66" s="116"/>
      <c r="F66" s="117"/>
      <c r="G66" s="116"/>
      <c r="H66" s="117"/>
      <c r="I66" s="42"/>
      <c r="J66" s="98">
        <v>86101.1662</v>
      </c>
      <c r="K66" s="130"/>
      <c r="L66" s="131"/>
      <c r="M66" s="43"/>
      <c r="N66" s="116"/>
      <c r="O66" s="117"/>
      <c r="P66" s="120"/>
      <c r="Q66" s="117"/>
      <c r="R66" s="130"/>
      <c r="S66" s="131"/>
      <c r="T66" s="118"/>
      <c r="U66" s="119"/>
      <c r="V66" s="67" t="s">
        <v>32</v>
      </c>
      <c r="AD66" s="63"/>
    </row>
    <row r="67" spans="1:30" s="8" customFormat="1" ht="12.75" customHeight="1">
      <c r="A67" s="132"/>
      <c r="B67" s="131"/>
      <c r="C67" s="133"/>
      <c r="D67" s="131"/>
      <c r="E67" s="116"/>
      <c r="F67" s="117"/>
      <c r="G67" s="116"/>
      <c r="H67" s="117"/>
      <c r="I67" s="42"/>
      <c r="J67" s="50"/>
      <c r="K67" s="120"/>
      <c r="L67" s="117"/>
      <c r="M67" s="42"/>
      <c r="N67" s="120"/>
      <c r="O67" s="131"/>
      <c r="P67" s="134"/>
      <c r="Q67" s="135"/>
      <c r="R67" s="130"/>
      <c r="S67" s="131"/>
      <c r="T67" s="118"/>
      <c r="U67" s="119"/>
      <c r="V67" s="41"/>
      <c r="AD67" s="63"/>
    </row>
    <row r="68" spans="1:30" s="8" customFormat="1" ht="12.75" customHeight="1">
      <c r="A68" s="132"/>
      <c r="B68" s="131"/>
      <c r="C68" s="133"/>
      <c r="D68" s="131"/>
      <c r="E68" s="116"/>
      <c r="F68" s="117"/>
      <c r="G68" s="116"/>
      <c r="H68" s="117"/>
      <c r="I68" s="42"/>
      <c r="J68" s="50"/>
      <c r="K68" s="120"/>
      <c r="L68" s="117"/>
      <c r="M68" s="42"/>
      <c r="N68" s="120"/>
      <c r="O68" s="131"/>
      <c r="P68" s="134"/>
      <c r="Q68" s="135"/>
      <c r="R68" s="130"/>
      <c r="S68" s="131"/>
      <c r="T68" s="118"/>
      <c r="U68" s="119"/>
      <c r="V68" s="41"/>
      <c r="AD68" s="63"/>
    </row>
    <row r="69" spans="1:30" s="8" customFormat="1" ht="12.75" customHeight="1">
      <c r="A69" s="132"/>
      <c r="B69" s="131"/>
      <c r="C69" s="133"/>
      <c r="D69" s="131"/>
      <c r="E69" s="116"/>
      <c r="F69" s="117"/>
      <c r="G69" s="116"/>
      <c r="H69" s="117"/>
      <c r="I69" s="42"/>
      <c r="J69" s="50"/>
      <c r="K69" s="120"/>
      <c r="L69" s="117"/>
      <c r="M69" s="42"/>
      <c r="N69" s="120"/>
      <c r="O69" s="131"/>
      <c r="P69" s="134"/>
      <c r="Q69" s="135"/>
      <c r="R69" s="130"/>
      <c r="S69" s="131"/>
      <c r="T69" s="118"/>
      <c r="U69" s="119"/>
      <c r="V69" s="41"/>
      <c r="AD69" s="63"/>
    </row>
    <row r="70" spans="1:30" s="8" customFormat="1" ht="12.75" customHeight="1">
      <c r="A70" s="132"/>
      <c r="B70" s="131"/>
      <c r="C70" s="133"/>
      <c r="D70" s="131"/>
      <c r="E70" s="116"/>
      <c r="F70" s="117"/>
      <c r="G70" s="116"/>
      <c r="H70" s="117"/>
      <c r="I70" s="42"/>
      <c r="J70" s="50"/>
      <c r="K70" s="120"/>
      <c r="L70" s="117"/>
      <c r="M70" s="42"/>
      <c r="N70" s="120"/>
      <c r="O70" s="131"/>
      <c r="P70" s="134"/>
      <c r="Q70" s="135"/>
      <c r="R70" s="130"/>
      <c r="S70" s="131"/>
      <c r="T70" s="118"/>
      <c r="U70" s="119"/>
      <c r="V70" s="41"/>
      <c r="AD70" s="63"/>
    </row>
    <row r="71" spans="1:30" s="8" customFormat="1" ht="12.75" customHeight="1">
      <c r="A71" s="132"/>
      <c r="B71" s="131"/>
      <c r="C71" s="133"/>
      <c r="D71" s="131"/>
      <c r="E71" s="116"/>
      <c r="F71" s="117"/>
      <c r="G71" s="116"/>
      <c r="H71" s="117"/>
      <c r="I71" s="42"/>
      <c r="J71" s="50"/>
      <c r="K71" s="120"/>
      <c r="L71" s="117"/>
      <c r="M71" s="42"/>
      <c r="N71" s="120"/>
      <c r="O71" s="131"/>
      <c r="P71" s="134"/>
      <c r="Q71" s="135"/>
      <c r="R71" s="130"/>
      <c r="S71" s="131"/>
      <c r="T71" s="118"/>
      <c r="U71" s="119"/>
      <c r="V71" s="41"/>
      <c r="AD71" s="63"/>
    </row>
    <row r="72" spans="1:30" s="8" customFormat="1" ht="12.75" customHeight="1">
      <c r="A72" s="132"/>
      <c r="B72" s="131"/>
      <c r="C72" s="133"/>
      <c r="D72" s="131"/>
      <c r="E72" s="116"/>
      <c r="F72" s="117"/>
      <c r="G72" s="116"/>
      <c r="H72" s="117"/>
      <c r="I72" s="42"/>
      <c r="J72" s="50"/>
      <c r="K72" s="120"/>
      <c r="L72" s="117"/>
      <c r="M72" s="42"/>
      <c r="N72" s="120"/>
      <c r="O72" s="131"/>
      <c r="P72" s="134"/>
      <c r="Q72" s="135"/>
      <c r="R72" s="130"/>
      <c r="S72" s="131"/>
      <c r="T72" s="118"/>
      <c r="U72" s="119"/>
      <c r="V72" s="41"/>
      <c r="AD72" s="63"/>
    </row>
    <row r="73" spans="1:31" s="8" customFormat="1" ht="12.75" customHeight="1">
      <c r="A73" s="132"/>
      <c r="B73" s="131"/>
      <c r="C73" s="133"/>
      <c r="D73" s="131"/>
      <c r="E73" s="116"/>
      <c r="F73" s="117"/>
      <c r="G73" s="116"/>
      <c r="H73" s="117"/>
      <c r="I73" s="42"/>
      <c r="J73" s="50"/>
      <c r="K73" s="120"/>
      <c r="L73" s="117"/>
      <c r="M73" s="42"/>
      <c r="N73" s="120"/>
      <c r="O73" s="131"/>
      <c r="P73" s="134"/>
      <c r="Q73" s="135"/>
      <c r="R73" s="130"/>
      <c r="S73" s="131"/>
      <c r="T73" s="118"/>
      <c r="U73" s="119"/>
      <c r="V73" s="41"/>
      <c r="Z73"/>
      <c r="AA73"/>
      <c r="AB73"/>
      <c r="AC73"/>
      <c r="AD73" s="56"/>
      <c r="AE73"/>
    </row>
    <row r="74" spans="1:31" s="8" customFormat="1" ht="12.75" customHeight="1">
      <c r="A74" s="132"/>
      <c r="B74" s="131"/>
      <c r="C74" s="133"/>
      <c r="D74" s="131"/>
      <c r="E74" s="116"/>
      <c r="F74" s="117"/>
      <c r="G74" s="116"/>
      <c r="H74" s="117"/>
      <c r="I74" s="42"/>
      <c r="J74" s="50"/>
      <c r="K74" s="120"/>
      <c r="L74" s="117"/>
      <c r="M74" s="42"/>
      <c r="N74" s="120"/>
      <c r="O74" s="131"/>
      <c r="P74" s="134"/>
      <c r="Q74" s="135"/>
      <c r="R74" s="130"/>
      <c r="S74" s="131"/>
      <c r="T74" s="118"/>
      <c r="U74" s="119"/>
      <c r="V74" s="41"/>
      <c r="Z74"/>
      <c r="AA74"/>
      <c r="AB74"/>
      <c r="AC74"/>
      <c r="AD74" s="56"/>
      <c r="AE74"/>
    </row>
    <row r="75" spans="1:31" s="8" customFormat="1" ht="12.75" customHeight="1">
      <c r="A75" s="132"/>
      <c r="B75" s="131"/>
      <c r="C75" s="133"/>
      <c r="D75" s="131"/>
      <c r="E75" s="116"/>
      <c r="F75" s="117"/>
      <c r="G75" s="116"/>
      <c r="H75" s="117"/>
      <c r="I75" s="42"/>
      <c r="J75" s="50"/>
      <c r="K75" s="120"/>
      <c r="L75" s="117"/>
      <c r="M75" s="42"/>
      <c r="N75" s="120"/>
      <c r="O75" s="131"/>
      <c r="P75" s="134"/>
      <c r="Q75" s="135"/>
      <c r="R75" s="130"/>
      <c r="S75" s="131"/>
      <c r="T75" s="118"/>
      <c r="U75" s="119"/>
      <c r="V75" s="41"/>
      <c r="Z75"/>
      <c r="AA75"/>
      <c r="AB75"/>
      <c r="AC75"/>
      <c r="AD75" s="56"/>
      <c r="AE75"/>
    </row>
    <row r="76" spans="1:31" s="8" customFormat="1" ht="12.75" customHeight="1">
      <c r="A76" s="132"/>
      <c r="B76" s="131"/>
      <c r="C76" s="133"/>
      <c r="D76" s="131"/>
      <c r="E76" s="116"/>
      <c r="F76" s="117"/>
      <c r="G76" s="116"/>
      <c r="H76" s="117"/>
      <c r="I76" s="42"/>
      <c r="J76" s="50"/>
      <c r="K76" s="120"/>
      <c r="L76" s="117"/>
      <c r="M76" s="42"/>
      <c r="N76" s="120"/>
      <c r="O76" s="131"/>
      <c r="P76" s="134"/>
      <c r="Q76" s="135"/>
      <c r="R76" s="130"/>
      <c r="S76" s="131"/>
      <c r="T76" s="118"/>
      <c r="U76" s="119"/>
      <c r="V76" s="41"/>
      <c r="Z76"/>
      <c r="AA76"/>
      <c r="AB76"/>
      <c r="AC76"/>
      <c r="AD76" s="56"/>
      <c r="AE76"/>
    </row>
    <row r="77" spans="1:31" s="8" customFormat="1" ht="12.75" customHeight="1">
      <c r="A77" s="132"/>
      <c r="B77" s="131"/>
      <c r="C77" s="133"/>
      <c r="D77" s="131"/>
      <c r="E77" s="116"/>
      <c r="F77" s="117"/>
      <c r="G77" s="136"/>
      <c r="H77" s="135"/>
      <c r="I77" s="42"/>
      <c r="J77" s="50"/>
      <c r="K77" s="120"/>
      <c r="L77" s="117"/>
      <c r="M77" s="42"/>
      <c r="N77" s="120"/>
      <c r="O77" s="131"/>
      <c r="P77" s="134"/>
      <c r="Q77" s="135"/>
      <c r="R77" s="130"/>
      <c r="S77" s="131"/>
      <c r="T77" s="118"/>
      <c r="U77" s="119"/>
      <c r="V77" s="41"/>
      <c r="Z77"/>
      <c r="AA77"/>
      <c r="AB77"/>
      <c r="AC77"/>
      <c r="AD77" s="56"/>
      <c r="AE77"/>
    </row>
    <row r="78" spans="1:32" s="8" customFormat="1" ht="12.75" customHeight="1">
      <c r="A78" s="132"/>
      <c r="B78" s="131"/>
      <c r="C78" s="133"/>
      <c r="D78" s="131"/>
      <c r="E78" s="116"/>
      <c r="F78" s="117"/>
      <c r="G78" s="136"/>
      <c r="H78" s="135"/>
      <c r="I78" s="42"/>
      <c r="J78" s="50"/>
      <c r="K78" s="120"/>
      <c r="L78" s="117"/>
      <c r="M78" s="42"/>
      <c r="N78" s="120"/>
      <c r="O78" s="131"/>
      <c r="P78" s="134"/>
      <c r="Q78" s="135"/>
      <c r="R78" s="130"/>
      <c r="S78" s="131"/>
      <c r="T78" s="118"/>
      <c r="U78" s="119"/>
      <c r="V78" s="41"/>
      <c r="Z78"/>
      <c r="AA78"/>
      <c r="AB78"/>
      <c r="AC78"/>
      <c r="AD78" s="56"/>
      <c r="AE78"/>
      <c r="AF78"/>
    </row>
    <row r="79" spans="1:32" s="8" customFormat="1" ht="12.75" customHeight="1">
      <c r="A79" s="132"/>
      <c r="B79" s="131"/>
      <c r="C79" s="133"/>
      <c r="D79" s="131"/>
      <c r="E79" s="116"/>
      <c r="F79" s="117"/>
      <c r="G79" s="136"/>
      <c r="H79" s="135"/>
      <c r="I79" s="42"/>
      <c r="J79" s="50"/>
      <c r="K79" s="130"/>
      <c r="L79" s="131"/>
      <c r="M79" s="42"/>
      <c r="N79" s="120"/>
      <c r="O79" s="131"/>
      <c r="P79" s="134"/>
      <c r="Q79" s="135"/>
      <c r="R79" s="130"/>
      <c r="S79" s="131"/>
      <c r="T79" s="118"/>
      <c r="U79" s="119"/>
      <c r="V79" s="41"/>
      <c r="Z79"/>
      <c r="AA79"/>
      <c r="AB79"/>
      <c r="AC79"/>
      <c r="AD79" s="56"/>
      <c r="AE79"/>
      <c r="AF79"/>
    </row>
    <row r="80" spans="1:32" s="8" customFormat="1" ht="12.75" customHeight="1">
      <c r="A80" s="132"/>
      <c r="B80" s="131"/>
      <c r="C80" s="133"/>
      <c r="D80" s="131"/>
      <c r="E80" s="116"/>
      <c r="F80" s="117"/>
      <c r="G80" s="116"/>
      <c r="H80" s="117"/>
      <c r="I80" s="42"/>
      <c r="J80" s="50"/>
      <c r="K80" s="130"/>
      <c r="L80" s="131"/>
      <c r="M80" s="41"/>
      <c r="N80" s="130"/>
      <c r="O80" s="131"/>
      <c r="P80" s="130"/>
      <c r="Q80" s="131"/>
      <c r="R80" s="130"/>
      <c r="S80" s="131"/>
      <c r="T80" s="130"/>
      <c r="U80" s="131"/>
      <c r="V80" s="41"/>
      <c r="Z80"/>
      <c r="AA80"/>
      <c r="AB80"/>
      <c r="AC80"/>
      <c r="AD80" s="56"/>
      <c r="AE80"/>
      <c r="AF80"/>
    </row>
    <row r="81" spans="1:32" s="8" customFormat="1" ht="12.75" customHeight="1">
      <c r="A81" s="132"/>
      <c r="B81" s="131"/>
      <c r="C81" s="133"/>
      <c r="D81" s="131"/>
      <c r="E81" s="116"/>
      <c r="F81" s="117"/>
      <c r="G81" s="116"/>
      <c r="H81" s="117"/>
      <c r="I81" s="42"/>
      <c r="J81" s="50"/>
      <c r="K81" s="130"/>
      <c r="L81" s="131"/>
      <c r="M81" s="41"/>
      <c r="N81" s="130"/>
      <c r="O81" s="131"/>
      <c r="P81" s="130"/>
      <c r="Q81" s="131"/>
      <c r="R81" s="130"/>
      <c r="S81" s="131"/>
      <c r="T81" s="130"/>
      <c r="U81" s="131"/>
      <c r="V81" s="41"/>
      <c r="Z81"/>
      <c r="AA81"/>
      <c r="AB81"/>
      <c r="AC81"/>
      <c r="AD81" s="56"/>
      <c r="AE81"/>
      <c r="AF81"/>
    </row>
    <row r="82" spans="1:32" s="8" customFormat="1" ht="12.75" customHeight="1">
      <c r="A82" s="129"/>
      <c r="B82" s="113"/>
      <c r="C82" s="127"/>
      <c r="D82" s="113"/>
      <c r="E82" s="128"/>
      <c r="F82" s="126"/>
      <c r="G82" s="116"/>
      <c r="H82" s="117"/>
      <c r="I82" s="42"/>
      <c r="J82" s="36"/>
      <c r="K82" s="118"/>
      <c r="L82" s="119"/>
      <c r="M82" s="9"/>
      <c r="N82" s="112"/>
      <c r="O82" s="113"/>
      <c r="P82" s="112"/>
      <c r="Q82" s="113"/>
      <c r="R82" s="112"/>
      <c r="S82" s="113"/>
      <c r="T82" s="112"/>
      <c r="U82" s="113"/>
      <c r="V82" s="9"/>
      <c r="Z82"/>
      <c r="AA82"/>
      <c r="AB82"/>
      <c r="AC82"/>
      <c r="AD82" s="56"/>
      <c r="AE82"/>
      <c r="AF82"/>
    </row>
    <row r="83" spans="1:32" s="8" customFormat="1" ht="12.75" customHeight="1">
      <c r="A83" s="129"/>
      <c r="B83" s="113"/>
      <c r="C83" s="127"/>
      <c r="D83" s="113"/>
      <c r="E83" s="128"/>
      <c r="F83" s="126"/>
      <c r="G83" s="116"/>
      <c r="H83" s="117"/>
      <c r="I83" s="42"/>
      <c r="J83" s="36"/>
      <c r="K83" s="118"/>
      <c r="L83" s="119"/>
      <c r="M83" s="9"/>
      <c r="N83" s="112"/>
      <c r="O83" s="113"/>
      <c r="P83" s="112"/>
      <c r="Q83" s="113"/>
      <c r="R83" s="112"/>
      <c r="S83" s="113"/>
      <c r="T83" s="112"/>
      <c r="U83" s="113"/>
      <c r="V83" s="9"/>
      <c r="Z83"/>
      <c r="AA83"/>
      <c r="AB83"/>
      <c r="AC83"/>
      <c r="AD83" s="56"/>
      <c r="AE83"/>
      <c r="AF83"/>
    </row>
    <row r="84" spans="1:32" s="8" customFormat="1" ht="12.75" customHeight="1">
      <c r="A84" s="129"/>
      <c r="B84" s="113"/>
      <c r="C84" s="127"/>
      <c r="D84" s="113"/>
      <c r="E84" s="128"/>
      <c r="F84" s="126"/>
      <c r="G84" s="116"/>
      <c r="H84" s="117"/>
      <c r="I84" s="42"/>
      <c r="J84" s="36"/>
      <c r="K84" s="118"/>
      <c r="L84" s="119"/>
      <c r="M84" s="9"/>
      <c r="N84" s="112"/>
      <c r="O84" s="113"/>
      <c r="P84" s="112"/>
      <c r="Q84" s="113"/>
      <c r="R84" s="112"/>
      <c r="S84" s="113"/>
      <c r="T84" s="112"/>
      <c r="U84" s="113"/>
      <c r="V84" s="9"/>
      <c r="Z84"/>
      <c r="AA84"/>
      <c r="AB84"/>
      <c r="AC84"/>
      <c r="AD84" s="56"/>
      <c r="AE84"/>
      <c r="AF84"/>
    </row>
    <row r="85" spans="1:32" s="8" customFormat="1" ht="12.75" customHeight="1">
      <c r="A85" s="129"/>
      <c r="B85" s="113"/>
      <c r="C85" s="127"/>
      <c r="D85" s="113"/>
      <c r="E85" s="128"/>
      <c r="F85" s="126"/>
      <c r="G85" s="116"/>
      <c r="H85" s="117"/>
      <c r="I85" s="42"/>
      <c r="J85" s="36"/>
      <c r="K85" s="118"/>
      <c r="L85" s="119"/>
      <c r="M85" s="9"/>
      <c r="N85" s="112"/>
      <c r="O85" s="113"/>
      <c r="P85" s="112"/>
      <c r="Q85" s="113"/>
      <c r="R85" s="112"/>
      <c r="S85" s="113"/>
      <c r="T85" s="112"/>
      <c r="U85" s="113"/>
      <c r="V85" s="9"/>
      <c r="Z85"/>
      <c r="AA85"/>
      <c r="AB85"/>
      <c r="AC85"/>
      <c r="AD85" s="56"/>
      <c r="AE85"/>
      <c r="AF85"/>
    </row>
    <row r="86" spans="1:32" s="8" customFormat="1" ht="12.75" customHeight="1">
      <c r="A86" s="129"/>
      <c r="B86" s="113"/>
      <c r="C86" s="127"/>
      <c r="D86" s="113"/>
      <c r="E86" s="128"/>
      <c r="F86" s="126"/>
      <c r="G86" s="116"/>
      <c r="H86" s="117"/>
      <c r="I86" s="42"/>
      <c r="J86" s="36"/>
      <c r="K86" s="118"/>
      <c r="L86" s="119"/>
      <c r="M86" s="9"/>
      <c r="N86" s="112"/>
      <c r="O86" s="113"/>
      <c r="P86" s="112"/>
      <c r="Q86" s="113"/>
      <c r="R86" s="112"/>
      <c r="S86" s="113"/>
      <c r="T86" s="112"/>
      <c r="U86" s="113"/>
      <c r="V86" s="9"/>
      <c r="Z86"/>
      <c r="AA86"/>
      <c r="AB86"/>
      <c r="AC86"/>
      <c r="AD86" s="56"/>
      <c r="AE86"/>
      <c r="AF86"/>
    </row>
    <row r="87" spans="1:32" s="8" customFormat="1" ht="12.75" customHeight="1">
      <c r="A87" s="129"/>
      <c r="B87" s="113"/>
      <c r="C87" s="127"/>
      <c r="D87" s="113"/>
      <c r="E87" s="128"/>
      <c r="F87" s="126"/>
      <c r="G87" s="116"/>
      <c r="H87" s="117"/>
      <c r="I87" s="42"/>
      <c r="J87" s="36"/>
      <c r="K87" s="118"/>
      <c r="L87" s="119"/>
      <c r="M87" s="9"/>
      <c r="N87" s="112"/>
      <c r="O87" s="113"/>
      <c r="P87" s="112"/>
      <c r="Q87" s="113"/>
      <c r="R87" s="112"/>
      <c r="S87" s="113"/>
      <c r="T87" s="112"/>
      <c r="U87" s="113"/>
      <c r="V87" s="9"/>
      <c r="Z87"/>
      <c r="AA87"/>
      <c r="AB87"/>
      <c r="AC87"/>
      <c r="AD87" s="56"/>
      <c r="AE87"/>
      <c r="AF87"/>
    </row>
    <row r="88" spans="1:32" s="8" customFormat="1" ht="12.75" customHeight="1">
      <c r="A88" s="129"/>
      <c r="B88" s="113"/>
      <c r="C88" s="127"/>
      <c r="D88" s="113"/>
      <c r="E88" s="128"/>
      <c r="F88" s="126"/>
      <c r="G88" s="116"/>
      <c r="H88" s="117"/>
      <c r="I88" s="42"/>
      <c r="J88" s="37"/>
      <c r="K88" s="118"/>
      <c r="L88" s="119"/>
      <c r="M88" s="9"/>
      <c r="N88" s="112"/>
      <c r="O88" s="113"/>
      <c r="P88" s="112"/>
      <c r="Q88" s="113"/>
      <c r="R88" s="112"/>
      <c r="S88" s="113"/>
      <c r="T88" s="112"/>
      <c r="U88" s="113"/>
      <c r="V88" s="9"/>
      <c r="Z88"/>
      <c r="AA88"/>
      <c r="AB88"/>
      <c r="AC88"/>
      <c r="AD88" s="56"/>
      <c r="AE88"/>
      <c r="AF88"/>
    </row>
    <row r="89" spans="1:32" s="8" customFormat="1" ht="12.75" customHeight="1">
      <c r="A89" s="127"/>
      <c r="B89" s="113"/>
      <c r="C89" s="127"/>
      <c r="D89" s="113"/>
      <c r="E89" s="127"/>
      <c r="F89" s="113"/>
      <c r="G89" s="116"/>
      <c r="H89" s="117"/>
      <c r="I89" s="41"/>
      <c r="J89" s="36"/>
      <c r="K89" s="112"/>
      <c r="L89" s="113"/>
      <c r="M89" s="9"/>
      <c r="N89" s="112"/>
      <c r="O89" s="113"/>
      <c r="P89" s="112"/>
      <c r="Q89" s="113"/>
      <c r="R89" s="112"/>
      <c r="S89" s="113"/>
      <c r="T89" s="112"/>
      <c r="U89" s="113"/>
      <c r="V89" s="9"/>
      <c r="Z89"/>
      <c r="AA89"/>
      <c r="AB89"/>
      <c r="AC89"/>
      <c r="AD89" s="56"/>
      <c r="AE89"/>
      <c r="AF89"/>
    </row>
    <row r="90" spans="1:33" s="8" customFormat="1" ht="12.75" customHeight="1">
      <c r="A90" s="127"/>
      <c r="B90" s="113"/>
      <c r="C90" s="127"/>
      <c r="D90" s="113"/>
      <c r="E90" s="127"/>
      <c r="F90" s="113"/>
      <c r="G90" s="128"/>
      <c r="H90" s="126"/>
      <c r="I90" s="9"/>
      <c r="J90" s="36"/>
      <c r="K90" s="112"/>
      <c r="L90" s="113"/>
      <c r="M90" s="9"/>
      <c r="N90" s="112"/>
      <c r="O90" s="113"/>
      <c r="P90" s="112"/>
      <c r="Q90" s="113"/>
      <c r="R90" s="112"/>
      <c r="S90" s="113"/>
      <c r="T90" s="112"/>
      <c r="U90" s="113"/>
      <c r="V90" s="9"/>
      <c r="Z90"/>
      <c r="AA90"/>
      <c r="AB90"/>
      <c r="AC90"/>
      <c r="AD90" s="56"/>
      <c r="AE90"/>
      <c r="AF90"/>
      <c r="AG90"/>
    </row>
    <row r="91" spans="1:33" s="8" customFormat="1" ht="12.75" customHeight="1">
      <c r="A91" s="127"/>
      <c r="B91" s="113"/>
      <c r="C91" s="127"/>
      <c r="D91" s="113"/>
      <c r="E91" s="127"/>
      <c r="F91" s="113"/>
      <c r="G91" s="128"/>
      <c r="H91" s="126"/>
      <c r="I91" s="9"/>
      <c r="J91" s="36"/>
      <c r="K91" s="112"/>
      <c r="L91" s="113"/>
      <c r="M91" s="9"/>
      <c r="N91" s="112"/>
      <c r="O91" s="113"/>
      <c r="P91" s="112"/>
      <c r="Q91" s="113"/>
      <c r="R91" s="112"/>
      <c r="S91" s="113"/>
      <c r="T91" s="112"/>
      <c r="U91" s="113"/>
      <c r="V91" s="9"/>
      <c r="Z91"/>
      <c r="AA91"/>
      <c r="AB91"/>
      <c r="AC91"/>
      <c r="AD91" s="56"/>
      <c r="AE91"/>
      <c r="AF91"/>
      <c r="AG91"/>
    </row>
    <row r="92" spans="1:33" s="8" customFormat="1" ht="12.75" customHeight="1">
      <c r="A92" s="127"/>
      <c r="B92" s="113"/>
      <c r="C92" s="127"/>
      <c r="D92" s="113"/>
      <c r="E92" s="127"/>
      <c r="F92" s="113"/>
      <c r="G92" s="128"/>
      <c r="H92" s="126"/>
      <c r="I92" s="9"/>
      <c r="J92" s="36"/>
      <c r="K92" s="112"/>
      <c r="L92" s="113"/>
      <c r="M92" s="9"/>
      <c r="N92" s="112"/>
      <c r="O92" s="113"/>
      <c r="P92" s="112"/>
      <c r="Q92" s="113"/>
      <c r="R92" s="112"/>
      <c r="S92" s="113"/>
      <c r="T92" s="112"/>
      <c r="U92" s="113"/>
      <c r="V92" s="9"/>
      <c r="Z92"/>
      <c r="AA92"/>
      <c r="AB92"/>
      <c r="AC92"/>
      <c r="AD92" s="56"/>
      <c r="AE92"/>
      <c r="AF92"/>
      <c r="AG92"/>
    </row>
    <row r="93" spans="1:33" s="8" customFormat="1" ht="12.75" customHeight="1">
      <c r="A93" s="127"/>
      <c r="B93" s="113"/>
      <c r="C93" s="127"/>
      <c r="D93" s="113"/>
      <c r="E93" s="127"/>
      <c r="F93" s="113"/>
      <c r="G93" s="128"/>
      <c r="H93" s="126"/>
      <c r="I93" s="9"/>
      <c r="J93" s="36"/>
      <c r="K93" s="112"/>
      <c r="L93" s="113"/>
      <c r="M93" s="9"/>
      <c r="N93" s="112"/>
      <c r="O93" s="113"/>
      <c r="P93" s="112"/>
      <c r="Q93" s="113"/>
      <c r="R93" s="112"/>
      <c r="S93" s="113"/>
      <c r="T93" s="112"/>
      <c r="U93" s="113"/>
      <c r="V93" s="9"/>
      <c r="Z93"/>
      <c r="AA93"/>
      <c r="AB93"/>
      <c r="AC93"/>
      <c r="AD93" s="56"/>
      <c r="AE93"/>
      <c r="AF93"/>
      <c r="AG93"/>
    </row>
    <row r="94" spans="1:33" s="8" customFormat="1" ht="12.75" customHeight="1">
      <c r="A94" s="127"/>
      <c r="B94" s="113"/>
      <c r="C94" s="127"/>
      <c r="D94" s="113"/>
      <c r="E94" s="127"/>
      <c r="F94" s="113"/>
      <c r="G94" s="128"/>
      <c r="H94" s="126"/>
      <c r="I94" s="9"/>
      <c r="J94" s="36"/>
      <c r="K94" s="112"/>
      <c r="L94" s="113"/>
      <c r="M94" s="9"/>
      <c r="N94" s="112"/>
      <c r="O94" s="113"/>
      <c r="P94" s="112"/>
      <c r="Q94" s="113"/>
      <c r="R94" s="112"/>
      <c r="S94" s="113"/>
      <c r="T94" s="112"/>
      <c r="U94" s="113"/>
      <c r="V94" s="9"/>
      <c r="Z94"/>
      <c r="AA94"/>
      <c r="AB94"/>
      <c r="AC94"/>
      <c r="AD94" s="56"/>
      <c r="AE94"/>
      <c r="AF94"/>
      <c r="AG94"/>
    </row>
    <row r="95" spans="1:33" s="8" customFormat="1" ht="12.75" customHeight="1">
      <c r="A95" s="127"/>
      <c r="B95" s="113"/>
      <c r="C95" s="127"/>
      <c r="D95" s="113"/>
      <c r="E95" s="127"/>
      <c r="F95" s="113"/>
      <c r="G95" s="128"/>
      <c r="H95" s="126"/>
      <c r="I95" s="9"/>
      <c r="J95" s="36"/>
      <c r="K95" s="112"/>
      <c r="L95" s="113"/>
      <c r="M95" s="9"/>
      <c r="N95" s="112"/>
      <c r="O95" s="113"/>
      <c r="P95" s="112"/>
      <c r="Q95" s="113"/>
      <c r="R95" s="112"/>
      <c r="S95" s="113"/>
      <c r="T95" s="112"/>
      <c r="U95" s="113"/>
      <c r="V95" s="9"/>
      <c r="Z95"/>
      <c r="AA95"/>
      <c r="AB95"/>
      <c r="AC95"/>
      <c r="AD95" s="56"/>
      <c r="AE95"/>
      <c r="AF95"/>
      <c r="AG95"/>
    </row>
    <row r="96" spans="1:33" s="8" customFormat="1" ht="12.75" customHeight="1">
      <c r="A96" s="127"/>
      <c r="B96" s="113"/>
      <c r="C96" s="127"/>
      <c r="D96" s="113"/>
      <c r="E96" s="127"/>
      <c r="F96" s="113"/>
      <c r="G96" s="128"/>
      <c r="H96" s="126"/>
      <c r="I96" s="9"/>
      <c r="J96" s="36"/>
      <c r="K96" s="112"/>
      <c r="L96" s="113"/>
      <c r="M96" s="9"/>
      <c r="N96" s="112"/>
      <c r="O96" s="113"/>
      <c r="P96" s="112"/>
      <c r="Q96" s="113"/>
      <c r="R96" s="112"/>
      <c r="S96" s="113"/>
      <c r="T96" s="112"/>
      <c r="U96" s="113"/>
      <c r="V96" s="9"/>
      <c r="Z96"/>
      <c r="AA96"/>
      <c r="AB96"/>
      <c r="AC96"/>
      <c r="AD96" s="56"/>
      <c r="AE96"/>
      <c r="AF96"/>
      <c r="AG96"/>
    </row>
    <row r="97" spans="1:33" s="8" customFormat="1" ht="12.75" customHeight="1">
      <c r="A97" s="127"/>
      <c r="B97" s="113"/>
      <c r="C97" s="127"/>
      <c r="D97" s="113"/>
      <c r="E97" s="127"/>
      <c r="F97" s="113"/>
      <c r="G97" s="128"/>
      <c r="H97" s="126"/>
      <c r="I97" s="9"/>
      <c r="J97" s="36"/>
      <c r="K97" s="112"/>
      <c r="L97" s="113"/>
      <c r="M97" s="9"/>
      <c r="N97" s="112"/>
      <c r="O97" s="113"/>
      <c r="P97" s="112"/>
      <c r="Q97" s="113"/>
      <c r="R97" s="112"/>
      <c r="S97" s="113"/>
      <c r="T97" s="112"/>
      <c r="U97" s="113"/>
      <c r="V97" s="9"/>
      <c r="Z97"/>
      <c r="AA97"/>
      <c r="AB97"/>
      <c r="AC97"/>
      <c r="AD97" s="56"/>
      <c r="AE97"/>
      <c r="AF97"/>
      <c r="AG97"/>
    </row>
    <row r="98" spans="1:33" s="8" customFormat="1" ht="12.7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Z98"/>
      <c r="AA98"/>
      <c r="AB98"/>
      <c r="AC98"/>
      <c r="AD98" s="56"/>
      <c r="AE98"/>
      <c r="AF98"/>
      <c r="AG98"/>
    </row>
    <row r="99" spans="1:33" s="8" customFormat="1" ht="12.7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Z99"/>
      <c r="AA99"/>
      <c r="AB99"/>
      <c r="AC99"/>
      <c r="AD99" s="56"/>
      <c r="AE99"/>
      <c r="AF99"/>
      <c r="AG99"/>
    </row>
    <row r="100" spans="1:33" s="8" customFormat="1" ht="12.7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Y100"/>
      <c r="Z100"/>
      <c r="AA100"/>
      <c r="AB100"/>
      <c r="AC100"/>
      <c r="AD100" s="56"/>
      <c r="AE100"/>
      <c r="AF100"/>
      <c r="AG100"/>
    </row>
    <row r="101" spans="1:33" s="8" customFormat="1" ht="12.7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Y101"/>
      <c r="Z101"/>
      <c r="AA101"/>
      <c r="AB101"/>
      <c r="AC101"/>
      <c r="AD101" s="56"/>
      <c r="AE101"/>
      <c r="AF101"/>
      <c r="AG101"/>
    </row>
    <row r="102" spans="1:33" s="8" customFormat="1" ht="12.7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Y102"/>
      <c r="Z102"/>
      <c r="AA102"/>
      <c r="AB102"/>
      <c r="AC102"/>
      <c r="AD102" s="56"/>
      <c r="AE102"/>
      <c r="AF102"/>
      <c r="AG102"/>
    </row>
    <row r="103" spans="1:33" s="8" customFormat="1" ht="12.7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Y103"/>
      <c r="Z103"/>
      <c r="AA103"/>
      <c r="AB103"/>
      <c r="AC103"/>
      <c r="AD103" s="56"/>
      <c r="AE103"/>
      <c r="AF103"/>
      <c r="AG103"/>
    </row>
    <row r="104" spans="1:33" s="8" customFormat="1" ht="12.7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Y104"/>
      <c r="Z104"/>
      <c r="AA104"/>
      <c r="AB104"/>
      <c r="AC104"/>
      <c r="AD104" s="56"/>
      <c r="AE104"/>
      <c r="AF104"/>
      <c r="AG104"/>
    </row>
    <row r="105" spans="1:33" s="8" customFormat="1" ht="12.7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Y105"/>
      <c r="Z105"/>
      <c r="AA105"/>
      <c r="AB105"/>
      <c r="AC105"/>
      <c r="AD105" s="56"/>
      <c r="AE105"/>
      <c r="AF105"/>
      <c r="AG105"/>
    </row>
    <row r="106" spans="1:33" s="8" customFormat="1" ht="12.7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Y106"/>
      <c r="Z106"/>
      <c r="AA106"/>
      <c r="AB106"/>
      <c r="AC106"/>
      <c r="AD106" s="56"/>
      <c r="AE106"/>
      <c r="AF106"/>
      <c r="AG106"/>
    </row>
    <row r="107" spans="1:33" s="8" customFormat="1" ht="12.7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Y107"/>
      <c r="Z107"/>
      <c r="AA107"/>
      <c r="AB107"/>
      <c r="AC107"/>
      <c r="AD107" s="56"/>
      <c r="AE107"/>
      <c r="AF107"/>
      <c r="AG107"/>
    </row>
    <row r="108" spans="1:33" s="8" customFormat="1" ht="12.7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Y108"/>
      <c r="Z108"/>
      <c r="AA108"/>
      <c r="AB108"/>
      <c r="AC108"/>
      <c r="AD108" s="56"/>
      <c r="AE108"/>
      <c r="AF108"/>
      <c r="AG108"/>
    </row>
    <row r="109" spans="1:33" s="8" customFormat="1" ht="12.7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Y109"/>
      <c r="Z109"/>
      <c r="AA109"/>
      <c r="AB109"/>
      <c r="AC109"/>
      <c r="AD109" s="56"/>
      <c r="AE109"/>
      <c r="AF109"/>
      <c r="AG109"/>
    </row>
    <row r="110" spans="1:34" s="8" customFormat="1" ht="12.7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Y110"/>
      <c r="Z110"/>
      <c r="AA110"/>
      <c r="AB110"/>
      <c r="AC110"/>
      <c r="AD110" s="56"/>
      <c r="AE110"/>
      <c r="AF110"/>
      <c r="AG110"/>
      <c r="AH110"/>
    </row>
    <row r="111" spans="1:34" s="8" customFormat="1" ht="12.7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Y111"/>
      <c r="Z111"/>
      <c r="AA111"/>
      <c r="AB111"/>
      <c r="AC111"/>
      <c r="AD111" s="56"/>
      <c r="AE111"/>
      <c r="AF111"/>
      <c r="AG111"/>
      <c r="AH111"/>
    </row>
    <row r="112" spans="1:34" s="8" customFormat="1" ht="12.7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Y112"/>
      <c r="Z112"/>
      <c r="AA112"/>
      <c r="AB112"/>
      <c r="AC112"/>
      <c r="AD112" s="56"/>
      <c r="AE112"/>
      <c r="AF112"/>
      <c r="AG112"/>
      <c r="AH112"/>
    </row>
    <row r="113" spans="1:35" s="8" customFormat="1" ht="12.7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Y113"/>
      <c r="Z113"/>
      <c r="AA113"/>
      <c r="AB113"/>
      <c r="AC113"/>
      <c r="AD113" s="56"/>
      <c r="AE113"/>
      <c r="AF113"/>
      <c r="AG113"/>
      <c r="AH113"/>
      <c r="AI113"/>
    </row>
    <row r="114" spans="1:35" s="8" customFormat="1" ht="12.7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Y114"/>
      <c r="Z114"/>
      <c r="AA114"/>
      <c r="AB114"/>
      <c r="AC114"/>
      <c r="AD114" s="56"/>
      <c r="AE114"/>
      <c r="AF114"/>
      <c r="AG114"/>
      <c r="AH114"/>
      <c r="AI114"/>
    </row>
    <row r="115" spans="1:35" s="8" customFormat="1" ht="12.7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Y115"/>
      <c r="Z115"/>
      <c r="AA115"/>
      <c r="AB115"/>
      <c r="AC115"/>
      <c r="AD115" s="56"/>
      <c r="AE115"/>
      <c r="AF115"/>
      <c r="AG115"/>
      <c r="AH115"/>
      <c r="AI115"/>
    </row>
  </sheetData>
  <sheetProtection/>
  <mergeCells count="745">
    <mergeCell ref="A51:B51"/>
    <mergeCell ref="C51:D51"/>
    <mergeCell ref="E51:F51"/>
    <mergeCell ref="G51:H51"/>
    <mergeCell ref="A57:B57"/>
    <mergeCell ref="C57:D57"/>
    <mergeCell ref="E57:F57"/>
    <mergeCell ref="G57:H57"/>
    <mergeCell ref="A52:B52"/>
    <mergeCell ref="C52:D52"/>
    <mergeCell ref="P51:Q51"/>
    <mergeCell ref="R51:S51"/>
    <mergeCell ref="T51:U51"/>
    <mergeCell ref="K51:L51"/>
    <mergeCell ref="K57:L57"/>
    <mergeCell ref="N57:O57"/>
    <mergeCell ref="P57:Q57"/>
    <mergeCell ref="R57:S57"/>
    <mergeCell ref="T57:U57"/>
    <mergeCell ref="N54:O54"/>
    <mergeCell ref="P54:Q54"/>
    <mergeCell ref="R54:S54"/>
    <mergeCell ref="T54:U54"/>
    <mergeCell ref="A54:B54"/>
    <mergeCell ref="C54:D54"/>
    <mergeCell ref="E54:F54"/>
    <mergeCell ref="G54:H54"/>
    <mergeCell ref="K30:L30"/>
    <mergeCell ref="K35:L35"/>
    <mergeCell ref="K38:L38"/>
    <mergeCell ref="K42:L42"/>
    <mergeCell ref="K49:L49"/>
    <mergeCell ref="K59:L59"/>
    <mergeCell ref="K44:L44"/>
    <mergeCell ref="K54:L54"/>
    <mergeCell ref="A44:B44"/>
    <mergeCell ref="C44:D44"/>
    <mergeCell ref="E44:F44"/>
    <mergeCell ref="G44:H44"/>
    <mergeCell ref="N38:O38"/>
    <mergeCell ref="P38:Q38"/>
    <mergeCell ref="N44:O44"/>
    <mergeCell ref="P44:Q44"/>
    <mergeCell ref="A42:B42"/>
    <mergeCell ref="C42:D42"/>
    <mergeCell ref="N30:O30"/>
    <mergeCell ref="P30:Q30"/>
    <mergeCell ref="N35:O35"/>
    <mergeCell ref="P35:Q35"/>
    <mergeCell ref="N42:O42"/>
    <mergeCell ref="P42:Q42"/>
    <mergeCell ref="P31:Q31"/>
    <mergeCell ref="P34:Q34"/>
    <mergeCell ref="N41:O41"/>
    <mergeCell ref="P41:Q41"/>
    <mergeCell ref="R30:S30"/>
    <mergeCell ref="T30:U30"/>
    <mergeCell ref="R35:S35"/>
    <mergeCell ref="T35:U35"/>
    <mergeCell ref="R42:S42"/>
    <mergeCell ref="T42:U42"/>
    <mergeCell ref="R38:S38"/>
    <mergeCell ref="T38:U38"/>
    <mergeCell ref="R31:S31"/>
    <mergeCell ref="T31:U31"/>
    <mergeCell ref="G42:H42"/>
    <mergeCell ref="A35:B35"/>
    <mergeCell ref="C35:D35"/>
    <mergeCell ref="E35:F35"/>
    <mergeCell ref="G35:H35"/>
    <mergeCell ref="A38:B38"/>
    <mergeCell ref="C38:D38"/>
    <mergeCell ref="E38:F38"/>
    <mergeCell ref="G38:H38"/>
    <mergeCell ref="A30:B30"/>
    <mergeCell ref="C30:D30"/>
    <mergeCell ref="E30:F30"/>
    <mergeCell ref="G30:H30"/>
    <mergeCell ref="A49:B49"/>
    <mergeCell ref="C49:D49"/>
    <mergeCell ref="E49:F49"/>
    <mergeCell ref="G49:H49"/>
    <mergeCell ref="A34:B34"/>
    <mergeCell ref="E42:F42"/>
    <mergeCell ref="R46:S46"/>
    <mergeCell ref="A59:B59"/>
    <mergeCell ref="C59:D59"/>
    <mergeCell ref="E59:F59"/>
    <mergeCell ref="G59:H59"/>
    <mergeCell ref="A66:B66"/>
    <mergeCell ref="C66:D66"/>
    <mergeCell ref="E66:F66"/>
    <mergeCell ref="G66:H66"/>
    <mergeCell ref="A65:B65"/>
    <mergeCell ref="P53:Q53"/>
    <mergeCell ref="R44:S44"/>
    <mergeCell ref="T44:U44"/>
    <mergeCell ref="N49:O49"/>
    <mergeCell ref="P49:Q49"/>
    <mergeCell ref="R49:S49"/>
    <mergeCell ref="T49:U49"/>
    <mergeCell ref="P45:Q45"/>
    <mergeCell ref="T45:U45"/>
    <mergeCell ref="P46:Q46"/>
    <mergeCell ref="N59:O59"/>
    <mergeCell ref="P59:Q59"/>
    <mergeCell ref="R59:S59"/>
    <mergeCell ref="T59:U59"/>
    <mergeCell ref="N66:O66"/>
    <mergeCell ref="P66:Q66"/>
    <mergeCell ref="R66:S66"/>
    <mergeCell ref="T66:U66"/>
    <mergeCell ref="P65:Q65"/>
    <mergeCell ref="R65:S65"/>
    <mergeCell ref="R53:S53"/>
    <mergeCell ref="T53:U53"/>
    <mergeCell ref="P40:Q40"/>
    <mergeCell ref="P47:Q47"/>
    <mergeCell ref="P50:Q50"/>
    <mergeCell ref="A64:B64"/>
    <mergeCell ref="C64:D64"/>
    <mergeCell ref="A40:B40"/>
    <mergeCell ref="C40:D40"/>
    <mergeCell ref="E40:F40"/>
    <mergeCell ref="T25:U25"/>
    <mergeCell ref="P26:Q26"/>
    <mergeCell ref="R26:S26"/>
    <mergeCell ref="T26:U26"/>
    <mergeCell ref="P27:Q27"/>
    <mergeCell ref="R27:S27"/>
    <mergeCell ref="P25:Q25"/>
    <mergeCell ref="R25:S25"/>
    <mergeCell ref="T27:U27"/>
    <mergeCell ref="A1:V3"/>
    <mergeCell ref="A4:B5"/>
    <mergeCell ref="C4:D5"/>
    <mergeCell ref="E4:J5"/>
    <mergeCell ref="K4:S5"/>
    <mergeCell ref="T4:U5"/>
    <mergeCell ref="V4:V5"/>
    <mergeCell ref="A6:V6"/>
    <mergeCell ref="A7:I8"/>
    <mergeCell ref="J7:L7"/>
    <mergeCell ref="M7:U8"/>
    <mergeCell ref="V7:V18"/>
    <mergeCell ref="J8:L8"/>
    <mergeCell ref="A9:A18"/>
    <mergeCell ref="B9:B18"/>
    <mergeCell ref="C9:C18"/>
    <mergeCell ref="D9:D18"/>
    <mergeCell ref="E9:E18"/>
    <mergeCell ref="F9:F18"/>
    <mergeCell ref="G9:G18"/>
    <mergeCell ref="H9:H18"/>
    <mergeCell ref="I9:I18"/>
    <mergeCell ref="J9:J18"/>
    <mergeCell ref="K9:K18"/>
    <mergeCell ref="L9:L18"/>
    <mergeCell ref="M9:M18"/>
    <mergeCell ref="N9:N18"/>
    <mergeCell ref="O9:O18"/>
    <mergeCell ref="P9:P18"/>
    <mergeCell ref="Q9:Q18"/>
    <mergeCell ref="R9:R18"/>
    <mergeCell ref="S9:S18"/>
    <mergeCell ref="T9:T18"/>
    <mergeCell ref="U9:U18"/>
    <mergeCell ref="A19:B19"/>
    <mergeCell ref="C19:D19"/>
    <mergeCell ref="E19:F19"/>
    <mergeCell ref="G19:H19"/>
    <mergeCell ref="K19:L19"/>
    <mergeCell ref="N19:O19"/>
    <mergeCell ref="P19:Q19"/>
    <mergeCell ref="R19:S19"/>
    <mergeCell ref="T19:U19"/>
    <mergeCell ref="A20:B20"/>
    <mergeCell ref="C20:D20"/>
    <mergeCell ref="E20:F20"/>
    <mergeCell ref="G20:H20"/>
    <mergeCell ref="K20:L20"/>
    <mergeCell ref="N20:O20"/>
    <mergeCell ref="P20:Q20"/>
    <mergeCell ref="R20:S20"/>
    <mergeCell ref="T20:U20"/>
    <mergeCell ref="A21:B21"/>
    <mergeCell ref="C21:D21"/>
    <mergeCell ref="E21:F21"/>
    <mergeCell ref="G21:H21"/>
    <mergeCell ref="K21:L21"/>
    <mergeCell ref="N21:O21"/>
    <mergeCell ref="P21:Q21"/>
    <mergeCell ref="R21:S21"/>
    <mergeCell ref="T21:U21"/>
    <mergeCell ref="A22:B22"/>
    <mergeCell ref="C22:D22"/>
    <mergeCell ref="E22:F22"/>
    <mergeCell ref="G22:H22"/>
    <mergeCell ref="K22:L22"/>
    <mergeCell ref="N22:O22"/>
    <mergeCell ref="P22:Q22"/>
    <mergeCell ref="R22:S22"/>
    <mergeCell ref="T22:U22"/>
    <mergeCell ref="A23:B23"/>
    <mergeCell ref="C23:D23"/>
    <mergeCell ref="E23:F23"/>
    <mergeCell ref="G23:H23"/>
    <mergeCell ref="K23:L23"/>
    <mergeCell ref="N23:O23"/>
    <mergeCell ref="P23:Q23"/>
    <mergeCell ref="R23:S23"/>
    <mergeCell ref="T23:U23"/>
    <mergeCell ref="P24:Q24"/>
    <mergeCell ref="A32:B32"/>
    <mergeCell ref="C32:D32"/>
    <mergeCell ref="E32:F32"/>
    <mergeCell ref="G32:H32"/>
    <mergeCell ref="A33:B33"/>
    <mergeCell ref="A24:B24"/>
    <mergeCell ref="C24:D24"/>
    <mergeCell ref="E24:F24"/>
    <mergeCell ref="G24:H24"/>
    <mergeCell ref="K24:L24"/>
    <mergeCell ref="N24:O24"/>
    <mergeCell ref="R24:S24"/>
    <mergeCell ref="T24:U24"/>
    <mergeCell ref="A25:B25"/>
    <mergeCell ref="C25:D25"/>
    <mergeCell ref="E25:F25"/>
    <mergeCell ref="G25:H25"/>
    <mergeCell ref="K25:L25"/>
    <mergeCell ref="N25:O25"/>
    <mergeCell ref="E27:F27"/>
    <mergeCell ref="G27:H27"/>
    <mergeCell ref="K27:L27"/>
    <mergeCell ref="N27:O27"/>
    <mergeCell ref="A26:B26"/>
    <mergeCell ref="C26:D26"/>
    <mergeCell ref="E26:F26"/>
    <mergeCell ref="G26:H26"/>
    <mergeCell ref="K26:L26"/>
    <mergeCell ref="N26:O26"/>
    <mergeCell ref="A28:B28"/>
    <mergeCell ref="C28:D28"/>
    <mergeCell ref="E28:F28"/>
    <mergeCell ref="G28:H28"/>
    <mergeCell ref="K28:L28"/>
    <mergeCell ref="N28:O28"/>
    <mergeCell ref="P28:Q28"/>
    <mergeCell ref="A27:B27"/>
    <mergeCell ref="C27:D27"/>
    <mergeCell ref="P29:Q29"/>
    <mergeCell ref="R29:S29"/>
    <mergeCell ref="T29:U29"/>
    <mergeCell ref="R28:S28"/>
    <mergeCell ref="T28:U28"/>
    <mergeCell ref="A29:B29"/>
    <mergeCell ref="C29:D29"/>
    <mergeCell ref="E29:F29"/>
    <mergeCell ref="G29:H29"/>
    <mergeCell ref="K29:L29"/>
    <mergeCell ref="N29:O29"/>
    <mergeCell ref="A31:B31"/>
    <mergeCell ref="C31:D31"/>
    <mergeCell ref="E31:F31"/>
    <mergeCell ref="G31:H31"/>
    <mergeCell ref="K31:L31"/>
    <mergeCell ref="N31:O31"/>
    <mergeCell ref="E34:F34"/>
    <mergeCell ref="G34:H34"/>
    <mergeCell ref="K34:L34"/>
    <mergeCell ref="N34:O34"/>
    <mergeCell ref="C33:D33"/>
    <mergeCell ref="R34:S34"/>
    <mergeCell ref="E33:F33"/>
    <mergeCell ref="G33:H33"/>
    <mergeCell ref="C34:D34"/>
    <mergeCell ref="T34:U34"/>
    <mergeCell ref="A36:B36"/>
    <mergeCell ref="C36:D36"/>
    <mergeCell ref="E36:F36"/>
    <mergeCell ref="G36:H36"/>
    <mergeCell ref="K36:L36"/>
    <mergeCell ref="N36:O36"/>
    <mergeCell ref="P36:Q36"/>
    <mergeCell ref="R36:S36"/>
    <mergeCell ref="T36:U36"/>
    <mergeCell ref="A37:B37"/>
    <mergeCell ref="C37:D37"/>
    <mergeCell ref="E37:F37"/>
    <mergeCell ref="G37:H37"/>
    <mergeCell ref="K37:L37"/>
    <mergeCell ref="N37:O37"/>
    <mergeCell ref="P37:Q37"/>
    <mergeCell ref="R37:S37"/>
    <mergeCell ref="T37:U37"/>
    <mergeCell ref="A39:B39"/>
    <mergeCell ref="C39:D39"/>
    <mergeCell ref="E39:F39"/>
    <mergeCell ref="G39:H39"/>
    <mergeCell ref="K39:L39"/>
    <mergeCell ref="N39:O39"/>
    <mergeCell ref="P39:Q39"/>
    <mergeCell ref="R39:S39"/>
    <mergeCell ref="T39:U39"/>
    <mergeCell ref="G40:H40"/>
    <mergeCell ref="K40:L40"/>
    <mergeCell ref="N40:O40"/>
    <mergeCell ref="R40:S40"/>
    <mergeCell ref="T40:U40"/>
    <mergeCell ref="A41:B41"/>
    <mergeCell ref="C41:D41"/>
    <mergeCell ref="E41:F41"/>
    <mergeCell ref="G41:H41"/>
    <mergeCell ref="K41:L41"/>
    <mergeCell ref="R41:S41"/>
    <mergeCell ref="T41:U41"/>
    <mergeCell ref="N60:O60"/>
    <mergeCell ref="K63:L63"/>
    <mergeCell ref="N63:O63"/>
    <mergeCell ref="R45:S45"/>
    <mergeCell ref="P43:Q43"/>
    <mergeCell ref="T46:U46"/>
    <mergeCell ref="R43:S43"/>
    <mergeCell ref="T43:U43"/>
    <mergeCell ref="R47:S47"/>
    <mergeCell ref="A43:B43"/>
    <mergeCell ref="C43:D43"/>
    <mergeCell ref="E43:F43"/>
    <mergeCell ref="G43:H43"/>
    <mergeCell ref="K43:L43"/>
    <mergeCell ref="N43:O43"/>
    <mergeCell ref="A45:B45"/>
    <mergeCell ref="C45:D45"/>
    <mergeCell ref="E45:F45"/>
    <mergeCell ref="G45:H45"/>
    <mergeCell ref="K45:L45"/>
    <mergeCell ref="N45:O45"/>
    <mergeCell ref="A46:B46"/>
    <mergeCell ref="C46:D46"/>
    <mergeCell ref="E46:F46"/>
    <mergeCell ref="G46:H46"/>
    <mergeCell ref="K46:L46"/>
    <mergeCell ref="N46:O46"/>
    <mergeCell ref="R32:S32"/>
    <mergeCell ref="T32:U32"/>
    <mergeCell ref="N33:O33"/>
    <mergeCell ref="P33:Q33"/>
    <mergeCell ref="R33:S33"/>
    <mergeCell ref="T33:U33"/>
    <mergeCell ref="P32:Q32"/>
    <mergeCell ref="A47:B47"/>
    <mergeCell ref="C47:D47"/>
    <mergeCell ref="E47:F47"/>
    <mergeCell ref="G47:H47"/>
    <mergeCell ref="K47:L47"/>
    <mergeCell ref="N47:O47"/>
    <mergeCell ref="T47:U47"/>
    <mergeCell ref="A48:B48"/>
    <mergeCell ref="C48:D48"/>
    <mergeCell ref="E48:F48"/>
    <mergeCell ref="G48:H48"/>
    <mergeCell ref="K48:L48"/>
    <mergeCell ref="N48:O48"/>
    <mergeCell ref="P48:Q48"/>
    <mergeCell ref="R48:S48"/>
    <mergeCell ref="T48:U48"/>
    <mergeCell ref="A50:B50"/>
    <mergeCell ref="C50:D50"/>
    <mergeCell ref="E50:F50"/>
    <mergeCell ref="G50:H50"/>
    <mergeCell ref="K50:L50"/>
    <mergeCell ref="N50:O50"/>
    <mergeCell ref="R50:S50"/>
    <mergeCell ref="T50:U50"/>
    <mergeCell ref="E52:F52"/>
    <mergeCell ref="G52:H52"/>
    <mergeCell ref="K52:L52"/>
    <mergeCell ref="N52:O52"/>
    <mergeCell ref="P52:Q52"/>
    <mergeCell ref="R52:S52"/>
    <mergeCell ref="T52:U52"/>
    <mergeCell ref="N51:O51"/>
    <mergeCell ref="E55:F55"/>
    <mergeCell ref="G55:H55"/>
    <mergeCell ref="K55:L55"/>
    <mergeCell ref="N55:O55"/>
    <mergeCell ref="A53:B53"/>
    <mergeCell ref="C53:D53"/>
    <mergeCell ref="E53:F53"/>
    <mergeCell ref="G53:H53"/>
    <mergeCell ref="K53:L53"/>
    <mergeCell ref="N53:O53"/>
    <mergeCell ref="P55:Q55"/>
    <mergeCell ref="R55:S55"/>
    <mergeCell ref="A56:B56"/>
    <mergeCell ref="C56:D56"/>
    <mergeCell ref="E56:F56"/>
    <mergeCell ref="G56:H56"/>
    <mergeCell ref="K56:L56"/>
    <mergeCell ref="N56:O56"/>
    <mergeCell ref="A55:B55"/>
    <mergeCell ref="C55:D55"/>
    <mergeCell ref="C58:D58"/>
    <mergeCell ref="E58:F58"/>
    <mergeCell ref="G58:H58"/>
    <mergeCell ref="K58:L58"/>
    <mergeCell ref="N58:O58"/>
    <mergeCell ref="T55:U55"/>
    <mergeCell ref="P56:Q56"/>
    <mergeCell ref="R56:S56"/>
    <mergeCell ref="T56:U56"/>
    <mergeCell ref="P58:Q58"/>
    <mergeCell ref="R58:S58"/>
    <mergeCell ref="T58:U58"/>
    <mergeCell ref="A60:B60"/>
    <mergeCell ref="C60:D60"/>
    <mergeCell ref="E60:F60"/>
    <mergeCell ref="G60:H60"/>
    <mergeCell ref="K60:L60"/>
    <mergeCell ref="P60:Q60"/>
    <mergeCell ref="A58:B58"/>
    <mergeCell ref="R60:S60"/>
    <mergeCell ref="A63:B63"/>
    <mergeCell ref="C63:D63"/>
    <mergeCell ref="T62:U62"/>
    <mergeCell ref="T60:U60"/>
    <mergeCell ref="A61:B61"/>
    <mergeCell ref="C61:D61"/>
    <mergeCell ref="E61:F61"/>
    <mergeCell ref="G61:H61"/>
    <mergeCell ref="K61:L61"/>
    <mergeCell ref="N61:O61"/>
    <mergeCell ref="A62:B62"/>
    <mergeCell ref="C62:D62"/>
    <mergeCell ref="E62:F62"/>
    <mergeCell ref="G62:H62"/>
    <mergeCell ref="K62:L62"/>
    <mergeCell ref="N62:O62"/>
    <mergeCell ref="T65:U65"/>
    <mergeCell ref="E64:F64"/>
    <mergeCell ref="G64:H64"/>
    <mergeCell ref="K64:L64"/>
    <mergeCell ref="N64:O64"/>
    <mergeCell ref="P64:Q64"/>
    <mergeCell ref="R64:S64"/>
    <mergeCell ref="E65:F65"/>
    <mergeCell ref="G65:H65"/>
    <mergeCell ref="K65:L65"/>
    <mergeCell ref="N65:O65"/>
    <mergeCell ref="A67:B67"/>
    <mergeCell ref="C67:D67"/>
    <mergeCell ref="E67:F67"/>
    <mergeCell ref="G67:H67"/>
    <mergeCell ref="K67:L67"/>
    <mergeCell ref="N67:O67"/>
    <mergeCell ref="K66:L66"/>
    <mergeCell ref="C65:D65"/>
    <mergeCell ref="P67:Q67"/>
    <mergeCell ref="R67:S67"/>
    <mergeCell ref="T67:U67"/>
    <mergeCell ref="A68:B68"/>
    <mergeCell ref="C68:D68"/>
    <mergeCell ref="E68:F68"/>
    <mergeCell ref="G68:H68"/>
    <mergeCell ref="K68:L68"/>
    <mergeCell ref="N68:O68"/>
    <mergeCell ref="P68:Q68"/>
    <mergeCell ref="R68:S68"/>
    <mergeCell ref="T68:U68"/>
    <mergeCell ref="A69:B69"/>
    <mergeCell ref="C69:D69"/>
    <mergeCell ref="E69:F69"/>
    <mergeCell ref="G69:H69"/>
    <mergeCell ref="K69:L69"/>
    <mergeCell ref="N69:O69"/>
    <mergeCell ref="P69:Q69"/>
    <mergeCell ref="R69:S69"/>
    <mergeCell ref="T69:U69"/>
    <mergeCell ref="A70:B70"/>
    <mergeCell ref="C70:D70"/>
    <mergeCell ref="E70:F70"/>
    <mergeCell ref="G70:H70"/>
    <mergeCell ref="K70:L70"/>
    <mergeCell ref="N70:O70"/>
    <mergeCell ref="P70:Q70"/>
    <mergeCell ref="R70:S70"/>
    <mergeCell ref="T70:U70"/>
    <mergeCell ref="A71:B71"/>
    <mergeCell ref="C71:D71"/>
    <mergeCell ref="E71:F71"/>
    <mergeCell ref="G71:H71"/>
    <mergeCell ref="K71:L71"/>
    <mergeCell ref="N71:O71"/>
    <mergeCell ref="P71:Q71"/>
    <mergeCell ref="R71:S71"/>
    <mergeCell ref="T71:U71"/>
    <mergeCell ref="A72:B72"/>
    <mergeCell ref="C72:D72"/>
    <mergeCell ref="E72:F72"/>
    <mergeCell ref="G72:H72"/>
    <mergeCell ref="K72:L72"/>
    <mergeCell ref="N72:O72"/>
    <mergeCell ref="P72:Q72"/>
    <mergeCell ref="R72:S72"/>
    <mergeCell ref="T72:U72"/>
    <mergeCell ref="A73:B73"/>
    <mergeCell ref="C73:D73"/>
    <mergeCell ref="E73:F73"/>
    <mergeCell ref="G73:H73"/>
    <mergeCell ref="K73:L73"/>
    <mergeCell ref="N73:O73"/>
    <mergeCell ref="P73:Q73"/>
    <mergeCell ref="R73:S73"/>
    <mergeCell ref="T73:U73"/>
    <mergeCell ref="A74:B74"/>
    <mergeCell ref="C74:D74"/>
    <mergeCell ref="E74:F74"/>
    <mergeCell ref="G74:H74"/>
    <mergeCell ref="K74:L74"/>
    <mergeCell ref="N74:O74"/>
    <mergeCell ref="P74:Q74"/>
    <mergeCell ref="R74:S74"/>
    <mergeCell ref="T74:U74"/>
    <mergeCell ref="A75:B75"/>
    <mergeCell ref="C75:D75"/>
    <mergeCell ref="E75:F75"/>
    <mergeCell ref="G75:H75"/>
    <mergeCell ref="K75:L75"/>
    <mergeCell ref="N75:O75"/>
    <mergeCell ref="P75:Q75"/>
    <mergeCell ref="R75:S75"/>
    <mergeCell ref="T75:U75"/>
    <mergeCell ref="A76:B76"/>
    <mergeCell ref="C76:D76"/>
    <mergeCell ref="E76:F76"/>
    <mergeCell ref="G76:H76"/>
    <mergeCell ref="K76:L76"/>
    <mergeCell ref="N76:O76"/>
    <mergeCell ref="P76:Q76"/>
    <mergeCell ref="R76:S76"/>
    <mergeCell ref="T76:U76"/>
    <mergeCell ref="A77:B77"/>
    <mergeCell ref="C77:D77"/>
    <mergeCell ref="E77:F77"/>
    <mergeCell ref="G77:H77"/>
    <mergeCell ref="K77:L77"/>
    <mergeCell ref="N77:O77"/>
    <mergeCell ref="P77:Q77"/>
    <mergeCell ref="R77:S77"/>
    <mergeCell ref="T77:U77"/>
    <mergeCell ref="A78:B78"/>
    <mergeCell ref="C78:D78"/>
    <mergeCell ref="E78:F78"/>
    <mergeCell ref="G78:H78"/>
    <mergeCell ref="K78:L78"/>
    <mergeCell ref="N78:O78"/>
    <mergeCell ref="P78:Q78"/>
    <mergeCell ref="R78:S78"/>
    <mergeCell ref="T78:U78"/>
    <mergeCell ref="A79:B79"/>
    <mergeCell ref="C79:D79"/>
    <mergeCell ref="E79:F79"/>
    <mergeCell ref="G79:H79"/>
    <mergeCell ref="K79:L79"/>
    <mergeCell ref="N79:O79"/>
    <mergeCell ref="P79:Q79"/>
    <mergeCell ref="R79:S79"/>
    <mergeCell ref="T79:U79"/>
    <mergeCell ref="A80:B80"/>
    <mergeCell ref="C80:D80"/>
    <mergeCell ref="E80:F80"/>
    <mergeCell ref="G80:H80"/>
    <mergeCell ref="K80:L80"/>
    <mergeCell ref="N80:O80"/>
    <mergeCell ref="P80:Q80"/>
    <mergeCell ref="R80:S80"/>
    <mergeCell ref="T80:U80"/>
    <mergeCell ref="A81:B81"/>
    <mergeCell ref="C81:D81"/>
    <mergeCell ref="E81:F81"/>
    <mergeCell ref="G81:H81"/>
    <mergeCell ref="K81:L81"/>
    <mergeCell ref="N81:O81"/>
    <mergeCell ref="P81:Q81"/>
    <mergeCell ref="R81:S81"/>
    <mergeCell ref="T81:U81"/>
    <mergeCell ref="A82:B82"/>
    <mergeCell ref="C82:D82"/>
    <mergeCell ref="E82:F82"/>
    <mergeCell ref="G82:H82"/>
    <mergeCell ref="K82:L82"/>
    <mergeCell ref="N82:O82"/>
    <mergeCell ref="P82:Q82"/>
    <mergeCell ref="R82:S82"/>
    <mergeCell ref="T82:U82"/>
    <mergeCell ref="A83:B83"/>
    <mergeCell ref="C83:D83"/>
    <mergeCell ref="E83:F83"/>
    <mergeCell ref="G83:H83"/>
    <mergeCell ref="K83:L83"/>
    <mergeCell ref="N83:O83"/>
    <mergeCell ref="P83:Q83"/>
    <mergeCell ref="R83:S83"/>
    <mergeCell ref="T83:U83"/>
    <mergeCell ref="A84:B84"/>
    <mergeCell ref="C84:D84"/>
    <mergeCell ref="E84:F84"/>
    <mergeCell ref="G84:H84"/>
    <mergeCell ref="K84:L84"/>
    <mergeCell ref="N84:O84"/>
    <mergeCell ref="P84:Q84"/>
    <mergeCell ref="R84:S84"/>
    <mergeCell ref="T84:U84"/>
    <mergeCell ref="A85:B85"/>
    <mergeCell ref="C85:D85"/>
    <mergeCell ref="E85:F85"/>
    <mergeCell ref="G85:H85"/>
    <mergeCell ref="K85:L85"/>
    <mergeCell ref="N85:O85"/>
    <mergeCell ref="P85:Q85"/>
    <mergeCell ref="R85:S85"/>
    <mergeCell ref="T85:U85"/>
    <mergeCell ref="A86:B86"/>
    <mergeCell ref="C86:D86"/>
    <mergeCell ref="E86:F86"/>
    <mergeCell ref="G86:H86"/>
    <mergeCell ref="K86:L86"/>
    <mergeCell ref="N86:O86"/>
    <mergeCell ref="P86:Q86"/>
    <mergeCell ref="R86:S86"/>
    <mergeCell ref="T86:U86"/>
    <mergeCell ref="A87:B87"/>
    <mergeCell ref="C87:D87"/>
    <mergeCell ref="E87:F87"/>
    <mergeCell ref="G87:H87"/>
    <mergeCell ref="K87:L87"/>
    <mergeCell ref="N87:O87"/>
    <mergeCell ref="P87:Q87"/>
    <mergeCell ref="R87:S87"/>
    <mergeCell ref="T87:U87"/>
    <mergeCell ref="A88:B88"/>
    <mergeCell ref="C88:D88"/>
    <mergeCell ref="E88:F88"/>
    <mergeCell ref="G88:H88"/>
    <mergeCell ref="K88:L88"/>
    <mergeCell ref="N88:O88"/>
    <mergeCell ref="P88:Q88"/>
    <mergeCell ref="R88:S88"/>
    <mergeCell ref="T88:U88"/>
    <mergeCell ref="A89:B89"/>
    <mergeCell ref="C89:D89"/>
    <mergeCell ref="E89:F89"/>
    <mergeCell ref="G89:H89"/>
    <mergeCell ref="K89:L89"/>
    <mergeCell ref="N89:O89"/>
    <mergeCell ref="P89:Q89"/>
    <mergeCell ref="R89:S89"/>
    <mergeCell ref="T89:U89"/>
    <mergeCell ref="A90:B90"/>
    <mergeCell ref="C90:D90"/>
    <mergeCell ref="E90:F90"/>
    <mergeCell ref="G90:H90"/>
    <mergeCell ref="K90:L90"/>
    <mergeCell ref="N90:O90"/>
    <mergeCell ref="P90:Q90"/>
    <mergeCell ref="R90:S90"/>
    <mergeCell ref="T90:U90"/>
    <mergeCell ref="A91:B91"/>
    <mergeCell ref="C91:D91"/>
    <mergeCell ref="E91:F91"/>
    <mergeCell ref="G91:H91"/>
    <mergeCell ref="K91:L91"/>
    <mergeCell ref="N91:O91"/>
    <mergeCell ref="P91:Q91"/>
    <mergeCell ref="R91:S91"/>
    <mergeCell ref="T91:U91"/>
    <mergeCell ref="A92:B92"/>
    <mergeCell ref="C92:D92"/>
    <mergeCell ref="E92:F92"/>
    <mergeCell ref="G92:H92"/>
    <mergeCell ref="K92:L92"/>
    <mergeCell ref="N92:O92"/>
    <mergeCell ref="P92:Q92"/>
    <mergeCell ref="R92:S92"/>
    <mergeCell ref="T92:U92"/>
    <mergeCell ref="A93:B93"/>
    <mergeCell ref="C93:D93"/>
    <mergeCell ref="E93:F93"/>
    <mergeCell ref="G93:H93"/>
    <mergeCell ref="K93:L93"/>
    <mergeCell ref="N93:O93"/>
    <mergeCell ref="P93:Q93"/>
    <mergeCell ref="R93:S93"/>
    <mergeCell ref="A94:B94"/>
    <mergeCell ref="C94:D94"/>
    <mergeCell ref="E94:F94"/>
    <mergeCell ref="G94:H94"/>
    <mergeCell ref="K94:L94"/>
    <mergeCell ref="N94:O94"/>
    <mergeCell ref="E95:F95"/>
    <mergeCell ref="G95:H95"/>
    <mergeCell ref="K95:L95"/>
    <mergeCell ref="N95:O95"/>
    <mergeCell ref="T93:U93"/>
    <mergeCell ref="P94:Q94"/>
    <mergeCell ref="R94:S94"/>
    <mergeCell ref="T94:U94"/>
    <mergeCell ref="R95:S95"/>
    <mergeCell ref="T95:U95"/>
    <mergeCell ref="A96:B96"/>
    <mergeCell ref="C96:D96"/>
    <mergeCell ref="E96:F96"/>
    <mergeCell ref="G96:H96"/>
    <mergeCell ref="K96:L96"/>
    <mergeCell ref="N96:O96"/>
    <mergeCell ref="P96:Q96"/>
    <mergeCell ref="A95:B95"/>
    <mergeCell ref="C95:D95"/>
    <mergeCell ref="A97:B97"/>
    <mergeCell ref="C97:D97"/>
    <mergeCell ref="E97:F97"/>
    <mergeCell ref="G97:H97"/>
    <mergeCell ref="K97:L97"/>
    <mergeCell ref="N97:O97"/>
    <mergeCell ref="E63:F63"/>
    <mergeCell ref="T64:U64"/>
    <mergeCell ref="P62:Q62"/>
    <mergeCell ref="R62:S62"/>
    <mergeCell ref="T63:U63"/>
    <mergeCell ref="P61:Q61"/>
    <mergeCell ref="R61:S61"/>
    <mergeCell ref="T61:U61"/>
    <mergeCell ref="G63:H63"/>
    <mergeCell ref="P63:Q63"/>
    <mergeCell ref="R63:S63"/>
    <mergeCell ref="T97:U97"/>
    <mergeCell ref="K32:L32"/>
    <mergeCell ref="N32:O32"/>
    <mergeCell ref="K33:L33"/>
    <mergeCell ref="R96:S96"/>
    <mergeCell ref="T96:U96"/>
    <mergeCell ref="P97:Q97"/>
    <mergeCell ref="R97:S97"/>
    <mergeCell ref="P95:Q95"/>
  </mergeCells>
  <printOptions/>
  <pageMargins left="0.75" right="0.75" top="1" bottom="1" header="0.5" footer="0.5"/>
  <pageSetup horizontalDpi="600" verticalDpi="600" orientation="landscape" paperSize="17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G112"/>
  <sheetViews>
    <sheetView zoomScale="80" zoomScaleNormal="80" zoomScalePageLayoutView="0" workbookViewId="0" topLeftCell="A1">
      <pane ySplit="18" topLeftCell="A49" activePane="bottomLeft" state="frozen"/>
      <selection pane="topLeft" activeCell="T33" sqref="A33:U33"/>
      <selection pane="bottomLeft" activeCell="A66" sqref="A66:IV66"/>
    </sheetView>
  </sheetViews>
  <sheetFormatPr defaultColWidth="9.140625" defaultRowHeight="12.75"/>
  <cols>
    <col min="1" max="2" width="5.28125" style="0" customWidth="1"/>
    <col min="3" max="4" width="4.28125" style="0" customWidth="1"/>
    <col min="5" max="6" width="5.28125" style="0" customWidth="1"/>
    <col min="7" max="8" width="4.28125" style="0" customWidth="1"/>
    <col min="9" max="9" width="8.7109375" style="0" customWidth="1"/>
    <col min="10" max="10" width="13.7109375" style="0" customWidth="1"/>
    <col min="11" max="12" width="4.28125" style="0" customWidth="1"/>
    <col min="13" max="13" width="8.7109375" style="0" customWidth="1"/>
    <col min="14" max="15" width="4.28125" style="0" customWidth="1"/>
    <col min="16" max="17" width="5.28125" style="0" customWidth="1"/>
    <col min="18" max="19" width="4.28125" style="0" customWidth="1"/>
    <col min="20" max="21" width="5.28125" style="0" customWidth="1"/>
    <col min="22" max="22" width="11.7109375" style="0" customWidth="1"/>
    <col min="26" max="26" width="17.28125" style="0" customWidth="1"/>
    <col min="30" max="30" width="16.140625" style="56" customWidth="1"/>
  </cols>
  <sheetData>
    <row r="1" spans="1:22" ht="12.75" customHeight="1">
      <c r="A1" s="188" t="s">
        <v>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90"/>
    </row>
    <row r="2" spans="1:22" ht="12.75" customHeight="1">
      <c r="A2" s="191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3"/>
    </row>
    <row r="3" spans="1:29" ht="12.75" customHeight="1" thickBot="1">
      <c r="A3" s="191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3"/>
      <c r="Z3" s="21"/>
      <c r="AA3" s="16"/>
      <c r="AB3" s="17" t="s">
        <v>17</v>
      </c>
      <c r="AC3" s="18"/>
    </row>
    <row r="4" spans="1:29" ht="12.75" customHeight="1">
      <c r="A4" s="194"/>
      <c r="B4" s="195"/>
      <c r="C4" s="197"/>
      <c r="D4" s="198"/>
      <c r="E4" s="199"/>
      <c r="F4" s="200"/>
      <c r="G4" s="200"/>
      <c r="H4" s="200"/>
      <c r="I4" s="200"/>
      <c r="J4" s="200"/>
      <c r="K4" s="199"/>
      <c r="L4" s="200"/>
      <c r="M4" s="200"/>
      <c r="N4" s="200"/>
      <c r="O4" s="200"/>
      <c r="P4" s="200"/>
      <c r="Q4" s="200"/>
      <c r="R4" s="200"/>
      <c r="S4" s="200"/>
      <c r="T4" s="202"/>
      <c r="U4" s="203"/>
      <c r="V4" s="204"/>
      <c r="Z4" s="15"/>
      <c r="AA4" s="19"/>
      <c r="AB4" s="17"/>
      <c r="AC4" s="17"/>
    </row>
    <row r="5" spans="1:29" ht="12.75" customHeight="1" thickBot="1">
      <c r="A5" s="196"/>
      <c r="B5" s="195"/>
      <c r="C5" s="197"/>
      <c r="D5" s="198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2"/>
      <c r="U5" s="203"/>
      <c r="V5" s="204"/>
      <c r="Z5" s="22"/>
      <c r="AA5" s="19"/>
      <c r="AB5" s="17" t="s">
        <v>18</v>
      </c>
      <c r="AC5" s="17"/>
    </row>
    <row r="6" spans="1:29" ht="12.75" customHeight="1" thickBot="1">
      <c r="A6" s="168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70"/>
      <c r="Z6" s="15"/>
      <c r="AA6" s="19"/>
      <c r="AB6" s="17"/>
      <c r="AC6" s="17"/>
    </row>
    <row r="7" spans="1:29" ht="12.75" customHeight="1">
      <c r="A7" s="171" t="s">
        <v>2</v>
      </c>
      <c r="B7" s="172"/>
      <c r="C7" s="172"/>
      <c r="D7" s="172"/>
      <c r="E7" s="172"/>
      <c r="F7" s="172"/>
      <c r="G7" s="172"/>
      <c r="H7" s="172"/>
      <c r="I7" s="173"/>
      <c r="J7" s="177" t="s">
        <v>3</v>
      </c>
      <c r="K7" s="178"/>
      <c r="L7" s="179"/>
      <c r="M7" s="180" t="s">
        <v>5</v>
      </c>
      <c r="N7" s="172"/>
      <c r="O7" s="172"/>
      <c r="P7" s="172"/>
      <c r="Q7" s="172"/>
      <c r="R7" s="172"/>
      <c r="S7" s="172"/>
      <c r="T7" s="172"/>
      <c r="U7" s="173"/>
      <c r="V7" s="184" t="s">
        <v>0</v>
      </c>
      <c r="Z7" s="23"/>
      <c r="AA7" s="19"/>
      <c r="AB7" s="17" t="s">
        <v>19</v>
      </c>
      <c r="AC7" s="17"/>
    </row>
    <row r="8" spans="1:29" ht="12.75" customHeight="1" thickBot="1">
      <c r="A8" s="174"/>
      <c r="B8" s="175"/>
      <c r="C8" s="175"/>
      <c r="D8" s="175"/>
      <c r="E8" s="175"/>
      <c r="F8" s="175"/>
      <c r="G8" s="175"/>
      <c r="H8" s="175"/>
      <c r="I8" s="176"/>
      <c r="J8" s="187" t="s">
        <v>4</v>
      </c>
      <c r="K8" s="175"/>
      <c r="L8" s="176"/>
      <c r="M8" s="181"/>
      <c r="N8" s="182"/>
      <c r="O8" s="182"/>
      <c r="P8" s="182"/>
      <c r="Q8" s="182"/>
      <c r="R8" s="182"/>
      <c r="S8" s="182"/>
      <c r="T8" s="182"/>
      <c r="U8" s="183"/>
      <c r="V8" s="185"/>
      <c r="Z8" s="15"/>
      <c r="AA8" s="19"/>
      <c r="AB8" s="17"/>
      <c r="AC8" s="17"/>
    </row>
    <row r="9" spans="1:29" ht="12.75" customHeight="1">
      <c r="A9" s="165" t="s">
        <v>6</v>
      </c>
      <c r="B9" s="152" t="s">
        <v>7</v>
      </c>
      <c r="C9" s="165" t="s">
        <v>8</v>
      </c>
      <c r="D9" s="152" t="s">
        <v>9</v>
      </c>
      <c r="E9" s="165" t="s">
        <v>7</v>
      </c>
      <c r="F9" s="152" t="s">
        <v>10</v>
      </c>
      <c r="G9" s="165" t="s">
        <v>11</v>
      </c>
      <c r="H9" s="152" t="s">
        <v>12</v>
      </c>
      <c r="I9" s="162" t="s">
        <v>13</v>
      </c>
      <c r="J9" s="162" t="s">
        <v>14</v>
      </c>
      <c r="K9" s="159" t="s">
        <v>15</v>
      </c>
      <c r="L9" s="152" t="s">
        <v>16</v>
      </c>
      <c r="M9" s="162" t="s">
        <v>13</v>
      </c>
      <c r="N9" s="155" t="s">
        <v>11</v>
      </c>
      <c r="O9" s="152" t="s">
        <v>12</v>
      </c>
      <c r="P9" s="155" t="s">
        <v>7</v>
      </c>
      <c r="Q9" s="152" t="s">
        <v>10</v>
      </c>
      <c r="R9" s="155" t="s">
        <v>8</v>
      </c>
      <c r="S9" s="152" t="s">
        <v>9</v>
      </c>
      <c r="T9" s="155" t="s">
        <v>6</v>
      </c>
      <c r="U9" s="152" t="s">
        <v>7</v>
      </c>
      <c r="V9" s="185"/>
      <c r="Z9" s="66"/>
      <c r="AA9" s="19"/>
      <c r="AB9" s="17" t="s">
        <v>20</v>
      </c>
      <c r="AC9" s="17"/>
    </row>
    <row r="10" spans="1:22" ht="12.75" customHeight="1">
      <c r="A10" s="166"/>
      <c r="B10" s="153"/>
      <c r="C10" s="166"/>
      <c r="D10" s="153"/>
      <c r="E10" s="166"/>
      <c r="F10" s="153"/>
      <c r="G10" s="166"/>
      <c r="H10" s="153"/>
      <c r="I10" s="163"/>
      <c r="J10" s="163"/>
      <c r="K10" s="160"/>
      <c r="L10" s="153"/>
      <c r="M10" s="163"/>
      <c r="N10" s="156"/>
      <c r="O10" s="153"/>
      <c r="P10" s="156"/>
      <c r="Q10" s="153"/>
      <c r="R10" s="156"/>
      <c r="S10" s="153"/>
      <c r="T10" s="156"/>
      <c r="U10" s="153"/>
      <c r="V10" s="185"/>
    </row>
    <row r="11" spans="1:28" ht="12.75" customHeight="1">
      <c r="A11" s="166"/>
      <c r="B11" s="153"/>
      <c r="C11" s="166"/>
      <c r="D11" s="153"/>
      <c r="E11" s="166"/>
      <c r="F11" s="153"/>
      <c r="G11" s="166"/>
      <c r="H11" s="153"/>
      <c r="I11" s="163"/>
      <c r="J11" s="163"/>
      <c r="K11" s="160"/>
      <c r="L11" s="153"/>
      <c r="M11" s="163"/>
      <c r="N11" s="156"/>
      <c r="O11" s="153"/>
      <c r="P11" s="156"/>
      <c r="Q11" s="153"/>
      <c r="R11" s="156"/>
      <c r="S11" s="153"/>
      <c r="T11" s="156"/>
      <c r="U11" s="153"/>
      <c r="V11" s="185"/>
      <c r="Z11" s="99"/>
      <c r="AB11" t="s">
        <v>72</v>
      </c>
    </row>
    <row r="12" spans="1:22" ht="12.75" customHeight="1">
      <c r="A12" s="166"/>
      <c r="B12" s="153"/>
      <c r="C12" s="166"/>
      <c r="D12" s="153"/>
      <c r="E12" s="166"/>
      <c r="F12" s="153"/>
      <c r="G12" s="166"/>
      <c r="H12" s="153"/>
      <c r="I12" s="163"/>
      <c r="J12" s="163"/>
      <c r="K12" s="160"/>
      <c r="L12" s="153"/>
      <c r="M12" s="163"/>
      <c r="N12" s="156"/>
      <c r="O12" s="153"/>
      <c r="P12" s="156"/>
      <c r="Q12" s="153"/>
      <c r="R12" s="156"/>
      <c r="S12" s="153"/>
      <c r="T12" s="156"/>
      <c r="U12" s="153"/>
      <c r="V12" s="185"/>
    </row>
    <row r="13" spans="1:22" ht="12.75" customHeight="1">
      <c r="A13" s="166"/>
      <c r="B13" s="153"/>
      <c r="C13" s="166"/>
      <c r="D13" s="153"/>
      <c r="E13" s="166"/>
      <c r="F13" s="153"/>
      <c r="G13" s="166"/>
      <c r="H13" s="153"/>
      <c r="I13" s="163"/>
      <c r="J13" s="163"/>
      <c r="K13" s="160"/>
      <c r="L13" s="153"/>
      <c r="M13" s="163"/>
      <c r="N13" s="156"/>
      <c r="O13" s="153"/>
      <c r="P13" s="156"/>
      <c r="Q13" s="153"/>
      <c r="R13" s="156"/>
      <c r="S13" s="153"/>
      <c r="T13" s="156"/>
      <c r="U13" s="153"/>
      <c r="V13" s="185"/>
    </row>
    <row r="14" spans="1:22" ht="12.75" customHeight="1">
      <c r="A14" s="166"/>
      <c r="B14" s="153"/>
      <c r="C14" s="166"/>
      <c r="D14" s="153"/>
      <c r="E14" s="166"/>
      <c r="F14" s="153"/>
      <c r="G14" s="166"/>
      <c r="H14" s="153"/>
      <c r="I14" s="163"/>
      <c r="J14" s="163"/>
      <c r="K14" s="160"/>
      <c r="L14" s="153"/>
      <c r="M14" s="163"/>
      <c r="N14" s="156"/>
      <c r="O14" s="153"/>
      <c r="P14" s="156"/>
      <c r="Q14" s="153"/>
      <c r="R14" s="156"/>
      <c r="S14" s="153"/>
      <c r="T14" s="156"/>
      <c r="U14" s="153"/>
      <c r="V14" s="185"/>
    </row>
    <row r="15" spans="1:22" ht="12.75" customHeight="1">
      <c r="A15" s="166"/>
      <c r="B15" s="153"/>
      <c r="C15" s="166"/>
      <c r="D15" s="153"/>
      <c r="E15" s="166"/>
      <c r="F15" s="153"/>
      <c r="G15" s="166"/>
      <c r="H15" s="153"/>
      <c r="I15" s="163"/>
      <c r="J15" s="163"/>
      <c r="K15" s="160"/>
      <c r="L15" s="153"/>
      <c r="M15" s="163"/>
      <c r="N15" s="156"/>
      <c r="O15" s="153"/>
      <c r="P15" s="156"/>
      <c r="Q15" s="153"/>
      <c r="R15" s="156"/>
      <c r="S15" s="153"/>
      <c r="T15" s="156"/>
      <c r="U15" s="153"/>
      <c r="V15" s="185"/>
    </row>
    <row r="16" spans="1:22" ht="12.75" customHeight="1">
      <c r="A16" s="166"/>
      <c r="B16" s="153"/>
      <c r="C16" s="166"/>
      <c r="D16" s="153"/>
      <c r="E16" s="166"/>
      <c r="F16" s="153"/>
      <c r="G16" s="166"/>
      <c r="H16" s="153"/>
      <c r="I16" s="163"/>
      <c r="J16" s="163"/>
      <c r="K16" s="160"/>
      <c r="L16" s="153"/>
      <c r="M16" s="163"/>
      <c r="N16" s="156"/>
      <c r="O16" s="153"/>
      <c r="P16" s="156"/>
      <c r="Q16" s="153"/>
      <c r="R16" s="156"/>
      <c r="S16" s="153"/>
      <c r="T16" s="156"/>
      <c r="U16" s="153"/>
      <c r="V16" s="185"/>
    </row>
    <row r="17" spans="1:22" ht="12.75" customHeight="1">
      <c r="A17" s="166"/>
      <c r="B17" s="153"/>
      <c r="C17" s="166"/>
      <c r="D17" s="153"/>
      <c r="E17" s="166"/>
      <c r="F17" s="153"/>
      <c r="G17" s="166"/>
      <c r="H17" s="153"/>
      <c r="I17" s="163"/>
      <c r="J17" s="163"/>
      <c r="K17" s="160"/>
      <c r="L17" s="153"/>
      <c r="M17" s="163"/>
      <c r="N17" s="156"/>
      <c r="O17" s="153"/>
      <c r="P17" s="156"/>
      <c r="Q17" s="153"/>
      <c r="R17" s="156"/>
      <c r="S17" s="153"/>
      <c r="T17" s="156"/>
      <c r="U17" s="153"/>
      <c r="V17" s="185"/>
    </row>
    <row r="18" spans="1:22" ht="12.75" customHeight="1" thickBot="1">
      <c r="A18" s="167"/>
      <c r="B18" s="154"/>
      <c r="C18" s="167"/>
      <c r="D18" s="154"/>
      <c r="E18" s="167"/>
      <c r="F18" s="154"/>
      <c r="G18" s="167"/>
      <c r="H18" s="154"/>
      <c r="I18" s="164"/>
      <c r="J18" s="164"/>
      <c r="K18" s="161"/>
      <c r="L18" s="154"/>
      <c r="M18" s="164"/>
      <c r="N18" s="157"/>
      <c r="O18" s="154"/>
      <c r="P18" s="157"/>
      <c r="Q18" s="154"/>
      <c r="R18" s="157"/>
      <c r="S18" s="154"/>
      <c r="T18" s="157"/>
      <c r="U18" s="154"/>
      <c r="V18" s="186"/>
    </row>
    <row r="19" spans="1:22" ht="12.75" customHeight="1">
      <c r="A19" s="211"/>
      <c r="B19" s="212"/>
      <c r="C19" s="213"/>
      <c r="D19" s="212"/>
      <c r="E19" s="213"/>
      <c r="F19" s="212"/>
      <c r="G19" s="213"/>
      <c r="H19" s="212"/>
      <c r="I19" s="77"/>
      <c r="J19" s="78"/>
      <c r="K19" s="213"/>
      <c r="L19" s="212"/>
      <c r="M19" s="77"/>
      <c r="N19" s="213"/>
      <c r="O19" s="212"/>
      <c r="P19" s="213"/>
      <c r="Q19" s="212"/>
      <c r="R19" s="213"/>
      <c r="S19" s="212"/>
      <c r="T19" s="213"/>
      <c r="U19" s="212"/>
      <c r="V19" s="77"/>
    </row>
    <row r="20" spans="1:32" s="8" customFormat="1" ht="12.75" customHeight="1">
      <c r="A20" s="129">
        <f>E20+K20</f>
        <v>778.7263</v>
      </c>
      <c r="B20" s="113"/>
      <c r="C20" s="207" t="s">
        <v>44</v>
      </c>
      <c r="D20" s="111"/>
      <c r="E20" s="128">
        <f>G20*I20</f>
        <v>0.24</v>
      </c>
      <c r="F20" s="126"/>
      <c r="G20" s="208">
        <f>0.02+((0.037-0.02)/($J$24-$J$20))*(J20-$J$20)</f>
        <v>0.02</v>
      </c>
      <c r="H20" s="209"/>
      <c r="I20" s="72">
        <v>12</v>
      </c>
      <c r="J20" s="98">
        <v>84964.3133</v>
      </c>
      <c r="K20" s="139">
        <f>Z21</f>
        <v>778.4863</v>
      </c>
      <c r="L20" s="140"/>
      <c r="M20" s="9"/>
      <c r="N20" s="112"/>
      <c r="O20" s="113"/>
      <c r="P20" s="112"/>
      <c r="Q20" s="113"/>
      <c r="R20" s="112"/>
      <c r="S20" s="113"/>
      <c r="T20" s="112"/>
      <c r="U20" s="113"/>
      <c r="V20" s="67" t="s">
        <v>31</v>
      </c>
      <c r="Y20" s="45"/>
      <c r="Z20" s="30">
        <v>84964.32</v>
      </c>
      <c r="AA20" s="27" t="s">
        <v>21</v>
      </c>
      <c r="AB20" s="13"/>
      <c r="AC20" s="20"/>
      <c r="AD20" s="61"/>
      <c r="AE20" s="24"/>
      <c r="AF20" s="25"/>
    </row>
    <row r="21" spans="1:32" s="8" customFormat="1" ht="12.75" customHeight="1">
      <c r="A21" s="129">
        <f>E21+K21</f>
        <v>778.7096670852951</v>
      </c>
      <c r="B21" s="113"/>
      <c r="C21" s="207" t="s">
        <v>44</v>
      </c>
      <c r="D21" s="111"/>
      <c r="E21" s="128">
        <f>G21*I21</f>
        <v>0.2734883252950685</v>
      </c>
      <c r="F21" s="126"/>
      <c r="G21" s="208">
        <f>0.02+((0.037-0.02)/($J$24-$J$20))*(J21-$J$20)</f>
        <v>0.022752772487110523</v>
      </c>
      <c r="H21" s="209"/>
      <c r="I21" s="72">
        <v>12.02</v>
      </c>
      <c r="J21" s="36">
        <v>84975</v>
      </c>
      <c r="K21" s="123">
        <f>$Z$21-($AD$23*($Z$20-$J21))</f>
        <v>778.4361787600001</v>
      </c>
      <c r="L21" s="124"/>
      <c r="M21" s="9"/>
      <c r="N21" s="112"/>
      <c r="O21" s="113"/>
      <c r="P21" s="112"/>
      <c r="Q21" s="113"/>
      <c r="R21" s="112"/>
      <c r="S21" s="113"/>
      <c r="T21" s="112"/>
      <c r="U21" s="113"/>
      <c r="V21" s="9"/>
      <c r="Y21" s="45"/>
      <c r="Z21" s="33">
        <v>778.4863</v>
      </c>
      <c r="AA21" s="27" t="s">
        <v>23</v>
      </c>
      <c r="AB21" s="13"/>
      <c r="AC21" s="20"/>
      <c r="AD21" s="60"/>
      <c r="AE21" s="20"/>
      <c r="AF21" s="20"/>
    </row>
    <row r="22" spans="1:32" s="8" customFormat="1" ht="12.75" customHeight="1">
      <c r="A22" s="129">
        <f>E22+K22</f>
        <v>778.6741263439777</v>
      </c>
      <c r="B22" s="113"/>
      <c r="C22" s="207" t="s">
        <v>44</v>
      </c>
      <c r="D22" s="111"/>
      <c r="E22" s="128">
        <f>G22*I22</f>
        <v>0.35527258397769584</v>
      </c>
      <c r="F22" s="126"/>
      <c r="G22" s="208">
        <f>0.02+((0.037-0.02)/($J$24-$J$20))*(J22-$J$20)</f>
        <v>0.029192488412300398</v>
      </c>
      <c r="H22" s="209"/>
      <c r="I22" s="72">
        <v>12.17</v>
      </c>
      <c r="J22" s="36">
        <f>J21+25</f>
        <v>85000</v>
      </c>
      <c r="K22" s="123">
        <f>$Z$21-($AD$23*($Z$20-$J22))</f>
        <v>778.31885376</v>
      </c>
      <c r="L22" s="124"/>
      <c r="M22" s="9"/>
      <c r="N22" s="112"/>
      <c r="O22" s="113"/>
      <c r="P22" s="112"/>
      <c r="Q22" s="113"/>
      <c r="R22" s="112"/>
      <c r="S22" s="113"/>
      <c r="T22" s="112"/>
      <c r="U22" s="113"/>
      <c r="V22" s="9"/>
      <c r="Y22" s="45"/>
      <c r="Z22" s="45"/>
      <c r="AA22" s="45"/>
      <c r="AD22" s="63"/>
      <c r="AF22" s="20"/>
    </row>
    <row r="23" spans="1:32" s="8" customFormat="1" ht="12.75" customHeight="1">
      <c r="A23" s="129">
        <f>E23+K23</f>
        <v>778.6462186701319</v>
      </c>
      <c r="B23" s="113"/>
      <c r="C23" s="207" t="s">
        <v>44</v>
      </c>
      <c r="D23" s="111"/>
      <c r="E23" s="128">
        <f>G23*I23</f>
        <v>0.44468991013187864</v>
      </c>
      <c r="F23" s="126"/>
      <c r="G23" s="208">
        <f>0.02+((0.037-0.02)/($J$24-$J$20))*(J23-$J$20)</f>
        <v>0.03563220433749027</v>
      </c>
      <c r="H23" s="209"/>
      <c r="I23" s="72">
        <v>12.48</v>
      </c>
      <c r="J23" s="36">
        <f>J22+25</f>
        <v>85025</v>
      </c>
      <c r="K23" s="123">
        <f>$Z$21-($AD$23*($Z$20-$J23))</f>
        <v>778.2015287600001</v>
      </c>
      <c r="L23" s="124"/>
      <c r="M23" s="9"/>
      <c r="N23" s="112"/>
      <c r="O23" s="113"/>
      <c r="P23" s="112"/>
      <c r="Q23" s="113"/>
      <c r="R23" s="112"/>
      <c r="S23" s="113"/>
      <c r="T23" s="112"/>
      <c r="U23" s="113"/>
      <c r="V23" s="9"/>
      <c r="Y23" s="45"/>
      <c r="Z23" s="30">
        <v>85050</v>
      </c>
      <c r="AA23" s="27" t="s">
        <v>21</v>
      </c>
      <c r="AB23" s="13"/>
      <c r="AC23" s="20"/>
      <c r="AD23" s="96">
        <v>-0.004693</v>
      </c>
      <c r="AE23" s="24" t="s">
        <v>22</v>
      </c>
      <c r="AF23" s="26"/>
    </row>
    <row r="24" spans="1:32" s="8" customFormat="1" ht="12.75" customHeight="1">
      <c r="A24" s="129">
        <f>E24+K24</f>
        <v>778.6416989300001</v>
      </c>
      <c r="B24" s="113"/>
      <c r="C24" s="207" t="s">
        <v>44</v>
      </c>
      <c r="D24" s="111"/>
      <c r="E24" s="128">
        <f>G24*I24</f>
        <v>0.46509</v>
      </c>
      <c r="F24" s="126"/>
      <c r="G24" s="208">
        <f>0.02+((0.037-0.02)/($J$24-$J$20))*(J24-$J$20)</f>
        <v>0.037</v>
      </c>
      <c r="H24" s="209"/>
      <c r="I24" s="72">
        <v>12.57</v>
      </c>
      <c r="J24" s="101">
        <v>85030.31</v>
      </c>
      <c r="K24" s="123">
        <f>$Z$21-($AD$23*($Z$20-$J24))</f>
        <v>778.17660893</v>
      </c>
      <c r="L24" s="124"/>
      <c r="M24" s="9"/>
      <c r="N24" s="112"/>
      <c r="O24" s="113"/>
      <c r="P24" s="112"/>
      <c r="Q24" s="113"/>
      <c r="R24" s="112"/>
      <c r="S24" s="113"/>
      <c r="T24" s="112"/>
      <c r="U24" s="113"/>
      <c r="V24" s="100" t="s">
        <v>68</v>
      </c>
      <c r="Y24" s="45"/>
      <c r="Z24" s="33">
        <v>778.0842</v>
      </c>
      <c r="AA24" s="27" t="s">
        <v>23</v>
      </c>
      <c r="AB24" s="13"/>
      <c r="AC24" s="20"/>
      <c r="AD24" s="60"/>
      <c r="AE24" s="20"/>
      <c r="AF24" s="26"/>
    </row>
    <row r="25" spans="1:32" s="8" customFormat="1" ht="12.75" customHeight="1">
      <c r="A25" s="129">
        <f aca="true" t="shared" si="0" ref="A25:A30">E25+K25</f>
        <v>778.56372376</v>
      </c>
      <c r="B25" s="113"/>
      <c r="C25" s="127"/>
      <c r="D25" s="113"/>
      <c r="E25" s="128">
        <f aca="true" t="shared" si="1" ref="E25:E30">G25*I25</f>
        <v>0.47952</v>
      </c>
      <c r="F25" s="126"/>
      <c r="G25" s="127">
        <v>0.037</v>
      </c>
      <c r="H25" s="113"/>
      <c r="I25" s="72">
        <v>12.96</v>
      </c>
      <c r="J25" s="68">
        <f>J23+25</f>
        <v>85050</v>
      </c>
      <c r="K25" s="139">
        <f>$Z$21-($AD$23*($Z$20-$J25))</f>
        <v>778.08420376</v>
      </c>
      <c r="L25" s="140"/>
      <c r="M25" s="9"/>
      <c r="N25" s="112"/>
      <c r="O25" s="113"/>
      <c r="P25" s="112"/>
      <c r="Q25" s="113"/>
      <c r="R25" s="112"/>
      <c r="S25" s="113"/>
      <c r="T25" s="112"/>
      <c r="U25" s="113"/>
      <c r="V25" s="9"/>
      <c r="Y25" s="45"/>
      <c r="Z25" s="30"/>
      <c r="AA25" s="24"/>
      <c r="AB25" s="13"/>
      <c r="AC25" s="14"/>
      <c r="AD25" s="61"/>
      <c r="AE25" s="27"/>
      <c r="AF25" s="25"/>
    </row>
    <row r="26" spans="1:32" s="8" customFormat="1" ht="12.75" customHeight="1">
      <c r="A26" s="129">
        <f t="shared" si="0"/>
        <v>778.5093949999999</v>
      </c>
      <c r="B26" s="113"/>
      <c r="C26" s="127"/>
      <c r="D26" s="113"/>
      <c r="E26" s="128">
        <f t="shared" si="1"/>
        <v>0.50357</v>
      </c>
      <c r="F26" s="126"/>
      <c r="G26" s="127">
        <v>0.037</v>
      </c>
      <c r="H26" s="113"/>
      <c r="I26" s="72">
        <v>13.61</v>
      </c>
      <c r="J26" s="36">
        <f>J25+25</f>
        <v>85075</v>
      </c>
      <c r="K26" s="123">
        <f>$Z$24-($AD$26*($Z$23-$J26))</f>
        <v>778.005825</v>
      </c>
      <c r="L26" s="124"/>
      <c r="M26" s="9"/>
      <c r="N26" s="112"/>
      <c r="O26" s="113"/>
      <c r="P26" s="112"/>
      <c r="Q26" s="113"/>
      <c r="R26" s="112"/>
      <c r="S26" s="113"/>
      <c r="T26" s="112"/>
      <c r="U26" s="113"/>
      <c r="V26" s="9"/>
      <c r="Y26" s="45"/>
      <c r="Z26" s="30">
        <v>85150</v>
      </c>
      <c r="AA26" s="27" t="s">
        <v>21</v>
      </c>
      <c r="AB26" s="13"/>
      <c r="AC26" s="20"/>
      <c r="AD26" s="96">
        <v>-0.003135</v>
      </c>
      <c r="AE26" s="24" t="s">
        <v>22</v>
      </c>
      <c r="AF26" s="25"/>
    </row>
    <row r="27" spans="1:32" s="8" customFormat="1" ht="12.75" customHeight="1">
      <c r="A27" s="129">
        <f t="shared" si="0"/>
        <v>778.46099</v>
      </c>
      <c r="B27" s="113"/>
      <c r="C27" s="127"/>
      <c r="D27" s="113"/>
      <c r="E27" s="128">
        <f t="shared" si="1"/>
        <v>0.53354</v>
      </c>
      <c r="F27" s="126"/>
      <c r="G27" s="127">
        <v>0.037</v>
      </c>
      <c r="H27" s="113"/>
      <c r="I27" s="72">
        <v>14.42</v>
      </c>
      <c r="J27" s="36">
        <f>J26+25</f>
        <v>85100</v>
      </c>
      <c r="K27" s="123">
        <f>$Z$24-($AD$26*($Z$23-$J27))</f>
        <v>777.92745</v>
      </c>
      <c r="L27" s="124"/>
      <c r="M27" s="9"/>
      <c r="N27" s="112"/>
      <c r="O27" s="113"/>
      <c r="P27" s="112"/>
      <c r="Q27" s="113"/>
      <c r="R27" s="112"/>
      <c r="S27" s="113"/>
      <c r="T27" s="112"/>
      <c r="U27" s="113"/>
      <c r="V27" s="9"/>
      <c r="Y27" s="45"/>
      <c r="Z27" s="33">
        <v>777.7707</v>
      </c>
      <c r="AA27" s="27" t="s">
        <v>23</v>
      </c>
      <c r="AB27" s="13"/>
      <c r="AC27" s="20"/>
      <c r="AD27" s="60"/>
      <c r="AE27" s="20"/>
      <c r="AF27" s="25"/>
    </row>
    <row r="28" spans="1:32" s="8" customFormat="1" ht="12.75" customHeight="1">
      <c r="A28" s="129">
        <f t="shared" si="0"/>
        <v>778.418505</v>
      </c>
      <c r="B28" s="113"/>
      <c r="C28" s="127"/>
      <c r="D28" s="113"/>
      <c r="E28" s="128">
        <f t="shared" si="1"/>
        <v>0.56943</v>
      </c>
      <c r="F28" s="126"/>
      <c r="G28" s="127">
        <v>0.037</v>
      </c>
      <c r="H28" s="113"/>
      <c r="I28" s="72">
        <v>15.39</v>
      </c>
      <c r="J28" s="36">
        <f aca="true" t="shared" si="2" ref="J28:J74">J27+25</f>
        <v>85125</v>
      </c>
      <c r="K28" s="123">
        <f>$Z$24-($AD$26*($Z$23-$J28))</f>
        <v>777.849075</v>
      </c>
      <c r="L28" s="124"/>
      <c r="M28" s="9"/>
      <c r="N28" s="112"/>
      <c r="O28" s="113"/>
      <c r="P28" s="112"/>
      <c r="Q28" s="113"/>
      <c r="R28" s="112"/>
      <c r="S28" s="113"/>
      <c r="T28" s="112"/>
      <c r="U28" s="113"/>
      <c r="V28" s="9"/>
      <c r="Y28" s="45"/>
      <c r="Z28" s="64"/>
      <c r="AA28" s="24"/>
      <c r="AB28" s="13"/>
      <c r="AC28" s="14"/>
      <c r="AD28" s="62"/>
      <c r="AE28" s="20"/>
      <c r="AF28" s="25"/>
    </row>
    <row r="29" spans="1:32" s="8" customFormat="1" ht="12.75" customHeight="1">
      <c r="A29" s="129">
        <f t="shared" si="0"/>
        <v>778.3627</v>
      </c>
      <c r="B29" s="113"/>
      <c r="C29" s="127"/>
      <c r="D29" s="113"/>
      <c r="E29" s="128">
        <f t="shared" si="1"/>
        <v>0.592</v>
      </c>
      <c r="F29" s="126"/>
      <c r="G29" s="127">
        <v>0.037</v>
      </c>
      <c r="H29" s="113"/>
      <c r="I29" s="72">
        <v>16</v>
      </c>
      <c r="J29" s="68">
        <f t="shared" si="2"/>
        <v>85150</v>
      </c>
      <c r="K29" s="139">
        <f>$Z$24-($AD$26*($Z$23-$J29))</f>
        <v>777.7707</v>
      </c>
      <c r="L29" s="140"/>
      <c r="M29" s="9"/>
      <c r="N29" s="112"/>
      <c r="O29" s="113"/>
      <c r="P29" s="112"/>
      <c r="Q29" s="113"/>
      <c r="R29" s="112"/>
      <c r="S29" s="113"/>
      <c r="T29" s="112"/>
      <c r="U29" s="113"/>
      <c r="V29" s="9"/>
      <c r="Y29" s="45"/>
      <c r="Z29" s="30">
        <v>85250</v>
      </c>
      <c r="AA29" s="27" t="s">
        <v>21</v>
      </c>
      <c r="AB29" s="13"/>
      <c r="AC29" s="20"/>
      <c r="AD29" s="96">
        <v>-0.003137</v>
      </c>
      <c r="AE29" s="24" t="s">
        <v>22</v>
      </c>
      <c r="AF29" s="25"/>
    </row>
    <row r="30" spans="1:32" s="8" customFormat="1" ht="12.75" customHeight="1">
      <c r="A30" s="129">
        <f t="shared" si="0"/>
        <v>778.284275</v>
      </c>
      <c r="B30" s="113"/>
      <c r="C30" s="127"/>
      <c r="D30" s="113"/>
      <c r="E30" s="128">
        <f t="shared" si="1"/>
        <v>0.592</v>
      </c>
      <c r="F30" s="126"/>
      <c r="G30" s="127">
        <v>0.037</v>
      </c>
      <c r="H30" s="113"/>
      <c r="I30" s="72">
        <v>16</v>
      </c>
      <c r="J30" s="36">
        <f t="shared" si="2"/>
        <v>85175</v>
      </c>
      <c r="K30" s="123">
        <f>$Z$27-($AD$29*($Z$26-$J30))</f>
        <v>777.692275</v>
      </c>
      <c r="L30" s="124"/>
      <c r="M30" s="9"/>
      <c r="N30" s="112"/>
      <c r="O30" s="113"/>
      <c r="P30" s="112"/>
      <c r="Q30" s="113"/>
      <c r="R30" s="112"/>
      <c r="S30" s="113"/>
      <c r="T30" s="112"/>
      <c r="U30" s="113"/>
      <c r="V30" s="9"/>
      <c r="Y30" s="45"/>
      <c r="Z30" s="33">
        <v>777.457</v>
      </c>
      <c r="AA30" s="27" t="s">
        <v>23</v>
      </c>
      <c r="AB30" s="13"/>
      <c r="AC30" s="20"/>
      <c r="AD30" s="60"/>
      <c r="AE30" s="20"/>
      <c r="AF30" s="25"/>
    </row>
    <row r="31" spans="1:32" s="8" customFormat="1" ht="12.75" customHeight="1">
      <c r="A31" s="129">
        <f aca="true" t="shared" si="3" ref="A31:A38">E31+K31</f>
        <v>778.20585</v>
      </c>
      <c r="B31" s="113"/>
      <c r="C31" s="127"/>
      <c r="D31" s="113"/>
      <c r="E31" s="128">
        <f aca="true" t="shared" si="4" ref="E31:E38">G31*I31</f>
        <v>0.592</v>
      </c>
      <c r="F31" s="126"/>
      <c r="G31" s="127">
        <v>0.037</v>
      </c>
      <c r="H31" s="113"/>
      <c r="I31" s="72">
        <v>16</v>
      </c>
      <c r="J31" s="36">
        <f t="shared" si="2"/>
        <v>85200</v>
      </c>
      <c r="K31" s="123">
        <f>$Z$27-($AD$29*($Z$26-$J31))</f>
        <v>777.6138500000001</v>
      </c>
      <c r="L31" s="124"/>
      <c r="M31" s="9"/>
      <c r="N31" s="112"/>
      <c r="O31" s="113"/>
      <c r="P31" s="112"/>
      <c r="Q31" s="113"/>
      <c r="R31" s="112"/>
      <c r="S31" s="113"/>
      <c r="T31" s="112"/>
      <c r="U31" s="113"/>
      <c r="V31" s="9"/>
      <c r="Y31" s="45"/>
      <c r="Z31" s="34"/>
      <c r="AA31" s="28"/>
      <c r="AB31" s="13"/>
      <c r="AC31" s="14"/>
      <c r="AD31" s="62"/>
      <c r="AE31" s="20"/>
      <c r="AF31" s="19"/>
    </row>
    <row r="32" spans="1:32" s="8" customFormat="1" ht="12.75" customHeight="1">
      <c r="A32" s="129">
        <f t="shared" si="3"/>
        <v>778.127425</v>
      </c>
      <c r="B32" s="113"/>
      <c r="C32" s="127"/>
      <c r="D32" s="113"/>
      <c r="E32" s="128">
        <f t="shared" si="4"/>
        <v>0.592</v>
      </c>
      <c r="F32" s="126"/>
      <c r="G32" s="127">
        <v>0.037</v>
      </c>
      <c r="H32" s="113"/>
      <c r="I32" s="72">
        <v>16</v>
      </c>
      <c r="J32" s="36">
        <f t="shared" si="2"/>
        <v>85225</v>
      </c>
      <c r="K32" s="123">
        <f>$Z$27-($AD$29*($Z$26-$J32))</f>
        <v>777.535425</v>
      </c>
      <c r="L32" s="124"/>
      <c r="M32" s="9"/>
      <c r="N32" s="112"/>
      <c r="O32" s="113"/>
      <c r="P32" s="112"/>
      <c r="Q32" s="113"/>
      <c r="R32" s="112"/>
      <c r="S32" s="113"/>
      <c r="T32" s="112"/>
      <c r="U32" s="113"/>
      <c r="V32" s="9"/>
      <c r="Y32" s="45"/>
      <c r="Z32" s="29"/>
      <c r="AA32" s="28"/>
      <c r="AB32" s="13"/>
      <c r="AC32" s="14"/>
      <c r="AD32" s="62"/>
      <c r="AE32" s="20"/>
      <c r="AF32" s="19"/>
    </row>
    <row r="33" spans="1:32" s="8" customFormat="1" ht="12.75" customHeight="1">
      <c r="A33" s="129">
        <f t="shared" si="3"/>
        <v>778.049</v>
      </c>
      <c r="B33" s="113"/>
      <c r="C33" s="127"/>
      <c r="D33" s="113"/>
      <c r="E33" s="128">
        <f t="shared" si="4"/>
        <v>0.592</v>
      </c>
      <c r="F33" s="126"/>
      <c r="G33" s="127">
        <v>0.037</v>
      </c>
      <c r="H33" s="113"/>
      <c r="I33" s="72">
        <v>16</v>
      </c>
      <c r="J33" s="68">
        <f t="shared" si="2"/>
        <v>85250</v>
      </c>
      <c r="K33" s="139">
        <f>$Z$27-($AD$29*($Z$26-$J33))</f>
        <v>777.457</v>
      </c>
      <c r="L33" s="140"/>
      <c r="M33" s="9"/>
      <c r="N33" s="112"/>
      <c r="O33" s="113"/>
      <c r="P33" s="112"/>
      <c r="Q33" s="113"/>
      <c r="R33" s="112"/>
      <c r="S33" s="113"/>
      <c r="T33" s="112"/>
      <c r="U33" s="113"/>
      <c r="V33" s="9"/>
      <c r="Y33" s="45"/>
      <c r="Z33" s="29"/>
      <c r="AA33" s="28"/>
      <c r="AB33" s="13"/>
      <c r="AC33" s="14"/>
      <c r="AD33" s="62"/>
      <c r="AE33" s="20"/>
      <c r="AF33" s="19"/>
    </row>
    <row r="34" spans="1:32" s="8" customFormat="1" ht="12.75" customHeight="1">
      <c r="A34" s="129">
        <f t="shared" si="3"/>
        <v>777.920575</v>
      </c>
      <c r="B34" s="113"/>
      <c r="C34" s="127"/>
      <c r="D34" s="113"/>
      <c r="E34" s="128">
        <f t="shared" si="4"/>
        <v>0.592</v>
      </c>
      <c r="F34" s="126"/>
      <c r="G34" s="127">
        <v>0.037</v>
      </c>
      <c r="H34" s="113"/>
      <c r="I34" s="72">
        <v>16</v>
      </c>
      <c r="J34" s="36">
        <f t="shared" si="2"/>
        <v>85275</v>
      </c>
      <c r="K34" s="123">
        <f>$Z$30-($AD$46*($Z$29-$J34))</f>
        <v>777.328575</v>
      </c>
      <c r="L34" s="124"/>
      <c r="M34" s="9"/>
      <c r="N34" s="112"/>
      <c r="O34" s="113"/>
      <c r="P34" s="112"/>
      <c r="Q34" s="113"/>
      <c r="R34" s="112"/>
      <c r="S34" s="113"/>
      <c r="T34" s="112"/>
      <c r="U34" s="113"/>
      <c r="V34" s="9"/>
      <c r="Y34" s="45"/>
      <c r="Z34" s="29"/>
      <c r="AA34" s="28"/>
      <c r="AB34" s="13"/>
      <c r="AC34" s="14"/>
      <c r="AD34" s="62"/>
      <c r="AE34" s="20"/>
      <c r="AF34" s="19"/>
    </row>
    <row r="35" spans="1:32" s="8" customFormat="1" ht="12.75" customHeight="1">
      <c r="A35" s="129">
        <f t="shared" si="3"/>
        <v>777.79215</v>
      </c>
      <c r="B35" s="113"/>
      <c r="C35" s="127"/>
      <c r="D35" s="113"/>
      <c r="E35" s="128">
        <f t="shared" si="4"/>
        <v>0.592</v>
      </c>
      <c r="F35" s="126"/>
      <c r="G35" s="127">
        <v>0.037</v>
      </c>
      <c r="H35" s="113"/>
      <c r="I35" s="72">
        <v>16</v>
      </c>
      <c r="J35" s="36">
        <f t="shared" si="2"/>
        <v>85300</v>
      </c>
      <c r="K35" s="123">
        <f>$Z$30-($AD$46*($Z$29-$J35))</f>
        <v>777.20015</v>
      </c>
      <c r="L35" s="124"/>
      <c r="M35" s="9"/>
      <c r="N35" s="112"/>
      <c r="O35" s="113"/>
      <c r="P35" s="112"/>
      <c r="Q35" s="113"/>
      <c r="R35" s="112"/>
      <c r="S35" s="113"/>
      <c r="T35" s="112"/>
      <c r="U35" s="113"/>
      <c r="V35" s="9"/>
      <c r="Y35" s="45"/>
      <c r="Z35" s="29"/>
      <c r="AA35" s="28"/>
      <c r="AB35" s="13"/>
      <c r="AC35" s="14"/>
      <c r="AD35" s="62"/>
      <c r="AE35" s="20"/>
      <c r="AF35" s="19"/>
    </row>
    <row r="36" spans="1:32" s="8" customFormat="1" ht="12.75" customHeight="1">
      <c r="A36" s="129">
        <f t="shared" si="3"/>
        <v>777.6637</v>
      </c>
      <c r="B36" s="113"/>
      <c r="C36" s="127"/>
      <c r="D36" s="113"/>
      <c r="E36" s="128">
        <f t="shared" si="4"/>
        <v>0.592</v>
      </c>
      <c r="F36" s="126"/>
      <c r="G36" s="127">
        <v>0.037</v>
      </c>
      <c r="H36" s="113"/>
      <c r="I36" s="72">
        <v>16</v>
      </c>
      <c r="J36" s="68">
        <f t="shared" si="2"/>
        <v>85325</v>
      </c>
      <c r="K36" s="114">
        <f>$Z$46+(0.5*(($AD$48-$AD$46)/$AD$45)*($J36-$Z$45)^2)+($AD$46*($J36-$Z$45))</f>
        <v>777.0717</v>
      </c>
      <c r="L36" s="115"/>
      <c r="M36" s="9"/>
      <c r="N36" s="112"/>
      <c r="O36" s="113"/>
      <c r="P36" s="112"/>
      <c r="Q36" s="113"/>
      <c r="R36" s="112"/>
      <c r="S36" s="113"/>
      <c r="T36" s="112"/>
      <c r="U36" s="113"/>
      <c r="V36" s="9"/>
      <c r="Y36" s="45"/>
      <c r="Z36" s="29"/>
      <c r="AA36" s="28"/>
      <c r="AB36" s="13"/>
      <c r="AC36" s="14"/>
      <c r="AD36" s="62"/>
      <c r="AE36" s="20"/>
      <c r="AF36" s="19"/>
    </row>
    <row r="37" spans="1:32" s="8" customFormat="1" ht="12.75" customHeight="1">
      <c r="A37" s="129">
        <f t="shared" si="3"/>
        <v>777.5659090686231</v>
      </c>
      <c r="B37" s="113"/>
      <c r="C37" s="127"/>
      <c r="D37" s="113"/>
      <c r="E37" s="128">
        <f t="shared" si="4"/>
        <v>0.592</v>
      </c>
      <c r="F37" s="126"/>
      <c r="G37" s="127">
        <v>0.037</v>
      </c>
      <c r="H37" s="113"/>
      <c r="I37" s="72">
        <v>16</v>
      </c>
      <c r="J37" s="36">
        <f t="shared" si="2"/>
        <v>85350</v>
      </c>
      <c r="K37" s="114">
        <f aca="true" t="shared" si="5" ref="K37:K59">$Z$46+(0.5*(($AD$48-$AD$46)/$AD$45)*($J37-$Z$45)^2)+($AD$46*($J37-$Z$45))</f>
        <v>776.9739090686231</v>
      </c>
      <c r="L37" s="115"/>
      <c r="M37" s="9"/>
      <c r="N37" s="112"/>
      <c r="O37" s="113"/>
      <c r="P37" s="112"/>
      <c r="Q37" s="113"/>
      <c r="R37" s="112"/>
      <c r="S37" s="113"/>
      <c r="T37" s="112"/>
      <c r="U37" s="113"/>
      <c r="V37" s="9"/>
      <c r="Y37" s="45"/>
      <c r="Z37" s="29"/>
      <c r="AA37" s="28"/>
      <c r="AB37" s="13"/>
      <c r="AC37" s="14"/>
      <c r="AD37" s="62"/>
      <c r="AE37" s="20"/>
      <c r="AF37" s="19"/>
    </row>
    <row r="38" spans="1:32" s="8" customFormat="1" ht="12.75" customHeight="1">
      <c r="A38" s="129">
        <f t="shared" si="3"/>
        <v>777.5293862744928</v>
      </c>
      <c r="B38" s="113"/>
      <c r="C38" s="127"/>
      <c r="D38" s="113"/>
      <c r="E38" s="128">
        <f t="shared" si="4"/>
        <v>0.592</v>
      </c>
      <c r="F38" s="126"/>
      <c r="G38" s="127">
        <v>0.037</v>
      </c>
      <c r="H38" s="113"/>
      <c r="I38" s="72">
        <v>16</v>
      </c>
      <c r="J38" s="36">
        <f t="shared" si="2"/>
        <v>85375</v>
      </c>
      <c r="K38" s="114">
        <f t="shared" si="5"/>
        <v>776.9373862744928</v>
      </c>
      <c r="L38" s="115"/>
      <c r="M38" s="9"/>
      <c r="N38" s="112"/>
      <c r="O38" s="113"/>
      <c r="P38" s="112"/>
      <c r="Q38" s="113"/>
      <c r="R38" s="112"/>
      <c r="S38" s="113"/>
      <c r="T38" s="112"/>
      <c r="U38" s="113"/>
      <c r="V38" s="9"/>
      <c r="Y38" s="45"/>
      <c r="Z38" s="19"/>
      <c r="AA38" s="19"/>
      <c r="AB38" s="19"/>
      <c r="AC38" s="20"/>
      <c r="AD38" s="60"/>
      <c r="AE38" s="20"/>
      <c r="AF38" s="25"/>
    </row>
    <row r="39" spans="1:32" s="8" customFormat="1" ht="12.75" customHeight="1">
      <c r="A39" s="129">
        <f>E39+K39</f>
        <v>777.5541316176088</v>
      </c>
      <c r="B39" s="113"/>
      <c r="C39" s="127"/>
      <c r="D39" s="113"/>
      <c r="E39" s="128">
        <f>G39*I39</f>
        <v>0.592</v>
      </c>
      <c r="F39" s="126"/>
      <c r="G39" s="127">
        <v>0.037</v>
      </c>
      <c r="H39" s="113"/>
      <c r="I39" s="72">
        <v>16</v>
      </c>
      <c r="J39" s="36">
        <f t="shared" si="2"/>
        <v>85400</v>
      </c>
      <c r="K39" s="114">
        <f t="shared" si="5"/>
        <v>776.9621316176089</v>
      </c>
      <c r="L39" s="115"/>
      <c r="M39" s="9"/>
      <c r="N39" s="112"/>
      <c r="O39" s="113"/>
      <c r="P39" s="112"/>
      <c r="Q39" s="113"/>
      <c r="R39" s="112"/>
      <c r="S39" s="113"/>
      <c r="T39" s="112"/>
      <c r="U39" s="113"/>
      <c r="V39" s="9"/>
      <c r="Y39" s="45"/>
      <c r="Z39" s="19"/>
      <c r="AA39" s="19"/>
      <c r="AB39" s="19"/>
      <c r="AC39" s="20"/>
      <c r="AD39" s="60"/>
      <c r="AE39" s="20"/>
      <c r="AF39" s="25"/>
    </row>
    <row r="40" spans="1:32" s="8" customFormat="1" ht="12.75" customHeight="1">
      <c r="A40" s="129">
        <f>E40+K40</f>
        <v>777.6401450979712</v>
      </c>
      <c r="B40" s="113"/>
      <c r="C40" s="127"/>
      <c r="D40" s="113"/>
      <c r="E40" s="128">
        <f>G40*I40</f>
        <v>0.592</v>
      </c>
      <c r="F40" s="126"/>
      <c r="G40" s="127">
        <v>0.037</v>
      </c>
      <c r="H40" s="113"/>
      <c r="I40" s="72">
        <v>16</v>
      </c>
      <c r="J40" s="36">
        <f t="shared" si="2"/>
        <v>85425</v>
      </c>
      <c r="K40" s="114">
        <f t="shared" si="5"/>
        <v>777.0481450979712</v>
      </c>
      <c r="L40" s="115"/>
      <c r="M40" s="9"/>
      <c r="N40" s="112"/>
      <c r="O40" s="113"/>
      <c r="P40" s="112"/>
      <c r="Q40" s="113"/>
      <c r="R40" s="112"/>
      <c r="S40" s="113"/>
      <c r="T40" s="112"/>
      <c r="U40" s="113"/>
      <c r="V40" s="9"/>
      <c r="Y40" s="45"/>
      <c r="Z40" s="19"/>
      <c r="AA40" s="19"/>
      <c r="AB40" s="19"/>
      <c r="AC40" s="20"/>
      <c r="AD40" s="60"/>
      <c r="AE40" s="20"/>
      <c r="AF40" s="25"/>
    </row>
    <row r="41" spans="1:30" s="8" customFormat="1" ht="12.75" customHeight="1">
      <c r="A41" s="129">
        <f aca="true" t="shared" si="6" ref="A41:A52">E41+K41</f>
        <v>777.7874267155801</v>
      </c>
      <c r="B41" s="113"/>
      <c r="C41" s="127"/>
      <c r="D41" s="113"/>
      <c r="E41" s="128">
        <f aca="true" t="shared" si="7" ref="E41:E52">G41*I41</f>
        <v>0.592</v>
      </c>
      <c r="F41" s="126"/>
      <c r="G41" s="127">
        <v>0.037</v>
      </c>
      <c r="H41" s="113"/>
      <c r="I41" s="72">
        <v>16</v>
      </c>
      <c r="J41" s="36">
        <f t="shared" si="2"/>
        <v>85450</v>
      </c>
      <c r="K41" s="114">
        <f t="shared" si="5"/>
        <v>777.1954267155801</v>
      </c>
      <c r="L41" s="115"/>
      <c r="M41" s="9"/>
      <c r="N41" s="112"/>
      <c r="O41" s="113"/>
      <c r="P41" s="112"/>
      <c r="Q41" s="113"/>
      <c r="R41" s="112"/>
      <c r="S41" s="113"/>
      <c r="T41" s="112"/>
      <c r="U41" s="113"/>
      <c r="V41" s="9"/>
      <c r="AD41" s="63"/>
    </row>
    <row r="42" spans="1:30" s="8" customFormat="1" ht="12.75" customHeight="1">
      <c r="A42" s="129">
        <f t="shared" si="6"/>
        <v>777.9959764704353</v>
      </c>
      <c r="B42" s="113"/>
      <c r="C42" s="127"/>
      <c r="D42" s="113"/>
      <c r="E42" s="128">
        <f t="shared" si="7"/>
        <v>0.592</v>
      </c>
      <c r="F42" s="126"/>
      <c r="G42" s="127">
        <v>0.037</v>
      </c>
      <c r="H42" s="113"/>
      <c r="I42" s="72">
        <v>16</v>
      </c>
      <c r="J42" s="36">
        <f t="shared" si="2"/>
        <v>85475</v>
      </c>
      <c r="K42" s="114">
        <f t="shared" si="5"/>
        <v>777.4039764704353</v>
      </c>
      <c r="L42" s="115"/>
      <c r="M42" s="9"/>
      <c r="N42" s="112"/>
      <c r="O42" s="113"/>
      <c r="P42" s="112"/>
      <c r="Q42" s="113"/>
      <c r="R42" s="112"/>
      <c r="S42" s="113"/>
      <c r="T42" s="112"/>
      <c r="U42" s="113"/>
      <c r="V42" s="9"/>
      <c r="AD42" s="63"/>
    </row>
    <row r="43" spans="1:32" s="8" customFormat="1" ht="12.75" customHeight="1">
      <c r="A43" s="129">
        <f>E43+K43</f>
        <v>778.070488683655</v>
      </c>
      <c r="B43" s="113"/>
      <c r="C43" s="207" t="s">
        <v>45</v>
      </c>
      <c r="D43" s="111"/>
      <c r="E43" s="128">
        <f>G43*I43</f>
        <v>0.592</v>
      </c>
      <c r="F43" s="126"/>
      <c r="G43" s="208">
        <f>0.037+((0.059-0.037)/($J$49-$J$43))*(J43-$J$43)</f>
        <v>0.037</v>
      </c>
      <c r="H43" s="209"/>
      <c r="I43" s="72">
        <v>16</v>
      </c>
      <c r="J43" s="101">
        <v>85482.5</v>
      </c>
      <c r="K43" s="114">
        <f t="shared" si="5"/>
        <v>777.478488683655</v>
      </c>
      <c r="L43" s="115"/>
      <c r="M43" s="9"/>
      <c r="N43" s="112"/>
      <c r="O43" s="113"/>
      <c r="P43" s="112"/>
      <c r="Q43" s="113"/>
      <c r="R43" s="112"/>
      <c r="S43" s="113"/>
      <c r="T43" s="112"/>
      <c r="U43" s="113"/>
      <c r="V43" s="100" t="s">
        <v>68</v>
      </c>
      <c r="Z43" s="29" t="s">
        <v>55</v>
      </c>
      <c r="AA43" s="19"/>
      <c r="AB43" s="19"/>
      <c r="AC43" s="20"/>
      <c r="AD43" s="60"/>
      <c r="AE43" s="20"/>
      <c r="AF43" s="25"/>
    </row>
    <row r="44" spans="1:32" s="8" customFormat="1" ht="12.75" customHeight="1">
      <c r="A44" s="129">
        <f t="shared" si="6"/>
        <v>778.3239459720904</v>
      </c>
      <c r="B44" s="113"/>
      <c r="C44" s="207" t="s">
        <v>45</v>
      </c>
      <c r="D44" s="111"/>
      <c r="E44" s="128">
        <f t="shared" si="7"/>
        <v>0.6501516095534825</v>
      </c>
      <c r="F44" s="126"/>
      <c r="G44" s="208">
        <f aca="true" t="shared" si="8" ref="G44:G49">0.037+((0.059-0.037)/($J$49-$J$43))*(J44-$J$43)</f>
        <v>0.040634475597092656</v>
      </c>
      <c r="H44" s="209"/>
      <c r="I44" s="72">
        <v>16</v>
      </c>
      <c r="J44" s="36">
        <f>J42+25</f>
        <v>85500</v>
      </c>
      <c r="K44" s="114">
        <f t="shared" si="5"/>
        <v>777.6737943625369</v>
      </c>
      <c r="L44" s="115"/>
      <c r="M44" s="9"/>
      <c r="N44" s="112"/>
      <c r="O44" s="113"/>
      <c r="P44" s="112"/>
      <c r="Q44" s="113"/>
      <c r="R44" s="112"/>
      <c r="S44" s="113"/>
      <c r="T44" s="112"/>
      <c r="U44" s="113"/>
      <c r="V44" s="9"/>
      <c r="Z44" s="25"/>
      <c r="AA44" s="19"/>
      <c r="AB44" s="19"/>
      <c r="AC44" s="20"/>
      <c r="AD44" s="60"/>
      <c r="AE44" s="20"/>
      <c r="AF44" s="20"/>
    </row>
    <row r="45" spans="1:32" s="8" customFormat="1" ht="12.75" customHeight="1">
      <c r="A45" s="129">
        <f t="shared" si="6"/>
        <v>778.7381057293719</v>
      </c>
      <c r="B45" s="113"/>
      <c r="C45" s="207" t="s">
        <v>45</v>
      </c>
      <c r="D45" s="111"/>
      <c r="E45" s="128">
        <f t="shared" si="7"/>
        <v>0.733225337487029</v>
      </c>
      <c r="F45" s="126"/>
      <c r="G45" s="208">
        <f t="shared" si="8"/>
        <v>0.04582658359293931</v>
      </c>
      <c r="H45" s="209"/>
      <c r="I45" s="72">
        <v>16</v>
      </c>
      <c r="J45" s="36">
        <f t="shared" si="2"/>
        <v>85525</v>
      </c>
      <c r="K45" s="114">
        <f t="shared" si="5"/>
        <v>778.0048803918849</v>
      </c>
      <c r="L45" s="115"/>
      <c r="M45" s="9"/>
      <c r="N45" s="112"/>
      <c r="O45" s="113"/>
      <c r="P45" s="112"/>
      <c r="Q45" s="113"/>
      <c r="R45" s="112"/>
      <c r="S45" s="113"/>
      <c r="T45" s="112"/>
      <c r="U45" s="113"/>
      <c r="V45" s="9"/>
      <c r="Z45" s="30">
        <v>85325</v>
      </c>
      <c r="AA45" s="24" t="s">
        <v>24</v>
      </c>
      <c r="AB45" s="13"/>
      <c r="AC45" s="14"/>
      <c r="AD45" s="97">
        <v>449.9994</v>
      </c>
      <c r="AE45" s="24" t="s">
        <v>25</v>
      </c>
      <c r="AF45" s="20"/>
    </row>
    <row r="46" spans="1:32" s="8" customFormat="1" ht="12.75" customHeight="1">
      <c r="A46" s="145">
        <f>E46+K46</f>
        <v>778.7570880645238</v>
      </c>
      <c r="B46" s="142"/>
      <c r="C46" s="214" t="s">
        <v>45</v>
      </c>
      <c r="D46" s="206"/>
      <c r="E46" s="147">
        <f>G46*I46</f>
        <v>0.736760290758069</v>
      </c>
      <c r="F46" s="148"/>
      <c r="G46" s="215">
        <f t="shared" si="8"/>
        <v>0.046047518172379315</v>
      </c>
      <c r="H46" s="216"/>
      <c r="I46" s="83">
        <v>16</v>
      </c>
      <c r="J46" s="80">
        <v>85526.0638</v>
      </c>
      <c r="K46" s="150">
        <f t="shared" si="5"/>
        <v>778.0203277737658</v>
      </c>
      <c r="L46" s="151"/>
      <c r="M46" s="75"/>
      <c r="N46" s="141"/>
      <c r="O46" s="142"/>
      <c r="P46" s="141"/>
      <c r="Q46" s="142"/>
      <c r="R46" s="141"/>
      <c r="S46" s="142"/>
      <c r="T46" s="141"/>
      <c r="U46" s="142"/>
      <c r="V46" s="67" t="s">
        <v>36</v>
      </c>
      <c r="Z46" s="33">
        <v>777.0717</v>
      </c>
      <c r="AA46" s="24" t="s">
        <v>26</v>
      </c>
      <c r="AB46" s="13"/>
      <c r="AC46" s="14"/>
      <c r="AD46" s="96">
        <v>-0.005137</v>
      </c>
      <c r="AE46" s="27" t="s">
        <v>22</v>
      </c>
      <c r="AF46" s="26"/>
    </row>
    <row r="47" spans="1:32" s="8" customFormat="1" ht="12.75" customHeight="1">
      <c r="A47" s="129">
        <f t="shared" si="6"/>
        <v>779.2135336238999</v>
      </c>
      <c r="B47" s="113"/>
      <c r="C47" s="207" t="s">
        <v>45</v>
      </c>
      <c r="D47" s="111"/>
      <c r="E47" s="128">
        <f t="shared" si="7"/>
        <v>0.8162990654205755</v>
      </c>
      <c r="F47" s="126"/>
      <c r="G47" s="208">
        <f t="shared" si="8"/>
        <v>0.05101869158878597</v>
      </c>
      <c r="H47" s="209"/>
      <c r="I47" s="72">
        <v>16</v>
      </c>
      <c r="J47" s="36">
        <f>J45+25</f>
        <v>85550</v>
      </c>
      <c r="K47" s="114">
        <f t="shared" si="5"/>
        <v>778.3972345584793</v>
      </c>
      <c r="L47" s="115"/>
      <c r="M47" s="9"/>
      <c r="N47" s="112"/>
      <c r="O47" s="113"/>
      <c r="P47" s="112"/>
      <c r="Q47" s="113"/>
      <c r="R47" s="112"/>
      <c r="S47" s="113"/>
      <c r="T47" s="112"/>
      <c r="U47" s="113"/>
      <c r="V47" s="9"/>
      <c r="Z47" s="30">
        <v>85550</v>
      </c>
      <c r="AA47" s="24" t="s">
        <v>21</v>
      </c>
      <c r="AB47" s="13"/>
      <c r="AC47" s="14"/>
      <c r="AD47" s="61"/>
      <c r="AE47" s="27"/>
      <c r="AF47" s="26"/>
    </row>
    <row r="48" spans="1:32" s="8" customFormat="1" ht="12.75" customHeight="1">
      <c r="A48" s="129">
        <f t="shared" si="6"/>
        <v>779.7502296556743</v>
      </c>
      <c r="B48" s="113"/>
      <c r="C48" s="207" t="s">
        <v>45</v>
      </c>
      <c r="D48" s="111"/>
      <c r="E48" s="128">
        <f t="shared" si="7"/>
        <v>0.899372793354122</v>
      </c>
      <c r="F48" s="126"/>
      <c r="G48" s="208">
        <f t="shared" si="8"/>
        <v>0.056210799584632626</v>
      </c>
      <c r="H48" s="209"/>
      <c r="I48" s="72">
        <v>16</v>
      </c>
      <c r="J48" s="36">
        <f t="shared" si="2"/>
        <v>85575</v>
      </c>
      <c r="K48" s="114">
        <f t="shared" si="5"/>
        <v>778.8508568623201</v>
      </c>
      <c r="L48" s="115"/>
      <c r="M48" s="9"/>
      <c r="N48" s="112"/>
      <c r="O48" s="113"/>
      <c r="P48" s="112"/>
      <c r="Q48" s="113"/>
      <c r="R48" s="112"/>
      <c r="S48" s="113"/>
      <c r="T48" s="112"/>
      <c r="U48" s="113"/>
      <c r="V48" s="9"/>
      <c r="Z48" s="33">
        <v>775.9159</v>
      </c>
      <c r="AA48" s="24" t="s">
        <v>23</v>
      </c>
      <c r="AB48" s="13"/>
      <c r="AC48" s="14"/>
      <c r="AD48" s="96">
        <v>0.038976</v>
      </c>
      <c r="AE48" s="27" t="s">
        <v>27</v>
      </c>
      <c r="AF48" s="25"/>
    </row>
    <row r="49" spans="1:32" s="8" customFormat="1" ht="12.75" customHeight="1">
      <c r="A49" s="129">
        <f>E49+K49</f>
        <v>780.0638398827658</v>
      </c>
      <c r="B49" s="113"/>
      <c r="C49" s="207" t="s">
        <v>45</v>
      </c>
      <c r="D49" s="111"/>
      <c r="E49" s="128">
        <f>G49*I49</f>
        <v>0.944</v>
      </c>
      <c r="F49" s="126"/>
      <c r="G49" s="208">
        <f t="shared" si="8"/>
        <v>0.059</v>
      </c>
      <c r="H49" s="209"/>
      <c r="I49" s="72">
        <v>16</v>
      </c>
      <c r="J49" s="101">
        <v>85588.43</v>
      </c>
      <c r="K49" s="114">
        <f t="shared" si="5"/>
        <v>779.1198398827659</v>
      </c>
      <c r="L49" s="115"/>
      <c r="M49" s="9"/>
      <c r="N49" s="112"/>
      <c r="O49" s="113"/>
      <c r="P49" s="112"/>
      <c r="Q49" s="113"/>
      <c r="R49" s="112"/>
      <c r="S49" s="113"/>
      <c r="T49" s="112"/>
      <c r="U49" s="113"/>
      <c r="V49" s="100" t="s">
        <v>68</v>
      </c>
      <c r="Z49" s="30">
        <v>85775</v>
      </c>
      <c r="AA49" s="24" t="s">
        <v>28</v>
      </c>
      <c r="AB49" s="13"/>
      <c r="AC49" s="14"/>
      <c r="AD49" s="62"/>
      <c r="AE49" s="20"/>
      <c r="AF49" s="25"/>
    </row>
    <row r="50" spans="1:32" s="8" customFormat="1" ht="12.75" customHeight="1">
      <c r="A50" s="129">
        <f t="shared" si="6"/>
        <v>780.3097473034074</v>
      </c>
      <c r="B50" s="113"/>
      <c r="C50" s="127"/>
      <c r="D50" s="113"/>
      <c r="E50" s="128">
        <f t="shared" si="7"/>
        <v>0.944</v>
      </c>
      <c r="F50" s="126"/>
      <c r="G50" s="128">
        <v>0.059</v>
      </c>
      <c r="H50" s="126"/>
      <c r="I50" s="72">
        <v>16</v>
      </c>
      <c r="J50" s="36">
        <f>J48+25</f>
        <v>85600</v>
      </c>
      <c r="K50" s="114">
        <f t="shared" si="5"/>
        <v>779.3657473034075</v>
      </c>
      <c r="L50" s="115"/>
      <c r="M50" s="9"/>
      <c r="N50" s="112"/>
      <c r="O50" s="113"/>
      <c r="P50" s="112"/>
      <c r="Q50" s="113"/>
      <c r="R50" s="112"/>
      <c r="S50" s="113"/>
      <c r="T50" s="112"/>
      <c r="U50" s="113"/>
      <c r="V50" s="9"/>
      <c r="Z50" s="33">
        <v>784.6856</v>
      </c>
      <c r="AA50" s="24" t="s">
        <v>29</v>
      </c>
      <c r="AB50" s="13"/>
      <c r="AC50" s="14"/>
      <c r="AD50" s="62"/>
      <c r="AE50" s="20"/>
      <c r="AF50" s="25"/>
    </row>
    <row r="51" spans="1:32" s="8" customFormat="1" ht="12.75" customHeight="1">
      <c r="A51" s="129">
        <f t="shared" si="6"/>
        <v>780.8859058817411</v>
      </c>
      <c r="B51" s="113"/>
      <c r="C51" s="127"/>
      <c r="D51" s="113"/>
      <c r="E51" s="128">
        <f t="shared" si="7"/>
        <v>0.944</v>
      </c>
      <c r="F51" s="126"/>
      <c r="G51" s="128">
        <v>0.059</v>
      </c>
      <c r="H51" s="126"/>
      <c r="I51" s="72">
        <v>16</v>
      </c>
      <c r="J51" s="36">
        <f t="shared" si="2"/>
        <v>85625</v>
      </c>
      <c r="K51" s="114">
        <f t="shared" si="5"/>
        <v>779.9419058817411</v>
      </c>
      <c r="L51" s="115"/>
      <c r="M51" s="9"/>
      <c r="N51" s="112"/>
      <c r="O51" s="113"/>
      <c r="P51" s="112"/>
      <c r="Q51" s="113"/>
      <c r="R51" s="112"/>
      <c r="S51" s="113"/>
      <c r="T51" s="112"/>
      <c r="U51" s="113"/>
      <c r="V51" s="9"/>
      <c r="AC51" s="14"/>
      <c r="AD51" s="62"/>
      <c r="AE51" s="20"/>
      <c r="AF51" s="25"/>
    </row>
    <row r="52" spans="1:32" s="8" customFormat="1" ht="12.75" customHeight="1">
      <c r="A52" s="129">
        <f t="shared" si="6"/>
        <v>781.5233325973211</v>
      </c>
      <c r="B52" s="113"/>
      <c r="C52" s="127"/>
      <c r="D52" s="113"/>
      <c r="E52" s="128">
        <f t="shared" si="7"/>
        <v>0.944</v>
      </c>
      <c r="F52" s="126"/>
      <c r="G52" s="128">
        <v>0.059</v>
      </c>
      <c r="H52" s="126"/>
      <c r="I52" s="72">
        <v>16</v>
      </c>
      <c r="J52" s="36">
        <f t="shared" si="2"/>
        <v>85650</v>
      </c>
      <c r="K52" s="114">
        <f t="shared" si="5"/>
        <v>780.5793325973211</v>
      </c>
      <c r="L52" s="115"/>
      <c r="M52" s="9"/>
      <c r="N52" s="112"/>
      <c r="O52" s="113"/>
      <c r="P52" s="112"/>
      <c r="Q52" s="113"/>
      <c r="R52" s="112"/>
      <c r="S52" s="113"/>
      <c r="T52" s="112"/>
      <c r="U52" s="113"/>
      <c r="V52" s="9"/>
      <c r="Z52" s="29" t="s">
        <v>30</v>
      </c>
      <c r="AA52" s="24"/>
      <c r="AB52" s="13"/>
      <c r="AC52" s="14"/>
      <c r="AD52" s="62"/>
      <c r="AE52" s="20"/>
      <c r="AF52" s="25"/>
    </row>
    <row r="53" spans="1:32" s="8" customFormat="1" ht="12.75" customHeight="1">
      <c r="A53" s="129">
        <f>E53+K53</f>
        <v>781.5740130773373</v>
      </c>
      <c r="B53" s="113"/>
      <c r="C53" s="207" t="s">
        <v>46</v>
      </c>
      <c r="D53" s="111"/>
      <c r="E53" s="128">
        <f>G53*I53</f>
        <v>0.944</v>
      </c>
      <c r="F53" s="126"/>
      <c r="G53" s="208">
        <f>0.059-((0.059-0.016)/($J$60-$J$53))*(J53-$J$53)</f>
        <v>0.059</v>
      </c>
      <c r="H53" s="209"/>
      <c r="I53" s="72">
        <v>16</v>
      </c>
      <c r="J53" s="101">
        <v>85651.89</v>
      </c>
      <c r="K53" s="114">
        <f t="shared" si="5"/>
        <v>780.6300130773374</v>
      </c>
      <c r="L53" s="115"/>
      <c r="M53" s="9"/>
      <c r="N53" s="112"/>
      <c r="O53" s="113"/>
      <c r="P53" s="112"/>
      <c r="Q53" s="113"/>
      <c r="R53" s="112"/>
      <c r="S53" s="113"/>
      <c r="T53" s="112"/>
      <c r="U53" s="113"/>
      <c r="V53" s="100" t="s">
        <v>68</v>
      </c>
      <c r="Z53" s="33"/>
      <c r="AA53" s="24"/>
      <c r="AB53" s="13"/>
      <c r="AC53" s="14"/>
      <c r="AD53" s="62"/>
      <c r="AE53" s="20"/>
      <c r="AF53" s="25"/>
    </row>
    <row r="54" spans="1:32" s="8" customFormat="1" ht="12.75" customHeight="1">
      <c r="A54" s="129">
        <f aca="true" t="shared" si="9" ref="A54:A62">E54+K54</f>
        <v>782.1065948960602</v>
      </c>
      <c r="B54" s="113"/>
      <c r="C54" s="207" t="s">
        <v>46</v>
      </c>
      <c r="D54" s="111"/>
      <c r="E54" s="128">
        <f aca="true" t="shared" si="10" ref="E54:E62">G54*I54</f>
        <v>0.8285674459125904</v>
      </c>
      <c r="F54" s="126"/>
      <c r="G54" s="208">
        <f aca="true" t="shared" si="11" ref="G54:G60">0.059-((0.059-0.016)/($J$60-$J$53))*(J54-$J$53)</f>
        <v>0.0517854653695369</v>
      </c>
      <c r="H54" s="209"/>
      <c r="I54" s="72">
        <v>16</v>
      </c>
      <c r="J54" s="36">
        <f>J52+25</f>
        <v>85675</v>
      </c>
      <c r="K54" s="114">
        <f t="shared" si="5"/>
        <v>781.2780274501476</v>
      </c>
      <c r="L54" s="115"/>
      <c r="M54" s="9"/>
      <c r="N54" s="112"/>
      <c r="O54" s="113"/>
      <c r="P54" s="112"/>
      <c r="Q54" s="113"/>
      <c r="R54" s="112"/>
      <c r="S54" s="113"/>
      <c r="T54" s="112"/>
      <c r="U54" s="113"/>
      <c r="V54" s="9"/>
      <c r="Z54" s="34"/>
      <c r="AA54" s="28"/>
      <c r="AB54" s="13"/>
      <c r="AC54" s="14"/>
      <c r="AD54" s="62"/>
      <c r="AE54" s="20"/>
      <c r="AF54" s="19"/>
    </row>
    <row r="55" spans="1:32" s="8" customFormat="1" ht="12.75" customHeight="1">
      <c r="A55" s="129">
        <f t="shared" si="9"/>
        <v>782.7416849370987</v>
      </c>
      <c r="B55" s="113"/>
      <c r="C55" s="207" t="s">
        <v>46</v>
      </c>
      <c r="D55" s="111"/>
      <c r="E55" s="128">
        <f t="shared" si="10"/>
        <v>0.7036944968781824</v>
      </c>
      <c r="F55" s="126"/>
      <c r="G55" s="208">
        <f t="shared" si="11"/>
        <v>0.0439809060548864</v>
      </c>
      <c r="H55" s="209"/>
      <c r="I55" s="72">
        <v>16</v>
      </c>
      <c r="J55" s="36">
        <f t="shared" si="2"/>
        <v>85700</v>
      </c>
      <c r="K55" s="114">
        <f t="shared" si="5"/>
        <v>782.0379904402206</v>
      </c>
      <c r="L55" s="115"/>
      <c r="M55" s="9"/>
      <c r="N55" s="112"/>
      <c r="O55" s="113"/>
      <c r="P55" s="112"/>
      <c r="Q55" s="113"/>
      <c r="R55" s="112"/>
      <c r="S55" s="113"/>
      <c r="T55" s="112"/>
      <c r="U55" s="113"/>
      <c r="V55" s="9"/>
      <c r="AA55" s="28"/>
      <c r="AB55" s="13"/>
      <c r="AC55" s="14"/>
      <c r="AD55" s="62"/>
      <c r="AE55" s="20"/>
      <c r="AF55" s="19"/>
    </row>
    <row r="56" spans="1:30" s="8" customFormat="1" ht="12.75" customHeight="1">
      <c r="A56" s="129">
        <f>E56+K56</f>
        <v>783.1313417146768</v>
      </c>
      <c r="B56" s="113"/>
      <c r="C56" s="207" t="s">
        <v>46</v>
      </c>
      <c r="D56" s="111"/>
      <c r="E56" s="128">
        <f>G56*I56</f>
        <v>0.632473959634097</v>
      </c>
      <c r="F56" s="126"/>
      <c r="G56" s="208">
        <f t="shared" si="11"/>
        <v>0.039529622477131064</v>
      </c>
      <c r="H56" s="209"/>
      <c r="I56" s="72">
        <v>16</v>
      </c>
      <c r="J56" s="98">
        <v>85714.2586</v>
      </c>
      <c r="K56" s="114">
        <f t="shared" si="5"/>
        <v>782.4988677550426</v>
      </c>
      <c r="L56" s="115"/>
      <c r="M56" s="9"/>
      <c r="N56" s="112"/>
      <c r="O56" s="113"/>
      <c r="P56" s="112"/>
      <c r="Q56" s="113"/>
      <c r="R56" s="112"/>
      <c r="S56" s="113"/>
      <c r="T56" s="112"/>
      <c r="U56" s="113"/>
      <c r="V56" s="67" t="s">
        <v>32</v>
      </c>
      <c r="AD56" s="63"/>
    </row>
    <row r="57" spans="1:30" s="8" customFormat="1" ht="12.75" customHeight="1">
      <c r="A57" s="129">
        <f t="shared" si="9"/>
        <v>783.4380431153836</v>
      </c>
      <c r="B57" s="113"/>
      <c r="C57" s="207" t="s">
        <v>46</v>
      </c>
      <c r="D57" s="111"/>
      <c r="E57" s="128">
        <f t="shared" si="10"/>
        <v>0.5788215478437746</v>
      </c>
      <c r="F57" s="126"/>
      <c r="G57" s="208">
        <f t="shared" si="11"/>
        <v>0.03617634674023591</v>
      </c>
      <c r="H57" s="209"/>
      <c r="I57" s="72">
        <v>16</v>
      </c>
      <c r="J57" s="36">
        <f>J55+25</f>
        <v>85725</v>
      </c>
      <c r="K57" s="114">
        <f t="shared" si="5"/>
        <v>782.8592215675399</v>
      </c>
      <c r="L57" s="115"/>
      <c r="M57" s="9"/>
      <c r="N57" s="112"/>
      <c r="O57" s="113"/>
      <c r="P57" s="112"/>
      <c r="Q57" s="113"/>
      <c r="R57" s="112"/>
      <c r="S57" s="113"/>
      <c r="T57" s="112"/>
      <c r="U57" s="113"/>
      <c r="V57" s="9"/>
      <c r="AD57" s="63"/>
    </row>
    <row r="58" spans="1:30" s="8" customFormat="1" ht="12.75" customHeight="1">
      <c r="A58" s="129">
        <f t="shared" si="9"/>
        <v>784.1956694309149</v>
      </c>
      <c r="B58" s="113"/>
      <c r="C58" s="207" t="s">
        <v>46</v>
      </c>
      <c r="D58" s="111"/>
      <c r="E58" s="128">
        <f t="shared" si="10"/>
        <v>0.45394859880936667</v>
      </c>
      <c r="F58" s="126"/>
      <c r="G58" s="208">
        <f t="shared" si="11"/>
        <v>0.028371787425585417</v>
      </c>
      <c r="H58" s="209"/>
      <c r="I58" s="72">
        <v>16</v>
      </c>
      <c r="J58" s="36">
        <f t="shared" si="2"/>
        <v>85750</v>
      </c>
      <c r="K58" s="114">
        <f t="shared" si="5"/>
        <v>783.7417208321056</v>
      </c>
      <c r="L58" s="115"/>
      <c r="M58" s="9"/>
      <c r="N58" s="112"/>
      <c r="O58" s="113"/>
      <c r="P58" s="112"/>
      <c r="Q58" s="113"/>
      <c r="R58" s="112"/>
      <c r="S58" s="113"/>
      <c r="T58" s="112"/>
      <c r="U58" s="113"/>
      <c r="V58" s="9"/>
      <c r="AD58" s="63"/>
    </row>
    <row r="59" spans="1:30" s="8" customFormat="1" ht="12.75" customHeight="1">
      <c r="A59" s="129">
        <f t="shared" si="9"/>
        <v>785.0145638836926</v>
      </c>
      <c r="B59" s="113"/>
      <c r="C59" s="207" t="s">
        <v>46</v>
      </c>
      <c r="D59" s="111"/>
      <c r="E59" s="128">
        <f t="shared" si="10"/>
        <v>0.32907564977495873</v>
      </c>
      <c r="F59" s="126"/>
      <c r="G59" s="208">
        <f t="shared" si="11"/>
        <v>0.02056722811093492</v>
      </c>
      <c r="H59" s="209"/>
      <c r="I59" s="72">
        <v>16</v>
      </c>
      <c r="J59" s="68">
        <f t="shared" si="2"/>
        <v>85775</v>
      </c>
      <c r="K59" s="114">
        <f t="shared" si="5"/>
        <v>784.6854882339177</v>
      </c>
      <c r="L59" s="115"/>
      <c r="M59" s="9"/>
      <c r="N59" s="112"/>
      <c r="O59" s="113"/>
      <c r="P59" s="112"/>
      <c r="Q59" s="113"/>
      <c r="R59" s="112"/>
      <c r="S59" s="113"/>
      <c r="T59" s="112"/>
      <c r="U59" s="113"/>
      <c r="V59" s="9"/>
      <c r="Z59" s="45"/>
      <c r="AA59" s="45"/>
      <c r="AD59" s="63"/>
    </row>
    <row r="60" spans="1:30" s="8" customFormat="1" ht="12.75" customHeight="1">
      <c r="A60" s="129">
        <f>E60+K60</f>
        <v>785.5118188800002</v>
      </c>
      <c r="B60" s="113"/>
      <c r="C60" s="207" t="s">
        <v>46</v>
      </c>
      <c r="D60" s="111"/>
      <c r="E60" s="128">
        <f>G60*I60</f>
        <v>0.256</v>
      </c>
      <c r="F60" s="126"/>
      <c r="G60" s="208">
        <f t="shared" si="11"/>
        <v>0.016</v>
      </c>
      <c r="H60" s="209"/>
      <c r="I60" s="72">
        <v>16</v>
      </c>
      <c r="J60" s="101">
        <v>85789.63</v>
      </c>
      <c r="K60" s="123">
        <f>$Z$50-($AD$48*($Z$49-$J60))</f>
        <v>785.2558188800002</v>
      </c>
      <c r="L60" s="124"/>
      <c r="M60" s="9"/>
      <c r="N60" s="112"/>
      <c r="O60" s="113"/>
      <c r="P60" s="112"/>
      <c r="Q60" s="113"/>
      <c r="R60" s="112"/>
      <c r="S60" s="113"/>
      <c r="T60" s="112"/>
      <c r="U60" s="113"/>
      <c r="V60" s="9"/>
      <c r="Z60" s="45"/>
      <c r="AA60" s="45"/>
      <c r="AD60" s="63"/>
    </row>
    <row r="61" spans="1:31" s="8" customFormat="1" ht="12.75" customHeight="1">
      <c r="A61" s="129">
        <f t="shared" si="9"/>
        <v>785.9159999999999</v>
      </c>
      <c r="B61" s="113"/>
      <c r="C61" s="127"/>
      <c r="D61" s="113"/>
      <c r="E61" s="128">
        <f t="shared" si="10"/>
        <v>0.256</v>
      </c>
      <c r="F61" s="126"/>
      <c r="G61" s="128">
        <v>0.016</v>
      </c>
      <c r="H61" s="126"/>
      <c r="I61" s="72">
        <v>16</v>
      </c>
      <c r="J61" s="68">
        <f>J59+25</f>
        <v>85800</v>
      </c>
      <c r="K61" s="114">
        <f>$Z$64+(0.5*(($AD$65-$AD$64)/$AD$63)*($J61-$Z$63)^2)+($AD$64*($J61-$Z$63))</f>
        <v>785.66</v>
      </c>
      <c r="L61" s="115"/>
      <c r="M61" s="9"/>
      <c r="N61" s="112"/>
      <c r="O61" s="113"/>
      <c r="P61" s="112"/>
      <c r="Q61" s="113"/>
      <c r="R61" s="112"/>
      <c r="S61" s="113"/>
      <c r="T61" s="112"/>
      <c r="U61" s="113"/>
      <c r="V61" s="9"/>
      <c r="Z61" s="29" t="s">
        <v>56</v>
      </c>
      <c r="AA61" s="25"/>
      <c r="AB61" s="19"/>
      <c r="AC61" s="20"/>
      <c r="AD61" s="60"/>
      <c r="AE61" s="20"/>
    </row>
    <row r="62" spans="1:31" s="8" customFormat="1" ht="12.75" customHeight="1">
      <c r="A62" s="129">
        <f t="shared" si="9"/>
        <v>786.8553729166665</v>
      </c>
      <c r="B62" s="113"/>
      <c r="C62" s="127"/>
      <c r="D62" s="113"/>
      <c r="E62" s="128">
        <f t="shared" si="10"/>
        <v>0.256</v>
      </c>
      <c r="F62" s="126"/>
      <c r="G62" s="128">
        <v>0.016</v>
      </c>
      <c r="H62" s="126"/>
      <c r="I62" s="72">
        <v>16</v>
      </c>
      <c r="J62" s="36">
        <f t="shared" si="2"/>
        <v>85825</v>
      </c>
      <c r="K62" s="114">
        <f aca="true" t="shared" si="12" ref="K62:K68">$Z$64+(0.5*(($AD$65-$AD$64)/$AD$63)*($J62-$Z$63)^2)+($AD$64*($J62-$Z$63))</f>
        <v>786.5993729166665</v>
      </c>
      <c r="L62" s="115"/>
      <c r="M62" s="9"/>
      <c r="N62" s="112"/>
      <c r="O62" s="113"/>
      <c r="P62" s="112"/>
      <c r="Q62" s="113"/>
      <c r="R62" s="112"/>
      <c r="S62" s="113"/>
      <c r="T62" s="112"/>
      <c r="U62" s="113"/>
      <c r="V62" s="9"/>
      <c r="Z62" s="25"/>
      <c r="AA62" s="25"/>
      <c r="AB62" s="19"/>
      <c r="AC62" s="20"/>
      <c r="AD62" s="60"/>
      <c r="AE62" s="20"/>
    </row>
    <row r="63" spans="1:31" s="8" customFormat="1" ht="12.75" customHeight="1">
      <c r="A63" s="129">
        <f aca="true" t="shared" si="13" ref="A63:A68">E63+K63</f>
        <v>787.7246916666666</v>
      </c>
      <c r="B63" s="113"/>
      <c r="C63" s="127"/>
      <c r="D63" s="113"/>
      <c r="E63" s="128">
        <f aca="true" t="shared" si="14" ref="E63:E68">G63*I63</f>
        <v>0.256</v>
      </c>
      <c r="F63" s="126"/>
      <c r="G63" s="128">
        <v>0.016</v>
      </c>
      <c r="H63" s="126"/>
      <c r="I63" s="72">
        <v>16</v>
      </c>
      <c r="J63" s="36">
        <f t="shared" si="2"/>
        <v>85850</v>
      </c>
      <c r="K63" s="114">
        <f t="shared" si="12"/>
        <v>787.4686916666666</v>
      </c>
      <c r="L63" s="115"/>
      <c r="M63" s="9"/>
      <c r="N63" s="112"/>
      <c r="O63" s="113"/>
      <c r="P63" s="112"/>
      <c r="Q63" s="113"/>
      <c r="R63" s="112"/>
      <c r="S63" s="113"/>
      <c r="T63" s="112"/>
      <c r="U63" s="113"/>
      <c r="V63" s="9"/>
      <c r="Z63" s="30">
        <v>85800</v>
      </c>
      <c r="AA63" s="27" t="s">
        <v>24</v>
      </c>
      <c r="AB63" s="13"/>
      <c r="AC63" s="14"/>
      <c r="AD63" s="97">
        <v>150</v>
      </c>
      <c r="AE63" s="24" t="s">
        <v>25</v>
      </c>
    </row>
    <row r="64" spans="1:31" s="8" customFormat="1" ht="12.75" customHeight="1">
      <c r="A64" s="129">
        <f t="shared" si="13"/>
        <v>788.5239562499999</v>
      </c>
      <c r="B64" s="113"/>
      <c r="C64" s="127"/>
      <c r="D64" s="113"/>
      <c r="E64" s="128">
        <f t="shared" si="14"/>
        <v>0.256</v>
      </c>
      <c r="F64" s="126"/>
      <c r="G64" s="128">
        <v>0.016</v>
      </c>
      <c r="H64" s="126"/>
      <c r="I64" s="72">
        <v>16</v>
      </c>
      <c r="J64" s="36">
        <f t="shared" si="2"/>
        <v>85875</v>
      </c>
      <c r="K64" s="114">
        <f t="shared" si="12"/>
        <v>788.2679562499999</v>
      </c>
      <c r="L64" s="115"/>
      <c r="M64" s="9"/>
      <c r="N64" s="112"/>
      <c r="O64" s="113"/>
      <c r="P64" s="112"/>
      <c r="Q64" s="113"/>
      <c r="R64" s="112"/>
      <c r="S64" s="113"/>
      <c r="T64" s="112"/>
      <c r="U64" s="113"/>
      <c r="V64" s="9"/>
      <c r="Y64" s="45"/>
      <c r="Z64" s="33">
        <v>785.66</v>
      </c>
      <c r="AA64" s="27" t="s">
        <v>26</v>
      </c>
      <c r="AB64" s="13"/>
      <c r="AC64" s="14"/>
      <c r="AD64" s="96">
        <v>0.038976</v>
      </c>
      <c r="AE64" s="27" t="s">
        <v>22</v>
      </c>
    </row>
    <row r="65" spans="1:31" s="8" customFormat="1" ht="12.75" customHeight="1">
      <c r="A65" s="129">
        <f t="shared" si="13"/>
        <v>789.2531666666666</v>
      </c>
      <c r="B65" s="113"/>
      <c r="C65" s="127"/>
      <c r="D65" s="113"/>
      <c r="E65" s="128">
        <f t="shared" si="14"/>
        <v>0.256</v>
      </c>
      <c r="F65" s="126"/>
      <c r="G65" s="128">
        <v>0.016</v>
      </c>
      <c r="H65" s="126"/>
      <c r="I65" s="72">
        <v>16</v>
      </c>
      <c r="J65" s="36">
        <f t="shared" si="2"/>
        <v>85900</v>
      </c>
      <c r="K65" s="114">
        <f t="shared" si="12"/>
        <v>788.9971666666667</v>
      </c>
      <c r="L65" s="115"/>
      <c r="M65" s="9"/>
      <c r="N65" s="112"/>
      <c r="O65" s="113"/>
      <c r="P65" s="112"/>
      <c r="Q65" s="113"/>
      <c r="R65" s="112"/>
      <c r="S65" s="113"/>
      <c r="T65" s="112"/>
      <c r="U65" s="113"/>
      <c r="V65" s="9"/>
      <c r="Y65" s="45"/>
      <c r="Z65" s="30">
        <v>85875</v>
      </c>
      <c r="AA65" s="27" t="s">
        <v>21</v>
      </c>
      <c r="AB65" s="13"/>
      <c r="AC65" s="14"/>
      <c r="AD65" s="96">
        <v>0.022163</v>
      </c>
      <c r="AE65" s="27" t="s">
        <v>27</v>
      </c>
    </row>
    <row r="66" spans="1:31" s="8" customFormat="1" ht="12.75" customHeight="1">
      <c r="A66" s="129">
        <f t="shared" si="13"/>
        <v>789.7860959999999</v>
      </c>
      <c r="B66" s="113"/>
      <c r="C66" s="207" t="s">
        <v>74</v>
      </c>
      <c r="D66" s="111"/>
      <c r="E66" s="128">
        <f t="shared" si="14"/>
        <v>0.256</v>
      </c>
      <c r="F66" s="126"/>
      <c r="G66" s="208">
        <f>0.016+((0.0216-0.016)/($J$68-$J$66))*(J66-$J$66)</f>
        <v>0.016</v>
      </c>
      <c r="H66" s="209"/>
      <c r="I66" s="72">
        <v>16</v>
      </c>
      <c r="J66" s="68">
        <v>85920</v>
      </c>
      <c r="K66" s="114">
        <f t="shared" si="12"/>
        <v>789.530096</v>
      </c>
      <c r="L66" s="115"/>
      <c r="M66" s="9"/>
      <c r="N66" s="112"/>
      <c r="O66" s="113"/>
      <c r="P66" s="112"/>
      <c r="Q66" s="113"/>
      <c r="R66" s="112"/>
      <c r="S66" s="113"/>
      <c r="T66" s="112"/>
      <c r="U66" s="113"/>
      <c r="V66" s="9"/>
      <c r="Y66" s="45"/>
      <c r="Z66" s="33">
        <v>788.5832</v>
      </c>
      <c r="AA66" s="27" t="s">
        <v>23</v>
      </c>
      <c r="AB66" s="13"/>
      <c r="AC66" s="14"/>
      <c r="AD66" s="61"/>
      <c r="AE66" s="27"/>
    </row>
    <row r="67" spans="1:31" s="8" customFormat="1" ht="12.75" customHeight="1">
      <c r="A67" s="129">
        <f t="shared" si="13"/>
        <v>789.9272562499999</v>
      </c>
      <c r="B67" s="113"/>
      <c r="C67" s="207" t="s">
        <v>74</v>
      </c>
      <c r="D67" s="111"/>
      <c r="E67" s="128">
        <f t="shared" si="14"/>
        <v>0.27093333333333336</v>
      </c>
      <c r="F67" s="126"/>
      <c r="G67" s="208">
        <f>0.016+((0.0216-0.016)/($J$68-$J$66))*(J67-$J$66)</f>
        <v>0.016933333333333335</v>
      </c>
      <c r="H67" s="209"/>
      <c r="I67" s="72">
        <v>16</v>
      </c>
      <c r="J67" s="36">
        <f>J65+25</f>
        <v>85925</v>
      </c>
      <c r="K67" s="114">
        <f t="shared" si="12"/>
        <v>789.6563229166666</v>
      </c>
      <c r="L67" s="115"/>
      <c r="M67" s="9"/>
      <c r="N67" s="112"/>
      <c r="O67" s="113"/>
      <c r="P67" s="112"/>
      <c r="Q67" s="113"/>
      <c r="R67" s="112"/>
      <c r="S67" s="113"/>
      <c r="T67" s="112"/>
      <c r="U67" s="113"/>
      <c r="V67" s="9"/>
      <c r="Y67" s="45"/>
      <c r="Z67" s="30">
        <v>85950</v>
      </c>
      <c r="AA67" s="27" t="s">
        <v>28</v>
      </c>
      <c r="AB67" s="13"/>
      <c r="AC67" s="14"/>
      <c r="AD67" s="62"/>
      <c r="AE67" s="20"/>
    </row>
    <row r="68" spans="1:31" s="8" customFormat="1" ht="12.75" customHeight="1">
      <c r="A68" s="129">
        <f t="shared" si="13"/>
        <v>790.591025</v>
      </c>
      <c r="B68" s="113"/>
      <c r="C68" s="207" t="s">
        <v>74</v>
      </c>
      <c r="D68" s="111"/>
      <c r="E68" s="128">
        <f t="shared" si="14"/>
        <v>0.3456</v>
      </c>
      <c r="F68" s="126"/>
      <c r="G68" s="208">
        <f>0.016+((0.0216-0.016)/($J$68-$J$66))*(J68-$J$66)</f>
        <v>0.0216</v>
      </c>
      <c r="H68" s="209"/>
      <c r="I68" s="72">
        <v>16</v>
      </c>
      <c r="J68" s="68">
        <f t="shared" si="2"/>
        <v>85950</v>
      </c>
      <c r="K68" s="114">
        <f t="shared" si="12"/>
        <v>790.245425</v>
      </c>
      <c r="L68" s="115"/>
      <c r="M68" s="9"/>
      <c r="N68" s="112"/>
      <c r="O68" s="113"/>
      <c r="P68" s="112"/>
      <c r="Q68" s="113"/>
      <c r="R68" s="112"/>
      <c r="S68" s="113"/>
      <c r="T68" s="112"/>
      <c r="U68" s="113"/>
      <c r="V68" s="9"/>
      <c r="Y68" s="45"/>
      <c r="Z68" s="33">
        <v>790.2454</v>
      </c>
      <c r="AA68" s="27" t="s">
        <v>29</v>
      </c>
      <c r="AB68" s="13"/>
      <c r="AC68" s="14"/>
      <c r="AD68" s="62"/>
      <c r="AE68" s="20"/>
    </row>
    <row r="69" spans="1:31" s="8" customFormat="1" ht="12.75" customHeight="1">
      <c r="A69" s="129">
        <f>E69+K69</f>
        <v>791.145075</v>
      </c>
      <c r="B69" s="113"/>
      <c r="C69" s="207"/>
      <c r="D69" s="111"/>
      <c r="E69" s="128">
        <f>G69*I69</f>
        <v>0.3456</v>
      </c>
      <c r="F69" s="126"/>
      <c r="G69" s="136">
        <v>0.0216</v>
      </c>
      <c r="H69" s="135"/>
      <c r="I69" s="72">
        <v>16</v>
      </c>
      <c r="J69" s="36">
        <f t="shared" si="2"/>
        <v>85975</v>
      </c>
      <c r="K69" s="123">
        <f>$Z$68+($J69-$Z$67)*$AD$65</f>
        <v>790.799475</v>
      </c>
      <c r="L69" s="124"/>
      <c r="M69" s="9"/>
      <c r="N69" s="112"/>
      <c r="O69" s="113"/>
      <c r="P69" s="112"/>
      <c r="Q69" s="113"/>
      <c r="R69" s="112"/>
      <c r="S69" s="113"/>
      <c r="T69" s="112"/>
      <c r="U69" s="113"/>
      <c r="V69" s="9"/>
      <c r="Y69" s="45"/>
      <c r="AD69" s="62"/>
      <c r="AE69" s="20"/>
    </row>
    <row r="70" spans="1:31" s="8" customFormat="1" ht="12.75" customHeight="1">
      <c r="A70" s="132">
        <f>E70+K70</f>
        <v>791.7155506200002</v>
      </c>
      <c r="B70" s="131"/>
      <c r="C70" s="210"/>
      <c r="D70" s="122"/>
      <c r="E70" s="116">
        <f>G70*I70</f>
        <v>0.3456</v>
      </c>
      <c r="F70" s="117"/>
      <c r="G70" s="136">
        <v>0.0216</v>
      </c>
      <c r="H70" s="135"/>
      <c r="I70" s="43">
        <v>16</v>
      </c>
      <c r="J70" s="49">
        <v>86000.74</v>
      </c>
      <c r="K70" s="118">
        <f>$Z$68+($J70-$Z$67)*$AD$65</f>
        <v>791.3699506200002</v>
      </c>
      <c r="L70" s="119"/>
      <c r="M70" s="41"/>
      <c r="N70" s="130"/>
      <c r="O70" s="131"/>
      <c r="P70" s="130"/>
      <c r="Q70" s="131"/>
      <c r="R70" s="130"/>
      <c r="S70" s="131"/>
      <c r="T70" s="130"/>
      <c r="U70" s="131"/>
      <c r="V70" s="41"/>
      <c r="Y70" s="45"/>
      <c r="Z70" s="34"/>
      <c r="AA70" s="35"/>
      <c r="AB70" s="13"/>
      <c r="AC70" s="14"/>
      <c r="AD70" s="62"/>
      <c r="AE70" s="20"/>
    </row>
    <row r="71" spans="1:31" s="8" customFormat="1" ht="12.75" customHeight="1">
      <c r="A71" s="129"/>
      <c r="B71" s="113"/>
      <c r="C71" s="127"/>
      <c r="D71" s="113"/>
      <c r="E71" s="128"/>
      <c r="F71" s="126"/>
      <c r="G71" s="136"/>
      <c r="H71" s="135"/>
      <c r="I71" s="40"/>
      <c r="J71" s="36">
        <f t="shared" si="2"/>
        <v>86025.74</v>
      </c>
      <c r="K71" s="123"/>
      <c r="L71" s="124"/>
      <c r="M71" s="9"/>
      <c r="N71" s="112"/>
      <c r="O71" s="113"/>
      <c r="P71" s="112"/>
      <c r="Q71" s="113"/>
      <c r="R71" s="112"/>
      <c r="S71" s="113"/>
      <c r="T71" s="112"/>
      <c r="U71" s="113"/>
      <c r="V71" s="9"/>
      <c r="Y71" s="45"/>
      <c r="Z71" s="29" t="s">
        <v>30</v>
      </c>
      <c r="AA71" s="35"/>
      <c r="AB71" s="13"/>
      <c r="AC71" s="14"/>
      <c r="AD71" s="62"/>
      <c r="AE71" s="20"/>
    </row>
    <row r="72" spans="1:31" s="8" customFormat="1" ht="12.75" customHeight="1">
      <c r="A72" s="132"/>
      <c r="B72" s="131"/>
      <c r="C72" s="133"/>
      <c r="D72" s="131"/>
      <c r="E72" s="116"/>
      <c r="F72" s="117"/>
      <c r="G72" s="133"/>
      <c r="H72" s="131"/>
      <c r="I72" s="42"/>
      <c r="J72" s="36">
        <f>J71+25</f>
        <v>86050.74</v>
      </c>
      <c r="K72" s="130"/>
      <c r="L72" s="131"/>
      <c r="M72" s="41"/>
      <c r="N72" s="130"/>
      <c r="O72" s="131"/>
      <c r="P72" s="130"/>
      <c r="Q72" s="131"/>
      <c r="R72" s="130"/>
      <c r="S72" s="131"/>
      <c r="T72" s="130"/>
      <c r="U72" s="131"/>
      <c r="V72" s="41"/>
      <c r="Y72" s="45"/>
      <c r="Z72" s="29"/>
      <c r="AA72" s="35"/>
      <c r="AB72" s="13"/>
      <c r="AC72" s="14"/>
      <c r="AD72" s="62"/>
      <c r="AE72" s="20"/>
    </row>
    <row r="73" spans="1:30" s="8" customFormat="1" ht="12.75" customHeight="1">
      <c r="A73" s="132"/>
      <c r="B73" s="131"/>
      <c r="C73" s="133"/>
      <c r="D73" s="131"/>
      <c r="E73" s="116"/>
      <c r="F73" s="117"/>
      <c r="G73" s="133"/>
      <c r="H73" s="131"/>
      <c r="I73" s="42"/>
      <c r="J73" s="36">
        <f t="shared" si="2"/>
        <v>86075.74</v>
      </c>
      <c r="K73" s="130"/>
      <c r="L73" s="131"/>
      <c r="M73" s="41"/>
      <c r="N73" s="130"/>
      <c r="O73" s="131"/>
      <c r="P73" s="130"/>
      <c r="Q73" s="131"/>
      <c r="R73" s="130"/>
      <c r="S73" s="131"/>
      <c r="T73" s="130"/>
      <c r="U73" s="131"/>
      <c r="V73" s="41"/>
      <c r="Y73" s="45"/>
      <c r="Z73" s="45"/>
      <c r="AA73" s="45"/>
      <c r="AD73" s="63"/>
    </row>
    <row r="74" spans="1:30" s="8" customFormat="1" ht="12.75" customHeight="1">
      <c r="A74" s="132"/>
      <c r="B74" s="131"/>
      <c r="C74" s="133"/>
      <c r="D74" s="131"/>
      <c r="E74" s="116"/>
      <c r="F74" s="117"/>
      <c r="G74" s="136"/>
      <c r="H74" s="135"/>
      <c r="I74" s="42"/>
      <c r="J74" s="36">
        <f t="shared" si="2"/>
        <v>86100.74</v>
      </c>
      <c r="K74" s="130"/>
      <c r="L74" s="131"/>
      <c r="M74" s="41"/>
      <c r="N74" s="130"/>
      <c r="O74" s="131"/>
      <c r="P74" s="130"/>
      <c r="Q74" s="131"/>
      <c r="R74" s="130"/>
      <c r="S74" s="131"/>
      <c r="T74" s="130"/>
      <c r="U74" s="131"/>
      <c r="V74" s="41"/>
      <c r="Y74" s="45"/>
      <c r="Z74" s="45"/>
      <c r="AA74" s="45"/>
      <c r="AD74" s="63"/>
    </row>
    <row r="75" spans="1:30" s="8" customFormat="1" ht="12.75" customHeight="1">
      <c r="A75" s="132"/>
      <c r="B75" s="131"/>
      <c r="C75" s="133"/>
      <c r="D75" s="131"/>
      <c r="E75" s="116"/>
      <c r="F75" s="117"/>
      <c r="G75" s="136"/>
      <c r="H75" s="135"/>
      <c r="I75" s="42"/>
      <c r="J75" s="68">
        <v>86103.9872</v>
      </c>
      <c r="K75" s="130"/>
      <c r="L75" s="131"/>
      <c r="M75" s="41"/>
      <c r="N75" s="130"/>
      <c r="O75" s="131"/>
      <c r="P75" s="130"/>
      <c r="Q75" s="131"/>
      <c r="R75" s="130"/>
      <c r="S75" s="131"/>
      <c r="T75" s="130"/>
      <c r="U75" s="131"/>
      <c r="V75" s="67" t="s">
        <v>43</v>
      </c>
      <c r="Y75" s="45"/>
      <c r="Z75" s="45"/>
      <c r="AA75" s="45"/>
      <c r="AD75" s="63"/>
    </row>
    <row r="76" spans="1:30" s="8" customFormat="1" ht="12.75" customHeight="1">
      <c r="A76" s="132"/>
      <c r="B76" s="131"/>
      <c r="C76" s="133"/>
      <c r="D76" s="131"/>
      <c r="E76" s="116"/>
      <c r="F76" s="117"/>
      <c r="G76" s="136"/>
      <c r="H76" s="135"/>
      <c r="I76" s="42"/>
      <c r="J76" s="50"/>
      <c r="K76" s="130"/>
      <c r="L76" s="131"/>
      <c r="M76" s="41"/>
      <c r="N76" s="130"/>
      <c r="O76" s="131"/>
      <c r="P76" s="130"/>
      <c r="Q76" s="131"/>
      <c r="R76" s="130"/>
      <c r="S76" s="131"/>
      <c r="T76" s="130"/>
      <c r="U76" s="131"/>
      <c r="V76" s="41"/>
      <c r="Y76" s="45"/>
      <c r="Z76" s="45"/>
      <c r="AA76" s="45"/>
      <c r="AD76" s="63"/>
    </row>
    <row r="77" spans="1:31" s="8" customFormat="1" ht="12.75" customHeight="1">
      <c r="A77" s="132"/>
      <c r="B77" s="131"/>
      <c r="C77" s="133"/>
      <c r="D77" s="131"/>
      <c r="E77" s="116"/>
      <c r="F77" s="117"/>
      <c r="G77" s="136"/>
      <c r="H77" s="135"/>
      <c r="I77" s="42"/>
      <c r="J77" s="50"/>
      <c r="K77" s="118"/>
      <c r="L77" s="119"/>
      <c r="M77" s="41"/>
      <c r="N77" s="130"/>
      <c r="O77" s="131"/>
      <c r="P77" s="130"/>
      <c r="Q77" s="131"/>
      <c r="R77" s="130"/>
      <c r="S77" s="131"/>
      <c r="T77" s="130"/>
      <c r="U77" s="131"/>
      <c r="V77" s="41"/>
      <c r="Y77" s="45"/>
      <c r="Z77" s="30"/>
      <c r="AA77" s="27"/>
      <c r="AB77" s="13"/>
      <c r="AC77" s="20"/>
      <c r="AD77" s="61"/>
      <c r="AE77" s="24"/>
    </row>
    <row r="78" spans="1:31" s="8" customFormat="1" ht="12.75" customHeight="1">
      <c r="A78" s="132"/>
      <c r="B78" s="131"/>
      <c r="C78" s="133"/>
      <c r="D78" s="131"/>
      <c r="E78" s="116"/>
      <c r="F78" s="117"/>
      <c r="G78" s="136"/>
      <c r="H78" s="135"/>
      <c r="I78" s="42"/>
      <c r="J78" s="50"/>
      <c r="K78" s="118"/>
      <c r="L78" s="119"/>
      <c r="M78" s="41"/>
      <c r="N78" s="130"/>
      <c r="O78" s="131"/>
      <c r="P78" s="130"/>
      <c r="Q78" s="131"/>
      <c r="R78" s="130"/>
      <c r="S78" s="131"/>
      <c r="T78" s="130"/>
      <c r="U78" s="131"/>
      <c r="V78" s="41"/>
      <c r="Y78" s="45"/>
      <c r="Z78" s="64"/>
      <c r="AA78" s="27"/>
      <c r="AB78" s="13"/>
      <c r="AC78" s="20"/>
      <c r="AD78" s="60"/>
      <c r="AE78" s="20"/>
    </row>
    <row r="79" spans="1:30" s="8" customFormat="1" ht="12.75" customHeight="1">
      <c r="A79" s="132"/>
      <c r="B79" s="131"/>
      <c r="C79" s="133"/>
      <c r="D79" s="131"/>
      <c r="E79" s="116"/>
      <c r="F79" s="117"/>
      <c r="G79" s="136"/>
      <c r="H79" s="135"/>
      <c r="I79" s="42"/>
      <c r="J79" s="50"/>
      <c r="K79" s="118"/>
      <c r="L79" s="119"/>
      <c r="M79" s="41"/>
      <c r="N79" s="130"/>
      <c r="O79" s="131"/>
      <c r="P79" s="130"/>
      <c r="Q79" s="131"/>
      <c r="R79" s="130"/>
      <c r="S79" s="131"/>
      <c r="T79" s="130"/>
      <c r="U79" s="131"/>
      <c r="V79" s="41"/>
      <c r="Y79" s="45"/>
      <c r="Z79" s="45"/>
      <c r="AA79" s="45"/>
      <c r="AD79" s="63"/>
    </row>
    <row r="80" spans="1:31" s="8" customFormat="1" ht="12.75" customHeight="1">
      <c r="A80" s="132"/>
      <c r="B80" s="131"/>
      <c r="C80" s="133"/>
      <c r="D80" s="131"/>
      <c r="E80" s="116"/>
      <c r="F80" s="117"/>
      <c r="G80" s="136"/>
      <c r="H80" s="135"/>
      <c r="I80" s="42"/>
      <c r="J80" s="50"/>
      <c r="K80" s="118"/>
      <c r="L80" s="119"/>
      <c r="M80" s="41"/>
      <c r="N80" s="130"/>
      <c r="O80" s="131"/>
      <c r="P80" s="130"/>
      <c r="Q80" s="131"/>
      <c r="R80" s="130"/>
      <c r="S80" s="131"/>
      <c r="T80" s="130"/>
      <c r="U80" s="131"/>
      <c r="V80" s="41"/>
      <c r="Y80" s="45"/>
      <c r="Z80" s="30"/>
      <c r="AA80" s="27"/>
      <c r="AB80" s="13"/>
      <c r="AC80" s="20"/>
      <c r="AD80" s="61"/>
      <c r="AE80" s="24"/>
    </row>
    <row r="81" spans="1:31" s="8" customFormat="1" ht="12.75" customHeight="1">
      <c r="A81" s="132"/>
      <c r="B81" s="131"/>
      <c r="C81" s="133"/>
      <c r="D81" s="131"/>
      <c r="E81" s="116"/>
      <c r="F81" s="117"/>
      <c r="G81" s="136"/>
      <c r="H81" s="135"/>
      <c r="I81" s="42"/>
      <c r="J81" s="50"/>
      <c r="K81" s="118"/>
      <c r="L81" s="119"/>
      <c r="M81" s="41"/>
      <c r="N81" s="130"/>
      <c r="O81" s="131"/>
      <c r="P81" s="130"/>
      <c r="Q81" s="131"/>
      <c r="R81" s="130"/>
      <c r="S81" s="131"/>
      <c r="T81" s="130"/>
      <c r="U81" s="131"/>
      <c r="V81" s="41"/>
      <c r="Y81" s="45"/>
      <c r="Z81" s="64"/>
      <c r="AA81" s="27"/>
      <c r="AB81" s="13"/>
      <c r="AC81" s="20"/>
      <c r="AD81" s="60"/>
      <c r="AE81" s="20"/>
    </row>
    <row r="82" spans="1:30" s="8" customFormat="1" ht="12.75" customHeight="1">
      <c r="A82" s="132"/>
      <c r="B82" s="131"/>
      <c r="C82" s="133"/>
      <c r="D82" s="131"/>
      <c r="E82" s="116"/>
      <c r="F82" s="117"/>
      <c r="G82" s="136"/>
      <c r="H82" s="135"/>
      <c r="I82" s="42"/>
      <c r="J82" s="50"/>
      <c r="K82" s="118"/>
      <c r="L82" s="119"/>
      <c r="M82" s="41"/>
      <c r="N82" s="130"/>
      <c r="O82" s="131"/>
      <c r="P82" s="130"/>
      <c r="Q82" s="131"/>
      <c r="R82" s="130"/>
      <c r="S82" s="131"/>
      <c r="T82" s="130"/>
      <c r="U82" s="131"/>
      <c r="V82" s="41"/>
      <c r="Y82" s="45"/>
      <c r="Z82" s="45"/>
      <c r="AA82" s="45"/>
      <c r="AD82" s="63"/>
    </row>
    <row r="83" spans="1:31" s="8" customFormat="1" ht="12.75" customHeight="1">
      <c r="A83" s="132"/>
      <c r="B83" s="131"/>
      <c r="C83" s="133"/>
      <c r="D83" s="131"/>
      <c r="E83" s="116"/>
      <c r="F83" s="117"/>
      <c r="G83" s="136"/>
      <c r="H83" s="135"/>
      <c r="I83" s="42"/>
      <c r="J83" s="50"/>
      <c r="K83" s="118"/>
      <c r="L83" s="119"/>
      <c r="M83" s="41"/>
      <c r="N83" s="130"/>
      <c r="O83" s="131"/>
      <c r="P83" s="130"/>
      <c r="Q83" s="131"/>
      <c r="R83" s="130"/>
      <c r="S83" s="131"/>
      <c r="T83" s="130"/>
      <c r="U83" s="131"/>
      <c r="V83" s="41"/>
      <c r="Y83" s="45"/>
      <c r="Z83" s="30"/>
      <c r="AA83" s="27"/>
      <c r="AB83" s="13"/>
      <c r="AC83" s="20"/>
      <c r="AD83" s="61"/>
      <c r="AE83" s="24"/>
    </row>
    <row r="84" spans="1:31" s="8" customFormat="1" ht="12.75" customHeight="1">
      <c r="A84" s="132"/>
      <c r="B84" s="131"/>
      <c r="C84" s="133"/>
      <c r="D84" s="131"/>
      <c r="E84" s="116"/>
      <c r="F84" s="117"/>
      <c r="G84" s="136"/>
      <c r="H84" s="135"/>
      <c r="I84" s="42"/>
      <c r="J84" s="49"/>
      <c r="K84" s="118"/>
      <c r="L84" s="119"/>
      <c r="M84" s="41"/>
      <c r="N84" s="130"/>
      <c r="O84" s="131"/>
      <c r="P84" s="130"/>
      <c r="Q84" s="131"/>
      <c r="R84" s="130"/>
      <c r="S84" s="131"/>
      <c r="T84" s="130"/>
      <c r="U84" s="131"/>
      <c r="V84" s="41"/>
      <c r="Y84" s="45"/>
      <c r="Z84" s="64"/>
      <c r="AA84" s="27"/>
      <c r="AB84" s="13"/>
      <c r="AC84" s="20"/>
      <c r="AD84" s="60"/>
      <c r="AE84" s="20"/>
    </row>
    <row r="85" spans="1:30" s="8" customFormat="1" ht="12.75" customHeight="1">
      <c r="A85" s="133"/>
      <c r="B85" s="131"/>
      <c r="C85" s="133"/>
      <c r="D85" s="131"/>
      <c r="E85" s="133"/>
      <c r="F85" s="131"/>
      <c r="G85" s="133"/>
      <c r="H85" s="131"/>
      <c r="I85" s="41"/>
      <c r="J85" s="50"/>
      <c r="K85" s="130"/>
      <c r="L85" s="131"/>
      <c r="M85" s="41"/>
      <c r="N85" s="130"/>
      <c r="O85" s="131"/>
      <c r="P85" s="130"/>
      <c r="Q85" s="131"/>
      <c r="R85" s="130"/>
      <c r="S85" s="131"/>
      <c r="T85" s="130"/>
      <c r="U85" s="131"/>
      <c r="V85" s="9"/>
      <c r="Y85" s="45"/>
      <c r="Z85" s="45"/>
      <c r="AA85" s="45"/>
      <c r="AD85" s="63"/>
    </row>
    <row r="86" spans="1:30" s="8" customFormat="1" ht="12.75" customHeight="1">
      <c r="A86" s="127"/>
      <c r="B86" s="113"/>
      <c r="C86" s="127"/>
      <c r="D86" s="113"/>
      <c r="E86" s="127"/>
      <c r="F86" s="113"/>
      <c r="G86" s="127"/>
      <c r="H86" s="113"/>
      <c r="I86" s="9"/>
      <c r="J86" s="36"/>
      <c r="K86" s="112"/>
      <c r="L86" s="113"/>
      <c r="M86" s="9"/>
      <c r="N86" s="112"/>
      <c r="O86" s="113"/>
      <c r="P86" s="112"/>
      <c r="Q86" s="113"/>
      <c r="R86" s="112"/>
      <c r="S86" s="113"/>
      <c r="T86" s="112"/>
      <c r="U86" s="113"/>
      <c r="V86" s="9"/>
      <c r="Y86" s="45"/>
      <c r="AD86" s="63"/>
    </row>
    <row r="87" spans="1:30" s="8" customFormat="1" ht="12.75" customHeight="1">
      <c r="A87" s="127"/>
      <c r="B87" s="113"/>
      <c r="C87" s="127"/>
      <c r="D87" s="113"/>
      <c r="E87" s="127"/>
      <c r="F87" s="113"/>
      <c r="G87" s="127"/>
      <c r="H87" s="113"/>
      <c r="I87" s="9"/>
      <c r="J87" s="36"/>
      <c r="K87" s="112"/>
      <c r="L87" s="113"/>
      <c r="M87" s="9"/>
      <c r="N87" s="112"/>
      <c r="O87" s="113"/>
      <c r="P87" s="112"/>
      <c r="Q87" s="113"/>
      <c r="R87" s="112"/>
      <c r="S87" s="113"/>
      <c r="T87" s="112"/>
      <c r="U87" s="113"/>
      <c r="V87" s="9"/>
      <c r="Y87" s="45"/>
      <c r="AD87" s="63"/>
    </row>
    <row r="88" spans="1:30" s="8" customFormat="1" ht="12.75" customHeight="1">
      <c r="A88" s="127"/>
      <c r="B88" s="113"/>
      <c r="C88" s="127"/>
      <c r="D88" s="113"/>
      <c r="E88" s="127"/>
      <c r="F88" s="113"/>
      <c r="G88" s="127"/>
      <c r="H88" s="113"/>
      <c r="I88" s="9"/>
      <c r="J88" s="36"/>
      <c r="K88" s="112"/>
      <c r="L88" s="113"/>
      <c r="M88" s="9"/>
      <c r="N88" s="112"/>
      <c r="O88" s="113"/>
      <c r="P88" s="112"/>
      <c r="Q88" s="113"/>
      <c r="R88" s="112"/>
      <c r="S88" s="113"/>
      <c r="T88" s="112"/>
      <c r="U88" s="113"/>
      <c r="V88" s="9"/>
      <c r="Y88" s="45"/>
      <c r="AD88" s="63"/>
    </row>
    <row r="89" spans="1:30" s="8" customFormat="1" ht="12.75" customHeight="1">
      <c r="A89" s="127"/>
      <c r="B89" s="113"/>
      <c r="C89" s="127"/>
      <c r="D89" s="113"/>
      <c r="E89" s="127"/>
      <c r="F89" s="113"/>
      <c r="G89" s="127"/>
      <c r="H89" s="113"/>
      <c r="I89" s="9"/>
      <c r="J89" s="36"/>
      <c r="K89" s="112"/>
      <c r="L89" s="113"/>
      <c r="M89" s="9"/>
      <c r="N89" s="112"/>
      <c r="O89" s="113"/>
      <c r="P89" s="112"/>
      <c r="Q89" s="113"/>
      <c r="R89" s="112"/>
      <c r="S89" s="113"/>
      <c r="T89" s="112"/>
      <c r="U89" s="113"/>
      <c r="V89" s="9"/>
      <c r="Y89" s="45"/>
      <c r="AD89" s="63"/>
    </row>
    <row r="90" spans="1:30" s="8" customFormat="1" ht="12.75" customHeight="1">
      <c r="A90" s="127"/>
      <c r="B90" s="113"/>
      <c r="C90" s="127"/>
      <c r="D90" s="113"/>
      <c r="E90" s="127"/>
      <c r="F90" s="113"/>
      <c r="G90" s="127"/>
      <c r="H90" s="113"/>
      <c r="I90" s="9"/>
      <c r="J90" s="36"/>
      <c r="K90" s="112"/>
      <c r="L90" s="113"/>
      <c r="M90" s="9"/>
      <c r="N90" s="112"/>
      <c r="O90" s="113"/>
      <c r="P90" s="112"/>
      <c r="Q90" s="113"/>
      <c r="R90" s="112"/>
      <c r="S90" s="113"/>
      <c r="T90" s="112"/>
      <c r="U90" s="113"/>
      <c r="V90" s="9"/>
      <c r="Y90" s="45"/>
      <c r="AD90" s="63"/>
    </row>
    <row r="91" spans="1:30" s="8" customFormat="1" ht="12.75" customHeight="1">
      <c r="A91" s="127"/>
      <c r="B91" s="113"/>
      <c r="C91" s="127"/>
      <c r="D91" s="113"/>
      <c r="E91" s="127"/>
      <c r="F91" s="113"/>
      <c r="G91" s="127"/>
      <c r="H91" s="113"/>
      <c r="I91" s="9"/>
      <c r="J91" s="36"/>
      <c r="K91" s="112"/>
      <c r="L91" s="113"/>
      <c r="M91" s="9"/>
      <c r="N91" s="112"/>
      <c r="O91" s="113"/>
      <c r="P91" s="112"/>
      <c r="Q91" s="113"/>
      <c r="R91" s="112"/>
      <c r="S91" s="113"/>
      <c r="T91" s="112"/>
      <c r="U91" s="113"/>
      <c r="V91" s="9"/>
      <c r="Y91" s="45"/>
      <c r="AD91" s="63"/>
    </row>
    <row r="92" spans="1:30" s="8" customFormat="1" ht="12.75" customHeight="1">
      <c r="A92" s="127"/>
      <c r="B92" s="113"/>
      <c r="C92" s="127"/>
      <c r="D92" s="113"/>
      <c r="E92" s="127"/>
      <c r="F92" s="113"/>
      <c r="G92" s="127"/>
      <c r="H92" s="113"/>
      <c r="I92" s="9"/>
      <c r="J92" s="36"/>
      <c r="K92" s="112"/>
      <c r="L92" s="113"/>
      <c r="M92" s="9"/>
      <c r="N92" s="112"/>
      <c r="O92" s="113"/>
      <c r="P92" s="112"/>
      <c r="Q92" s="113"/>
      <c r="R92" s="112"/>
      <c r="S92" s="113"/>
      <c r="T92" s="112"/>
      <c r="U92" s="113"/>
      <c r="V92" s="9"/>
      <c r="Y92" s="45"/>
      <c r="AD92" s="63"/>
    </row>
    <row r="93" spans="1:30" s="8" customFormat="1" ht="12.75" customHeight="1">
      <c r="A93" s="127"/>
      <c r="B93" s="113"/>
      <c r="C93" s="127"/>
      <c r="D93" s="113"/>
      <c r="E93" s="127"/>
      <c r="F93" s="113"/>
      <c r="G93" s="127"/>
      <c r="H93" s="113"/>
      <c r="I93" s="9"/>
      <c r="J93" s="36"/>
      <c r="K93" s="112"/>
      <c r="L93" s="113"/>
      <c r="M93" s="9"/>
      <c r="N93" s="112"/>
      <c r="O93" s="113"/>
      <c r="P93" s="112"/>
      <c r="Q93" s="113"/>
      <c r="R93" s="112"/>
      <c r="S93" s="113"/>
      <c r="T93" s="112"/>
      <c r="U93" s="113"/>
      <c r="V93"/>
      <c r="Y93" s="45"/>
      <c r="AD93" s="63"/>
    </row>
    <row r="94" spans="1:32" s="8" customFormat="1" ht="12.7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Y94" s="45"/>
      <c r="Z94"/>
      <c r="AA94"/>
      <c r="AB94"/>
      <c r="AC94"/>
      <c r="AD94" s="56"/>
      <c r="AE94"/>
      <c r="AF94"/>
    </row>
    <row r="95" spans="1:32" s="8" customFormat="1" ht="12.7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Y95" s="45"/>
      <c r="Z95"/>
      <c r="AA95"/>
      <c r="AB95"/>
      <c r="AC95"/>
      <c r="AD95" s="56"/>
      <c r="AE95"/>
      <c r="AF95"/>
    </row>
    <row r="96" spans="1:32" s="8" customFormat="1" ht="12.7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Y96" s="45"/>
      <c r="Z96"/>
      <c r="AA96"/>
      <c r="AB96"/>
      <c r="AC96"/>
      <c r="AD96" s="56"/>
      <c r="AE96"/>
      <c r="AF96"/>
    </row>
    <row r="97" spans="1:32" s="8" customFormat="1" ht="12.7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Y97" s="45"/>
      <c r="Z97"/>
      <c r="AA97"/>
      <c r="AB97"/>
      <c r="AC97"/>
      <c r="AD97" s="56"/>
      <c r="AE97"/>
      <c r="AF97"/>
    </row>
    <row r="98" spans="1:32" s="8" customFormat="1" ht="12.7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Y98" s="45"/>
      <c r="Z98"/>
      <c r="AA98"/>
      <c r="AB98"/>
      <c r="AC98"/>
      <c r="AD98" s="56"/>
      <c r="AE98"/>
      <c r="AF98"/>
    </row>
    <row r="99" spans="1:32" s="8" customFormat="1" ht="12.7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Y99" s="45"/>
      <c r="Z99"/>
      <c r="AA99"/>
      <c r="AB99"/>
      <c r="AC99"/>
      <c r="AD99" s="56"/>
      <c r="AE99"/>
      <c r="AF99"/>
    </row>
    <row r="100" spans="1:32" s="8" customFormat="1" ht="12.7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Y100" s="45"/>
      <c r="Z100"/>
      <c r="AA100"/>
      <c r="AB100"/>
      <c r="AC100"/>
      <c r="AD100" s="56"/>
      <c r="AE100"/>
      <c r="AF100"/>
    </row>
    <row r="101" spans="1:32" s="8" customFormat="1" ht="12.7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Y101" s="45"/>
      <c r="Z101"/>
      <c r="AA101"/>
      <c r="AB101"/>
      <c r="AC101"/>
      <c r="AD101" s="56"/>
      <c r="AE101"/>
      <c r="AF101"/>
    </row>
    <row r="102" spans="1:32" s="8" customFormat="1" ht="12.7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Z102"/>
      <c r="AA102"/>
      <c r="AB102"/>
      <c r="AC102"/>
      <c r="AD102" s="56"/>
      <c r="AE102"/>
      <c r="AF102"/>
    </row>
    <row r="103" spans="1:32" s="8" customFormat="1" ht="12.7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Z103"/>
      <c r="AA103"/>
      <c r="AB103"/>
      <c r="AC103"/>
      <c r="AD103" s="56"/>
      <c r="AE103"/>
      <c r="AF103"/>
    </row>
    <row r="104" spans="1:33" s="8" customFormat="1" ht="12.7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Z104"/>
      <c r="AA104"/>
      <c r="AB104"/>
      <c r="AC104"/>
      <c r="AD104" s="56"/>
      <c r="AE104"/>
      <c r="AF104"/>
      <c r="AG104"/>
    </row>
    <row r="105" spans="1:33" s="8" customFormat="1" ht="12.7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Z105"/>
      <c r="AA105"/>
      <c r="AB105"/>
      <c r="AC105"/>
      <c r="AD105" s="56"/>
      <c r="AE105"/>
      <c r="AF105"/>
      <c r="AG105"/>
    </row>
    <row r="106" spans="1:33" s="8" customFormat="1" ht="12.7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Z106"/>
      <c r="AA106"/>
      <c r="AB106"/>
      <c r="AC106"/>
      <c r="AD106" s="56"/>
      <c r="AE106"/>
      <c r="AF106"/>
      <c r="AG106"/>
    </row>
    <row r="107" spans="1:33" s="8" customFormat="1" ht="12.7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Z107"/>
      <c r="AA107"/>
      <c r="AB107"/>
      <c r="AC107"/>
      <c r="AD107" s="56"/>
      <c r="AE107"/>
      <c r="AF107"/>
      <c r="AG107"/>
    </row>
    <row r="108" spans="1:33" s="8" customFormat="1" ht="12.7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Z108"/>
      <c r="AA108"/>
      <c r="AB108"/>
      <c r="AC108"/>
      <c r="AD108" s="56"/>
      <c r="AE108"/>
      <c r="AF108"/>
      <c r="AG108"/>
    </row>
    <row r="109" spans="1:33" s="8" customFormat="1" ht="12.7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Z109"/>
      <c r="AA109"/>
      <c r="AB109"/>
      <c r="AC109"/>
      <c r="AD109" s="56"/>
      <c r="AE109"/>
      <c r="AF109"/>
      <c r="AG109"/>
    </row>
    <row r="110" spans="1:33" s="8" customFormat="1" ht="12.7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Z110"/>
      <c r="AA110"/>
      <c r="AB110"/>
      <c r="AC110"/>
      <c r="AD110" s="56"/>
      <c r="AE110"/>
      <c r="AF110"/>
      <c r="AG110"/>
    </row>
    <row r="111" spans="1:33" s="8" customFormat="1" ht="12.7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Z111"/>
      <c r="AA111"/>
      <c r="AB111"/>
      <c r="AC111"/>
      <c r="AD111" s="56"/>
      <c r="AE111"/>
      <c r="AF111"/>
      <c r="AG111"/>
    </row>
    <row r="112" spans="1:33" s="8" customFormat="1" ht="12.7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Z112"/>
      <c r="AA112"/>
      <c r="AB112"/>
      <c r="AC112"/>
      <c r="AD112" s="56"/>
      <c r="AE112"/>
      <c r="AF112"/>
      <c r="AG112"/>
    </row>
  </sheetData>
  <sheetProtection/>
  <mergeCells count="709">
    <mergeCell ref="E56:F56"/>
    <mergeCell ref="G56:H56"/>
    <mergeCell ref="A66:B66"/>
    <mergeCell ref="C66:D66"/>
    <mergeCell ref="E66:F66"/>
    <mergeCell ref="G66:H66"/>
    <mergeCell ref="G58:H58"/>
    <mergeCell ref="G59:H59"/>
    <mergeCell ref="N66:O66"/>
    <mergeCell ref="P66:Q66"/>
    <mergeCell ref="R66:S66"/>
    <mergeCell ref="T66:U66"/>
    <mergeCell ref="A53:B53"/>
    <mergeCell ref="C53:D53"/>
    <mergeCell ref="E53:F53"/>
    <mergeCell ref="G53:H53"/>
    <mergeCell ref="A56:B56"/>
    <mergeCell ref="C56:D56"/>
    <mergeCell ref="N53:O53"/>
    <mergeCell ref="P53:Q53"/>
    <mergeCell ref="R53:S53"/>
    <mergeCell ref="T53:U53"/>
    <mergeCell ref="N56:O56"/>
    <mergeCell ref="P56:Q56"/>
    <mergeCell ref="R56:S56"/>
    <mergeCell ref="T56:U56"/>
    <mergeCell ref="P55:Q55"/>
    <mergeCell ref="R55:S55"/>
    <mergeCell ref="E46:F46"/>
    <mergeCell ref="G46:H46"/>
    <mergeCell ref="N43:O43"/>
    <mergeCell ref="P43:Q43"/>
    <mergeCell ref="R43:S43"/>
    <mergeCell ref="T43:U43"/>
    <mergeCell ref="N46:O46"/>
    <mergeCell ref="P46:Q46"/>
    <mergeCell ref="R46:S46"/>
    <mergeCell ref="T46:U46"/>
    <mergeCell ref="N24:O24"/>
    <mergeCell ref="P24:Q24"/>
    <mergeCell ref="A43:B43"/>
    <mergeCell ref="C43:D43"/>
    <mergeCell ref="E43:F43"/>
    <mergeCell ref="G43:H43"/>
    <mergeCell ref="K43:L43"/>
    <mergeCell ref="A39:B39"/>
    <mergeCell ref="C39:D39"/>
    <mergeCell ref="E39:F39"/>
    <mergeCell ref="N60:O60"/>
    <mergeCell ref="P60:Q60"/>
    <mergeCell ref="R60:S60"/>
    <mergeCell ref="T60:U60"/>
    <mergeCell ref="K66:L66"/>
    <mergeCell ref="K46:L46"/>
    <mergeCell ref="K49:L49"/>
    <mergeCell ref="K53:L53"/>
    <mergeCell ref="K56:L56"/>
    <mergeCell ref="K60:L60"/>
    <mergeCell ref="R49:S49"/>
    <mergeCell ref="T49:U49"/>
    <mergeCell ref="T34:U34"/>
    <mergeCell ref="G39:H39"/>
    <mergeCell ref="G49:H49"/>
    <mergeCell ref="N39:O39"/>
    <mergeCell ref="P39:Q39"/>
    <mergeCell ref="R39:S39"/>
    <mergeCell ref="T36:U36"/>
    <mergeCell ref="R34:S34"/>
    <mergeCell ref="R24:S24"/>
    <mergeCell ref="N23:O23"/>
    <mergeCell ref="P23:Q23"/>
    <mergeCell ref="A60:B60"/>
    <mergeCell ref="C60:D60"/>
    <mergeCell ref="E60:F60"/>
    <mergeCell ref="A49:B49"/>
    <mergeCell ref="C49:D49"/>
    <mergeCell ref="E49:F49"/>
    <mergeCell ref="N49:O49"/>
    <mergeCell ref="A46:B46"/>
    <mergeCell ref="C46:D46"/>
    <mergeCell ref="G28:H28"/>
    <mergeCell ref="G35:H35"/>
    <mergeCell ref="G36:H36"/>
    <mergeCell ref="G47:H47"/>
    <mergeCell ref="A38:B38"/>
    <mergeCell ref="C38:D38"/>
    <mergeCell ref="E38:F38"/>
    <mergeCell ref="A35:B35"/>
    <mergeCell ref="G50:H50"/>
    <mergeCell ref="G60:H60"/>
    <mergeCell ref="G23:H23"/>
    <mergeCell ref="G24:H24"/>
    <mergeCell ref="G27:H27"/>
    <mergeCell ref="A24:B24"/>
    <mergeCell ref="C24:D24"/>
    <mergeCell ref="E24:F24"/>
    <mergeCell ref="A23:B23"/>
    <mergeCell ref="C23:D23"/>
    <mergeCell ref="P32:Q32"/>
    <mergeCell ref="P19:Q19"/>
    <mergeCell ref="R19:S19"/>
    <mergeCell ref="T19:U19"/>
    <mergeCell ref="T23:U23"/>
    <mergeCell ref="R32:S32"/>
    <mergeCell ref="T32:U32"/>
    <mergeCell ref="T24:U24"/>
    <mergeCell ref="P31:Q31"/>
    <mergeCell ref="R31:S31"/>
    <mergeCell ref="K23:L23"/>
    <mergeCell ref="K38:L38"/>
    <mergeCell ref="N19:O19"/>
    <mergeCell ref="N38:O38"/>
    <mergeCell ref="P36:Q36"/>
    <mergeCell ref="R36:S36"/>
    <mergeCell ref="R23:S23"/>
    <mergeCell ref="R22:S22"/>
    <mergeCell ref="N35:O35"/>
    <mergeCell ref="K36:L36"/>
    <mergeCell ref="A19:B19"/>
    <mergeCell ref="C19:D19"/>
    <mergeCell ref="E19:F19"/>
    <mergeCell ref="G19:H19"/>
    <mergeCell ref="K19:L19"/>
    <mergeCell ref="P22:Q22"/>
    <mergeCell ref="P21:Q21"/>
    <mergeCell ref="E23:F23"/>
    <mergeCell ref="K27:L27"/>
    <mergeCell ref="A27:B27"/>
    <mergeCell ref="C27:D27"/>
    <mergeCell ref="E27:F27"/>
    <mergeCell ref="P93:Q93"/>
    <mergeCell ref="E93:F93"/>
    <mergeCell ref="G93:H93"/>
    <mergeCell ref="K93:L93"/>
    <mergeCell ref="N93:O93"/>
    <mergeCell ref="R93:S93"/>
    <mergeCell ref="T93:U93"/>
    <mergeCell ref="K33:L33"/>
    <mergeCell ref="G33:H33"/>
    <mergeCell ref="A33:B33"/>
    <mergeCell ref="C33:D33"/>
    <mergeCell ref="E33:F33"/>
    <mergeCell ref="K35:L35"/>
    <mergeCell ref="A93:B93"/>
    <mergeCell ref="C93:D93"/>
    <mergeCell ref="G51:H51"/>
    <mergeCell ref="A51:B51"/>
    <mergeCell ref="K51:L51"/>
    <mergeCell ref="P92:Q92"/>
    <mergeCell ref="R92:S92"/>
    <mergeCell ref="T92:U92"/>
    <mergeCell ref="C51:D51"/>
    <mergeCell ref="E51:F51"/>
    <mergeCell ref="N92:O92"/>
    <mergeCell ref="P91:Q91"/>
    <mergeCell ref="A48:B48"/>
    <mergeCell ref="C48:D48"/>
    <mergeCell ref="E48:F48"/>
    <mergeCell ref="K74:L74"/>
    <mergeCell ref="A92:B92"/>
    <mergeCell ref="C92:D92"/>
    <mergeCell ref="E92:F92"/>
    <mergeCell ref="G92:H92"/>
    <mergeCell ref="K92:L92"/>
    <mergeCell ref="A90:B90"/>
    <mergeCell ref="A37:B37"/>
    <mergeCell ref="C37:D37"/>
    <mergeCell ref="E37:F37"/>
    <mergeCell ref="A36:B36"/>
    <mergeCell ref="C36:D36"/>
    <mergeCell ref="E36:F36"/>
    <mergeCell ref="R91:S91"/>
    <mergeCell ref="T91:U91"/>
    <mergeCell ref="C74:D74"/>
    <mergeCell ref="E74:F74"/>
    <mergeCell ref="G74:H74"/>
    <mergeCell ref="A91:B91"/>
    <mergeCell ref="C91:D91"/>
    <mergeCell ref="E91:F91"/>
    <mergeCell ref="G91:H91"/>
    <mergeCell ref="K91:L91"/>
    <mergeCell ref="N91:O91"/>
    <mergeCell ref="A74:B74"/>
    <mergeCell ref="N27:O27"/>
    <mergeCell ref="P27:Q27"/>
    <mergeCell ref="R27:S27"/>
    <mergeCell ref="T27:U27"/>
    <mergeCell ref="N33:O33"/>
    <mergeCell ref="P33:Q33"/>
    <mergeCell ref="R33:S33"/>
    <mergeCell ref="T33:U33"/>
    <mergeCell ref="P90:Q90"/>
    <mergeCell ref="R90:S90"/>
    <mergeCell ref="T90:U90"/>
    <mergeCell ref="P35:Q35"/>
    <mergeCell ref="R35:S35"/>
    <mergeCell ref="T35:U35"/>
    <mergeCell ref="P38:Q38"/>
    <mergeCell ref="R38:S38"/>
    <mergeCell ref="T38:U38"/>
    <mergeCell ref="P48:Q48"/>
    <mergeCell ref="C90:D90"/>
    <mergeCell ref="E90:F90"/>
    <mergeCell ref="G90:H90"/>
    <mergeCell ref="K90:L90"/>
    <mergeCell ref="N90:O90"/>
    <mergeCell ref="T48:U48"/>
    <mergeCell ref="N51:O51"/>
    <mergeCell ref="P51:Q51"/>
    <mergeCell ref="R51:S51"/>
    <mergeCell ref="T51:U51"/>
    <mergeCell ref="R50:S50"/>
    <mergeCell ref="T50:U50"/>
    <mergeCell ref="N40:O40"/>
    <mergeCell ref="P40:Q40"/>
    <mergeCell ref="P89:Q89"/>
    <mergeCell ref="R89:S89"/>
    <mergeCell ref="T89:U89"/>
    <mergeCell ref="N74:O74"/>
    <mergeCell ref="P74:Q74"/>
    <mergeCell ref="P49:Q49"/>
    <mergeCell ref="A89:B89"/>
    <mergeCell ref="C89:D89"/>
    <mergeCell ref="E89:F89"/>
    <mergeCell ref="G89:H89"/>
    <mergeCell ref="K89:L89"/>
    <mergeCell ref="N89:O89"/>
    <mergeCell ref="R74:S74"/>
    <mergeCell ref="T74:U74"/>
    <mergeCell ref="K29:L29"/>
    <mergeCell ref="A29:B29"/>
    <mergeCell ref="C29:D29"/>
    <mergeCell ref="E29:F29"/>
    <mergeCell ref="G29:H29"/>
    <mergeCell ref="N29:O29"/>
    <mergeCell ref="K40:L40"/>
    <mergeCell ref="A40:B40"/>
    <mergeCell ref="P88:Q88"/>
    <mergeCell ref="R88:S88"/>
    <mergeCell ref="T88:U88"/>
    <mergeCell ref="P29:Q29"/>
    <mergeCell ref="R29:S29"/>
    <mergeCell ref="T29:U29"/>
    <mergeCell ref="R40:S40"/>
    <mergeCell ref="T40:U40"/>
    <mergeCell ref="P57:Q57"/>
    <mergeCell ref="R57:S57"/>
    <mergeCell ref="A88:B88"/>
    <mergeCell ref="C88:D88"/>
    <mergeCell ref="E88:F88"/>
    <mergeCell ref="G88:H88"/>
    <mergeCell ref="K88:L88"/>
    <mergeCell ref="N88:O88"/>
    <mergeCell ref="C40:D40"/>
    <mergeCell ref="E40:F40"/>
    <mergeCell ref="G40:H40"/>
    <mergeCell ref="K57:L57"/>
    <mergeCell ref="A57:B57"/>
    <mergeCell ref="C57:D57"/>
    <mergeCell ref="E57:F57"/>
    <mergeCell ref="G57:H57"/>
    <mergeCell ref="A50:B50"/>
    <mergeCell ref="C50:D50"/>
    <mergeCell ref="P87:Q87"/>
    <mergeCell ref="R87:S87"/>
    <mergeCell ref="T87:U87"/>
    <mergeCell ref="N57:O57"/>
    <mergeCell ref="T57:U57"/>
    <mergeCell ref="A87:B87"/>
    <mergeCell ref="C87:D87"/>
    <mergeCell ref="E87:F87"/>
    <mergeCell ref="G87:H87"/>
    <mergeCell ref="K87:L87"/>
    <mergeCell ref="N87:O87"/>
    <mergeCell ref="P86:Q86"/>
    <mergeCell ref="R86:S86"/>
    <mergeCell ref="T86:U86"/>
    <mergeCell ref="A86:B86"/>
    <mergeCell ref="C86:D86"/>
    <mergeCell ref="E86:F86"/>
    <mergeCell ref="G86:H86"/>
    <mergeCell ref="K86:L86"/>
    <mergeCell ref="N86:O86"/>
    <mergeCell ref="P85:Q85"/>
    <mergeCell ref="R85:S85"/>
    <mergeCell ref="T85:U85"/>
    <mergeCell ref="A85:B85"/>
    <mergeCell ref="C85:D85"/>
    <mergeCell ref="E85:F85"/>
    <mergeCell ref="G85:H85"/>
    <mergeCell ref="K85:L85"/>
    <mergeCell ref="N85:O85"/>
    <mergeCell ref="P84:Q84"/>
    <mergeCell ref="R84:S84"/>
    <mergeCell ref="T84:U84"/>
    <mergeCell ref="A84:B84"/>
    <mergeCell ref="C84:D84"/>
    <mergeCell ref="E84:F84"/>
    <mergeCell ref="G84:H84"/>
    <mergeCell ref="K84:L84"/>
    <mergeCell ref="N84:O84"/>
    <mergeCell ref="P83:Q83"/>
    <mergeCell ref="R83:S83"/>
    <mergeCell ref="T83:U83"/>
    <mergeCell ref="A83:B83"/>
    <mergeCell ref="C83:D83"/>
    <mergeCell ref="E83:F83"/>
    <mergeCell ref="G83:H83"/>
    <mergeCell ref="K83:L83"/>
    <mergeCell ref="N83:O83"/>
    <mergeCell ref="P82:Q82"/>
    <mergeCell ref="R82:S82"/>
    <mergeCell ref="T82:U82"/>
    <mergeCell ref="A82:B82"/>
    <mergeCell ref="C82:D82"/>
    <mergeCell ref="E82:F82"/>
    <mergeCell ref="G82:H82"/>
    <mergeCell ref="K82:L82"/>
    <mergeCell ref="N82:O82"/>
    <mergeCell ref="P81:Q81"/>
    <mergeCell ref="R81:S81"/>
    <mergeCell ref="T81:U81"/>
    <mergeCell ref="A81:B81"/>
    <mergeCell ref="C81:D81"/>
    <mergeCell ref="E81:F81"/>
    <mergeCell ref="G81:H81"/>
    <mergeCell ref="K81:L81"/>
    <mergeCell ref="N81:O81"/>
    <mergeCell ref="P80:Q80"/>
    <mergeCell ref="R80:S80"/>
    <mergeCell ref="T80:U80"/>
    <mergeCell ref="A80:B80"/>
    <mergeCell ref="C80:D80"/>
    <mergeCell ref="E80:F80"/>
    <mergeCell ref="G80:H80"/>
    <mergeCell ref="K80:L80"/>
    <mergeCell ref="N80:O80"/>
    <mergeCell ref="P79:Q79"/>
    <mergeCell ref="R79:S79"/>
    <mergeCell ref="T79:U79"/>
    <mergeCell ref="A79:B79"/>
    <mergeCell ref="C79:D79"/>
    <mergeCell ref="E79:F79"/>
    <mergeCell ref="G79:H79"/>
    <mergeCell ref="K79:L79"/>
    <mergeCell ref="N79:O79"/>
    <mergeCell ref="P78:Q78"/>
    <mergeCell ref="R78:S78"/>
    <mergeCell ref="T78:U78"/>
    <mergeCell ref="A78:B78"/>
    <mergeCell ref="C78:D78"/>
    <mergeCell ref="E78:F78"/>
    <mergeCell ref="G78:H78"/>
    <mergeCell ref="K78:L78"/>
    <mergeCell ref="N78:O78"/>
    <mergeCell ref="P77:Q77"/>
    <mergeCell ref="R77:S77"/>
    <mergeCell ref="T77:U77"/>
    <mergeCell ref="A77:B77"/>
    <mergeCell ref="C77:D77"/>
    <mergeCell ref="E77:F77"/>
    <mergeCell ref="G77:H77"/>
    <mergeCell ref="K77:L77"/>
    <mergeCell ref="N77:O77"/>
    <mergeCell ref="P76:Q76"/>
    <mergeCell ref="R76:S76"/>
    <mergeCell ref="T76:U76"/>
    <mergeCell ref="A76:B76"/>
    <mergeCell ref="C76:D76"/>
    <mergeCell ref="E76:F76"/>
    <mergeCell ref="G76:H76"/>
    <mergeCell ref="K76:L76"/>
    <mergeCell ref="N76:O76"/>
    <mergeCell ref="P75:Q75"/>
    <mergeCell ref="R75:S75"/>
    <mergeCell ref="T75:U75"/>
    <mergeCell ref="A75:B75"/>
    <mergeCell ref="C75:D75"/>
    <mergeCell ref="E75:F75"/>
    <mergeCell ref="G75:H75"/>
    <mergeCell ref="K75:L75"/>
    <mergeCell ref="N75:O75"/>
    <mergeCell ref="P73:Q73"/>
    <mergeCell ref="R73:S73"/>
    <mergeCell ref="T73:U73"/>
    <mergeCell ref="A73:B73"/>
    <mergeCell ref="C73:D73"/>
    <mergeCell ref="E73:F73"/>
    <mergeCell ref="G73:H73"/>
    <mergeCell ref="K73:L73"/>
    <mergeCell ref="N73:O73"/>
    <mergeCell ref="P72:Q72"/>
    <mergeCell ref="R72:S72"/>
    <mergeCell ref="T72:U72"/>
    <mergeCell ref="A72:B72"/>
    <mergeCell ref="C72:D72"/>
    <mergeCell ref="E72:F72"/>
    <mergeCell ref="G72:H72"/>
    <mergeCell ref="K72:L72"/>
    <mergeCell ref="N72:O72"/>
    <mergeCell ref="P71:Q71"/>
    <mergeCell ref="R71:S71"/>
    <mergeCell ref="T71:U71"/>
    <mergeCell ref="A71:B71"/>
    <mergeCell ref="C71:D71"/>
    <mergeCell ref="E71:F71"/>
    <mergeCell ref="G71:H71"/>
    <mergeCell ref="K71:L71"/>
    <mergeCell ref="N71:O71"/>
    <mergeCell ref="P70:Q70"/>
    <mergeCell ref="R70:S70"/>
    <mergeCell ref="T70:U70"/>
    <mergeCell ref="A70:B70"/>
    <mergeCell ref="C70:D70"/>
    <mergeCell ref="E70:F70"/>
    <mergeCell ref="G70:H70"/>
    <mergeCell ref="K70:L70"/>
    <mergeCell ref="N70:O70"/>
    <mergeCell ref="P69:Q69"/>
    <mergeCell ref="R69:S69"/>
    <mergeCell ref="T69:U69"/>
    <mergeCell ref="A69:B69"/>
    <mergeCell ref="C69:D69"/>
    <mergeCell ref="E69:F69"/>
    <mergeCell ref="G69:H69"/>
    <mergeCell ref="K69:L69"/>
    <mergeCell ref="N69:O69"/>
    <mergeCell ref="P68:Q68"/>
    <mergeCell ref="R68:S68"/>
    <mergeCell ref="T68:U68"/>
    <mergeCell ref="A68:B68"/>
    <mergeCell ref="C68:D68"/>
    <mergeCell ref="E68:F68"/>
    <mergeCell ref="G68:H68"/>
    <mergeCell ref="K68:L68"/>
    <mergeCell ref="N68:O68"/>
    <mergeCell ref="P67:Q67"/>
    <mergeCell ref="R67:S67"/>
    <mergeCell ref="T67:U67"/>
    <mergeCell ref="A67:B67"/>
    <mergeCell ref="C67:D67"/>
    <mergeCell ref="E67:F67"/>
    <mergeCell ref="G67:H67"/>
    <mergeCell ref="K67:L67"/>
    <mergeCell ref="N67:O67"/>
    <mergeCell ref="P65:Q65"/>
    <mergeCell ref="R65:S65"/>
    <mergeCell ref="T65:U65"/>
    <mergeCell ref="A65:B65"/>
    <mergeCell ref="C65:D65"/>
    <mergeCell ref="E65:F65"/>
    <mergeCell ref="G65:H65"/>
    <mergeCell ref="K65:L65"/>
    <mergeCell ref="N65:O65"/>
    <mergeCell ref="P64:Q64"/>
    <mergeCell ref="R64:S64"/>
    <mergeCell ref="T64:U64"/>
    <mergeCell ref="A64:B64"/>
    <mergeCell ref="C64:D64"/>
    <mergeCell ref="E64:F64"/>
    <mergeCell ref="G64:H64"/>
    <mergeCell ref="K64:L64"/>
    <mergeCell ref="N64:O64"/>
    <mergeCell ref="P63:Q63"/>
    <mergeCell ref="R63:S63"/>
    <mergeCell ref="T63:U63"/>
    <mergeCell ref="A63:B63"/>
    <mergeCell ref="C63:D63"/>
    <mergeCell ref="E63:F63"/>
    <mergeCell ref="G63:H63"/>
    <mergeCell ref="K63:L63"/>
    <mergeCell ref="N63:O63"/>
    <mergeCell ref="P62:Q62"/>
    <mergeCell ref="R62:S62"/>
    <mergeCell ref="T62:U62"/>
    <mergeCell ref="A62:B62"/>
    <mergeCell ref="C62:D62"/>
    <mergeCell ref="E62:F62"/>
    <mergeCell ref="G62:H62"/>
    <mergeCell ref="K62:L62"/>
    <mergeCell ref="N62:O62"/>
    <mergeCell ref="P61:Q61"/>
    <mergeCell ref="R61:S61"/>
    <mergeCell ref="T61:U61"/>
    <mergeCell ref="A61:B61"/>
    <mergeCell ref="C61:D61"/>
    <mergeCell ref="E61:F61"/>
    <mergeCell ref="G61:H61"/>
    <mergeCell ref="K61:L61"/>
    <mergeCell ref="N61:O61"/>
    <mergeCell ref="P59:Q59"/>
    <mergeCell ref="R59:S59"/>
    <mergeCell ref="T59:U59"/>
    <mergeCell ref="A59:B59"/>
    <mergeCell ref="C59:D59"/>
    <mergeCell ref="E59:F59"/>
    <mergeCell ref="K59:L59"/>
    <mergeCell ref="N59:O59"/>
    <mergeCell ref="P58:Q58"/>
    <mergeCell ref="R58:S58"/>
    <mergeCell ref="T58:U58"/>
    <mergeCell ref="A58:B58"/>
    <mergeCell ref="C58:D58"/>
    <mergeCell ref="E58:F58"/>
    <mergeCell ref="K58:L58"/>
    <mergeCell ref="N58:O58"/>
    <mergeCell ref="T55:U55"/>
    <mergeCell ref="A55:B55"/>
    <mergeCell ref="C55:D55"/>
    <mergeCell ref="E55:F55"/>
    <mergeCell ref="G55:H55"/>
    <mergeCell ref="K55:L55"/>
    <mergeCell ref="N55:O55"/>
    <mergeCell ref="P54:Q54"/>
    <mergeCell ref="R54:S54"/>
    <mergeCell ref="T54:U54"/>
    <mergeCell ref="A54:B54"/>
    <mergeCell ref="C54:D54"/>
    <mergeCell ref="E54:F54"/>
    <mergeCell ref="G54:H54"/>
    <mergeCell ref="K54:L54"/>
    <mergeCell ref="N54:O54"/>
    <mergeCell ref="P52:Q52"/>
    <mergeCell ref="R52:S52"/>
    <mergeCell ref="T52:U52"/>
    <mergeCell ref="A52:B52"/>
    <mergeCell ref="C52:D52"/>
    <mergeCell ref="E52:F52"/>
    <mergeCell ref="G52:H52"/>
    <mergeCell ref="K52:L52"/>
    <mergeCell ref="N52:O52"/>
    <mergeCell ref="E50:F50"/>
    <mergeCell ref="K50:L50"/>
    <mergeCell ref="N50:O50"/>
    <mergeCell ref="P47:Q47"/>
    <mergeCell ref="R47:S47"/>
    <mergeCell ref="N48:O48"/>
    <mergeCell ref="R48:S48"/>
    <mergeCell ref="K48:L48"/>
    <mergeCell ref="G48:H48"/>
    <mergeCell ref="P50:Q50"/>
    <mergeCell ref="T47:U47"/>
    <mergeCell ref="A47:B47"/>
    <mergeCell ref="C47:D47"/>
    <mergeCell ref="E47:F47"/>
    <mergeCell ref="K47:L47"/>
    <mergeCell ref="N47:O47"/>
    <mergeCell ref="P45:Q45"/>
    <mergeCell ref="R45:S45"/>
    <mergeCell ref="T45:U45"/>
    <mergeCell ref="A45:B45"/>
    <mergeCell ref="C45:D45"/>
    <mergeCell ref="E45:F45"/>
    <mergeCell ref="G45:H45"/>
    <mergeCell ref="K45:L45"/>
    <mergeCell ref="N45:O45"/>
    <mergeCell ref="A44:B44"/>
    <mergeCell ref="C44:D44"/>
    <mergeCell ref="E44:F44"/>
    <mergeCell ref="G44:H44"/>
    <mergeCell ref="K44:L44"/>
    <mergeCell ref="P42:Q42"/>
    <mergeCell ref="R42:S42"/>
    <mergeCell ref="T42:U42"/>
    <mergeCell ref="A42:B42"/>
    <mergeCell ref="C42:D42"/>
    <mergeCell ref="E42:F42"/>
    <mergeCell ref="G42:H42"/>
    <mergeCell ref="K42:L42"/>
    <mergeCell ref="N42:O42"/>
    <mergeCell ref="R41:S41"/>
    <mergeCell ref="T41:U41"/>
    <mergeCell ref="A41:B41"/>
    <mergeCell ref="C41:D41"/>
    <mergeCell ref="E41:F41"/>
    <mergeCell ref="G41:H41"/>
    <mergeCell ref="K41:L41"/>
    <mergeCell ref="N41:O41"/>
    <mergeCell ref="K39:L39"/>
    <mergeCell ref="P37:Q37"/>
    <mergeCell ref="R37:S37"/>
    <mergeCell ref="T37:U37"/>
    <mergeCell ref="G37:H37"/>
    <mergeCell ref="K37:L37"/>
    <mergeCell ref="N37:O37"/>
    <mergeCell ref="G38:H38"/>
    <mergeCell ref="T39:U39"/>
    <mergeCell ref="N36:O36"/>
    <mergeCell ref="P34:Q34"/>
    <mergeCell ref="A34:B34"/>
    <mergeCell ref="C34:D34"/>
    <mergeCell ref="E34:F34"/>
    <mergeCell ref="G34:H34"/>
    <mergeCell ref="K34:L34"/>
    <mergeCell ref="N34:O34"/>
    <mergeCell ref="C35:D35"/>
    <mergeCell ref="E35:F35"/>
    <mergeCell ref="A32:B32"/>
    <mergeCell ref="C32:D32"/>
    <mergeCell ref="E32:F32"/>
    <mergeCell ref="G32:H32"/>
    <mergeCell ref="K32:L32"/>
    <mergeCell ref="N32:O32"/>
    <mergeCell ref="T31:U31"/>
    <mergeCell ref="A31:B31"/>
    <mergeCell ref="C31:D31"/>
    <mergeCell ref="E31:F31"/>
    <mergeCell ref="G31:H31"/>
    <mergeCell ref="K31:L31"/>
    <mergeCell ref="N31:O31"/>
    <mergeCell ref="P30:Q30"/>
    <mergeCell ref="R30:S30"/>
    <mergeCell ref="T30:U30"/>
    <mergeCell ref="A30:B30"/>
    <mergeCell ref="C30:D30"/>
    <mergeCell ref="E30:F30"/>
    <mergeCell ref="G30:H30"/>
    <mergeCell ref="K30:L30"/>
    <mergeCell ref="N30:O30"/>
    <mergeCell ref="P28:Q28"/>
    <mergeCell ref="R28:S28"/>
    <mergeCell ref="T28:U28"/>
    <mergeCell ref="A28:B28"/>
    <mergeCell ref="C28:D28"/>
    <mergeCell ref="E28:F28"/>
    <mergeCell ref="K28:L28"/>
    <mergeCell ref="N28:O28"/>
    <mergeCell ref="P26:Q26"/>
    <mergeCell ref="R26:S26"/>
    <mergeCell ref="T26:U26"/>
    <mergeCell ref="A26:B26"/>
    <mergeCell ref="C26:D26"/>
    <mergeCell ref="E26:F26"/>
    <mergeCell ref="G26:H26"/>
    <mergeCell ref="K26:L26"/>
    <mergeCell ref="N26:O26"/>
    <mergeCell ref="P25:Q25"/>
    <mergeCell ref="R25:S25"/>
    <mergeCell ref="T25:U25"/>
    <mergeCell ref="A25:B25"/>
    <mergeCell ref="C25:D25"/>
    <mergeCell ref="E25:F25"/>
    <mergeCell ref="G25:H25"/>
    <mergeCell ref="K25:L25"/>
    <mergeCell ref="N25:O25"/>
    <mergeCell ref="T22:U22"/>
    <mergeCell ref="A22:B22"/>
    <mergeCell ref="C22:D22"/>
    <mergeCell ref="E22:F22"/>
    <mergeCell ref="G22:H22"/>
    <mergeCell ref="K22:L22"/>
    <mergeCell ref="N22:O22"/>
    <mergeCell ref="R21:S21"/>
    <mergeCell ref="T21:U21"/>
    <mergeCell ref="A21:B21"/>
    <mergeCell ref="C21:D21"/>
    <mergeCell ref="E21:F21"/>
    <mergeCell ref="G21:H21"/>
    <mergeCell ref="K21:L21"/>
    <mergeCell ref="N21:O21"/>
    <mergeCell ref="T20:U20"/>
    <mergeCell ref="A20:B20"/>
    <mergeCell ref="C20:D20"/>
    <mergeCell ref="E20:F20"/>
    <mergeCell ref="G20:H20"/>
    <mergeCell ref="K20:L20"/>
    <mergeCell ref="N20:O20"/>
    <mergeCell ref="P20:Q20"/>
    <mergeCell ref="R20:S20"/>
    <mergeCell ref="I9:I18"/>
    <mergeCell ref="J9:J18"/>
    <mergeCell ref="S9:S18"/>
    <mergeCell ref="T9:T18"/>
    <mergeCell ref="U9:U18"/>
    <mergeCell ref="K9:K18"/>
    <mergeCell ref="L9:L18"/>
    <mergeCell ref="M9:M18"/>
    <mergeCell ref="N9:N18"/>
    <mergeCell ref="P9:P18"/>
    <mergeCell ref="A7:I8"/>
    <mergeCell ref="J7:L7"/>
    <mergeCell ref="A9:A18"/>
    <mergeCell ref="B9:B18"/>
    <mergeCell ref="C9:C18"/>
    <mergeCell ref="D9:D18"/>
    <mergeCell ref="E9:E18"/>
    <mergeCell ref="F9:F18"/>
    <mergeCell ref="G9:G18"/>
    <mergeCell ref="H9:H18"/>
    <mergeCell ref="O9:O18"/>
    <mergeCell ref="A6:V6"/>
    <mergeCell ref="A1:V3"/>
    <mergeCell ref="A4:B5"/>
    <mergeCell ref="C4:D5"/>
    <mergeCell ref="E4:J5"/>
    <mergeCell ref="K4:S5"/>
    <mergeCell ref="T4:U5"/>
    <mergeCell ref="V4:V5"/>
    <mergeCell ref="J8:L8"/>
    <mergeCell ref="K24:L24"/>
    <mergeCell ref="V7:V18"/>
    <mergeCell ref="M7:U8"/>
    <mergeCell ref="N44:O44"/>
    <mergeCell ref="P44:Q44"/>
    <mergeCell ref="R44:S44"/>
    <mergeCell ref="T44:U44"/>
    <mergeCell ref="P41:Q41"/>
    <mergeCell ref="Q9:Q18"/>
    <mergeCell ref="R9:R18"/>
  </mergeCells>
  <printOptions/>
  <pageMargins left="0.75" right="0.75" top="1" bottom="1" header="0.5" footer="0.5"/>
  <pageSetup horizontalDpi="600" verticalDpi="600" orientation="landscape" paperSize="17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G160"/>
  <sheetViews>
    <sheetView zoomScale="80" zoomScaleNormal="80" zoomScalePageLayoutView="0" workbookViewId="0" topLeftCell="A1">
      <pane ySplit="18" topLeftCell="A46" activePane="bottomLeft" state="frozen"/>
      <selection pane="topLeft" activeCell="T33" sqref="A33:U33"/>
      <selection pane="bottomLeft" activeCell="A68" sqref="A68:IV68"/>
    </sheetView>
  </sheetViews>
  <sheetFormatPr defaultColWidth="9.140625" defaultRowHeight="12.75"/>
  <cols>
    <col min="1" max="2" width="5.28125" style="0" customWidth="1"/>
    <col min="3" max="4" width="4.28125" style="0" customWidth="1"/>
    <col min="5" max="6" width="5.28125" style="0" customWidth="1"/>
    <col min="7" max="8" width="4.28125" style="0" customWidth="1"/>
    <col min="9" max="9" width="8.7109375" style="0" customWidth="1"/>
    <col min="10" max="10" width="13.7109375" style="0" customWidth="1"/>
    <col min="11" max="12" width="4.28125" style="0" customWidth="1"/>
    <col min="13" max="13" width="8.7109375" style="0" customWidth="1"/>
    <col min="14" max="15" width="4.28125" style="0" customWidth="1"/>
    <col min="16" max="17" width="5.28125" style="0" customWidth="1"/>
    <col min="18" max="19" width="4.28125" style="0" customWidth="1"/>
    <col min="20" max="21" width="5.28125" style="0" customWidth="1"/>
    <col min="22" max="22" width="11.7109375" style="0" customWidth="1"/>
    <col min="26" max="26" width="19.7109375" style="0" customWidth="1"/>
    <col min="30" max="30" width="16.421875" style="56" bestFit="1" customWidth="1"/>
  </cols>
  <sheetData>
    <row r="1" spans="1:22" ht="12.75" customHeight="1">
      <c r="A1" s="188" t="s">
        <v>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90"/>
    </row>
    <row r="2" spans="1:22" ht="12.75" customHeight="1">
      <c r="A2" s="191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3"/>
    </row>
    <row r="3" spans="1:29" ht="12.75" customHeight="1" thickBot="1">
      <c r="A3" s="191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3"/>
      <c r="Z3" s="21"/>
      <c r="AA3" s="16"/>
      <c r="AB3" s="17" t="s">
        <v>17</v>
      </c>
      <c r="AC3" s="18"/>
    </row>
    <row r="4" spans="1:29" ht="12.75" customHeight="1">
      <c r="A4" s="194"/>
      <c r="B4" s="195"/>
      <c r="C4" s="197"/>
      <c r="D4" s="198"/>
      <c r="E4" s="199"/>
      <c r="F4" s="200"/>
      <c r="G4" s="200"/>
      <c r="H4" s="200"/>
      <c r="I4" s="200"/>
      <c r="J4" s="200"/>
      <c r="K4" s="199"/>
      <c r="L4" s="200"/>
      <c r="M4" s="200"/>
      <c r="N4" s="200"/>
      <c r="O4" s="200"/>
      <c r="P4" s="200"/>
      <c r="Q4" s="200"/>
      <c r="R4" s="200"/>
      <c r="S4" s="200"/>
      <c r="T4" s="202"/>
      <c r="U4" s="203"/>
      <c r="V4" s="204"/>
      <c r="Z4" s="15"/>
      <c r="AA4" s="19"/>
      <c r="AB4" s="17"/>
      <c r="AC4" s="17"/>
    </row>
    <row r="5" spans="1:29" ht="12.75" customHeight="1" thickBot="1">
      <c r="A5" s="196"/>
      <c r="B5" s="195"/>
      <c r="C5" s="197"/>
      <c r="D5" s="198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2"/>
      <c r="U5" s="203"/>
      <c r="V5" s="204"/>
      <c r="Z5" s="22"/>
      <c r="AA5" s="19"/>
      <c r="AB5" s="17" t="s">
        <v>18</v>
      </c>
      <c r="AC5" s="17"/>
    </row>
    <row r="6" spans="1:29" ht="12.75" customHeight="1" thickBot="1">
      <c r="A6" s="168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70"/>
      <c r="Z6" s="15"/>
      <c r="AA6" s="19"/>
      <c r="AB6" s="17"/>
      <c r="AC6" s="17"/>
    </row>
    <row r="7" spans="1:29" ht="12.75" customHeight="1">
      <c r="A7" s="171" t="s">
        <v>2</v>
      </c>
      <c r="B7" s="172"/>
      <c r="C7" s="172"/>
      <c r="D7" s="172"/>
      <c r="E7" s="172"/>
      <c r="F7" s="172"/>
      <c r="G7" s="172"/>
      <c r="H7" s="172"/>
      <c r="I7" s="173"/>
      <c r="J7" s="177" t="s">
        <v>3</v>
      </c>
      <c r="K7" s="178"/>
      <c r="L7" s="179"/>
      <c r="M7" s="180" t="s">
        <v>5</v>
      </c>
      <c r="N7" s="172"/>
      <c r="O7" s="172"/>
      <c r="P7" s="172"/>
      <c r="Q7" s="172"/>
      <c r="R7" s="172"/>
      <c r="S7" s="172"/>
      <c r="T7" s="172"/>
      <c r="U7" s="173"/>
      <c r="V7" s="218" t="s">
        <v>0</v>
      </c>
      <c r="Z7" s="23"/>
      <c r="AA7" s="19"/>
      <c r="AB7" s="17" t="s">
        <v>19</v>
      </c>
      <c r="AC7" s="17"/>
    </row>
    <row r="8" spans="1:29" ht="12.75" customHeight="1" thickBot="1">
      <c r="A8" s="174"/>
      <c r="B8" s="175"/>
      <c r="C8" s="175"/>
      <c r="D8" s="175"/>
      <c r="E8" s="175"/>
      <c r="F8" s="175"/>
      <c r="G8" s="175"/>
      <c r="H8" s="175"/>
      <c r="I8" s="176"/>
      <c r="J8" s="187" t="s">
        <v>4</v>
      </c>
      <c r="K8" s="175"/>
      <c r="L8" s="176"/>
      <c r="M8" s="181"/>
      <c r="N8" s="182"/>
      <c r="O8" s="182"/>
      <c r="P8" s="182"/>
      <c r="Q8" s="182"/>
      <c r="R8" s="182"/>
      <c r="S8" s="182"/>
      <c r="T8" s="182"/>
      <c r="U8" s="183"/>
      <c r="V8" s="219"/>
      <c r="Z8" s="15"/>
      <c r="AA8" s="19"/>
      <c r="AB8" s="17"/>
      <c r="AC8" s="17"/>
    </row>
    <row r="9" spans="1:29" ht="12.75" customHeight="1">
      <c r="A9" s="165" t="s">
        <v>6</v>
      </c>
      <c r="B9" s="152" t="s">
        <v>7</v>
      </c>
      <c r="C9" s="165" t="s">
        <v>8</v>
      </c>
      <c r="D9" s="152" t="s">
        <v>9</v>
      </c>
      <c r="E9" s="165" t="s">
        <v>7</v>
      </c>
      <c r="F9" s="152" t="s">
        <v>10</v>
      </c>
      <c r="G9" s="165" t="s">
        <v>11</v>
      </c>
      <c r="H9" s="152" t="s">
        <v>12</v>
      </c>
      <c r="I9" s="162" t="s">
        <v>13</v>
      </c>
      <c r="J9" s="162" t="s">
        <v>14</v>
      </c>
      <c r="K9" s="159" t="s">
        <v>15</v>
      </c>
      <c r="L9" s="152" t="s">
        <v>16</v>
      </c>
      <c r="M9" s="162" t="s">
        <v>13</v>
      </c>
      <c r="N9" s="155" t="s">
        <v>11</v>
      </c>
      <c r="O9" s="152" t="s">
        <v>12</v>
      </c>
      <c r="P9" s="155" t="s">
        <v>7</v>
      </c>
      <c r="Q9" s="152" t="s">
        <v>10</v>
      </c>
      <c r="R9" s="155" t="s">
        <v>8</v>
      </c>
      <c r="S9" s="152" t="s">
        <v>9</v>
      </c>
      <c r="T9" s="155" t="s">
        <v>6</v>
      </c>
      <c r="U9" s="152" t="s">
        <v>7</v>
      </c>
      <c r="V9" s="219"/>
      <c r="Z9" s="66"/>
      <c r="AA9" s="19"/>
      <c r="AB9" s="17" t="s">
        <v>20</v>
      </c>
      <c r="AC9" s="17"/>
    </row>
    <row r="10" spans="1:22" ht="12.75" customHeight="1">
      <c r="A10" s="166"/>
      <c r="B10" s="153"/>
      <c r="C10" s="166"/>
      <c r="D10" s="153"/>
      <c r="E10" s="166"/>
      <c r="F10" s="153"/>
      <c r="G10" s="166"/>
      <c r="H10" s="153"/>
      <c r="I10" s="163"/>
      <c r="J10" s="163"/>
      <c r="K10" s="160"/>
      <c r="L10" s="153"/>
      <c r="M10" s="163"/>
      <c r="N10" s="156"/>
      <c r="O10" s="153"/>
      <c r="P10" s="156"/>
      <c r="Q10" s="153"/>
      <c r="R10" s="156"/>
      <c r="S10" s="153"/>
      <c r="T10" s="156"/>
      <c r="U10" s="153"/>
      <c r="V10" s="219"/>
    </row>
    <row r="11" spans="1:22" ht="12.75" customHeight="1">
      <c r="A11" s="166"/>
      <c r="B11" s="153"/>
      <c r="C11" s="166"/>
      <c r="D11" s="153"/>
      <c r="E11" s="166"/>
      <c r="F11" s="153"/>
      <c r="G11" s="166"/>
      <c r="H11" s="153"/>
      <c r="I11" s="163"/>
      <c r="J11" s="163"/>
      <c r="K11" s="160"/>
      <c r="L11" s="153"/>
      <c r="M11" s="163"/>
      <c r="N11" s="156"/>
      <c r="O11" s="153"/>
      <c r="P11" s="156"/>
      <c r="Q11" s="153"/>
      <c r="R11" s="156"/>
      <c r="S11" s="153"/>
      <c r="T11" s="156"/>
      <c r="U11" s="153"/>
      <c r="V11" s="219"/>
    </row>
    <row r="12" spans="1:22" ht="12.75" customHeight="1">
      <c r="A12" s="166"/>
      <c r="B12" s="153"/>
      <c r="C12" s="166"/>
      <c r="D12" s="153"/>
      <c r="E12" s="166"/>
      <c r="F12" s="153"/>
      <c r="G12" s="166"/>
      <c r="H12" s="153"/>
      <c r="I12" s="163"/>
      <c r="J12" s="163"/>
      <c r="K12" s="160"/>
      <c r="L12" s="153"/>
      <c r="M12" s="163"/>
      <c r="N12" s="156"/>
      <c r="O12" s="153"/>
      <c r="P12" s="156"/>
      <c r="Q12" s="153"/>
      <c r="R12" s="156"/>
      <c r="S12" s="153"/>
      <c r="T12" s="156"/>
      <c r="U12" s="153"/>
      <c r="V12" s="219"/>
    </row>
    <row r="13" spans="1:22" ht="12.75" customHeight="1">
      <c r="A13" s="166"/>
      <c r="B13" s="153"/>
      <c r="C13" s="166"/>
      <c r="D13" s="153"/>
      <c r="E13" s="166"/>
      <c r="F13" s="153"/>
      <c r="G13" s="166"/>
      <c r="H13" s="153"/>
      <c r="I13" s="163"/>
      <c r="J13" s="163"/>
      <c r="K13" s="160"/>
      <c r="L13" s="153"/>
      <c r="M13" s="163"/>
      <c r="N13" s="156"/>
      <c r="O13" s="153"/>
      <c r="P13" s="156"/>
      <c r="Q13" s="153"/>
      <c r="R13" s="156"/>
      <c r="S13" s="153"/>
      <c r="T13" s="156"/>
      <c r="U13" s="153"/>
      <c r="V13" s="219"/>
    </row>
    <row r="14" spans="1:22" ht="12.75" customHeight="1">
      <c r="A14" s="166"/>
      <c r="B14" s="153"/>
      <c r="C14" s="166"/>
      <c r="D14" s="153"/>
      <c r="E14" s="166"/>
      <c r="F14" s="153"/>
      <c r="G14" s="166"/>
      <c r="H14" s="153"/>
      <c r="I14" s="163"/>
      <c r="J14" s="163"/>
      <c r="K14" s="160"/>
      <c r="L14" s="153"/>
      <c r="M14" s="163"/>
      <c r="N14" s="156"/>
      <c r="O14" s="153"/>
      <c r="P14" s="156"/>
      <c r="Q14" s="153"/>
      <c r="R14" s="156"/>
      <c r="S14" s="153"/>
      <c r="T14" s="156"/>
      <c r="U14" s="153"/>
      <c r="V14" s="219"/>
    </row>
    <row r="15" spans="1:22" ht="12.75" customHeight="1">
      <c r="A15" s="166"/>
      <c r="B15" s="153"/>
      <c r="C15" s="166"/>
      <c r="D15" s="153"/>
      <c r="E15" s="166"/>
      <c r="F15" s="153"/>
      <c r="G15" s="166"/>
      <c r="H15" s="153"/>
      <c r="I15" s="163"/>
      <c r="J15" s="163"/>
      <c r="K15" s="160"/>
      <c r="L15" s="153"/>
      <c r="M15" s="163"/>
      <c r="N15" s="156"/>
      <c r="O15" s="153"/>
      <c r="P15" s="156"/>
      <c r="Q15" s="153"/>
      <c r="R15" s="156"/>
      <c r="S15" s="153"/>
      <c r="T15" s="156"/>
      <c r="U15" s="153"/>
      <c r="V15" s="219"/>
    </row>
    <row r="16" spans="1:22" ht="12.75" customHeight="1">
      <c r="A16" s="166"/>
      <c r="B16" s="153"/>
      <c r="C16" s="166"/>
      <c r="D16" s="153"/>
      <c r="E16" s="166"/>
      <c r="F16" s="153"/>
      <c r="G16" s="166"/>
      <c r="H16" s="153"/>
      <c r="I16" s="163"/>
      <c r="J16" s="163"/>
      <c r="K16" s="160"/>
      <c r="L16" s="153"/>
      <c r="M16" s="163"/>
      <c r="N16" s="156"/>
      <c r="O16" s="153"/>
      <c r="P16" s="156"/>
      <c r="Q16" s="153"/>
      <c r="R16" s="156"/>
      <c r="S16" s="153"/>
      <c r="T16" s="156"/>
      <c r="U16" s="153"/>
      <c r="V16" s="219"/>
    </row>
    <row r="17" spans="1:22" ht="12.75" customHeight="1">
      <c r="A17" s="166"/>
      <c r="B17" s="153"/>
      <c r="C17" s="166"/>
      <c r="D17" s="153"/>
      <c r="E17" s="166"/>
      <c r="F17" s="153"/>
      <c r="G17" s="166"/>
      <c r="H17" s="153"/>
      <c r="I17" s="163"/>
      <c r="J17" s="163"/>
      <c r="K17" s="160"/>
      <c r="L17" s="153"/>
      <c r="M17" s="163"/>
      <c r="N17" s="156"/>
      <c r="O17" s="153"/>
      <c r="P17" s="156"/>
      <c r="Q17" s="153"/>
      <c r="R17" s="156"/>
      <c r="S17" s="153"/>
      <c r="T17" s="156"/>
      <c r="U17" s="153"/>
      <c r="V17" s="219"/>
    </row>
    <row r="18" spans="1:22" ht="12.75" customHeight="1" thickBot="1">
      <c r="A18" s="167"/>
      <c r="B18" s="154"/>
      <c r="C18" s="167"/>
      <c r="D18" s="154"/>
      <c r="E18" s="167"/>
      <c r="F18" s="154"/>
      <c r="G18" s="167"/>
      <c r="H18" s="154"/>
      <c r="I18" s="164"/>
      <c r="J18" s="164"/>
      <c r="K18" s="161"/>
      <c r="L18" s="154"/>
      <c r="M18" s="164"/>
      <c r="N18" s="157"/>
      <c r="O18" s="154"/>
      <c r="P18" s="157"/>
      <c r="Q18" s="154"/>
      <c r="R18" s="157"/>
      <c r="S18" s="154"/>
      <c r="T18" s="157"/>
      <c r="U18" s="154"/>
      <c r="V18" s="220"/>
    </row>
    <row r="19" spans="1:22" ht="12.75" customHeight="1">
      <c r="A19" s="158"/>
      <c r="B19" s="144"/>
      <c r="C19" s="143"/>
      <c r="D19" s="144"/>
      <c r="E19" s="143"/>
      <c r="F19" s="144"/>
      <c r="G19" s="143"/>
      <c r="H19" s="144"/>
      <c r="I19" s="38"/>
      <c r="J19" s="39"/>
      <c r="K19" s="143"/>
      <c r="L19" s="144"/>
      <c r="M19" s="38"/>
      <c r="N19" s="143"/>
      <c r="O19" s="144"/>
      <c r="P19" s="143"/>
      <c r="Q19" s="144"/>
      <c r="R19" s="143"/>
      <c r="S19" s="144"/>
      <c r="T19" s="143"/>
      <c r="U19" s="144"/>
      <c r="V19" s="38"/>
    </row>
    <row r="20" spans="1:32" s="8" customFormat="1" ht="12.75" customHeight="1">
      <c r="A20" s="145"/>
      <c r="B20" s="142"/>
      <c r="C20" s="146"/>
      <c r="D20" s="142"/>
      <c r="E20" s="147"/>
      <c r="F20" s="148"/>
      <c r="G20" s="149"/>
      <c r="H20" s="148"/>
      <c r="I20" s="73"/>
      <c r="J20" s="74"/>
      <c r="K20" s="150"/>
      <c r="L20" s="151"/>
      <c r="M20" s="75"/>
      <c r="N20" s="141"/>
      <c r="O20" s="142"/>
      <c r="P20" s="141"/>
      <c r="Q20" s="142"/>
      <c r="R20" s="141"/>
      <c r="S20" s="142"/>
      <c r="T20" s="141"/>
      <c r="U20" s="142"/>
      <c r="V20" s="75"/>
      <c r="Y20" s="45"/>
      <c r="Z20" s="30"/>
      <c r="AA20" s="27"/>
      <c r="AB20" s="31"/>
      <c r="AC20" s="26"/>
      <c r="AD20" s="58"/>
      <c r="AE20" s="27"/>
      <c r="AF20" s="26"/>
    </row>
    <row r="21" spans="1:32" s="8" customFormat="1" ht="12.75" customHeight="1">
      <c r="A21" s="132"/>
      <c r="B21" s="131"/>
      <c r="C21" s="133"/>
      <c r="D21" s="131"/>
      <c r="E21" s="116"/>
      <c r="F21" s="117"/>
      <c r="G21" s="116"/>
      <c r="H21" s="117"/>
      <c r="I21" s="43"/>
      <c r="J21" s="101">
        <v>86300</v>
      </c>
      <c r="K21" s="139">
        <f>$Z$33+($AD$41*($J21-$Z$32))</f>
        <v>790.3843</v>
      </c>
      <c r="L21" s="140"/>
      <c r="M21" s="72">
        <v>16</v>
      </c>
      <c r="N21" s="208">
        <f>0.0175+((0.046-0.0175)/($J$25-$J$21))*($J21-$J$21)</f>
        <v>0.0175</v>
      </c>
      <c r="O21" s="209"/>
      <c r="P21" s="125">
        <f>N21*M21</f>
        <v>0.28</v>
      </c>
      <c r="Q21" s="126"/>
      <c r="R21" s="207" t="s">
        <v>75</v>
      </c>
      <c r="S21" s="111"/>
      <c r="T21" s="123">
        <f>P21+K21</f>
        <v>790.6643</v>
      </c>
      <c r="U21" s="124"/>
      <c r="V21" s="41"/>
      <c r="Y21" s="45"/>
      <c r="Z21" s="64"/>
      <c r="AA21" s="27"/>
      <c r="AB21" s="31"/>
      <c r="AC21" s="26"/>
      <c r="AD21" s="59"/>
      <c r="AE21" s="26"/>
      <c r="AF21" s="26"/>
    </row>
    <row r="22" spans="1:32" s="8" customFormat="1" ht="12.75" customHeight="1">
      <c r="A22" s="132"/>
      <c r="B22" s="131"/>
      <c r="C22" s="133"/>
      <c r="D22" s="131"/>
      <c r="E22" s="116"/>
      <c r="F22" s="117"/>
      <c r="G22" s="116"/>
      <c r="H22" s="117"/>
      <c r="I22" s="43"/>
      <c r="J22" s="36">
        <v>86325</v>
      </c>
      <c r="K22" s="118">
        <f>$Z$33+($AD$35*($J22-$Z$32))</f>
        <v>789.204325</v>
      </c>
      <c r="L22" s="119"/>
      <c r="M22" s="72">
        <v>16</v>
      </c>
      <c r="N22" s="208">
        <f>0.0175+((0.046-0.0175)/($J$25-$J$21))*($J22-$J$21)</f>
        <v>0.0257436653939611</v>
      </c>
      <c r="O22" s="209"/>
      <c r="P22" s="125">
        <f aca="true" t="shared" si="0" ref="P22:P29">N22*M22</f>
        <v>0.4118986463033776</v>
      </c>
      <c r="Q22" s="126"/>
      <c r="R22" s="207" t="s">
        <v>75</v>
      </c>
      <c r="S22" s="111"/>
      <c r="T22" s="123">
        <f aca="true" t="shared" si="1" ref="T22:T29">P22+K22</f>
        <v>789.6162236463034</v>
      </c>
      <c r="U22" s="124"/>
      <c r="V22" s="41"/>
      <c r="Y22" s="45"/>
      <c r="Z22" s="33"/>
      <c r="AA22" s="27"/>
      <c r="AB22" s="31"/>
      <c r="AC22" s="32"/>
      <c r="AD22" s="58"/>
      <c r="AE22" s="27"/>
      <c r="AF22" s="26"/>
    </row>
    <row r="23" spans="1:32" s="8" customFormat="1" ht="12.75" customHeight="1">
      <c r="A23" s="132"/>
      <c r="B23" s="131"/>
      <c r="C23" s="133"/>
      <c r="D23" s="131"/>
      <c r="E23" s="116"/>
      <c r="F23" s="117"/>
      <c r="G23" s="116"/>
      <c r="H23" s="117"/>
      <c r="I23" s="43"/>
      <c r="J23" s="68">
        <v>86344.428</v>
      </c>
      <c r="K23" s="118">
        <f>$Z$33+($AD$35*($J23-$Z$32))</f>
        <v>788.2873428280001</v>
      </c>
      <c r="L23" s="119"/>
      <c r="M23" s="72">
        <v>16</v>
      </c>
      <c r="N23" s="208">
        <f>0.0175+((0.046-0.0175)/($J$25-$J$21))*($J23-$J$21)</f>
        <v>0.03214998264491611</v>
      </c>
      <c r="O23" s="209"/>
      <c r="P23" s="125">
        <f t="shared" si="0"/>
        <v>0.5143997223186577</v>
      </c>
      <c r="Q23" s="126"/>
      <c r="R23" s="207" t="s">
        <v>75</v>
      </c>
      <c r="S23" s="111"/>
      <c r="T23" s="123">
        <f t="shared" si="1"/>
        <v>788.8017425503187</v>
      </c>
      <c r="U23" s="124"/>
      <c r="V23" s="67" t="s">
        <v>31</v>
      </c>
      <c r="Y23" s="45"/>
      <c r="Z23" s="33"/>
      <c r="AA23" s="27"/>
      <c r="AB23" s="31"/>
      <c r="AC23" s="32"/>
      <c r="AD23" s="58"/>
      <c r="AE23" s="27"/>
      <c r="AF23" s="26"/>
    </row>
    <row r="24" spans="1:32" s="8" customFormat="1" ht="12.75" customHeight="1">
      <c r="A24" s="132"/>
      <c r="B24" s="131"/>
      <c r="C24" s="133"/>
      <c r="D24" s="131"/>
      <c r="E24" s="116"/>
      <c r="F24" s="117"/>
      <c r="G24" s="116"/>
      <c r="H24" s="117"/>
      <c r="I24" s="43"/>
      <c r="J24" s="36">
        <f>J22+25</f>
        <v>86350</v>
      </c>
      <c r="K24" s="118">
        <f>$Z$33+($AD$35*($J24-$Z$32))</f>
        <v>788.02435</v>
      </c>
      <c r="L24" s="119"/>
      <c r="M24" s="72">
        <v>16</v>
      </c>
      <c r="N24" s="208">
        <f>0.0175+((0.046-0.0175)/($J$25-$J$21))*($J24-$J$21)</f>
        <v>0.033987330787922196</v>
      </c>
      <c r="O24" s="209"/>
      <c r="P24" s="125">
        <f t="shared" si="0"/>
        <v>0.5437972926067551</v>
      </c>
      <c r="Q24" s="126"/>
      <c r="R24" s="207" t="s">
        <v>75</v>
      </c>
      <c r="S24" s="111"/>
      <c r="T24" s="123">
        <f t="shared" si="1"/>
        <v>788.5681472926068</v>
      </c>
      <c r="U24" s="124"/>
      <c r="V24" s="41"/>
      <c r="Y24" s="45"/>
      <c r="Z24" s="30"/>
      <c r="AA24" s="27"/>
      <c r="AB24" s="31"/>
      <c r="AC24" s="32"/>
      <c r="AD24" s="58"/>
      <c r="AE24" s="27"/>
      <c r="AF24" s="26"/>
    </row>
    <row r="25" spans="1:32" s="8" customFormat="1" ht="12.75" customHeight="1">
      <c r="A25" s="132"/>
      <c r="B25" s="131"/>
      <c r="C25" s="133"/>
      <c r="D25" s="131"/>
      <c r="E25" s="116"/>
      <c r="F25" s="117"/>
      <c r="G25" s="116"/>
      <c r="H25" s="117"/>
      <c r="I25" s="43"/>
      <c r="J25" s="101">
        <v>86386.43</v>
      </c>
      <c r="K25" s="118">
        <f>$Z$36+($AD$41*($J25-$Z$35))</f>
        <v>786.3880829800004</v>
      </c>
      <c r="L25" s="119"/>
      <c r="M25" s="72">
        <v>16</v>
      </c>
      <c r="N25" s="208">
        <f>0.0175+((0.046-0.0175)/($J$25-$J$21))*($J25-$J$21)</f>
        <v>0.046</v>
      </c>
      <c r="O25" s="209"/>
      <c r="P25" s="125">
        <f t="shared" si="0"/>
        <v>0.736</v>
      </c>
      <c r="Q25" s="126"/>
      <c r="R25" s="207" t="s">
        <v>75</v>
      </c>
      <c r="S25" s="111"/>
      <c r="T25" s="123">
        <f t="shared" si="1"/>
        <v>787.1240829800004</v>
      </c>
      <c r="U25" s="124"/>
      <c r="V25" s="100" t="s">
        <v>68</v>
      </c>
      <c r="Y25" s="45"/>
      <c r="Z25" s="30"/>
      <c r="AA25" s="27"/>
      <c r="AB25" s="31"/>
      <c r="AC25" s="32"/>
      <c r="AD25" s="58"/>
      <c r="AE25" s="27"/>
      <c r="AF25" s="26"/>
    </row>
    <row r="26" spans="1:32" s="8" customFormat="1" ht="12.75" customHeight="1">
      <c r="A26" s="132"/>
      <c r="B26" s="131"/>
      <c r="C26" s="133"/>
      <c r="D26" s="131"/>
      <c r="E26" s="116"/>
      <c r="F26" s="117"/>
      <c r="G26" s="136"/>
      <c r="H26" s="135"/>
      <c r="I26" s="43"/>
      <c r="J26" s="36">
        <f>J24+25</f>
        <v>86375</v>
      </c>
      <c r="K26" s="118">
        <f>$Z$36+($AD$41*($J26-$Z$35))</f>
        <v>786.9014500000001</v>
      </c>
      <c r="L26" s="119"/>
      <c r="M26" s="72">
        <v>16</v>
      </c>
      <c r="N26" s="136">
        <v>0.046</v>
      </c>
      <c r="O26" s="135"/>
      <c r="P26" s="125">
        <f t="shared" si="0"/>
        <v>0.736</v>
      </c>
      <c r="Q26" s="126"/>
      <c r="R26" s="112"/>
      <c r="S26" s="113"/>
      <c r="T26" s="123">
        <f t="shared" si="1"/>
        <v>787.6374500000001</v>
      </c>
      <c r="U26" s="124"/>
      <c r="V26" s="41"/>
      <c r="Y26" s="45"/>
      <c r="Z26" s="30"/>
      <c r="AA26" s="27"/>
      <c r="AB26" s="31"/>
      <c r="AC26" s="32"/>
      <c r="AD26" s="58"/>
      <c r="AE26" s="27"/>
      <c r="AF26" s="26"/>
    </row>
    <row r="27" spans="1:32" s="8" customFormat="1" ht="12.75" customHeight="1">
      <c r="A27" s="132"/>
      <c r="B27" s="131"/>
      <c r="C27" s="133"/>
      <c r="D27" s="131"/>
      <c r="E27" s="116"/>
      <c r="F27" s="117"/>
      <c r="G27" s="136"/>
      <c r="H27" s="135"/>
      <c r="I27" s="43"/>
      <c r="J27" s="68">
        <f>J26+25</f>
        <v>86400</v>
      </c>
      <c r="K27" s="114">
        <f>$Z$41+(0.5*(($AD$42-$AD$41)/$AD$40)*($J27-$Z$40)^2)+($AD$41*($J27-$Z$40))</f>
        <v>785.7786</v>
      </c>
      <c r="L27" s="115"/>
      <c r="M27" s="72">
        <v>16</v>
      </c>
      <c r="N27" s="136">
        <v>0.046</v>
      </c>
      <c r="O27" s="135"/>
      <c r="P27" s="125">
        <f t="shared" si="0"/>
        <v>0.736</v>
      </c>
      <c r="Q27" s="126"/>
      <c r="R27" s="112"/>
      <c r="S27" s="113"/>
      <c r="T27" s="123">
        <f t="shared" si="1"/>
        <v>786.5146</v>
      </c>
      <c r="U27" s="124"/>
      <c r="V27" s="41"/>
      <c r="Y27" s="45"/>
      <c r="Z27" s="30"/>
      <c r="AA27" s="27"/>
      <c r="AB27" s="31"/>
      <c r="AC27" s="26"/>
      <c r="AD27" s="58"/>
      <c r="AE27" s="27"/>
      <c r="AF27" s="26"/>
    </row>
    <row r="28" spans="1:32" s="8" customFormat="1" ht="12.75" customHeight="1">
      <c r="A28" s="132"/>
      <c r="B28" s="131"/>
      <c r="C28" s="133"/>
      <c r="D28" s="131"/>
      <c r="E28" s="116"/>
      <c r="F28" s="117"/>
      <c r="G28" s="136"/>
      <c r="H28" s="135"/>
      <c r="I28" s="43"/>
      <c r="J28" s="36">
        <f aca="true" t="shared" si="2" ref="J28:J70">J27+25</f>
        <v>86425</v>
      </c>
      <c r="K28" s="114">
        <f aca="true" t="shared" si="3" ref="K28:K50">$Z$41+(0.5*(($AD$42-$AD$41)/$AD$40)*($J28-$Z$40)^2)+($AD$41*($J28-$Z$40))</f>
        <v>784.6879125</v>
      </c>
      <c r="L28" s="115"/>
      <c r="M28" s="72">
        <v>16</v>
      </c>
      <c r="N28" s="116">
        <v>0.046</v>
      </c>
      <c r="O28" s="117"/>
      <c r="P28" s="125">
        <f t="shared" si="0"/>
        <v>0.736</v>
      </c>
      <c r="Q28" s="126"/>
      <c r="R28" s="112"/>
      <c r="S28" s="113"/>
      <c r="T28" s="123">
        <f t="shared" si="1"/>
        <v>785.4239125</v>
      </c>
      <c r="U28" s="124"/>
      <c r="V28" s="41"/>
      <c r="Y28" s="45"/>
      <c r="Z28" s="64"/>
      <c r="AA28" s="27"/>
      <c r="AB28" s="31"/>
      <c r="AC28" s="26"/>
      <c r="AD28" s="59"/>
      <c r="AE28" s="26"/>
      <c r="AF28" s="26"/>
    </row>
    <row r="29" spans="1:32" s="8" customFormat="1" ht="12.75" customHeight="1">
      <c r="A29" s="132"/>
      <c r="B29" s="131"/>
      <c r="C29" s="133"/>
      <c r="D29" s="131"/>
      <c r="E29" s="116"/>
      <c r="F29" s="117"/>
      <c r="G29" s="136"/>
      <c r="H29" s="135"/>
      <c r="I29" s="43"/>
      <c r="J29" s="36">
        <f t="shared" si="2"/>
        <v>86450</v>
      </c>
      <c r="K29" s="114">
        <f t="shared" si="3"/>
        <v>783.6615499999999</v>
      </c>
      <c r="L29" s="115"/>
      <c r="M29" s="72">
        <v>16</v>
      </c>
      <c r="N29" s="116">
        <v>0.046</v>
      </c>
      <c r="O29" s="117"/>
      <c r="P29" s="125">
        <f t="shared" si="0"/>
        <v>0.736</v>
      </c>
      <c r="Q29" s="126"/>
      <c r="R29" s="112"/>
      <c r="S29" s="113"/>
      <c r="T29" s="123">
        <f t="shared" si="1"/>
        <v>784.3975499999999</v>
      </c>
      <c r="U29" s="124"/>
      <c r="V29" s="41"/>
      <c r="Y29" s="45"/>
      <c r="Z29" s="33"/>
      <c r="AA29" s="27"/>
      <c r="AB29" s="31"/>
      <c r="AC29" s="32"/>
      <c r="AD29" s="65"/>
      <c r="AE29" s="26"/>
      <c r="AF29" s="25"/>
    </row>
    <row r="30" spans="1:32" s="8" customFormat="1" ht="12.75" customHeight="1">
      <c r="A30" s="132"/>
      <c r="B30" s="131"/>
      <c r="C30" s="133"/>
      <c r="D30" s="131"/>
      <c r="E30" s="116"/>
      <c r="F30" s="117"/>
      <c r="G30" s="136"/>
      <c r="H30" s="135"/>
      <c r="I30" s="43"/>
      <c r="J30" s="36">
        <f t="shared" si="2"/>
        <v>86475</v>
      </c>
      <c r="K30" s="114">
        <f t="shared" si="3"/>
        <v>782.6995125</v>
      </c>
      <c r="L30" s="115"/>
      <c r="M30" s="72">
        <v>16</v>
      </c>
      <c r="N30" s="116">
        <v>0.046</v>
      </c>
      <c r="O30" s="117"/>
      <c r="P30" s="125">
        <f>N30*M30</f>
        <v>0.736</v>
      </c>
      <c r="Q30" s="126"/>
      <c r="R30" s="112"/>
      <c r="S30" s="113"/>
      <c r="T30" s="123">
        <f>P30+K30</f>
        <v>783.4355125</v>
      </c>
      <c r="U30" s="124"/>
      <c r="V30" s="41"/>
      <c r="Y30" s="45"/>
      <c r="Z30" s="33"/>
      <c r="AA30" s="27"/>
      <c r="AB30" s="31"/>
      <c r="AC30" s="32"/>
      <c r="AD30" s="65"/>
      <c r="AE30" s="26"/>
      <c r="AF30" s="25"/>
    </row>
    <row r="31" spans="1:32" s="8" customFormat="1" ht="12.75" customHeight="1">
      <c r="A31" s="132"/>
      <c r="B31" s="131"/>
      <c r="C31" s="133"/>
      <c r="D31" s="131"/>
      <c r="E31" s="116"/>
      <c r="F31" s="117"/>
      <c r="G31" s="116"/>
      <c r="H31" s="117"/>
      <c r="I31" s="43"/>
      <c r="J31" s="101">
        <v>86477.43</v>
      </c>
      <c r="K31" s="114">
        <f t="shared" si="3"/>
        <v>782.6094325161542</v>
      </c>
      <c r="L31" s="115"/>
      <c r="M31" s="72">
        <v>16</v>
      </c>
      <c r="N31" s="208">
        <f aca="true" t="shared" si="4" ref="N31:N36">0.046-((0.046-0.033)/($J$36-$J$31))*($J31-$J$31)</f>
        <v>0.046</v>
      </c>
      <c r="O31" s="209"/>
      <c r="P31" s="125">
        <f>N31*M31</f>
        <v>0.736</v>
      </c>
      <c r="Q31" s="126"/>
      <c r="R31" s="207" t="s">
        <v>48</v>
      </c>
      <c r="S31" s="111"/>
      <c r="T31" s="123">
        <f>P31+K31</f>
        <v>783.3454325161542</v>
      </c>
      <c r="U31" s="124"/>
      <c r="V31" s="100" t="s">
        <v>68</v>
      </c>
      <c r="Y31" s="45"/>
      <c r="Z31" s="33"/>
      <c r="AA31" s="27"/>
      <c r="AB31" s="31"/>
      <c r="AC31" s="32"/>
      <c r="AD31" s="65"/>
      <c r="AE31" s="26"/>
      <c r="AF31" s="25"/>
    </row>
    <row r="32" spans="1:32" s="8" customFormat="1" ht="12.75" customHeight="1">
      <c r="A32" s="132"/>
      <c r="B32" s="131"/>
      <c r="C32" s="133"/>
      <c r="D32" s="131"/>
      <c r="E32" s="116"/>
      <c r="F32" s="117"/>
      <c r="G32" s="136"/>
      <c r="H32" s="135"/>
      <c r="I32" s="43"/>
      <c r="J32" s="36">
        <f>J30+25</f>
        <v>86500</v>
      </c>
      <c r="K32" s="114">
        <f t="shared" si="3"/>
        <v>781.8018</v>
      </c>
      <c r="L32" s="115"/>
      <c r="M32" s="72">
        <v>16</v>
      </c>
      <c r="N32" s="208">
        <f t="shared" si="4"/>
        <v>0.04223833333333217</v>
      </c>
      <c r="O32" s="209"/>
      <c r="P32" s="125">
        <f aca="true" t="shared" si="5" ref="P32:P60">N32*M32</f>
        <v>0.6758133333333147</v>
      </c>
      <c r="Q32" s="126"/>
      <c r="R32" s="207" t="s">
        <v>48</v>
      </c>
      <c r="S32" s="111"/>
      <c r="T32" s="123">
        <f aca="true" t="shared" si="6" ref="T32:T60">P32+K32</f>
        <v>782.4776133333332</v>
      </c>
      <c r="U32" s="124"/>
      <c r="V32" s="41"/>
      <c r="Y32" s="45"/>
      <c r="Z32" s="30">
        <v>86300</v>
      </c>
      <c r="AA32" s="27" t="s">
        <v>21</v>
      </c>
      <c r="AB32" s="31"/>
      <c r="AC32" s="26"/>
      <c r="AD32" s="58"/>
      <c r="AE32" s="27"/>
      <c r="AF32" s="25"/>
    </row>
    <row r="33" spans="1:32" s="8" customFormat="1" ht="12.75" customHeight="1">
      <c r="A33" s="145"/>
      <c r="B33" s="142"/>
      <c r="C33" s="146"/>
      <c r="D33" s="142"/>
      <c r="E33" s="147"/>
      <c r="F33" s="148"/>
      <c r="G33" s="147"/>
      <c r="H33" s="148"/>
      <c r="I33" s="79"/>
      <c r="J33" s="80">
        <v>86519.428</v>
      </c>
      <c r="K33" s="114">
        <f t="shared" si="3"/>
        <v>781.1485872160887</v>
      </c>
      <c r="L33" s="115"/>
      <c r="M33" s="83">
        <v>16</v>
      </c>
      <c r="N33" s="208">
        <f t="shared" si="4"/>
        <v>0.039000333333332186</v>
      </c>
      <c r="O33" s="209"/>
      <c r="P33" s="149">
        <f>N33*M33</f>
        <v>0.624005333333315</v>
      </c>
      <c r="Q33" s="148"/>
      <c r="R33" s="214" t="s">
        <v>48</v>
      </c>
      <c r="S33" s="206"/>
      <c r="T33" s="150">
        <f>P33+K33</f>
        <v>781.772592549422</v>
      </c>
      <c r="U33" s="151"/>
      <c r="V33" s="67" t="s">
        <v>36</v>
      </c>
      <c r="Y33" s="45"/>
      <c r="Z33" s="33">
        <v>790.3843</v>
      </c>
      <c r="AA33" s="27" t="s">
        <v>23</v>
      </c>
      <c r="AB33" s="31"/>
      <c r="AC33" s="26"/>
      <c r="AD33" s="58"/>
      <c r="AE33" s="27"/>
      <c r="AF33" s="25"/>
    </row>
    <row r="34" spans="1:32" s="8" customFormat="1" ht="12.75" customHeight="1">
      <c r="A34" s="132"/>
      <c r="B34" s="131"/>
      <c r="C34" s="133"/>
      <c r="D34" s="131"/>
      <c r="E34" s="116"/>
      <c r="F34" s="117"/>
      <c r="G34" s="136"/>
      <c r="H34" s="135"/>
      <c r="I34" s="43"/>
      <c r="J34" s="36">
        <f>J32+25</f>
        <v>86525</v>
      </c>
      <c r="K34" s="114">
        <f t="shared" si="3"/>
        <v>780.9684125</v>
      </c>
      <c r="L34" s="115"/>
      <c r="M34" s="72">
        <v>16</v>
      </c>
      <c r="N34" s="208">
        <f t="shared" si="4"/>
        <v>0.038071666666665505</v>
      </c>
      <c r="O34" s="209"/>
      <c r="P34" s="125">
        <f>N34*M34</f>
        <v>0.6091466666666481</v>
      </c>
      <c r="Q34" s="126"/>
      <c r="R34" s="207" t="s">
        <v>48</v>
      </c>
      <c r="S34" s="111"/>
      <c r="T34" s="123">
        <f>P34+K34</f>
        <v>781.5775591666667</v>
      </c>
      <c r="U34" s="124"/>
      <c r="V34" s="41"/>
      <c r="Y34" s="45"/>
      <c r="AC34" s="26"/>
      <c r="AD34" s="59"/>
      <c r="AE34" s="26"/>
      <c r="AF34" s="25"/>
    </row>
    <row r="35" spans="1:32" s="8" customFormat="1" ht="12.75" customHeight="1">
      <c r="A35" s="132"/>
      <c r="B35" s="131"/>
      <c r="C35" s="133"/>
      <c r="D35" s="131"/>
      <c r="E35" s="116"/>
      <c r="F35" s="117"/>
      <c r="G35" s="136"/>
      <c r="H35" s="135"/>
      <c r="I35" s="43"/>
      <c r="J35" s="36">
        <f t="shared" si="2"/>
        <v>86550</v>
      </c>
      <c r="K35" s="114">
        <f t="shared" si="3"/>
        <v>780.19935</v>
      </c>
      <c r="L35" s="115"/>
      <c r="M35" s="72">
        <v>16</v>
      </c>
      <c r="N35" s="208">
        <f t="shared" si="4"/>
        <v>0.03390499999999884</v>
      </c>
      <c r="O35" s="209"/>
      <c r="P35" s="125">
        <f t="shared" si="5"/>
        <v>0.5424799999999814</v>
      </c>
      <c r="Q35" s="126"/>
      <c r="R35" s="207" t="s">
        <v>48</v>
      </c>
      <c r="S35" s="111"/>
      <c r="T35" s="123">
        <f t="shared" si="6"/>
        <v>780.7418299999999</v>
      </c>
      <c r="U35" s="124"/>
      <c r="V35" s="41"/>
      <c r="Y35" s="45"/>
      <c r="Z35" s="30">
        <v>86350</v>
      </c>
      <c r="AA35" s="27" t="s">
        <v>21</v>
      </c>
      <c r="AB35" s="31"/>
      <c r="AC35" s="26"/>
      <c r="AD35" s="64">
        <v>-0.047199</v>
      </c>
      <c r="AE35" s="27" t="s">
        <v>22</v>
      </c>
      <c r="AF35" s="25"/>
    </row>
    <row r="36" spans="1:32" s="8" customFormat="1" ht="12.75" customHeight="1">
      <c r="A36" s="132"/>
      <c r="B36" s="131"/>
      <c r="C36" s="133"/>
      <c r="D36" s="131"/>
      <c r="E36" s="116"/>
      <c r="F36" s="117"/>
      <c r="G36" s="116"/>
      <c r="H36" s="117"/>
      <c r="I36" s="43"/>
      <c r="J36" s="101">
        <v>86555.43</v>
      </c>
      <c r="K36" s="114">
        <f t="shared" si="3"/>
        <v>780.0408126129541</v>
      </c>
      <c r="L36" s="115"/>
      <c r="M36" s="72">
        <v>16</v>
      </c>
      <c r="N36" s="208">
        <f t="shared" si="4"/>
        <v>0.033</v>
      </c>
      <c r="O36" s="209"/>
      <c r="P36" s="125">
        <f>N36*M36</f>
        <v>0.528</v>
      </c>
      <c r="Q36" s="126"/>
      <c r="R36" s="207" t="s">
        <v>48</v>
      </c>
      <c r="S36" s="111"/>
      <c r="T36" s="123">
        <f>P36+K36</f>
        <v>780.5688126129542</v>
      </c>
      <c r="U36" s="124"/>
      <c r="V36" s="100" t="s">
        <v>68</v>
      </c>
      <c r="Y36" s="45"/>
      <c r="Z36" s="33">
        <v>788.0243</v>
      </c>
      <c r="AA36" s="27" t="s">
        <v>23</v>
      </c>
      <c r="AB36" s="31"/>
      <c r="AC36" s="26"/>
      <c r="AD36" s="59"/>
      <c r="AE36" s="26"/>
      <c r="AF36" s="25"/>
    </row>
    <row r="37" spans="1:32" s="8" customFormat="1" ht="12.75" customHeight="1">
      <c r="A37" s="132"/>
      <c r="B37" s="131"/>
      <c r="C37" s="133"/>
      <c r="D37" s="131"/>
      <c r="E37" s="116"/>
      <c r="F37" s="117"/>
      <c r="G37" s="136"/>
      <c r="H37" s="135"/>
      <c r="I37" s="43"/>
      <c r="J37" s="36">
        <f>J35+25</f>
        <v>86575</v>
      </c>
      <c r="K37" s="114">
        <f t="shared" si="3"/>
        <v>779.4946124999999</v>
      </c>
      <c r="L37" s="115"/>
      <c r="M37" s="72">
        <v>16</v>
      </c>
      <c r="N37" s="116">
        <v>0.033</v>
      </c>
      <c r="O37" s="117"/>
      <c r="P37" s="125">
        <f t="shared" si="5"/>
        <v>0.528</v>
      </c>
      <c r="Q37" s="126"/>
      <c r="R37" s="112"/>
      <c r="S37" s="113"/>
      <c r="T37" s="123">
        <f t="shared" si="6"/>
        <v>780.0226124999999</v>
      </c>
      <c r="U37" s="124"/>
      <c r="V37" s="41"/>
      <c r="Y37" s="45"/>
      <c r="Z37" s="19"/>
      <c r="AA37" s="19"/>
      <c r="AB37" s="19"/>
      <c r="AC37" s="20"/>
      <c r="AD37" s="60"/>
      <c r="AE37" s="20"/>
      <c r="AF37" s="25"/>
    </row>
    <row r="38" spans="1:32" s="8" customFormat="1" ht="12.75" customHeight="1">
      <c r="A38" s="132"/>
      <c r="B38" s="131"/>
      <c r="C38" s="133"/>
      <c r="D38" s="131"/>
      <c r="E38" s="116"/>
      <c r="F38" s="117"/>
      <c r="G38" s="136"/>
      <c r="H38" s="135"/>
      <c r="I38" s="43"/>
      <c r="J38" s="36">
        <f t="shared" si="2"/>
        <v>86600</v>
      </c>
      <c r="K38" s="114">
        <f t="shared" si="3"/>
        <v>778.8542</v>
      </c>
      <c r="L38" s="115"/>
      <c r="M38" s="72">
        <v>16</v>
      </c>
      <c r="N38" s="116">
        <v>0.033</v>
      </c>
      <c r="O38" s="117"/>
      <c r="P38" s="125">
        <f>N38*M38</f>
        <v>0.528</v>
      </c>
      <c r="Q38" s="126"/>
      <c r="R38" s="112"/>
      <c r="S38" s="113"/>
      <c r="T38" s="123">
        <f>P38+K38</f>
        <v>779.3822</v>
      </c>
      <c r="U38" s="124"/>
      <c r="V38" s="41"/>
      <c r="Y38" s="45"/>
      <c r="Z38" s="29" t="s">
        <v>60</v>
      </c>
      <c r="AA38" s="19"/>
      <c r="AB38" s="19"/>
      <c r="AC38" s="20"/>
      <c r="AD38" s="60"/>
      <c r="AE38" s="20"/>
      <c r="AF38" s="25"/>
    </row>
    <row r="39" spans="1:31" s="8" customFormat="1" ht="12.75" customHeight="1">
      <c r="A39" s="132"/>
      <c r="B39" s="131"/>
      <c r="C39" s="133"/>
      <c r="D39" s="131"/>
      <c r="E39" s="116"/>
      <c r="F39" s="117"/>
      <c r="G39" s="136"/>
      <c r="H39" s="135"/>
      <c r="I39" s="43"/>
      <c r="J39" s="36">
        <f t="shared" si="2"/>
        <v>86625</v>
      </c>
      <c r="K39" s="114">
        <f t="shared" si="3"/>
        <v>778.2781125</v>
      </c>
      <c r="L39" s="115"/>
      <c r="M39" s="72">
        <v>16</v>
      </c>
      <c r="N39" s="116">
        <v>0.033</v>
      </c>
      <c r="O39" s="117"/>
      <c r="P39" s="125">
        <f>N39*M39</f>
        <v>0.528</v>
      </c>
      <c r="Q39" s="126"/>
      <c r="R39" s="112"/>
      <c r="S39" s="113"/>
      <c r="T39" s="123">
        <f>P39+K39</f>
        <v>778.8061125</v>
      </c>
      <c r="U39" s="124"/>
      <c r="V39" s="41"/>
      <c r="Y39" s="45"/>
      <c r="Z39" s="29"/>
      <c r="AA39" s="19"/>
      <c r="AB39" s="19"/>
      <c r="AC39" s="20"/>
      <c r="AD39" s="60"/>
      <c r="AE39" s="20"/>
    </row>
    <row r="40" spans="1:31" s="8" customFormat="1" ht="12.75" customHeight="1">
      <c r="A40" s="132"/>
      <c r="B40" s="131"/>
      <c r="C40" s="133"/>
      <c r="D40" s="131"/>
      <c r="E40" s="116"/>
      <c r="F40" s="117"/>
      <c r="G40" s="136"/>
      <c r="H40" s="135"/>
      <c r="I40" s="43"/>
      <c r="J40" s="36">
        <f t="shared" si="2"/>
        <v>86650</v>
      </c>
      <c r="K40" s="114">
        <f t="shared" si="3"/>
        <v>777.7663499999999</v>
      </c>
      <c r="L40" s="115"/>
      <c r="M40" s="72">
        <v>16</v>
      </c>
      <c r="N40" s="116">
        <v>0.033</v>
      </c>
      <c r="O40" s="117"/>
      <c r="P40" s="125">
        <f>N40*M40</f>
        <v>0.528</v>
      </c>
      <c r="Q40" s="126"/>
      <c r="R40" s="112"/>
      <c r="S40" s="113"/>
      <c r="T40" s="123">
        <f>P40+K40</f>
        <v>778.2943499999999</v>
      </c>
      <c r="U40" s="124"/>
      <c r="V40" s="41"/>
      <c r="Y40" s="45"/>
      <c r="Z40" s="30">
        <v>86400</v>
      </c>
      <c r="AA40" s="24" t="s">
        <v>24</v>
      </c>
      <c r="AB40" s="13"/>
      <c r="AC40" s="14"/>
      <c r="AD40" s="97">
        <v>500</v>
      </c>
      <c r="AE40" s="24" t="s">
        <v>25</v>
      </c>
    </row>
    <row r="41" spans="1:31" s="8" customFormat="1" ht="12.75" customHeight="1">
      <c r="A41" s="132"/>
      <c r="B41" s="131"/>
      <c r="C41" s="133"/>
      <c r="D41" s="131"/>
      <c r="E41" s="116"/>
      <c r="F41" s="117"/>
      <c r="G41" s="136"/>
      <c r="H41" s="135"/>
      <c r="I41" s="43"/>
      <c r="J41" s="36">
        <f t="shared" si="2"/>
        <v>86675</v>
      </c>
      <c r="K41" s="114">
        <f t="shared" si="3"/>
        <v>777.3189125</v>
      </c>
      <c r="L41" s="115"/>
      <c r="M41" s="72">
        <v>16</v>
      </c>
      <c r="N41" s="116">
        <v>0.033</v>
      </c>
      <c r="O41" s="117"/>
      <c r="P41" s="125">
        <f t="shared" si="5"/>
        <v>0.528</v>
      </c>
      <c r="Q41" s="126"/>
      <c r="R41" s="112"/>
      <c r="S41" s="113"/>
      <c r="T41" s="123">
        <f t="shared" si="6"/>
        <v>777.8469125</v>
      </c>
      <c r="U41" s="124"/>
      <c r="V41" s="41"/>
      <c r="Y41" s="45"/>
      <c r="Z41" s="33">
        <v>785.7786</v>
      </c>
      <c r="AA41" s="24" t="s">
        <v>26</v>
      </c>
      <c r="AB41" s="13"/>
      <c r="AC41" s="14"/>
      <c r="AD41" s="102">
        <v>-0.044914</v>
      </c>
      <c r="AE41" s="27" t="s">
        <v>22</v>
      </c>
    </row>
    <row r="42" spans="1:31" s="8" customFormat="1" ht="12.75" customHeight="1">
      <c r="A42" s="132"/>
      <c r="B42" s="131"/>
      <c r="C42" s="133"/>
      <c r="D42" s="131"/>
      <c r="E42" s="116"/>
      <c r="F42" s="117"/>
      <c r="G42" s="136"/>
      <c r="H42" s="135"/>
      <c r="I42" s="43"/>
      <c r="J42" s="36">
        <f t="shared" si="2"/>
        <v>86700</v>
      </c>
      <c r="K42" s="114">
        <f t="shared" si="3"/>
        <v>776.9358</v>
      </c>
      <c r="L42" s="115"/>
      <c r="M42" s="72">
        <v>16</v>
      </c>
      <c r="N42" s="116">
        <v>0.033</v>
      </c>
      <c r="O42" s="117"/>
      <c r="P42" s="125">
        <f>N42*M42</f>
        <v>0.528</v>
      </c>
      <c r="Q42" s="126"/>
      <c r="R42" s="112"/>
      <c r="S42" s="113"/>
      <c r="T42" s="123">
        <f t="shared" si="6"/>
        <v>777.4638</v>
      </c>
      <c r="U42" s="124"/>
      <c r="V42" s="41"/>
      <c r="Y42" s="45"/>
      <c r="Z42" s="30">
        <v>86650</v>
      </c>
      <c r="AA42" s="24" t="s">
        <v>21</v>
      </c>
      <c r="AB42" s="13"/>
      <c r="AC42" s="14"/>
      <c r="AD42" s="102">
        <v>0.006546</v>
      </c>
      <c r="AE42" s="27" t="s">
        <v>27</v>
      </c>
    </row>
    <row r="43" spans="1:31" s="8" customFormat="1" ht="12.75" customHeight="1">
      <c r="A43" s="132"/>
      <c r="B43" s="131"/>
      <c r="C43" s="133"/>
      <c r="D43" s="131"/>
      <c r="E43" s="116"/>
      <c r="F43" s="117"/>
      <c r="G43" s="136"/>
      <c r="H43" s="135"/>
      <c r="I43" s="43"/>
      <c r="J43" s="36">
        <f t="shared" si="2"/>
        <v>86725</v>
      </c>
      <c r="K43" s="114">
        <f t="shared" si="3"/>
        <v>776.6170125</v>
      </c>
      <c r="L43" s="115"/>
      <c r="M43" s="72">
        <v>16</v>
      </c>
      <c r="N43" s="116">
        <v>0.033</v>
      </c>
      <c r="O43" s="117"/>
      <c r="P43" s="125">
        <f t="shared" si="5"/>
        <v>0.528</v>
      </c>
      <c r="Q43" s="126"/>
      <c r="R43" s="112"/>
      <c r="S43" s="113"/>
      <c r="T43" s="123">
        <f t="shared" si="6"/>
        <v>777.1450125</v>
      </c>
      <c r="U43" s="124"/>
      <c r="V43" s="41"/>
      <c r="Y43" s="45"/>
      <c r="Z43" s="33">
        <v>774.55</v>
      </c>
      <c r="AA43" s="24" t="s">
        <v>23</v>
      </c>
      <c r="AB43" s="13"/>
      <c r="AC43" s="14"/>
      <c r="AD43" s="62"/>
      <c r="AE43" s="20"/>
    </row>
    <row r="44" spans="1:31" s="8" customFormat="1" ht="12.75" customHeight="1">
      <c r="A44" s="132"/>
      <c r="B44" s="131"/>
      <c r="C44" s="133"/>
      <c r="D44" s="131"/>
      <c r="E44" s="116"/>
      <c r="F44" s="117"/>
      <c r="G44" s="136"/>
      <c r="H44" s="135"/>
      <c r="I44" s="43"/>
      <c r="J44" s="36">
        <f t="shared" si="2"/>
        <v>86750</v>
      </c>
      <c r="K44" s="114">
        <f t="shared" si="3"/>
        <v>776.3625499999999</v>
      </c>
      <c r="L44" s="115"/>
      <c r="M44" s="72">
        <v>16</v>
      </c>
      <c r="N44" s="116">
        <v>0.033</v>
      </c>
      <c r="O44" s="117"/>
      <c r="P44" s="125">
        <f>N44*M44</f>
        <v>0.528</v>
      </c>
      <c r="Q44" s="126"/>
      <c r="R44" s="112"/>
      <c r="S44" s="113"/>
      <c r="T44" s="123">
        <f>P44+K44</f>
        <v>776.89055</v>
      </c>
      <c r="U44" s="124"/>
      <c r="V44" s="41"/>
      <c r="Y44" s="45"/>
      <c r="Z44" s="30">
        <v>86900</v>
      </c>
      <c r="AA44" s="24" t="s">
        <v>28</v>
      </c>
      <c r="AB44" s="13"/>
      <c r="AC44" s="14"/>
      <c r="AD44" s="62"/>
      <c r="AE44" s="20"/>
    </row>
    <row r="45" spans="1:31" s="8" customFormat="1" ht="12.75" customHeight="1">
      <c r="A45" s="132"/>
      <c r="B45" s="131"/>
      <c r="C45" s="133"/>
      <c r="D45" s="131"/>
      <c r="E45" s="116"/>
      <c r="F45" s="117"/>
      <c r="G45" s="136"/>
      <c r="H45" s="135"/>
      <c r="I45" s="43"/>
      <c r="J45" s="36">
        <f t="shared" si="2"/>
        <v>86775</v>
      </c>
      <c r="K45" s="114">
        <f t="shared" si="3"/>
        <v>776.1724125</v>
      </c>
      <c r="L45" s="115"/>
      <c r="M45" s="72">
        <v>16</v>
      </c>
      <c r="N45" s="116">
        <v>0.033</v>
      </c>
      <c r="O45" s="117"/>
      <c r="P45" s="125">
        <f t="shared" si="5"/>
        <v>0.528</v>
      </c>
      <c r="Q45" s="126"/>
      <c r="R45" s="112"/>
      <c r="S45" s="113"/>
      <c r="T45" s="123">
        <f t="shared" si="6"/>
        <v>776.7004125</v>
      </c>
      <c r="U45" s="124"/>
      <c r="V45" s="41"/>
      <c r="Y45" s="45"/>
      <c r="Z45" s="33">
        <v>776.1865</v>
      </c>
      <c r="AA45" s="24" t="s">
        <v>29</v>
      </c>
      <c r="AB45" s="13"/>
      <c r="AC45" s="14"/>
      <c r="AD45" s="62"/>
      <c r="AE45" s="20"/>
    </row>
    <row r="46" spans="1:31" s="8" customFormat="1" ht="12.75" customHeight="1">
      <c r="A46" s="132"/>
      <c r="B46" s="131"/>
      <c r="C46" s="133"/>
      <c r="D46" s="131"/>
      <c r="E46" s="116"/>
      <c r="F46" s="117"/>
      <c r="G46" s="136"/>
      <c r="H46" s="135"/>
      <c r="I46" s="43"/>
      <c r="J46" s="36">
        <f t="shared" si="2"/>
        <v>86800</v>
      </c>
      <c r="K46" s="114">
        <f t="shared" si="3"/>
        <v>776.0466</v>
      </c>
      <c r="L46" s="115"/>
      <c r="M46" s="72">
        <v>16</v>
      </c>
      <c r="N46" s="116">
        <v>0.033</v>
      </c>
      <c r="O46" s="117"/>
      <c r="P46" s="125">
        <f>N46*M46</f>
        <v>0.528</v>
      </c>
      <c r="Q46" s="126"/>
      <c r="R46" s="112"/>
      <c r="S46" s="113"/>
      <c r="T46" s="123">
        <f>P46+K46</f>
        <v>776.5746</v>
      </c>
      <c r="U46" s="124"/>
      <c r="V46" s="41"/>
      <c r="Y46" s="45"/>
      <c r="Z46" s="34"/>
      <c r="AA46" s="28"/>
      <c r="AB46" s="13"/>
      <c r="AC46" s="14"/>
      <c r="AD46" s="62"/>
      <c r="AE46" s="20"/>
    </row>
    <row r="47" spans="1:31" s="8" customFormat="1" ht="12.75" customHeight="1">
      <c r="A47" s="132"/>
      <c r="B47" s="131"/>
      <c r="C47" s="133"/>
      <c r="D47" s="131"/>
      <c r="E47" s="116"/>
      <c r="F47" s="117"/>
      <c r="G47" s="136"/>
      <c r="H47" s="135"/>
      <c r="I47" s="43"/>
      <c r="J47" s="36">
        <f t="shared" si="2"/>
        <v>86825</v>
      </c>
      <c r="K47" s="114">
        <f t="shared" si="3"/>
        <v>775.9851125</v>
      </c>
      <c r="L47" s="115"/>
      <c r="M47" s="72">
        <v>16</v>
      </c>
      <c r="N47" s="116">
        <v>0.033</v>
      </c>
      <c r="O47" s="117"/>
      <c r="P47" s="125">
        <f t="shared" si="5"/>
        <v>0.528</v>
      </c>
      <c r="Q47" s="126"/>
      <c r="R47" s="112"/>
      <c r="S47" s="113"/>
      <c r="T47" s="123">
        <f t="shared" si="6"/>
        <v>776.5131125</v>
      </c>
      <c r="U47" s="124"/>
      <c r="V47" s="41"/>
      <c r="Y47" s="45"/>
      <c r="Z47" s="29" t="s">
        <v>30</v>
      </c>
      <c r="AA47" s="28"/>
      <c r="AB47" s="13"/>
      <c r="AC47" s="14"/>
      <c r="AD47" s="62"/>
      <c r="AE47" s="20"/>
    </row>
    <row r="48" spans="1:30" s="8" customFormat="1" ht="12.75" customHeight="1">
      <c r="A48" s="132"/>
      <c r="B48" s="131"/>
      <c r="C48" s="133"/>
      <c r="D48" s="131"/>
      <c r="E48" s="116"/>
      <c r="F48" s="117"/>
      <c r="G48" s="136"/>
      <c r="H48" s="135"/>
      <c r="I48" s="43"/>
      <c r="J48" s="36">
        <f t="shared" si="2"/>
        <v>86850</v>
      </c>
      <c r="K48" s="114">
        <f t="shared" si="3"/>
        <v>775.98795</v>
      </c>
      <c r="L48" s="115"/>
      <c r="M48" s="72">
        <v>16</v>
      </c>
      <c r="N48" s="116">
        <v>0.033</v>
      </c>
      <c r="O48" s="117"/>
      <c r="P48" s="125">
        <f t="shared" si="5"/>
        <v>0.528</v>
      </c>
      <c r="Q48" s="126"/>
      <c r="R48" s="112"/>
      <c r="S48" s="113"/>
      <c r="T48" s="123">
        <f t="shared" si="6"/>
        <v>776.51595</v>
      </c>
      <c r="U48" s="124"/>
      <c r="V48" s="41"/>
      <c r="Y48" s="45"/>
      <c r="AD48" s="63"/>
    </row>
    <row r="49" spans="1:30" s="8" customFormat="1" ht="12.75" customHeight="1">
      <c r="A49" s="132"/>
      <c r="B49" s="131"/>
      <c r="C49" s="133"/>
      <c r="D49" s="131"/>
      <c r="E49" s="116"/>
      <c r="F49" s="117"/>
      <c r="G49" s="136"/>
      <c r="H49" s="135"/>
      <c r="I49" s="43"/>
      <c r="J49" s="36">
        <f t="shared" si="2"/>
        <v>86875</v>
      </c>
      <c r="K49" s="114">
        <f t="shared" si="3"/>
        <v>776.0551125</v>
      </c>
      <c r="L49" s="115"/>
      <c r="M49" s="72">
        <v>16</v>
      </c>
      <c r="N49" s="116">
        <v>0.033</v>
      </c>
      <c r="O49" s="117"/>
      <c r="P49" s="125">
        <f t="shared" si="5"/>
        <v>0.528</v>
      </c>
      <c r="Q49" s="126"/>
      <c r="R49" s="112"/>
      <c r="S49" s="113"/>
      <c r="T49" s="123">
        <f t="shared" si="6"/>
        <v>776.5831125</v>
      </c>
      <c r="U49" s="124"/>
      <c r="V49" s="41"/>
      <c r="Y49" s="45"/>
      <c r="AD49" s="63"/>
    </row>
    <row r="50" spans="1:31" s="8" customFormat="1" ht="12.75" customHeight="1">
      <c r="A50" s="132"/>
      <c r="B50" s="131"/>
      <c r="C50" s="133"/>
      <c r="D50" s="131"/>
      <c r="E50" s="116"/>
      <c r="F50" s="117"/>
      <c r="G50" s="136"/>
      <c r="H50" s="135"/>
      <c r="I50" s="43"/>
      <c r="J50" s="68">
        <f t="shared" si="2"/>
        <v>86900</v>
      </c>
      <c r="K50" s="114">
        <f t="shared" si="3"/>
        <v>776.1866</v>
      </c>
      <c r="L50" s="115"/>
      <c r="M50" s="72">
        <v>16</v>
      </c>
      <c r="N50" s="116">
        <v>0.033</v>
      </c>
      <c r="O50" s="117"/>
      <c r="P50" s="125">
        <f t="shared" si="5"/>
        <v>0.528</v>
      </c>
      <c r="Q50" s="126"/>
      <c r="R50" s="112"/>
      <c r="S50" s="113"/>
      <c r="T50" s="123">
        <f t="shared" si="6"/>
        <v>776.7146</v>
      </c>
      <c r="U50" s="124"/>
      <c r="V50" s="41"/>
      <c r="Y50" s="45"/>
      <c r="Z50" s="30">
        <v>87000</v>
      </c>
      <c r="AA50" s="27" t="s">
        <v>21</v>
      </c>
      <c r="AB50" s="31"/>
      <c r="AC50" s="26"/>
      <c r="AD50" s="64">
        <v>0.004647</v>
      </c>
      <c r="AE50" s="27" t="s">
        <v>22</v>
      </c>
    </row>
    <row r="51" spans="1:31" s="8" customFormat="1" ht="12.75" customHeight="1">
      <c r="A51" s="132"/>
      <c r="B51" s="131"/>
      <c r="C51" s="133"/>
      <c r="D51" s="131"/>
      <c r="E51" s="116"/>
      <c r="F51" s="117"/>
      <c r="G51" s="136"/>
      <c r="H51" s="135"/>
      <c r="I51" s="43"/>
      <c r="J51" s="36">
        <f t="shared" si="2"/>
        <v>86925</v>
      </c>
      <c r="K51" s="118">
        <f>$Z$45+($AD$50*($J51-$Z$44))</f>
        <v>776.302675</v>
      </c>
      <c r="L51" s="119"/>
      <c r="M51" s="72">
        <v>16</v>
      </c>
      <c r="N51" s="116">
        <v>0.033</v>
      </c>
      <c r="O51" s="117"/>
      <c r="P51" s="125">
        <f t="shared" si="5"/>
        <v>0.528</v>
      </c>
      <c r="Q51" s="126"/>
      <c r="R51" s="112"/>
      <c r="S51" s="113"/>
      <c r="T51" s="123">
        <f t="shared" si="6"/>
        <v>776.830675</v>
      </c>
      <c r="U51" s="124"/>
      <c r="V51" s="41"/>
      <c r="Y51" s="45"/>
      <c r="Z51" s="33">
        <v>776.6512</v>
      </c>
      <c r="AA51" s="27" t="s">
        <v>23</v>
      </c>
      <c r="AB51" s="31"/>
      <c r="AC51" s="26"/>
      <c r="AD51" s="103"/>
      <c r="AE51" s="26"/>
    </row>
    <row r="52" spans="1:31" s="8" customFormat="1" ht="12.75" customHeight="1">
      <c r="A52" s="132"/>
      <c r="B52" s="131"/>
      <c r="C52" s="133"/>
      <c r="D52" s="131"/>
      <c r="E52" s="116"/>
      <c r="F52" s="117"/>
      <c r="G52" s="136"/>
      <c r="H52" s="135"/>
      <c r="I52" s="43"/>
      <c r="J52" s="36">
        <f t="shared" si="2"/>
        <v>86950</v>
      </c>
      <c r="K52" s="118">
        <f>$Z$45+($AD$50*($J52-$Z$44))</f>
        <v>776.41885</v>
      </c>
      <c r="L52" s="119"/>
      <c r="M52" s="72">
        <v>16</v>
      </c>
      <c r="N52" s="116">
        <v>0.033</v>
      </c>
      <c r="O52" s="117"/>
      <c r="P52" s="125">
        <f t="shared" si="5"/>
        <v>0.528</v>
      </c>
      <c r="Q52" s="126"/>
      <c r="R52" s="112"/>
      <c r="S52" s="113"/>
      <c r="T52" s="123">
        <f t="shared" si="6"/>
        <v>776.94685</v>
      </c>
      <c r="U52" s="124"/>
      <c r="V52" s="41"/>
      <c r="Y52" s="45"/>
      <c r="Z52" s="30"/>
      <c r="AA52" s="24"/>
      <c r="AB52" s="13"/>
      <c r="AC52" s="14"/>
      <c r="AD52" s="96"/>
      <c r="AE52" s="24"/>
    </row>
    <row r="53" spans="1:31" s="8" customFormat="1" ht="12.75" customHeight="1">
      <c r="A53" s="132"/>
      <c r="B53" s="131"/>
      <c r="C53" s="133"/>
      <c r="D53" s="131"/>
      <c r="E53" s="116"/>
      <c r="F53" s="117"/>
      <c r="G53" s="136"/>
      <c r="H53" s="135"/>
      <c r="I53" s="43"/>
      <c r="J53" s="36">
        <f t="shared" si="2"/>
        <v>86975</v>
      </c>
      <c r="K53" s="118">
        <f>$Z$45+($AD$50*($J53-$Z$44))</f>
        <v>776.535025</v>
      </c>
      <c r="L53" s="119"/>
      <c r="M53" s="72">
        <v>16</v>
      </c>
      <c r="N53" s="116">
        <v>0.033</v>
      </c>
      <c r="O53" s="117"/>
      <c r="P53" s="125">
        <f t="shared" si="5"/>
        <v>0.528</v>
      </c>
      <c r="Q53" s="126"/>
      <c r="R53" s="112"/>
      <c r="S53" s="113"/>
      <c r="T53" s="123">
        <f t="shared" si="6"/>
        <v>777.063025</v>
      </c>
      <c r="U53" s="124"/>
      <c r="V53" s="41"/>
      <c r="Y53" s="45"/>
      <c r="Z53" s="30">
        <v>87100</v>
      </c>
      <c r="AA53" s="27" t="s">
        <v>21</v>
      </c>
      <c r="AB53" s="31"/>
      <c r="AC53" s="26"/>
      <c r="AD53" s="64">
        <v>0.004216</v>
      </c>
      <c r="AE53" s="27" t="s">
        <v>22</v>
      </c>
    </row>
    <row r="54" spans="1:31" s="8" customFormat="1" ht="12.75" customHeight="1">
      <c r="A54" s="132"/>
      <c r="B54" s="131"/>
      <c r="C54" s="133"/>
      <c r="D54" s="131"/>
      <c r="E54" s="116"/>
      <c r="F54" s="117"/>
      <c r="G54" s="136"/>
      <c r="H54" s="135"/>
      <c r="I54" s="43"/>
      <c r="J54" s="68">
        <f t="shared" si="2"/>
        <v>87000</v>
      </c>
      <c r="K54" s="114">
        <f>$Z$45+($AD$50*($J54-$Z$44))</f>
        <v>776.6512</v>
      </c>
      <c r="L54" s="115"/>
      <c r="M54" s="72">
        <v>16</v>
      </c>
      <c r="N54" s="116">
        <v>0.033</v>
      </c>
      <c r="O54" s="117"/>
      <c r="P54" s="125">
        <f>N54*M54</f>
        <v>0.528</v>
      </c>
      <c r="Q54" s="126"/>
      <c r="R54" s="112"/>
      <c r="S54" s="113"/>
      <c r="T54" s="123">
        <f>P54+K54</f>
        <v>777.1792</v>
      </c>
      <c r="U54" s="124"/>
      <c r="V54" s="41"/>
      <c r="Y54" s="45"/>
      <c r="Z54" s="33">
        <v>777.0728</v>
      </c>
      <c r="AA54" s="27" t="s">
        <v>23</v>
      </c>
      <c r="AB54" s="31"/>
      <c r="AC54" s="26"/>
      <c r="AD54" s="103"/>
      <c r="AE54" s="26"/>
    </row>
    <row r="55" spans="1:31" s="8" customFormat="1" ht="12.75" customHeight="1">
      <c r="A55" s="132"/>
      <c r="B55" s="131"/>
      <c r="C55" s="133"/>
      <c r="D55" s="131"/>
      <c r="E55" s="116"/>
      <c r="F55" s="117"/>
      <c r="G55" s="136"/>
      <c r="H55" s="135"/>
      <c r="I55" s="43"/>
      <c r="J55" s="36">
        <f t="shared" si="2"/>
        <v>87025</v>
      </c>
      <c r="K55" s="118">
        <f>$Z$51+($AD$53*($J55-$Z$50))</f>
        <v>776.7566</v>
      </c>
      <c r="L55" s="119"/>
      <c r="M55" s="72">
        <v>16</v>
      </c>
      <c r="N55" s="116">
        <v>0.033</v>
      </c>
      <c r="O55" s="117"/>
      <c r="P55" s="125">
        <f>N55*M55</f>
        <v>0.528</v>
      </c>
      <c r="Q55" s="126"/>
      <c r="R55" s="112"/>
      <c r="S55" s="113"/>
      <c r="T55" s="123">
        <f>P55+K55</f>
        <v>777.2846000000001</v>
      </c>
      <c r="U55" s="124"/>
      <c r="V55" s="41"/>
      <c r="Y55" s="45"/>
      <c r="Z55" s="33"/>
      <c r="AA55" s="24"/>
      <c r="AB55" s="13"/>
      <c r="AC55" s="14"/>
      <c r="AD55" s="104"/>
      <c r="AE55" s="20"/>
    </row>
    <row r="56" spans="1:31" s="8" customFormat="1" ht="12.75" customHeight="1">
      <c r="A56" s="132"/>
      <c r="B56" s="131"/>
      <c r="C56" s="133"/>
      <c r="D56" s="131"/>
      <c r="E56" s="116"/>
      <c r="F56" s="117"/>
      <c r="G56" s="136"/>
      <c r="H56" s="135"/>
      <c r="I56" s="43"/>
      <c r="J56" s="36">
        <f t="shared" si="2"/>
        <v>87050</v>
      </c>
      <c r="K56" s="118">
        <f>$Z$51+($AD$53*($J56-$Z$50))</f>
        <v>776.862</v>
      </c>
      <c r="L56" s="119"/>
      <c r="M56" s="72">
        <v>16</v>
      </c>
      <c r="N56" s="116">
        <v>0.033</v>
      </c>
      <c r="O56" s="117"/>
      <c r="P56" s="125">
        <f t="shared" si="5"/>
        <v>0.528</v>
      </c>
      <c r="Q56" s="126"/>
      <c r="R56" s="112"/>
      <c r="S56" s="113"/>
      <c r="T56" s="123">
        <f t="shared" si="6"/>
        <v>777.39</v>
      </c>
      <c r="U56" s="124"/>
      <c r="V56" s="41"/>
      <c r="Y56" s="45"/>
      <c r="Z56" s="30">
        <v>87200</v>
      </c>
      <c r="AA56" s="27" t="s">
        <v>21</v>
      </c>
      <c r="AB56" s="31"/>
      <c r="AC56" s="26"/>
      <c r="AD56" s="64">
        <v>0.003877</v>
      </c>
      <c r="AE56" s="27" t="s">
        <v>22</v>
      </c>
    </row>
    <row r="57" spans="1:31" s="8" customFormat="1" ht="12.75" customHeight="1">
      <c r="A57" s="132"/>
      <c r="B57" s="131"/>
      <c r="C57" s="133"/>
      <c r="D57" s="131"/>
      <c r="E57" s="116"/>
      <c r="F57" s="117"/>
      <c r="G57" s="136"/>
      <c r="H57" s="135"/>
      <c r="I57" s="43"/>
      <c r="J57" s="36">
        <f t="shared" si="2"/>
        <v>87075</v>
      </c>
      <c r="K57" s="118">
        <f>$Z$51+($AD$53*($J57-$Z$50))</f>
        <v>776.9674</v>
      </c>
      <c r="L57" s="119"/>
      <c r="M57" s="72">
        <v>16</v>
      </c>
      <c r="N57" s="116">
        <v>0.033</v>
      </c>
      <c r="O57" s="117"/>
      <c r="P57" s="125">
        <f t="shared" si="5"/>
        <v>0.528</v>
      </c>
      <c r="Q57" s="126"/>
      <c r="R57" s="112"/>
      <c r="S57" s="113"/>
      <c r="T57" s="123">
        <f t="shared" si="6"/>
        <v>777.4954</v>
      </c>
      <c r="U57" s="124"/>
      <c r="V57" s="41"/>
      <c r="Y57" s="45"/>
      <c r="Z57" s="33">
        <v>777.4605</v>
      </c>
      <c r="AA57" s="27" t="s">
        <v>23</v>
      </c>
      <c r="AB57" s="31"/>
      <c r="AC57" s="26"/>
      <c r="AD57" s="103"/>
      <c r="AE57" s="26"/>
    </row>
    <row r="58" spans="1:31" s="8" customFormat="1" ht="12.75" customHeight="1">
      <c r="A58" s="132"/>
      <c r="B58" s="131"/>
      <c r="C58" s="133"/>
      <c r="D58" s="131"/>
      <c r="E58" s="116"/>
      <c r="F58" s="117"/>
      <c r="G58" s="136"/>
      <c r="H58" s="135"/>
      <c r="I58" s="43"/>
      <c r="J58" s="68">
        <f t="shared" si="2"/>
        <v>87100</v>
      </c>
      <c r="K58" s="114">
        <f>$Z$51+($AD$53*($J58-$Z$50))</f>
        <v>777.0728</v>
      </c>
      <c r="L58" s="115"/>
      <c r="M58" s="72">
        <v>16</v>
      </c>
      <c r="N58" s="116">
        <v>0.033</v>
      </c>
      <c r="O58" s="117"/>
      <c r="P58" s="125">
        <f t="shared" si="5"/>
        <v>0.528</v>
      </c>
      <c r="Q58" s="126"/>
      <c r="R58" s="112"/>
      <c r="S58" s="113"/>
      <c r="T58" s="123">
        <f t="shared" si="6"/>
        <v>777.6008</v>
      </c>
      <c r="U58" s="124"/>
      <c r="V58" s="41"/>
      <c r="Y58" s="45"/>
      <c r="Z58" s="29"/>
      <c r="AA58" s="28"/>
      <c r="AB58" s="13"/>
      <c r="AC58" s="14"/>
      <c r="AD58" s="104"/>
      <c r="AE58" s="20"/>
    </row>
    <row r="59" spans="1:31" s="8" customFormat="1" ht="12.75" customHeight="1">
      <c r="A59" s="132"/>
      <c r="B59" s="131"/>
      <c r="C59" s="133"/>
      <c r="D59" s="131"/>
      <c r="E59" s="116"/>
      <c r="F59" s="117"/>
      <c r="G59" s="116"/>
      <c r="H59" s="117"/>
      <c r="I59" s="43"/>
      <c r="J59" s="36">
        <f t="shared" si="2"/>
        <v>87125</v>
      </c>
      <c r="K59" s="118">
        <f>$Z$54+($AD$56*($J59-$Z$53))</f>
        <v>777.1697250000001</v>
      </c>
      <c r="L59" s="119"/>
      <c r="M59" s="72">
        <v>16</v>
      </c>
      <c r="N59" s="116">
        <v>0.033</v>
      </c>
      <c r="O59" s="117"/>
      <c r="P59" s="125">
        <f t="shared" si="5"/>
        <v>0.528</v>
      </c>
      <c r="Q59" s="126"/>
      <c r="R59" s="112"/>
      <c r="S59" s="113"/>
      <c r="T59" s="123">
        <f t="shared" si="6"/>
        <v>777.6977250000001</v>
      </c>
      <c r="U59" s="124"/>
      <c r="V59" s="41"/>
      <c r="Y59" s="45"/>
      <c r="Z59" s="30">
        <v>87300</v>
      </c>
      <c r="AA59" s="27" t="s">
        <v>21</v>
      </c>
      <c r="AB59" s="31"/>
      <c r="AC59" s="26"/>
      <c r="AD59" s="64">
        <v>0.003127</v>
      </c>
      <c r="AE59" s="27" t="s">
        <v>22</v>
      </c>
    </row>
    <row r="60" spans="1:31" s="8" customFormat="1" ht="12.75" customHeight="1">
      <c r="A60" s="132"/>
      <c r="B60" s="131"/>
      <c r="C60" s="133"/>
      <c r="D60" s="131"/>
      <c r="E60" s="116"/>
      <c r="F60" s="117"/>
      <c r="G60" s="116"/>
      <c r="H60" s="117"/>
      <c r="I60" s="43"/>
      <c r="J60" s="36">
        <f t="shared" si="2"/>
        <v>87150</v>
      </c>
      <c r="K60" s="118">
        <f>$Z$54+($AD$56*($J60-$Z$53))</f>
        <v>777.26665</v>
      </c>
      <c r="L60" s="119"/>
      <c r="M60" s="43">
        <v>16</v>
      </c>
      <c r="N60" s="116">
        <v>0.033</v>
      </c>
      <c r="O60" s="117"/>
      <c r="P60" s="125">
        <f t="shared" si="5"/>
        <v>0.528</v>
      </c>
      <c r="Q60" s="126"/>
      <c r="R60" s="112"/>
      <c r="S60" s="113"/>
      <c r="T60" s="123">
        <f t="shared" si="6"/>
        <v>777.79465</v>
      </c>
      <c r="U60" s="124"/>
      <c r="V60" s="41"/>
      <c r="Y60" s="45"/>
      <c r="Z60" s="33">
        <v>777.7732</v>
      </c>
      <c r="AA60" s="27" t="s">
        <v>23</v>
      </c>
      <c r="AB60" s="31"/>
      <c r="AC60" s="26"/>
      <c r="AD60" s="103"/>
      <c r="AE60" s="26"/>
    </row>
    <row r="61" spans="1:30" s="8" customFormat="1" ht="12.75" customHeight="1">
      <c r="A61" s="132"/>
      <c r="B61" s="131"/>
      <c r="C61" s="133"/>
      <c r="D61" s="131"/>
      <c r="E61" s="116"/>
      <c r="F61" s="117"/>
      <c r="G61" s="116"/>
      <c r="H61" s="117"/>
      <c r="I61" s="43"/>
      <c r="J61" s="36">
        <f>J60+25</f>
        <v>87175</v>
      </c>
      <c r="K61" s="118">
        <f>$Z$54+($AD$56*($J61-$Z$53))</f>
        <v>777.3635750000001</v>
      </c>
      <c r="L61" s="119"/>
      <c r="M61" s="43">
        <v>16</v>
      </c>
      <c r="N61" s="116">
        <v>0.033</v>
      </c>
      <c r="O61" s="117"/>
      <c r="P61" s="125">
        <f aca="true" t="shared" si="7" ref="P61:P71">N61*M61</f>
        <v>0.528</v>
      </c>
      <c r="Q61" s="126"/>
      <c r="R61" s="130"/>
      <c r="S61" s="131"/>
      <c r="T61" s="123">
        <f aca="true" t="shared" si="8" ref="T61:T71">P61+K61</f>
        <v>777.8915750000001</v>
      </c>
      <c r="U61" s="124"/>
      <c r="V61" s="41"/>
      <c r="Y61" s="45"/>
      <c r="AD61" s="105"/>
    </row>
    <row r="62" spans="1:31" s="8" customFormat="1" ht="12.75" customHeight="1">
      <c r="A62" s="132"/>
      <c r="B62" s="131"/>
      <c r="C62" s="133"/>
      <c r="D62" s="131"/>
      <c r="E62" s="116"/>
      <c r="F62" s="117"/>
      <c r="G62" s="116"/>
      <c r="H62" s="117"/>
      <c r="I62" s="43"/>
      <c r="J62" s="68">
        <f>J61+7</f>
        <v>87182</v>
      </c>
      <c r="K62" s="118">
        <f>$Z$54+($AD$56*($J62-$Z$53))</f>
        <v>777.390714</v>
      </c>
      <c r="L62" s="119"/>
      <c r="M62" s="43">
        <v>16</v>
      </c>
      <c r="N62" s="116">
        <v>0.033</v>
      </c>
      <c r="O62" s="117"/>
      <c r="P62" s="125">
        <f t="shared" si="7"/>
        <v>0.528</v>
      </c>
      <c r="Q62" s="126"/>
      <c r="R62" s="130"/>
      <c r="S62" s="131"/>
      <c r="T62" s="123">
        <f t="shared" si="8"/>
        <v>777.918714</v>
      </c>
      <c r="U62" s="124"/>
      <c r="V62" s="41"/>
      <c r="Y62" s="45"/>
      <c r="Z62" s="30">
        <v>87372.92</v>
      </c>
      <c r="AA62" s="27" t="s">
        <v>21</v>
      </c>
      <c r="AB62" s="31"/>
      <c r="AC62" s="26"/>
      <c r="AD62" s="64">
        <v>0.002932</v>
      </c>
      <c r="AE62" s="27" t="s">
        <v>22</v>
      </c>
    </row>
    <row r="63" spans="1:31" s="8" customFormat="1" ht="12.75" customHeight="1">
      <c r="A63" s="132"/>
      <c r="B63" s="131"/>
      <c r="C63" s="133"/>
      <c r="D63" s="131"/>
      <c r="E63" s="116"/>
      <c r="F63" s="117"/>
      <c r="G63" s="116"/>
      <c r="H63" s="117"/>
      <c r="I63" s="43"/>
      <c r="J63" s="68">
        <f>J61+25</f>
        <v>87200</v>
      </c>
      <c r="K63" s="114">
        <f>$Z$54+($AD$56*($J63-$Z$53))</f>
        <v>777.4605</v>
      </c>
      <c r="L63" s="115"/>
      <c r="M63" s="43">
        <v>15.27</v>
      </c>
      <c r="N63" s="116">
        <v>0.033</v>
      </c>
      <c r="O63" s="117"/>
      <c r="P63" s="125">
        <f t="shared" si="7"/>
        <v>0.50391</v>
      </c>
      <c r="Q63" s="126"/>
      <c r="R63" s="130"/>
      <c r="S63" s="131"/>
      <c r="T63" s="123">
        <f t="shared" si="8"/>
        <v>777.96441</v>
      </c>
      <c r="U63" s="124"/>
      <c r="V63" s="41"/>
      <c r="Y63" s="45"/>
      <c r="Z63" s="33">
        <v>777.987</v>
      </c>
      <c r="AA63" s="27" t="s">
        <v>23</v>
      </c>
      <c r="AB63" s="31"/>
      <c r="AC63" s="26"/>
      <c r="AD63" s="59"/>
      <c r="AE63" s="26"/>
    </row>
    <row r="64" spans="1:31" s="8" customFormat="1" ht="12.75" customHeight="1">
      <c r="A64" s="132"/>
      <c r="B64" s="131"/>
      <c r="C64" s="133"/>
      <c r="D64" s="131"/>
      <c r="E64" s="116"/>
      <c r="F64" s="117"/>
      <c r="G64" s="116"/>
      <c r="H64" s="117"/>
      <c r="I64" s="43"/>
      <c r="J64" s="36">
        <f t="shared" si="2"/>
        <v>87225</v>
      </c>
      <c r="K64" s="118">
        <f>$Z$57+($AD$59*($J64-$Z$56))</f>
        <v>777.538675</v>
      </c>
      <c r="L64" s="119"/>
      <c r="M64" s="43">
        <v>14.39</v>
      </c>
      <c r="N64" s="116">
        <v>0.033</v>
      </c>
      <c r="O64" s="117"/>
      <c r="P64" s="125">
        <f t="shared" si="7"/>
        <v>0.47487</v>
      </c>
      <c r="Q64" s="126"/>
      <c r="R64" s="130"/>
      <c r="S64" s="131"/>
      <c r="T64" s="123">
        <f t="shared" si="8"/>
        <v>778.013545</v>
      </c>
      <c r="U64" s="124"/>
      <c r="V64" s="41"/>
      <c r="Y64" s="45"/>
      <c r="Z64" s="30"/>
      <c r="AA64" s="27"/>
      <c r="AB64" s="31"/>
      <c r="AC64" s="26"/>
      <c r="AD64" s="58"/>
      <c r="AE64" s="27"/>
    </row>
    <row r="65" spans="1:31" s="8" customFormat="1" ht="12.75" customHeight="1">
      <c r="A65" s="132"/>
      <c r="B65" s="131"/>
      <c r="C65" s="133"/>
      <c r="D65" s="131"/>
      <c r="E65" s="116"/>
      <c r="F65" s="117"/>
      <c r="G65" s="116"/>
      <c r="H65" s="117"/>
      <c r="I65" s="43"/>
      <c r="J65" s="36">
        <f t="shared" si="2"/>
        <v>87250</v>
      </c>
      <c r="K65" s="118">
        <f>$Z$57+($AD$59*($J65-$Z$56))</f>
        <v>777.61685</v>
      </c>
      <c r="L65" s="119"/>
      <c r="M65" s="43">
        <v>13.65</v>
      </c>
      <c r="N65" s="116">
        <v>0.033</v>
      </c>
      <c r="O65" s="117"/>
      <c r="P65" s="125">
        <f t="shared" si="7"/>
        <v>0.45045</v>
      </c>
      <c r="Q65" s="126"/>
      <c r="R65" s="130"/>
      <c r="S65" s="131"/>
      <c r="T65" s="123">
        <f t="shared" si="8"/>
        <v>778.0673</v>
      </c>
      <c r="U65" s="124"/>
      <c r="V65" s="41"/>
      <c r="Z65" s="64"/>
      <c r="AA65" s="27"/>
      <c r="AB65" s="31"/>
      <c r="AC65" s="26"/>
      <c r="AD65" s="59"/>
      <c r="AE65" s="26"/>
    </row>
    <row r="66" spans="1:31" s="8" customFormat="1" ht="12.75" customHeight="1">
      <c r="A66" s="132"/>
      <c r="B66" s="131"/>
      <c r="C66" s="133"/>
      <c r="D66" s="131"/>
      <c r="E66" s="116"/>
      <c r="F66" s="117"/>
      <c r="G66" s="116"/>
      <c r="H66" s="117"/>
      <c r="I66" s="43"/>
      <c r="J66" s="36">
        <f t="shared" si="2"/>
        <v>87275</v>
      </c>
      <c r="K66" s="118">
        <f>$Z$57+($AD$59*($J66-$Z$56))</f>
        <v>777.695025</v>
      </c>
      <c r="L66" s="119"/>
      <c r="M66" s="43">
        <v>13.05</v>
      </c>
      <c r="N66" s="116">
        <v>0.033</v>
      </c>
      <c r="O66" s="117"/>
      <c r="P66" s="125">
        <f t="shared" si="7"/>
        <v>0.43065000000000003</v>
      </c>
      <c r="Q66" s="126"/>
      <c r="R66" s="130"/>
      <c r="S66" s="131"/>
      <c r="T66" s="123">
        <f t="shared" si="8"/>
        <v>778.125675</v>
      </c>
      <c r="U66" s="124"/>
      <c r="V66" s="41"/>
      <c r="Z66" s="33"/>
      <c r="AA66" s="27"/>
      <c r="AB66" s="31"/>
      <c r="AC66" s="26"/>
      <c r="AD66" s="59"/>
      <c r="AE66" s="26"/>
    </row>
    <row r="67" spans="1:31" s="8" customFormat="1" ht="12.75" customHeight="1">
      <c r="A67" s="132"/>
      <c r="B67" s="131"/>
      <c r="C67" s="133"/>
      <c r="D67" s="131"/>
      <c r="E67" s="116"/>
      <c r="F67" s="117"/>
      <c r="G67" s="116"/>
      <c r="H67" s="117"/>
      <c r="I67" s="43"/>
      <c r="J67" s="68">
        <f t="shared" si="2"/>
        <v>87300</v>
      </c>
      <c r="K67" s="114">
        <f>$Z$57+($AD$59*($J67-$Z$56))</f>
        <v>777.7732</v>
      </c>
      <c r="L67" s="115"/>
      <c r="M67" s="43">
        <v>12.58</v>
      </c>
      <c r="N67" s="116">
        <v>0.033</v>
      </c>
      <c r="O67" s="117"/>
      <c r="P67" s="125">
        <f t="shared" si="7"/>
        <v>0.41514</v>
      </c>
      <c r="Q67" s="126"/>
      <c r="R67" s="130"/>
      <c r="S67" s="131"/>
      <c r="T67" s="123">
        <f t="shared" si="8"/>
        <v>778.1883399999999</v>
      </c>
      <c r="U67" s="124"/>
      <c r="V67" s="41"/>
      <c r="Z67" s="33"/>
      <c r="AA67" s="27"/>
      <c r="AB67" s="31"/>
      <c r="AC67" s="26"/>
      <c r="AD67" s="59"/>
      <c r="AE67" s="26"/>
    </row>
    <row r="68" spans="1:31" s="8" customFormat="1" ht="12.75" customHeight="1">
      <c r="A68" s="132"/>
      <c r="B68" s="131"/>
      <c r="C68" s="133"/>
      <c r="D68" s="131"/>
      <c r="E68" s="116"/>
      <c r="F68" s="117"/>
      <c r="G68" s="116"/>
      <c r="H68" s="117"/>
      <c r="I68" s="43"/>
      <c r="J68" s="101">
        <v>87324.92</v>
      </c>
      <c r="K68" s="118">
        <f>$Z$60+($AD$62*($J68-$Z$59))</f>
        <v>777.84626544</v>
      </c>
      <c r="L68" s="119"/>
      <c r="M68" s="43">
        <v>12.25</v>
      </c>
      <c r="N68" s="208">
        <f>0.033-((0.033-0.02)/($J$71-$J$68))*($J68-$J$68)</f>
        <v>0.033</v>
      </c>
      <c r="O68" s="209"/>
      <c r="P68" s="125">
        <f t="shared" si="7"/>
        <v>0.40425</v>
      </c>
      <c r="Q68" s="126"/>
      <c r="R68" s="207" t="s">
        <v>47</v>
      </c>
      <c r="S68" s="111"/>
      <c r="T68" s="123">
        <f t="shared" si="8"/>
        <v>778.2505154400001</v>
      </c>
      <c r="U68" s="124"/>
      <c r="V68" s="100" t="s">
        <v>68</v>
      </c>
      <c r="Z68" s="33"/>
      <c r="AA68" s="27"/>
      <c r="AB68" s="31"/>
      <c r="AC68" s="26"/>
      <c r="AD68" s="59"/>
      <c r="AE68" s="26"/>
    </row>
    <row r="69" spans="1:31" s="8" customFormat="1" ht="12.75" customHeight="1">
      <c r="A69" s="132"/>
      <c r="B69" s="131"/>
      <c r="C69" s="133"/>
      <c r="D69" s="131"/>
      <c r="E69" s="116"/>
      <c r="F69" s="117"/>
      <c r="G69" s="116"/>
      <c r="H69" s="117"/>
      <c r="I69" s="43"/>
      <c r="J69" s="36">
        <f>J67+25</f>
        <v>87325</v>
      </c>
      <c r="K69" s="118">
        <f>$Z$60+($AD$62*($J69-$Z$59))</f>
        <v>777.8465</v>
      </c>
      <c r="L69" s="119"/>
      <c r="M69" s="43">
        <v>12.25</v>
      </c>
      <c r="N69" s="208">
        <f>0.033-((0.033-0.02)/($J$71-$J$68))*($J69-$J$68)</f>
        <v>0.03297833324305471</v>
      </c>
      <c r="O69" s="209"/>
      <c r="P69" s="125">
        <f t="shared" si="7"/>
        <v>0.4039845822274202</v>
      </c>
      <c r="Q69" s="126"/>
      <c r="R69" s="207" t="s">
        <v>47</v>
      </c>
      <c r="S69" s="111"/>
      <c r="T69" s="123">
        <f t="shared" si="8"/>
        <v>778.2504845822274</v>
      </c>
      <c r="U69" s="124"/>
      <c r="V69" s="41"/>
      <c r="Z69" s="30"/>
      <c r="AA69" s="27"/>
      <c r="AB69" s="31"/>
      <c r="AC69" s="26"/>
      <c r="AD69" s="58"/>
      <c r="AE69" s="27"/>
    </row>
    <row r="70" spans="1:31" s="8" customFormat="1" ht="12.75" customHeight="1">
      <c r="A70" s="132"/>
      <c r="B70" s="131"/>
      <c r="C70" s="133"/>
      <c r="D70" s="131"/>
      <c r="E70" s="116"/>
      <c r="F70" s="117"/>
      <c r="G70" s="116"/>
      <c r="H70" s="117"/>
      <c r="I70" s="43"/>
      <c r="J70" s="36">
        <f t="shared" si="2"/>
        <v>87350</v>
      </c>
      <c r="K70" s="114">
        <f>$Z$60+($AD$62*($J70-$Z$59))</f>
        <v>777.9198</v>
      </c>
      <c r="L70" s="115"/>
      <c r="M70" s="43">
        <v>12.06</v>
      </c>
      <c r="N70" s="208">
        <f>0.033-((0.033-0.02)/($J$71-$J$68))*($J70-$J$68)</f>
        <v>0.026207471697798985</v>
      </c>
      <c r="O70" s="209"/>
      <c r="P70" s="125">
        <f t="shared" si="7"/>
        <v>0.31606210867545576</v>
      </c>
      <c r="Q70" s="126"/>
      <c r="R70" s="207" t="s">
        <v>47</v>
      </c>
      <c r="S70" s="111"/>
      <c r="T70" s="123">
        <f t="shared" si="8"/>
        <v>778.2358621086755</v>
      </c>
      <c r="U70" s="124"/>
      <c r="V70" s="41"/>
      <c r="Z70" s="64"/>
      <c r="AA70" s="27"/>
      <c r="AB70" s="31"/>
      <c r="AC70" s="26"/>
      <c r="AD70" s="59"/>
      <c r="AE70" s="26"/>
    </row>
    <row r="71" spans="1:31" s="8" customFormat="1" ht="12.75" customHeight="1">
      <c r="A71" s="132"/>
      <c r="B71" s="131"/>
      <c r="C71" s="133"/>
      <c r="D71" s="131"/>
      <c r="E71" s="116"/>
      <c r="F71" s="117"/>
      <c r="G71" s="116"/>
      <c r="H71" s="117"/>
      <c r="I71" s="43"/>
      <c r="J71" s="98">
        <v>87372.9198</v>
      </c>
      <c r="K71" s="118">
        <f>$Z$60+($AD$62*($J71-$Z$59))</f>
        <v>777.9870008536</v>
      </c>
      <c r="L71" s="119"/>
      <c r="M71" s="43">
        <v>12</v>
      </c>
      <c r="N71" s="208">
        <f>0.033-((0.033-0.02)/($J$71-$J$68))*($J71-$J$68)</f>
        <v>0.02</v>
      </c>
      <c r="O71" s="209"/>
      <c r="P71" s="125">
        <f t="shared" si="7"/>
        <v>0.24</v>
      </c>
      <c r="Q71" s="126"/>
      <c r="R71" s="207" t="s">
        <v>47</v>
      </c>
      <c r="S71" s="111"/>
      <c r="T71" s="123">
        <f t="shared" si="8"/>
        <v>778.2270008536</v>
      </c>
      <c r="U71" s="124"/>
      <c r="V71" s="67" t="s">
        <v>32</v>
      </c>
      <c r="Z71" s="33"/>
      <c r="AA71" s="27"/>
      <c r="AB71" s="31"/>
      <c r="AC71" s="26"/>
      <c r="AD71" s="59"/>
      <c r="AE71" s="26"/>
    </row>
    <row r="72" spans="1:31" s="8" customFormat="1" ht="12.75" customHeight="1">
      <c r="A72" s="145"/>
      <c r="B72" s="142"/>
      <c r="C72" s="146"/>
      <c r="D72" s="142"/>
      <c r="E72" s="147"/>
      <c r="F72" s="148"/>
      <c r="G72" s="147"/>
      <c r="H72" s="148"/>
      <c r="I72" s="73"/>
      <c r="J72" s="74"/>
      <c r="K72" s="149"/>
      <c r="L72" s="148"/>
      <c r="M72" s="79"/>
      <c r="N72" s="217"/>
      <c r="O72" s="216"/>
      <c r="P72" s="217"/>
      <c r="Q72" s="216"/>
      <c r="R72" s="141"/>
      <c r="S72" s="142"/>
      <c r="T72" s="150"/>
      <c r="U72" s="151"/>
      <c r="V72" s="75"/>
      <c r="Z72" s="30"/>
      <c r="AA72" s="27"/>
      <c r="AB72" s="31"/>
      <c r="AC72" s="26"/>
      <c r="AD72" s="58"/>
      <c r="AE72" s="27"/>
    </row>
    <row r="73" spans="1:31" s="8" customFormat="1" ht="12.75" customHeight="1">
      <c r="A73" s="132"/>
      <c r="B73" s="131"/>
      <c r="C73" s="133"/>
      <c r="D73" s="131"/>
      <c r="E73" s="116"/>
      <c r="F73" s="117"/>
      <c r="G73" s="116"/>
      <c r="H73" s="117"/>
      <c r="I73" s="42"/>
      <c r="J73" s="50"/>
      <c r="K73" s="120"/>
      <c r="L73" s="117"/>
      <c r="M73" s="43"/>
      <c r="N73" s="136"/>
      <c r="O73" s="135"/>
      <c r="P73" s="134"/>
      <c r="Q73" s="135"/>
      <c r="R73" s="130"/>
      <c r="S73" s="131"/>
      <c r="T73" s="118"/>
      <c r="U73" s="119"/>
      <c r="V73" s="41"/>
      <c r="Z73" s="64"/>
      <c r="AA73" s="27"/>
      <c r="AB73" s="31"/>
      <c r="AC73" s="26"/>
      <c r="AD73" s="59"/>
      <c r="AE73" s="26"/>
    </row>
    <row r="74" spans="1:30" s="8" customFormat="1" ht="12.75" customHeight="1">
      <c r="A74" s="132"/>
      <c r="B74" s="131"/>
      <c r="C74" s="133"/>
      <c r="D74" s="131"/>
      <c r="E74" s="116"/>
      <c r="F74" s="117"/>
      <c r="G74" s="116"/>
      <c r="H74" s="117"/>
      <c r="I74" s="42"/>
      <c r="J74" s="49"/>
      <c r="K74" s="120"/>
      <c r="L74" s="117"/>
      <c r="M74" s="43"/>
      <c r="N74" s="136"/>
      <c r="O74" s="135"/>
      <c r="P74" s="134"/>
      <c r="Q74" s="135"/>
      <c r="R74" s="130"/>
      <c r="S74" s="131"/>
      <c r="T74" s="118"/>
      <c r="U74" s="119"/>
      <c r="V74" s="41"/>
      <c r="AD74" s="63"/>
    </row>
    <row r="75" spans="1:31" s="8" customFormat="1" ht="12.75" customHeight="1">
      <c r="A75" s="132"/>
      <c r="B75" s="131"/>
      <c r="C75" s="133"/>
      <c r="D75" s="131"/>
      <c r="E75" s="116"/>
      <c r="F75" s="117"/>
      <c r="G75" s="116"/>
      <c r="H75" s="117"/>
      <c r="I75" s="42"/>
      <c r="J75" s="50"/>
      <c r="K75" s="120"/>
      <c r="L75" s="117"/>
      <c r="M75" s="43"/>
      <c r="N75" s="136"/>
      <c r="O75" s="135"/>
      <c r="P75" s="134"/>
      <c r="Q75" s="135"/>
      <c r="R75" s="130"/>
      <c r="S75" s="131"/>
      <c r="T75" s="118"/>
      <c r="U75" s="119"/>
      <c r="V75" s="41"/>
      <c r="Z75" s="30"/>
      <c r="AA75" s="27"/>
      <c r="AB75" s="31"/>
      <c r="AC75" s="26"/>
      <c r="AD75" s="58"/>
      <c r="AE75" s="27"/>
    </row>
    <row r="76" spans="1:31" s="8" customFormat="1" ht="12.75" customHeight="1">
      <c r="A76" s="132"/>
      <c r="B76" s="131"/>
      <c r="C76" s="133"/>
      <c r="D76" s="131"/>
      <c r="E76" s="116"/>
      <c r="F76" s="117"/>
      <c r="G76" s="116"/>
      <c r="H76" s="117"/>
      <c r="I76" s="42"/>
      <c r="J76" s="49"/>
      <c r="K76" s="120"/>
      <c r="L76" s="117"/>
      <c r="M76" s="43"/>
      <c r="N76" s="136"/>
      <c r="O76" s="135"/>
      <c r="P76" s="134"/>
      <c r="Q76" s="135"/>
      <c r="R76" s="130"/>
      <c r="S76" s="131"/>
      <c r="T76" s="118"/>
      <c r="U76" s="119"/>
      <c r="V76" s="41"/>
      <c r="Z76" s="64"/>
      <c r="AA76" s="27"/>
      <c r="AB76" s="31"/>
      <c r="AC76" s="26"/>
      <c r="AD76" s="59"/>
      <c r="AE76" s="26"/>
    </row>
    <row r="77" spans="1:30" s="8" customFormat="1" ht="12.75" customHeight="1">
      <c r="A77" s="132"/>
      <c r="B77" s="131"/>
      <c r="C77" s="133"/>
      <c r="D77" s="131"/>
      <c r="E77" s="116"/>
      <c r="F77" s="117"/>
      <c r="G77" s="116"/>
      <c r="H77" s="117"/>
      <c r="I77" s="42"/>
      <c r="J77" s="49"/>
      <c r="K77" s="120"/>
      <c r="L77" s="117"/>
      <c r="M77" s="43"/>
      <c r="N77" s="136"/>
      <c r="O77" s="135"/>
      <c r="P77" s="134"/>
      <c r="Q77" s="135"/>
      <c r="R77" s="130"/>
      <c r="S77" s="131"/>
      <c r="T77" s="118"/>
      <c r="U77" s="119"/>
      <c r="V77" s="41"/>
      <c r="AD77" s="63"/>
    </row>
    <row r="78" spans="1:31" s="8" customFormat="1" ht="12.75" customHeight="1">
      <c r="A78" s="132"/>
      <c r="B78" s="131"/>
      <c r="C78" s="133"/>
      <c r="D78" s="131"/>
      <c r="E78" s="116"/>
      <c r="F78" s="117"/>
      <c r="G78" s="116"/>
      <c r="H78" s="117"/>
      <c r="I78" s="42"/>
      <c r="J78" s="50"/>
      <c r="K78" s="120"/>
      <c r="L78" s="117"/>
      <c r="M78" s="43"/>
      <c r="N78" s="136"/>
      <c r="O78" s="135"/>
      <c r="P78" s="134"/>
      <c r="Q78" s="135"/>
      <c r="R78" s="130"/>
      <c r="S78" s="131"/>
      <c r="T78" s="118"/>
      <c r="U78" s="119"/>
      <c r="V78" s="41"/>
      <c r="Z78" s="30"/>
      <c r="AA78" s="27"/>
      <c r="AB78" s="31"/>
      <c r="AC78" s="26"/>
      <c r="AD78" s="58"/>
      <c r="AE78" s="27"/>
    </row>
    <row r="79" spans="1:31" s="8" customFormat="1" ht="12.75" customHeight="1">
      <c r="A79" s="132"/>
      <c r="B79" s="131"/>
      <c r="C79" s="133"/>
      <c r="D79" s="131"/>
      <c r="E79" s="116"/>
      <c r="F79" s="117"/>
      <c r="G79" s="116"/>
      <c r="H79" s="117"/>
      <c r="I79" s="42"/>
      <c r="J79" s="49"/>
      <c r="K79" s="120"/>
      <c r="L79" s="117"/>
      <c r="M79" s="43"/>
      <c r="N79" s="136"/>
      <c r="O79" s="135"/>
      <c r="P79" s="134"/>
      <c r="Q79" s="135"/>
      <c r="R79" s="130"/>
      <c r="S79" s="131"/>
      <c r="T79" s="118"/>
      <c r="U79" s="119"/>
      <c r="V79" s="41"/>
      <c r="Z79" s="64"/>
      <c r="AA79" s="27"/>
      <c r="AB79" s="31"/>
      <c r="AC79" s="26"/>
      <c r="AD79" s="59"/>
      <c r="AE79" s="26"/>
    </row>
    <row r="80" spans="1:31" s="8" customFormat="1" ht="12.75" customHeight="1">
      <c r="A80" s="132"/>
      <c r="B80" s="131"/>
      <c r="C80" s="133"/>
      <c r="D80" s="131"/>
      <c r="E80" s="116"/>
      <c r="F80" s="117"/>
      <c r="G80" s="116"/>
      <c r="H80" s="117"/>
      <c r="I80" s="42"/>
      <c r="J80" s="49"/>
      <c r="K80" s="120"/>
      <c r="L80" s="117"/>
      <c r="M80" s="43"/>
      <c r="N80" s="136"/>
      <c r="O80" s="135"/>
      <c r="P80" s="134"/>
      <c r="Q80" s="135"/>
      <c r="R80" s="130"/>
      <c r="S80" s="131"/>
      <c r="T80" s="118"/>
      <c r="U80" s="119"/>
      <c r="V80" s="41"/>
      <c r="Z80" s="33"/>
      <c r="AA80" s="27"/>
      <c r="AB80" s="31"/>
      <c r="AC80" s="26"/>
      <c r="AD80" s="59"/>
      <c r="AE80" s="26"/>
    </row>
    <row r="81" spans="1:31" s="8" customFormat="1" ht="12.75" customHeight="1">
      <c r="A81" s="132"/>
      <c r="B81" s="131"/>
      <c r="C81" s="133"/>
      <c r="D81" s="131"/>
      <c r="E81" s="116"/>
      <c r="F81" s="117"/>
      <c r="G81" s="116"/>
      <c r="H81" s="117"/>
      <c r="I81" s="42"/>
      <c r="J81" s="50"/>
      <c r="K81" s="120"/>
      <c r="L81" s="117"/>
      <c r="M81" s="42"/>
      <c r="N81" s="136"/>
      <c r="O81" s="135"/>
      <c r="P81" s="134"/>
      <c r="Q81" s="135"/>
      <c r="R81" s="130"/>
      <c r="S81" s="131"/>
      <c r="T81" s="118"/>
      <c r="U81" s="119"/>
      <c r="V81" s="41"/>
      <c r="Z81" s="30"/>
      <c r="AA81" s="27"/>
      <c r="AB81" s="31"/>
      <c r="AC81" s="26"/>
      <c r="AD81" s="58"/>
      <c r="AE81" s="27"/>
    </row>
    <row r="82" spans="1:31" s="8" customFormat="1" ht="12.75" customHeight="1">
      <c r="A82" s="132"/>
      <c r="B82" s="131"/>
      <c r="C82" s="133"/>
      <c r="D82" s="131"/>
      <c r="E82" s="116"/>
      <c r="F82" s="117"/>
      <c r="G82" s="116"/>
      <c r="H82" s="117"/>
      <c r="I82" s="42"/>
      <c r="J82" s="50"/>
      <c r="K82" s="120"/>
      <c r="L82" s="117"/>
      <c r="M82" s="42"/>
      <c r="N82" s="136"/>
      <c r="O82" s="135"/>
      <c r="P82" s="134"/>
      <c r="Q82" s="135"/>
      <c r="R82" s="130"/>
      <c r="S82" s="131"/>
      <c r="T82" s="118"/>
      <c r="U82" s="119"/>
      <c r="V82" s="41"/>
      <c r="Z82" s="64"/>
      <c r="AA82" s="27"/>
      <c r="AB82" s="31"/>
      <c r="AC82" s="26"/>
      <c r="AD82" s="59"/>
      <c r="AE82" s="26"/>
    </row>
    <row r="83" spans="1:30" s="8" customFormat="1" ht="12.75" customHeight="1">
      <c r="A83" s="132"/>
      <c r="B83" s="131"/>
      <c r="C83" s="133"/>
      <c r="D83" s="131"/>
      <c r="E83" s="116"/>
      <c r="F83" s="117"/>
      <c r="G83" s="116"/>
      <c r="H83" s="117"/>
      <c r="I83" s="42"/>
      <c r="J83" s="50"/>
      <c r="K83" s="120"/>
      <c r="L83" s="117"/>
      <c r="M83" s="42"/>
      <c r="N83" s="136"/>
      <c r="O83" s="135"/>
      <c r="P83" s="134"/>
      <c r="Q83" s="135"/>
      <c r="R83" s="130"/>
      <c r="S83" s="131"/>
      <c r="T83" s="118"/>
      <c r="U83" s="119"/>
      <c r="V83" s="41"/>
      <c r="AD83" s="63"/>
    </row>
    <row r="84" spans="1:31" s="8" customFormat="1" ht="12.75" customHeight="1">
      <c r="A84" s="132"/>
      <c r="B84" s="131"/>
      <c r="C84" s="133"/>
      <c r="D84" s="131"/>
      <c r="E84" s="116"/>
      <c r="F84" s="117"/>
      <c r="G84" s="116"/>
      <c r="H84" s="117"/>
      <c r="I84" s="42"/>
      <c r="J84" s="50"/>
      <c r="K84" s="120"/>
      <c r="L84" s="117"/>
      <c r="M84" s="42"/>
      <c r="N84" s="136"/>
      <c r="O84" s="135"/>
      <c r="P84" s="134"/>
      <c r="Q84" s="135"/>
      <c r="R84" s="130"/>
      <c r="S84" s="131"/>
      <c r="T84" s="118"/>
      <c r="U84" s="119"/>
      <c r="V84" s="41"/>
      <c r="Z84" s="30"/>
      <c r="AA84" s="27"/>
      <c r="AB84" s="31"/>
      <c r="AC84" s="26"/>
      <c r="AD84" s="58"/>
      <c r="AE84" s="27"/>
    </row>
    <row r="85" spans="1:31" s="8" customFormat="1" ht="12.75" customHeight="1">
      <c r="A85" s="132"/>
      <c r="B85" s="131"/>
      <c r="C85" s="133"/>
      <c r="D85" s="131"/>
      <c r="E85" s="116"/>
      <c r="F85" s="117"/>
      <c r="G85" s="116"/>
      <c r="H85" s="117"/>
      <c r="I85" s="42"/>
      <c r="J85" s="50"/>
      <c r="K85" s="120"/>
      <c r="L85" s="117"/>
      <c r="M85" s="42"/>
      <c r="N85" s="136"/>
      <c r="O85" s="135"/>
      <c r="P85" s="134"/>
      <c r="Q85" s="135"/>
      <c r="R85" s="130"/>
      <c r="S85" s="131"/>
      <c r="T85" s="118"/>
      <c r="U85" s="119"/>
      <c r="V85" s="41"/>
      <c r="Z85" s="64"/>
      <c r="AA85" s="27"/>
      <c r="AB85" s="31"/>
      <c r="AC85" s="26"/>
      <c r="AD85" s="59"/>
      <c r="AE85" s="26"/>
    </row>
    <row r="86" spans="1:31" s="8" customFormat="1" ht="12.75" customHeight="1">
      <c r="A86" s="132"/>
      <c r="B86" s="131"/>
      <c r="C86" s="133"/>
      <c r="D86" s="131"/>
      <c r="E86" s="116"/>
      <c r="F86" s="117"/>
      <c r="G86" s="116"/>
      <c r="H86" s="117"/>
      <c r="I86" s="42"/>
      <c r="J86" s="49"/>
      <c r="K86" s="120"/>
      <c r="L86" s="117"/>
      <c r="M86" s="42"/>
      <c r="N86" s="136"/>
      <c r="O86" s="135"/>
      <c r="P86" s="134"/>
      <c r="Q86" s="135"/>
      <c r="R86" s="130"/>
      <c r="S86" s="131"/>
      <c r="T86" s="118"/>
      <c r="U86" s="119"/>
      <c r="V86" s="41"/>
      <c r="Z86"/>
      <c r="AA86"/>
      <c r="AB86"/>
      <c r="AC86"/>
      <c r="AD86" s="56"/>
      <c r="AE86"/>
    </row>
    <row r="87" spans="1:31" s="8" customFormat="1" ht="12.75" customHeight="1">
      <c r="A87" s="132"/>
      <c r="B87" s="131"/>
      <c r="C87" s="133"/>
      <c r="D87" s="131"/>
      <c r="E87" s="116"/>
      <c r="F87" s="117"/>
      <c r="G87" s="116"/>
      <c r="H87" s="117"/>
      <c r="I87" s="42"/>
      <c r="J87" s="50"/>
      <c r="K87" s="120"/>
      <c r="L87" s="117"/>
      <c r="M87" s="42"/>
      <c r="N87" s="130"/>
      <c r="O87" s="131"/>
      <c r="P87" s="134"/>
      <c r="Q87" s="135"/>
      <c r="R87" s="130"/>
      <c r="S87" s="131"/>
      <c r="T87" s="118"/>
      <c r="U87" s="119"/>
      <c r="V87" s="41"/>
      <c r="Y87" s="45"/>
      <c r="Z87"/>
      <c r="AA87"/>
      <c r="AB87"/>
      <c r="AC87"/>
      <c r="AD87" s="56"/>
      <c r="AE87"/>
    </row>
    <row r="88" spans="1:31" s="8" customFormat="1" ht="12.75" customHeight="1">
      <c r="A88" s="132"/>
      <c r="B88" s="131"/>
      <c r="C88" s="133"/>
      <c r="D88" s="131"/>
      <c r="E88" s="116"/>
      <c r="F88" s="117"/>
      <c r="G88" s="116"/>
      <c r="H88" s="117"/>
      <c r="I88" s="42"/>
      <c r="J88" s="50"/>
      <c r="K88" s="120"/>
      <c r="L88" s="117"/>
      <c r="M88" s="42"/>
      <c r="N88" s="130"/>
      <c r="O88" s="131"/>
      <c r="P88" s="134"/>
      <c r="Q88" s="135"/>
      <c r="R88" s="130"/>
      <c r="S88" s="131"/>
      <c r="T88" s="118"/>
      <c r="U88" s="119"/>
      <c r="V88" s="41"/>
      <c r="Y88" s="45"/>
      <c r="Z88" s="30"/>
      <c r="AA88" s="27"/>
      <c r="AB88" s="31"/>
      <c r="AC88" s="26"/>
      <c r="AD88" s="58"/>
      <c r="AE88" s="27"/>
    </row>
    <row r="89" spans="1:31" s="8" customFormat="1" ht="12.75" customHeight="1">
      <c r="A89" s="132"/>
      <c r="B89" s="131"/>
      <c r="C89" s="133"/>
      <c r="D89" s="131"/>
      <c r="E89" s="116"/>
      <c r="F89" s="117"/>
      <c r="G89" s="116"/>
      <c r="H89" s="117"/>
      <c r="I89" s="42"/>
      <c r="J89" s="50"/>
      <c r="K89" s="120"/>
      <c r="L89" s="117"/>
      <c r="M89" s="42"/>
      <c r="N89" s="130"/>
      <c r="O89" s="131"/>
      <c r="P89" s="134"/>
      <c r="Q89" s="135"/>
      <c r="R89" s="130"/>
      <c r="S89" s="131"/>
      <c r="T89" s="118"/>
      <c r="U89" s="119"/>
      <c r="V89" s="41"/>
      <c r="Y89" s="45"/>
      <c r="Z89" s="64"/>
      <c r="AA89" s="27"/>
      <c r="AB89" s="31"/>
      <c r="AC89" s="26"/>
      <c r="AD89" s="59"/>
      <c r="AE89" s="26"/>
    </row>
    <row r="90" spans="1:31" s="8" customFormat="1" ht="12.75" customHeight="1">
      <c r="A90" s="132"/>
      <c r="B90" s="131"/>
      <c r="C90" s="133"/>
      <c r="D90" s="131"/>
      <c r="E90" s="116"/>
      <c r="F90" s="117"/>
      <c r="G90" s="116"/>
      <c r="H90" s="117"/>
      <c r="I90" s="42"/>
      <c r="J90" s="50"/>
      <c r="K90" s="120"/>
      <c r="L90" s="117"/>
      <c r="M90" s="42"/>
      <c r="N90" s="130"/>
      <c r="O90" s="131"/>
      <c r="P90" s="134"/>
      <c r="Q90" s="135"/>
      <c r="R90" s="130"/>
      <c r="S90" s="131"/>
      <c r="T90" s="118"/>
      <c r="U90" s="119"/>
      <c r="V90" s="41"/>
      <c r="Y90" s="45"/>
      <c r="Z90"/>
      <c r="AA90"/>
      <c r="AB90"/>
      <c r="AC90"/>
      <c r="AD90" s="56"/>
      <c r="AE90"/>
    </row>
    <row r="91" spans="1:31" s="8" customFormat="1" ht="12.75" customHeight="1">
      <c r="A91" s="132"/>
      <c r="B91" s="131"/>
      <c r="C91" s="133"/>
      <c r="D91" s="131"/>
      <c r="E91" s="116"/>
      <c r="F91" s="117"/>
      <c r="G91" s="116"/>
      <c r="H91" s="117"/>
      <c r="I91" s="42"/>
      <c r="J91" s="49"/>
      <c r="K91" s="120"/>
      <c r="L91" s="117"/>
      <c r="M91" s="42"/>
      <c r="N91" s="130"/>
      <c r="O91" s="131"/>
      <c r="P91" s="134"/>
      <c r="Q91" s="135"/>
      <c r="R91" s="130"/>
      <c r="S91" s="131"/>
      <c r="T91" s="118"/>
      <c r="U91" s="119"/>
      <c r="V91" s="41"/>
      <c r="Y91" s="45"/>
      <c r="Z91"/>
      <c r="AA91"/>
      <c r="AB91"/>
      <c r="AC91"/>
      <c r="AD91" s="56"/>
      <c r="AE91"/>
    </row>
    <row r="92" spans="1:31" s="8" customFormat="1" ht="12.75" customHeight="1">
      <c r="A92" s="132"/>
      <c r="B92" s="131"/>
      <c r="C92" s="133"/>
      <c r="D92" s="131"/>
      <c r="E92" s="116"/>
      <c r="F92" s="117"/>
      <c r="G92" s="116"/>
      <c r="H92" s="117"/>
      <c r="I92" s="42"/>
      <c r="J92" s="50"/>
      <c r="K92" s="130"/>
      <c r="L92" s="131"/>
      <c r="M92" s="42"/>
      <c r="N92" s="130"/>
      <c r="O92" s="131"/>
      <c r="P92" s="134"/>
      <c r="Q92" s="135"/>
      <c r="R92" s="130"/>
      <c r="S92" s="131"/>
      <c r="T92" s="118"/>
      <c r="U92" s="119"/>
      <c r="V92" s="41"/>
      <c r="Y92" s="45"/>
      <c r="Z92"/>
      <c r="AA92"/>
      <c r="AB92"/>
      <c r="AC92"/>
      <c r="AD92" s="56"/>
      <c r="AE92"/>
    </row>
    <row r="93" spans="1:31" s="8" customFormat="1" ht="12.75" customHeight="1">
      <c r="A93" s="132"/>
      <c r="B93" s="131"/>
      <c r="C93" s="133"/>
      <c r="D93" s="131"/>
      <c r="E93" s="116"/>
      <c r="F93" s="117"/>
      <c r="G93" s="116"/>
      <c r="H93" s="117"/>
      <c r="I93" s="42"/>
      <c r="J93" s="50"/>
      <c r="K93" s="130"/>
      <c r="L93" s="131"/>
      <c r="M93" s="42"/>
      <c r="N93" s="130"/>
      <c r="O93" s="131"/>
      <c r="P93" s="134"/>
      <c r="Q93" s="135"/>
      <c r="R93" s="130"/>
      <c r="S93" s="131"/>
      <c r="T93" s="118"/>
      <c r="U93" s="119"/>
      <c r="V93" s="41"/>
      <c r="Y93" s="45"/>
      <c r="Z93"/>
      <c r="AA93"/>
      <c r="AB93"/>
      <c r="AC93"/>
      <c r="AD93" s="56"/>
      <c r="AE93"/>
    </row>
    <row r="94" spans="1:31" s="8" customFormat="1" ht="12.75" customHeight="1">
      <c r="A94" s="132"/>
      <c r="B94" s="131"/>
      <c r="C94" s="133"/>
      <c r="D94" s="131"/>
      <c r="E94" s="116"/>
      <c r="F94" s="117"/>
      <c r="G94" s="116"/>
      <c r="H94" s="117"/>
      <c r="I94" s="42"/>
      <c r="J94" s="50"/>
      <c r="K94" s="130"/>
      <c r="L94" s="131"/>
      <c r="M94" s="42"/>
      <c r="N94" s="130"/>
      <c r="O94" s="131"/>
      <c r="P94" s="134"/>
      <c r="Q94" s="135"/>
      <c r="R94" s="130"/>
      <c r="S94" s="131"/>
      <c r="T94" s="118"/>
      <c r="U94" s="119"/>
      <c r="V94" s="41"/>
      <c r="Y94" s="45"/>
      <c r="Z94"/>
      <c r="AA94"/>
      <c r="AB94"/>
      <c r="AC94"/>
      <c r="AD94" s="56"/>
      <c r="AE94"/>
    </row>
    <row r="95" spans="1:31" s="8" customFormat="1" ht="12.75" customHeight="1">
      <c r="A95" s="132"/>
      <c r="B95" s="131"/>
      <c r="C95" s="133"/>
      <c r="D95" s="131"/>
      <c r="E95" s="116"/>
      <c r="F95" s="117"/>
      <c r="G95" s="116"/>
      <c r="H95" s="117"/>
      <c r="I95" s="42"/>
      <c r="J95" s="50"/>
      <c r="K95" s="130"/>
      <c r="L95" s="131"/>
      <c r="M95" s="42"/>
      <c r="N95" s="130"/>
      <c r="O95" s="131"/>
      <c r="P95" s="134"/>
      <c r="Q95" s="135"/>
      <c r="R95" s="130"/>
      <c r="S95" s="131"/>
      <c r="T95" s="118"/>
      <c r="U95" s="119"/>
      <c r="V95" s="41"/>
      <c r="Y95" s="45"/>
      <c r="Z95"/>
      <c r="AA95"/>
      <c r="AB95"/>
      <c r="AC95"/>
      <c r="AD95" s="56"/>
      <c r="AE95"/>
    </row>
    <row r="96" spans="1:31" s="8" customFormat="1" ht="12.75" customHeight="1">
      <c r="A96" s="132"/>
      <c r="B96" s="131"/>
      <c r="C96" s="133"/>
      <c r="D96" s="131"/>
      <c r="E96" s="116"/>
      <c r="F96" s="117"/>
      <c r="G96" s="116"/>
      <c r="H96" s="117"/>
      <c r="I96" s="42"/>
      <c r="J96" s="50"/>
      <c r="K96" s="130"/>
      <c r="L96" s="131"/>
      <c r="M96" s="42"/>
      <c r="N96" s="130"/>
      <c r="O96" s="131"/>
      <c r="P96" s="134"/>
      <c r="Q96" s="135"/>
      <c r="R96" s="130"/>
      <c r="S96" s="131"/>
      <c r="T96" s="118"/>
      <c r="U96" s="119"/>
      <c r="V96" s="41"/>
      <c r="Y96" s="45"/>
      <c r="Z96"/>
      <c r="AA96"/>
      <c r="AB96"/>
      <c r="AC96"/>
      <c r="AD96" s="56"/>
      <c r="AE96"/>
    </row>
    <row r="97" spans="1:31" s="8" customFormat="1" ht="12.75" customHeight="1">
      <c r="A97" s="132"/>
      <c r="B97" s="131"/>
      <c r="C97" s="133"/>
      <c r="D97" s="131"/>
      <c r="E97" s="116"/>
      <c r="F97" s="117"/>
      <c r="G97" s="116"/>
      <c r="H97" s="117"/>
      <c r="I97" s="42"/>
      <c r="J97" s="50"/>
      <c r="K97" s="130"/>
      <c r="L97" s="131"/>
      <c r="M97" s="42"/>
      <c r="N97" s="130"/>
      <c r="O97" s="131"/>
      <c r="P97" s="134"/>
      <c r="Q97" s="135"/>
      <c r="R97" s="130"/>
      <c r="S97" s="131"/>
      <c r="T97" s="118"/>
      <c r="U97" s="119"/>
      <c r="V97" s="41"/>
      <c r="Y97" s="45"/>
      <c r="Z97"/>
      <c r="AA97"/>
      <c r="AB97"/>
      <c r="AC97"/>
      <c r="AD97" s="56"/>
      <c r="AE97"/>
    </row>
    <row r="98" spans="1:31" s="8" customFormat="1" ht="12.75" customHeight="1">
      <c r="A98" s="132"/>
      <c r="B98" s="131"/>
      <c r="C98" s="133"/>
      <c r="D98" s="131"/>
      <c r="E98" s="116"/>
      <c r="F98" s="117"/>
      <c r="G98" s="116"/>
      <c r="H98" s="117"/>
      <c r="I98" s="42"/>
      <c r="J98" s="50"/>
      <c r="K98" s="120"/>
      <c r="L98" s="117"/>
      <c r="M98" s="42"/>
      <c r="N98" s="130"/>
      <c r="O98" s="131"/>
      <c r="P98" s="134"/>
      <c r="Q98" s="135"/>
      <c r="R98" s="130"/>
      <c r="S98" s="131"/>
      <c r="T98" s="118"/>
      <c r="U98" s="119"/>
      <c r="V98" s="41"/>
      <c r="Y98" s="45"/>
      <c r="Z98"/>
      <c r="AA98"/>
      <c r="AB98"/>
      <c r="AC98"/>
      <c r="AD98" s="56"/>
      <c r="AE98"/>
    </row>
    <row r="99" spans="1:31" s="8" customFormat="1" ht="12.75" customHeight="1">
      <c r="A99" s="132"/>
      <c r="B99" s="131"/>
      <c r="C99" s="133"/>
      <c r="D99" s="131"/>
      <c r="E99" s="116"/>
      <c r="F99" s="117"/>
      <c r="G99" s="116"/>
      <c r="H99" s="117"/>
      <c r="I99" s="42"/>
      <c r="J99" s="50"/>
      <c r="K99" s="120"/>
      <c r="L99" s="117"/>
      <c r="M99" s="43"/>
      <c r="N99" s="130"/>
      <c r="O99" s="131"/>
      <c r="P99" s="134"/>
      <c r="Q99" s="135"/>
      <c r="R99" s="130"/>
      <c r="S99" s="131"/>
      <c r="T99" s="118"/>
      <c r="U99" s="119"/>
      <c r="V99" s="41"/>
      <c r="Y99" s="45"/>
      <c r="Z99"/>
      <c r="AA99"/>
      <c r="AB99"/>
      <c r="AC99"/>
      <c r="AD99" s="56"/>
      <c r="AE99"/>
    </row>
    <row r="100" spans="1:32" s="8" customFormat="1" ht="12.75" customHeight="1">
      <c r="A100" s="132"/>
      <c r="B100" s="131"/>
      <c r="C100" s="133"/>
      <c r="D100" s="131"/>
      <c r="E100" s="116"/>
      <c r="F100" s="117"/>
      <c r="G100" s="116"/>
      <c r="H100" s="117"/>
      <c r="I100" s="42"/>
      <c r="J100" s="50"/>
      <c r="K100" s="120"/>
      <c r="L100" s="117"/>
      <c r="M100" s="43"/>
      <c r="N100" s="130"/>
      <c r="O100" s="131"/>
      <c r="P100" s="134"/>
      <c r="Q100" s="135"/>
      <c r="R100" s="130"/>
      <c r="S100" s="131"/>
      <c r="T100" s="118"/>
      <c r="U100" s="119"/>
      <c r="V100" s="41"/>
      <c r="Y100" s="45"/>
      <c r="Z100"/>
      <c r="AA100"/>
      <c r="AB100"/>
      <c r="AC100"/>
      <c r="AD100" s="56"/>
      <c r="AE100"/>
      <c r="AF100"/>
    </row>
    <row r="101" spans="1:32" s="8" customFormat="1" ht="12.75" customHeight="1">
      <c r="A101" s="132"/>
      <c r="B101" s="131"/>
      <c r="C101" s="133"/>
      <c r="D101" s="131"/>
      <c r="E101" s="116"/>
      <c r="F101" s="117"/>
      <c r="G101" s="116"/>
      <c r="H101" s="117"/>
      <c r="I101" s="42"/>
      <c r="J101" s="50"/>
      <c r="K101" s="120"/>
      <c r="L101" s="117"/>
      <c r="M101" s="43"/>
      <c r="N101" s="130"/>
      <c r="O101" s="131"/>
      <c r="P101" s="134"/>
      <c r="Q101" s="135"/>
      <c r="R101" s="130"/>
      <c r="S101" s="131"/>
      <c r="T101" s="118"/>
      <c r="U101" s="119"/>
      <c r="V101" s="41"/>
      <c r="Y101" s="45"/>
      <c r="Z101"/>
      <c r="AA101"/>
      <c r="AB101"/>
      <c r="AC101"/>
      <c r="AD101" s="56"/>
      <c r="AE101"/>
      <c r="AF101"/>
    </row>
    <row r="102" spans="1:32" s="8" customFormat="1" ht="12.75" customHeight="1">
      <c r="A102" s="132"/>
      <c r="B102" s="131"/>
      <c r="C102" s="133"/>
      <c r="D102" s="131"/>
      <c r="E102" s="116"/>
      <c r="F102" s="117"/>
      <c r="G102" s="116"/>
      <c r="H102" s="117"/>
      <c r="I102" s="42"/>
      <c r="J102" s="50"/>
      <c r="K102" s="120"/>
      <c r="L102" s="117"/>
      <c r="M102" s="43"/>
      <c r="N102" s="130"/>
      <c r="O102" s="131"/>
      <c r="P102" s="134"/>
      <c r="Q102" s="135"/>
      <c r="R102" s="130"/>
      <c r="S102" s="131"/>
      <c r="T102" s="118"/>
      <c r="U102" s="119"/>
      <c r="V102" s="41"/>
      <c r="Y102" s="45"/>
      <c r="Z102"/>
      <c r="AA102"/>
      <c r="AB102"/>
      <c r="AC102"/>
      <c r="AD102" s="56"/>
      <c r="AE102"/>
      <c r="AF102"/>
    </row>
    <row r="103" spans="1:32" s="8" customFormat="1" ht="12.75" customHeight="1">
      <c r="A103" s="47"/>
      <c r="B103" s="41"/>
      <c r="C103" s="48"/>
      <c r="D103" s="41"/>
      <c r="E103" s="46"/>
      <c r="F103" s="44"/>
      <c r="G103" s="46"/>
      <c r="H103" s="44"/>
      <c r="I103" s="42"/>
      <c r="J103" s="49"/>
      <c r="K103" s="120"/>
      <c r="L103" s="117"/>
      <c r="M103" s="43"/>
      <c r="N103" s="136"/>
      <c r="O103" s="135"/>
      <c r="P103" s="134"/>
      <c r="Q103" s="135"/>
      <c r="R103" s="130"/>
      <c r="S103" s="131"/>
      <c r="T103" s="118"/>
      <c r="U103" s="119"/>
      <c r="V103" s="41"/>
      <c r="Y103" s="45"/>
      <c r="Z103"/>
      <c r="AA103"/>
      <c r="AB103"/>
      <c r="AC103"/>
      <c r="AD103" s="56"/>
      <c r="AE103"/>
      <c r="AF103"/>
    </row>
    <row r="104" spans="1:32" s="8" customFormat="1" ht="12.75" customHeight="1">
      <c r="A104" s="132"/>
      <c r="B104" s="131"/>
      <c r="C104" s="133"/>
      <c r="D104" s="131"/>
      <c r="E104" s="116"/>
      <c r="F104" s="117"/>
      <c r="G104" s="116"/>
      <c r="H104" s="117"/>
      <c r="I104" s="42"/>
      <c r="J104" s="50"/>
      <c r="K104" s="120"/>
      <c r="L104" s="117"/>
      <c r="M104" s="43"/>
      <c r="N104" s="136"/>
      <c r="O104" s="135"/>
      <c r="P104" s="134"/>
      <c r="Q104" s="135"/>
      <c r="R104" s="130"/>
      <c r="S104" s="131"/>
      <c r="T104" s="118"/>
      <c r="U104" s="119"/>
      <c r="V104" s="41"/>
      <c r="Y104" s="45"/>
      <c r="Z104"/>
      <c r="AA104"/>
      <c r="AB104"/>
      <c r="AC104"/>
      <c r="AD104" s="56"/>
      <c r="AE104"/>
      <c r="AF104"/>
    </row>
    <row r="105" spans="1:32" s="8" customFormat="1" ht="12.75" customHeight="1">
      <c r="A105" s="132"/>
      <c r="B105" s="131"/>
      <c r="C105" s="133"/>
      <c r="D105" s="131"/>
      <c r="E105" s="116"/>
      <c r="F105" s="117"/>
      <c r="G105" s="116"/>
      <c r="H105" s="117"/>
      <c r="I105" s="42"/>
      <c r="J105" s="50"/>
      <c r="K105" s="120"/>
      <c r="L105" s="117"/>
      <c r="M105" s="43"/>
      <c r="N105" s="136"/>
      <c r="O105" s="135"/>
      <c r="P105" s="134"/>
      <c r="Q105" s="135"/>
      <c r="R105" s="130"/>
      <c r="S105" s="131"/>
      <c r="T105" s="118"/>
      <c r="U105" s="119"/>
      <c r="V105" s="41"/>
      <c r="Y105" s="45"/>
      <c r="Z105"/>
      <c r="AA105"/>
      <c r="AB105"/>
      <c r="AC105"/>
      <c r="AD105" s="56"/>
      <c r="AE105"/>
      <c r="AF105"/>
    </row>
    <row r="106" spans="1:32" s="8" customFormat="1" ht="12.75" customHeight="1">
      <c r="A106" s="47"/>
      <c r="B106" s="41"/>
      <c r="C106" s="48"/>
      <c r="D106" s="41"/>
      <c r="E106" s="46"/>
      <c r="F106" s="44"/>
      <c r="G106" s="46"/>
      <c r="H106" s="44"/>
      <c r="I106" s="42"/>
      <c r="J106" s="49"/>
      <c r="K106" s="120"/>
      <c r="L106" s="117"/>
      <c r="M106" s="43"/>
      <c r="N106" s="136"/>
      <c r="O106" s="135"/>
      <c r="P106" s="134"/>
      <c r="Q106" s="135"/>
      <c r="R106" s="130"/>
      <c r="S106" s="131"/>
      <c r="T106" s="118"/>
      <c r="U106" s="119"/>
      <c r="V106" s="41"/>
      <c r="Y106" s="45"/>
      <c r="Z106"/>
      <c r="AA106"/>
      <c r="AB106"/>
      <c r="AC106"/>
      <c r="AD106" s="56"/>
      <c r="AE106"/>
      <c r="AF106"/>
    </row>
    <row r="107" spans="1:32" s="8" customFormat="1" ht="12.75" customHeight="1">
      <c r="A107" s="132"/>
      <c r="B107" s="131"/>
      <c r="C107" s="133"/>
      <c r="D107" s="131"/>
      <c r="E107" s="116"/>
      <c r="F107" s="117"/>
      <c r="G107" s="116"/>
      <c r="H107" s="117"/>
      <c r="I107" s="42"/>
      <c r="J107" s="50"/>
      <c r="K107" s="120"/>
      <c r="L107" s="117"/>
      <c r="M107" s="43"/>
      <c r="N107" s="120"/>
      <c r="O107" s="117"/>
      <c r="P107" s="134"/>
      <c r="Q107" s="135"/>
      <c r="R107" s="130"/>
      <c r="S107" s="131"/>
      <c r="T107" s="118"/>
      <c r="U107" s="119"/>
      <c r="V107" s="41"/>
      <c r="Y107" s="45"/>
      <c r="Z107"/>
      <c r="AA107"/>
      <c r="AB107"/>
      <c r="AC107"/>
      <c r="AD107" s="56"/>
      <c r="AE107"/>
      <c r="AF107"/>
    </row>
    <row r="108" spans="1:32" s="8" customFormat="1" ht="12.75" customHeight="1">
      <c r="A108" s="132"/>
      <c r="B108" s="131"/>
      <c r="C108" s="133"/>
      <c r="D108" s="131"/>
      <c r="E108" s="116"/>
      <c r="F108" s="117"/>
      <c r="G108" s="116"/>
      <c r="H108" s="117"/>
      <c r="I108" s="42"/>
      <c r="J108" s="49"/>
      <c r="K108" s="120"/>
      <c r="L108" s="117"/>
      <c r="M108" s="43"/>
      <c r="N108" s="120"/>
      <c r="O108" s="117"/>
      <c r="P108" s="134"/>
      <c r="Q108" s="135"/>
      <c r="R108" s="130"/>
      <c r="S108" s="131"/>
      <c r="T108" s="118"/>
      <c r="U108" s="119"/>
      <c r="V108" s="41"/>
      <c r="Y108" s="45"/>
      <c r="Z108"/>
      <c r="AA108"/>
      <c r="AB108"/>
      <c r="AC108"/>
      <c r="AD108" s="56"/>
      <c r="AE108"/>
      <c r="AF108"/>
    </row>
    <row r="109" spans="1:32" s="8" customFormat="1" ht="12.75" customHeight="1">
      <c r="A109" s="132"/>
      <c r="B109" s="131"/>
      <c r="C109" s="133"/>
      <c r="D109" s="131"/>
      <c r="E109" s="116"/>
      <c r="F109" s="117"/>
      <c r="G109" s="116"/>
      <c r="H109" s="117"/>
      <c r="I109" s="42"/>
      <c r="J109" s="50"/>
      <c r="K109" s="120"/>
      <c r="L109" s="117"/>
      <c r="M109" s="42"/>
      <c r="N109" s="120"/>
      <c r="O109" s="131"/>
      <c r="P109" s="134"/>
      <c r="Q109" s="135"/>
      <c r="R109" s="130"/>
      <c r="S109" s="131"/>
      <c r="T109" s="118"/>
      <c r="U109" s="119"/>
      <c r="V109" s="41"/>
      <c r="Y109" s="45"/>
      <c r="Z109"/>
      <c r="AA109"/>
      <c r="AB109"/>
      <c r="AC109"/>
      <c r="AD109" s="56"/>
      <c r="AE109"/>
      <c r="AF109"/>
    </row>
    <row r="110" spans="1:32" s="8" customFormat="1" ht="12.75" customHeight="1">
      <c r="A110" s="132"/>
      <c r="B110" s="131"/>
      <c r="C110" s="133"/>
      <c r="D110" s="131"/>
      <c r="E110" s="116"/>
      <c r="F110" s="117"/>
      <c r="G110" s="116"/>
      <c r="H110" s="117"/>
      <c r="I110" s="42"/>
      <c r="J110" s="50"/>
      <c r="K110" s="120"/>
      <c r="L110" s="117"/>
      <c r="M110" s="42"/>
      <c r="N110" s="120"/>
      <c r="O110" s="131"/>
      <c r="P110" s="134"/>
      <c r="Q110" s="135"/>
      <c r="R110" s="130"/>
      <c r="S110" s="131"/>
      <c r="T110" s="118"/>
      <c r="U110" s="119"/>
      <c r="V110" s="41"/>
      <c r="Y110" s="45"/>
      <c r="Z110"/>
      <c r="AA110"/>
      <c r="AB110"/>
      <c r="AC110"/>
      <c r="AD110" s="56"/>
      <c r="AE110"/>
      <c r="AF110"/>
    </row>
    <row r="111" spans="1:32" s="8" customFormat="1" ht="12.75" customHeight="1">
      <c r="A111" s="132"/>
      <c r="B111" s="131"/>
      <c r="C111" s="133"/>
      <c r="D111" s="131"/>
      <c r="E111" s="116"/>
      <c r="F111" s="117"/>
      <c r="G111" s="116"/>
      <c r="H111" s="117"/>
      <c r="I111" s="42"/>
      <c r="J111" s="50"/>
      <c r="K111" s="120"/>
      <c r="L111" s="117"/>
      <c r="M111" s="42"/>
      <c r="N111" s="120"/>
      <c r="O111" s="131"/>
      <c r="P111" s="134"/>
      <c r="Q111" s="135"/>
      <c r="R111" s="130"/>
      <c r="S111" s="131"/>
      <c r="T111" s="118"/>
      <c r="U111" s="119"/>
      <c r="V111" s="41"/>
      <c r="Y111" s="45"/>
      <c r="Z111"/>
      <c r="AA111"/>
      <c r="AB111"/>
      <c r="AC111"/>
      <c r="AD111" s="56"/>
      <c r="AE111"/>
      <c r="AF111"/>
    </row>
    <row r="112" spans="1:32" s="8" customFormat="1" ht="12.75" customHeight="1">
      <c r="A112" s="132"/>
      <c r="B112" s="131"/>
      <c r="C112" s="133"/>
      <c r="D112" s="131"/>
      <c r="E112" s="116"/>
      <c r="F112" s="117"/>
      <c r="G112" s="116"/>
      <c r="H112" s="117"/>
      <c r="I112" s="42"/>
      <c r="J112" s="50"/>
      <c r="K112" s="120"/>
      <c r="L112" s="117"/>
      <c r="M112" s="42"/>
      <c r="N112" s="120"/>
      <c r="O112" s="131"/>
      <c r="P112" s="134"/>
      <c r="Q112" s="135"/>
      <c r="R112" s="130"/>
      <c r="S112" s="131"/>
      <c r="T112" s="118"/>
      <c r="U112" s="119"/>
      <c r="V112" s="41"/>
      <c r="Y112" s="45"/>
      <c r="Z112"/>
      <c r="AA112"/>
      <c r="AB112"/>
      <c r="AC112"/>
      <c r="AD112" s="56"/>
      <c r="AE112"/>
      <c r="AF112"/>
    </row>
    <row r="113" spans="1:32" s="8" customFormat="1" ht="12.75" customHeight="1">
      <c r="A113" s="132"/>
      <c r="B113" s="131"/>
      <c r="C113" s="133"/>
      <c r="D113" s="131"/>
      <c r="E113" s="116"/>
      <c r="F113" s="117"/>
      <c r="G113" s="116"/>
      <c r="H113" s="117"/>
      <c r="I113" s="42"/>
      <c r="J113" s="50"/>
      <c r="K113" s="120"/>
      <c r="L113" s="117"/>
      <c r="M113" s="42"/>
      <c r="N113" s="120"/>
      <c r="O113" s="131"/>
      <c r="P113" s="134"/>
      <c r="Q113" s="135"/>
      <c r="R113" s="130"/>
      <c r="S113" s="131"/>
      <c r="T113" s="118"/>
      <c r="U113" s="119"/>
      <c r="V113" s="41"/>
      <c r="Y113" s="45"/>
      <c r="Z113"/>
      <c r="AA113"/>
      <c r="AB113"/>
      <c r="AC113"/>
      <c r="AD113" s="56"/>
      <c r="AE113"/>
      <c r="AF113"/>
    </row>
    <row r="114" spans="1:32" s="8" customFormat="1" ht="12.75" customHeight="1">
      <c r="A114" s="132"/>
      <c r="B114" s="131"/>
      <c r="C114" s="133"/>
      <c r="D114" s="131"/>
      <c r="E114" s="116"/>
      <c r="F114" s="117"/>
      <c r="G114" s="116"/>
      <c r="H114" s="117"/>
      <c r="I114" s="42"/>
      <c r="J114" s="50"/>
      <c r="K114" s="120"/>
      <c r="L114" s="117"/>
      <c r="M114" s="42"/>
      <c r="N114" s="120"/>
      <c r="O114" s="131"/>
      <c r="P114" s="134"/>
      <c r="Q114" s="135"/>
      <c r="R114" s="130"/>
      <c r="S114" s="131"/>
      <c r="T114" s="118"/>
      <c r="U114" s="119"/>
      <c r="V114" s="41"/>
      <c r="Y114" s="45"/>
      <c r="Z114"/>
      <c r="AA114"/>
      <c r="AB114"/>
      <c r="AC114"/>
      <c r="AD114" s="56"/>
      <c r="AE114"/>
      <c r="AF114"/>
    </row>
    <row r="115" spans="1:32" s="8" customFormat="1" ht="12.75" customHeight="1">
      <c r="A115" s="132"/>
      <c r="B115" s="131"/>
      <c r="C115" s="133"/>
      <c r="D115" s="131"/>
      <c r="E115" s="116"/>
      <c r="F115" s="117"/>
      <c r="G115" s="136"/>
      <c r="H115" s="135"/>
      <c r="I115" s="42"/>
      <c r="J115" s="50"/>
      <c r="K115" s="120"/>
      <c r="L115" s="117"/>
      <c r="M115" s="42"/>
      <c r="N115" s="120"/>
      <c r="O115" s="131"/>
      <c r="P115" s="134"/>
      <c r="Q115" s="135"/>
      <c r="R115" s="130"/>
      <c r="S115" s="131"/>
      <c r="T115" s="118"/>
      <c r="U115" s="119"/>
      <c r="V115" s="41"/>
      <c r="Y115" s="45"/>
      <c r="Z115"/>
      <c r="AA115"/>
      <c r="AB115"/>
      <c r="AC115"/>
      <c r="AD115" s="56"/>
      <c r="AE115"/>
      <c r="AF115"/>
    </row>
    <row r="116" spans="1:32" s="8" customFormat="1" ht="12.75" customHeight="1">
      <c r="A116" s="132"/>
      <c r="B116" s="131"/>
      <c r="C116" s="133"/>
      <c r="D116" s="131"/>
      <c r="E116" s="116"/>
      <c r="F116" s="117"/>
      <c r="G116" s="136"/>
      <c r="H116" s="135"/>
      <c r="I116" s="42"/>
      <c r="J116" s="50"/>
      <c r="K116" s="120"/>
      <c r="L116" s="117"/>
      <c r="M116" s="42"/>
      <c r="N116" s="120"/>
      <c r="O116" s="131"/>
      <c r="P116" s="134"/>
      <c r="Q116" s="135"/>
      <c r="R116" s="130"/>
      <c r="S116" s="131"/>
      <c r="T116" s="118"/>
      <c r="U116" s="119"/>
      <c r="V116" s="41"/>
      <c r="Y116" s="45"/>
      <c r="Z116"/>
      <c r="AA116"/>
      <c r="AB116"/>
      <c r="AC116"/>
      <c r="AD116" s="56"/>
      <c r="AE116"/>
      <c r="AF116"/>
    </row>
    <row r="117" spans="1:32" s="8" customFormat="1" ht="12.75" customHeight="1">
      <c r="A117" s="132"/>
      <c r="B117" s="131"/>
      <c r="C117" s="133"/>
      <c r="D117" s="131"/>
      <c r="E117" s="116"/>
      <c r="F117" s="117"/>
      <c r="G117" s="136"/>
      <c r="H117" s="135"/>
      <c r="I117" s="42"/>
      <c r="J117" s="50"/>
      <c r="K117" s="130"/>
      <c r="L117" s="131"/>
      <c r="M117" s="42"/>
      <c r="N117" s="120"/>
      <c r="O117" s="131"/>
      <c r="P117" s="134"/>
      <c r="Q117" s="135"/>
      <c r="R117" s="130"/>
      <c r="S117" s="131"/>
      <c r="T117" s="118"/>
      <c r="U117" s="119"/>
      <c r="V117" s="41"/>
      <c r="Y117" s="45"/>
      <c r="Z117"/>
      <c r="AA117"/>
      <c r="AB117"/>
      <c r="AC117"/>
      <c r="AD117" s="56"/>
      <c r="AE117"/>
      <c r="AF117"/>
    </row>
    <row r="118" spans="1:32" s="8" customFormat="1" ht="12.75" customHeight="1">
      <c r="A118" s="132"/>
      <c r="B118" s="131"/>
      <c r="C118" s="133"/>
      <c r="D118" s="131"/>
      <c r="E118" s="116"/>
      <c r="F118" s="117"/>
      <c r="G118" s="116"/>
      <c r="H118" s="117"/>
      <c r="I118" s="42"/>
      <c r="J118" s="50"/>
      <c r="K118" s="130"/>
      <c r="L118" s="131"/>
      <c r="M118" s="41"/>
      <c r="N118" s="130"/>
      <c r="O118" s="131"/>
      <c r="P118" s="130"/>
      <c r="Q118" s="131"/>
      <c r="R118" s="130"/>
      <c r="S118" s="131"/>
      <c r="T118" s="130"/>
      <c r="U118" s="131"/>
      <c r="V118" s="41"/>
      <c r="Y118" s="45"/>
      <c r="Z118"/>
      <c r="AA118"/>
      <c r="AB118"/>
      <c r="AC118"/>
      <c r="AD118" s="56"/>
      <c r="AE118"/>
      <c r="AF118"/>
    </row>
    <row r="119" spans="1:32" s="8" customFormat="1" ht="12.75" customHeight="1">
      <c r="A119" s="132"/>
      <c r="B119" s="131"/>
      <c r="C119" s="133"/>
      <c r="D119" s="131"/>
      <c r="E119" s="116"/>
      <c r="F119" s="117"/>
      <c r="G119" s="116"/>
      <c r="H119" s="117"/>
      <c r="I119" s="42"/>
      <c r="J119" s="50"/>
      <c r="K119" s="130"/>
      <c r="L119" s="131"/>
      <c r="M119" s="41"/>
      <c r="N119" s="130"/>
      <c r="O119" s="131"/>
      <c r="P119" s="130"/>
      <c r="Q119" s="131"/>
      <c r="R119" s="130"/>
      <c r="S119" s="131"/>
      <c r="T119" s="130"/>
      <c r="U119" s="131"/>
      <c r="V119" s="41"/>
      <c r="Y119" s="45"/>
      <c r="Z119"/>
      <c r="AA119"/>
      <c r="AB119"/>
      <c r="AC119"/>
      <c r="AD119" s="56"/>
      <c r="AE119"/>
      <c r="AF119"/>
    </row>
    <row r="120" spans="1:32" s="8" customFormat="1" ht="12.75" customHeight="1">
      <c r="A120" s="129"/>
      <c r="B120" s="113"/>
      <c r="C120" s="127"/>
      <c r="D120" s="113"/>
      <c r="E120" s="128"/>
      <c r="F120" s="126"/>
      <c r="G120" s="116"/>
      <c r="H120" s="117"/>
      <c r="I120" s="42"/>
      <c r="J120" s="36"/>
      <c r="K120" s="118"/>
      <c r="L120" s="119"/>
      <c r="M120" s="9"/>
      <c r="N120" s="112"/>
      <c r="O120" s="113"/>
      <c r="P120" s="112"/>
      <c r="Q120" s="113"/>
      <c r="R120" s="112"/>
      <c r="S120" s="113"/>
      <c r="T120" s="112"/>
      <c r="U120" s="113"/>
      <c r="V120" s="9"/>
      <c r="Y120" s="45"/>
      <c r="Z120"/>
      <c r="AA120"/>
      <c r="AB120"/>
      <c r="AC120"/>
      <c r="AD120" s="56"/>
      <c r="AE120"/>
      <c r="AF120"/>
    </row>
    <row r="121" spans="1:32" s="8" customFormat="1" ht="12.75" customHeight="1">
      <c r="A121" s="129"/>
      <c r="B121" s="113"/>
      <c r="C121" s="127"/>
      <c r="D121" s="113"/>
      <c r="E121" s="128"/>
      <c r="F121" s="126"/>
      <c r="G121" s="116"/>
      <c r="H121" s="117"/>
      <c r="I121" s="42"/>
      <c r="J121" s="36"/>
      <c r="K121" s="118"/>
      <c r="L121" s="119"/>
      <c r="M121" s="9"/>
      <c r="N121" s="112"/>
      <c r="O121" s="113"/>
      <c r="P121" s="112"/>
      <c r="Q121" s="113"/>
      <c r="R121" s="112"/>
      <c r="S121" s="113"/>
      <c r="T121" s="112"/>
      <c r="U121" s="113"/>
      <c r="V121" s="9"/>
      <c r="Y121" s="45"/>
      <c r="Z121"/>
      <c r="AA121"/>
      <c r="AB121"/>
      <c r="AC121"/>
      <c r="AD121" s="56"/>
      <c r="AE121"/>
      <c r="AF121"/>
    </row>
    <row r="122" spans="1:32" s="8" customFormat="1" ht="12.75" customHeight="1">
      <c r="A122" s="129"/>
      <c r="B122" s="113"/>
      <c r="C122" s="127"/>
      <c r="D122" s="113"/>
      <c r="E122" s="128"/>
      <c r="F122" s="126"/>
      <c r="G122" s="116"/>
      <c r="H122" s="117"/>
      <c r="I122" s="42"/>
      <c r="J122" s="36"/>
      <c r="K122" s="118"/>
      <c r="L122" s="119"/>
      <c r="M122" s="9"/>
      <c r="N122" s="112"/>
      <c r="O122" s="113"/>
      <c r="P122" s="112"/>
      <c r="Q122" s="113"/>
      <c r="R122" s="112"/>
      <c r="S122" s="113"/>
      <c r="T122" s="112"/>
      <c r="U122" s="113"/>
      <c r="V122" s="9"/>
      <c r="Z122"/>
      <c r="AA122"/>
      <c r="AB122"/>
      <c r="AC122"/>
      <c r="AD122" s="56"/>
      <c r="AE122"/>
      <c r="AF122"/>
    </row>
    <row r="123" spans="1:32" s="8" customFormat="1" ht="12.75" customHeight="1">
      <c r="A123" s="129"/>
      <c r="B123" s="113"/>
      <c r="C123" s="127"/>
      <c r="D123" s="113"/>
      <c r="E123" s="128"/>
      <c r="F123" s="126"/>
      <c r="G123" s="116"/>
      <c r="H123" s="117"/>
      <c r="I123" s="42"/>
      <c r="J123" s="36"/>
      <c r="K123" s="118"/>
      <c r="L123" s="119"/>
      <c r="M123" s="9"/>
      <c r="N123" s="112"/>
      <c r="O123" s="113"/>
      <c r="P123" s="112"/>
      <c r="Q123" s="113"/>
      <c r="R123" s="112"/>
      <c r="S123" s="113"/>
      <c r="T123" s="112"/>
      <c r="U123" s="113"/>
      <c r="V123" s="9"/>
      <c r="Z123"/>
      <c r="AA123"/>
      <c r="AB123"/>
      <c r="AC123"/>
      <c r="AD123" s="56"/>
      <c r="AE123"/>
      <c r="AF123"/>
    </row>
    <row r="124" spans="1:32" s="8" customFormat="1" ht="12.75" customHeight="1">
      <c r="A124" s="129"/>
      <c r="B124" s="113"/>
      <c r="C124" s="127"/>
      <c r="D124" s="113"/>
      <c r="E124" s="128"/>
      <c r="F124" s="126"/>
      <c r="G124" s="116"/>
      <c r="H124" s="117"/>
      <c r="I124" s="42"/>
      <c r="J124" s="36"/>
      <c r="K124" s="118"/>
      <c r="L124" s="119"/>
      <c r="M124" s="9"/>
      <c r="N124" s="112"/>
      <c r="O124" s="113"/>
      <c r="P124" s="112"/>
      <c r="Q124" s="113"/>
      <c r="R124" s="112"/>
      <c r="S124" s="113"/>
      <c r="T124" s="112"/>
      <c r="U124" s="113"/>
      <c r="V124" s="9"/>
      <c r="Z124"/>
      <c r="AA124"/>
      <c r="AB124"/>
      <c r="AC124"/>
      <c r="AD124" s="56"/>
      <c r="AE124"/>
      <c r="AF124"/>
    </row>
    <row r="125" spans="1:32" s="8" customFormat="1" ht="12.75" customHeight="1">
      <c r="A125" s="129"/>
      <c r="B125" s="113"/>
      <c r="C125" s="127"/>
      <c r="D125" s="113"/>
      <c r="E125" s="128"/>
      <c r="F125" s="126"/>
      <c r="G125" s="116"/>
      <c r="H125" s="117"/>
      <c r="I125" s="42"/>
      <c r="J125" s="36"/>
      <c r="K125" s="118"/>
      <c r="L125" s="119"/>
      <c r="M125" s="9"/>
      <c r="N125" s="112"/>
      <c r="O125" s="113"/>
      <c r="P125" s="112"/>
      <c r="Q125" s="113"/>
      <c r="R125" s="112"/>
      <c r="S125" s="113"/>
      <c r="T125" s="112"/>
      <c r="U125" s="113"/>
      <c r="V125" s="9"/>
      <c r="Z125"/>
      <c r="AA125"/>
      <c r="AB125"/>
      <c r="AC125"/>
      <c r="AD125" s="56"/>
      <c r="AE125"/>
      <c r="AF125"/>
    </row>
    <row r="126" spans="1:32" s="8" customFormat="1" ht="12.75" customHeight="1">
      <c r="A126" s="129"/>
      <c r="B126" s="113"/>
      <c r="C126" s="127"/>
      <c r="D126" s="113"/>
      <c r="E126" s="128"/>
      <c r="F126" s="126"/>
      <c r="G126" s="116"/>
      <c r="H126" s="117"/>
      <c r="I126" s="42"/>
      <c r="J126" s="37"/>
      <c r="K126" s="118"/>
      <c r="L126" s="119"/>
      <c r="M126" s="9"/>
      <c r="N126" s="112"/>
      <c r="O126" s="113"/>
      <c r="P126" s="112"/>
      <c r="Q126" s="113"/>
      <c r="R126" s="112"/>
      <c r="S126" s="113"/>
      <c r="T126" s="112"/>
      <c r="U126" s="113"/>
      <c r="V126" s="9"/>
      <c r="Z126"/>
      <c r="AA126"/>
      <c r="AB126"/>
      <c r="AC126"/>
      <c r="AD126" s="56"/>
      <c r="AE126"/>
      <c r="AF126"/>
    </row>
    <row r="127" spans="1:32" s="8" customFormat="1" ht="12.75" customHeight="1">
      <c r="A127" s="127"/>
      <c r="B127" s="113"/>
      <c r="C127" s="127"/>
      <c r="D127" s="113"/>
      <c r="E127" s="127"/>
      <c r="F127" s="113"/>
      <c r="G127" s="116"/>
      <c r="H127" s="117"/>
      <c r="I127" s="41"/>
      <c r="J127" s="36"/>
      <c r="K127" s="112"/>
      <c r="L127" s="113"/>
      <c r="M127" s="9"/>
      <c r="N127" s="112"/>
      <c r="O127" s="113"/>
      <c r="P127" s="112"/>
      <c r="Q127" s="113"/>
      <c r="R127" s="112"/>
      <c r="S127" s="113"/>
      <c r="T127" s="112"/>
      <c r="U127" s="113"/>
      <c r="V127" s="9"/>
      <c r="Z127"/>
      <c r="AA127"/>
      <c r="AB127"/>
      <c r="AC127"/>
      <c r="AD127" s="56"/>
      <c r="AE127"/>
      <c r="AF127"/>
    </row>
    <row r="128" spans="1:32" s="8" customFormat="1" ht="12.75" customHeight="1">
      <c r="A128" s="127"/>
      <c r="B128" s="113"/>
      <c r="C128" s="127"/>
      <c r="D128" s="113"/>
      <c r="E128" s="127"/>
      <c r="F128" s="113"/>
      <c r="G128" s="128"/>
      <c r="H128" s="126"/>
      <c r="I128" s="9"/>
      <c r="J128" s="36"/>
      <c r="K128" s="112"/>
      <c r="L128" s="113"/>
      <c r="M128" s="9"/>
      <c r="N128" s="112"/>
      <c r="O128" s="113"/>
      <c r="P128" s="112"/>
      <c r="Q128" s="113"/>
      <c r="R128" s="112"/>
      <c r="S128" s="113"/>
      <c r="T128" s="112"/>
      <c r="U128" s="113"/>
      <c r="V128" s="9"/>
      <c r="Z128"/>
      <c r="AA128"/>
      <c r="AB128"/>
      <c r="AC128"/>
      <c r="AD128" s="56"/>
      <c r="AE128"/>
      <c r="AF128"/>
    </row>
    <row r="129" spans="1:32" s="8" customFormat="1" ht="12.75" customHeight="1">
      <c r="A129" s="127"/>
      <c r="B129" s="113"/>
      <c r="C129" s="127"/>
      <c r="D129" s="113"/>
      <c r="E129" s="127"/>
      <c r="F129" s="113"/>
      <c r="G129" s="128"/>
      <c r="H129" s="126"/>
      <c r="I129" s="9"/>
      <c r="J129" s="36"/>
      <c r="K129" s="112"/>
      <c r="L129" s="113"/>
      <c r="M129" s="9"/>
      <c r="N129" s="112"/>
      <c r="O129" s="113"/>
      <c r="P129" s="112"/>
      <c r="Q129" s="113"/>
      <c r="R129" s="112"/>
      <c r="S129" s="113"/>
      <c r="T129" s="112"/>
      <c r="U129" s="113"/>
      <c r="V129" s="9"/>
      <c r="Z129"/>
      <c r="AA129"/>
      <c r="AB129"/>
      <c r="AC129"/>
      <c r="AD129" s="56"/>
      <c r="AE129"/>
      <c r="AF129"/>
    </row>
    <row r="130" spans="1:32" s="8" customFormat="1" ht="12.75" customHeight="1">
      <c r="A130" s="127"/>
      <c r="B130" s="113"/>
      <c r="C130" s="127"/>
      <c r="D130" s="113"/>
      <c r="E130" s="127"/>
      <c r="F130" s="113"/>
      <c r="G130" s="128"/>
      <c r="H130" s="126"/>
      <c r="I130" s="9"/>
      <c r="J130" s="36"/>
      <c r="K130" s="112"/>
      <c r="L130" s="113"/>
      <c r="M130" s="9"/>
      <c r="N130" s="112"/>
      <c r="O130" s="113"/>
      <c r="P130" s="112"/>
      <c r="Q130" s="113"/>
      <c r="R130" s="112"/>
      <c r="S130" s="113"/>
      <c r="T130" s="112"/>
      <c r="U130" s="113"/>
      <c r="V130" s="9"/>
      <c r="Z130"/>
      <c r="AA130"/>
      <c r="AB130"/>
      <c r="AC130"/>
      <c r="AD130" s="56"/>
      <c r="AE130"/>
      <c r="AF130"/>
    </row>
    <row r="131" spans="1:32" s="8" customFormat="1" ht="12.75" customHeight="1">
      <c r="A131" s="127"/>
      <c r="B131" s="113"/>
      <c r="C131" s="127"/>
      <c r="D131" s="113"/>
      <c r="E131" s="127"/>
      <c r="F131" s="113"/>
      <c r="G131" s="128"/>
      <c r="H131" s="126"/>
      <c r="I131" s="9"/>
      <c r="J131" s="36"/>
      <c r="K131" s="112"/>
      <c r="L131" s="113"/>
      <c r="M131" s="9"/>
      <c r="N131" s="112"/>
      <c r="O131" s="113"/>
      <c r="P131" s="112"/>
      <c r="Q131" s="113"/>
      <c r="R131" s="112"/>
      <c r="S131" s="113"/>
      <c r="T131" s="112"/>
      <c r="U131" s="113"/>
      <c r="V131" s="9"/>
      <c r="Z131"/>
      <c r="AA131"/>
      <c r="AB131"/>
      <c r="AC131"/>
      <c r="AD131" s="56"/>
      <c r="AE131"/>
      <c r="AF131"/>
    </row>
    <row r="132" spans="1:32" s="8" customFormat="1" ht="12.75" customHeight="1">
      <c r="A132" s="127"/>
      <c r="B132" s="113"/>
      <c r="C132" s="127"/>
      <c r="D132" s="113"/>
      <c r="E132" s="127"/>
      <c r="F132" s="113"/>
      <c r="G132" s="128"/>
      <c r="H132" s="126"/>
      <c r="I132" s="9"/>
      <c r="J132" s="36"/>
      <c r="K132" s="112"/>
      <c r="L132" s="113"/>
      <c r="M132" s="9"/>
      <c r="N132" s="112"/>
      <c r="O132" s="113"/>
      <c r="P132" s="112"/>
      <c r="Q132" s="113"/>
      <c r="R132" s="112"/>
      <c r="S132" s="113"/>
      <c r="T132" s="112"/>
      <c r="U132" s="113"/>
      <c r="V132" s="9"/>
      <c r="Z132"/>
      <c r="AA132"/>
      <c r="AB132"/>
      <c r="AC132"/>
      <c r="AD132" s="56"/>
      <c r="AE132"/>
      <c r="AF132"/>
    </row>
    <row r="133" spans="1:32" s="8" customFormat="1" ht="12.75" customHeight="1">
      <c r="A133" s="127"/>
      <c r="B133" s="113"/>
      <c r="C133" s="127"/>
      <c r="D133" s="113"/>
      <c r="E133" s="127"/>
      <c r="F133" s="113"/>
      <c r="G133" s="128"/>
      <c r="H133" s="126"/>
      <c r="I133" s="9"/>
      <c r="J133" s="36"/>
      <c r="K133" s="112"/>
      <c r="L133" s="113"/>
      <c r="M133" s="9"/>
      <c r="N133" s="112"/>
      <c r="O133" s="113"/>
      <c r="P133" s="112"/>
      <c r="Q133" s="113"/>
      <c r="R133" s="112"/>
      <c r="S133" s="113"/>
      <c r="T133" s="112"/>
      <c r="U133" s="113"/>
      <c r="V133" s="9"/>
      <c r="Z133"/>
      <c r="AA133"/>
      <c r="AB133"/>
      <c r="AC133"/>
      <c r="AD133" s="56"/>
      <c r="AE133"/>
      <c r="AF133"/>
    </row>
    <row r="134" spans="1:32" s="8" customFormat="1" ht="12.75" customHeight="1">
      <c r="A134" s="127"/>
      <c r="B134" s="113"/>
      <c r="C134" s="127"/>
      <c r="D134" s="113"/>
      <c r="E134" s="127"/>
      <c r="F134" s="113"/>
      <c r="G134" s="128"/>
      <c r="H134" s="126"/>
      <c r="I134" s="9"/>
      <c r="J134" s="36"/>
      <c r="K134" s="112"/>
      <c r="L134" s="113"/>
      <c r="M134" s="9"/>
      <c r="N134" s="112"/>
      <c r="O134" s="113"/>
      <c r="P134" s="112"/>
      <c r="Q134" s="113"/>
      <c r="R134" s="112"/>
      <c r="S134" s="113"/>
      <c r="T134" s="112"/>
      <c r="U134" s="113"/>
      <c r="V134" s="9"/>
      <c r="Z134"/>
      <c r="AA134"/>
      <c r="AB134"/>
      <c r="AC134"/>
      <c r="AD134" s="56"/>
      <c r="AE134"/>
      <c r="AF134"/>
    </row>
    <row r="135" spans="1:32" s="8" customFormat="1" ht="12.75" customHeight="1">
      <c r="A135" s="127"/>
      <c r="B135" s="113"/>
      <c r="C135" s="127"/>
      <c r="D135" s="113"/>
      <c r="E135" s="127"/>
      <c r="F135" s="113"/>
      <c r="G135" s="128"/>
      <c r="H135" s="126"/>
      <c r="I135" s="9"/>
      <c r="J135" s="36"/>
      <c r="K135" s="112"/>
      <c r="L135" s="113"/>
      <c r="M135" s="9"/>
      <c r="N135" s="112"/>
      <c r="O135" s="113"/>
      <c r="P135" s="112"/>
      <c r="Q135" s="113"/>
      <c r="R135" s="112"/>
      <c r="S135" s="113"/>
      <c r="T135" s="112"/>
      <c r="U135" s="113"/>
      <c r="V135" s="9"/>
      <c r="Z135"/>
      <c r="AA135"/>
      <c r="AB135"/>
      <c r="AC135"/>
      <c r="AD135" s="56"/>
      <c r="AE135"/>
      <c r="AF135"/>
    </row>
    <row r="136" spans="1:32" s="8" customFormat="1" ht="12.7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Z136"/>
      <c r="AA136"/>
      <c r="AB136"/>
      <c r="AC136"/>
      <c r="AD136" s="56"/>
      <c r="AE136"/>
      <c r="AF136"/>
    </row>
    <row r="137" spans="1:32" s="8" customFormat="1" ht="12.7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Z137"/>
      <c r="AA137"/>
      <c r="AB137"/>
      <c r="AC137"/>
      <c r="AD137" s="56"/>
      <c r="AE137"/>
      <c r="AF137"/>
    </row>
    <row r="138" spans="1:32" s="8" customFormat="1" ht="12.7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Z138"/>
      <c r="AA138"/>
      <c r="AB138"/>
      <c r="AC138"/>
      <c r="AD138" s="56"/>
      <c r="AE138"/>
      <c r="AF138"/>
    </row>
    <row r="139" spans="1:32" s="8" customFormat="1" ht="12.7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Z139"/>
      <c r="AA139"/>
      <c r="AB139"/>
      <c r="AC139"/>
      <c r="AD139" s="56"/>
      <c r="AE139"/>
      <c r="AF139"/>
    </row>
    <row r="140" spans="1:32" s="8" customFormat="1" ht="12.7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Z140"/>
      <c r="AA140"/>
      <c r="AB140"/>
      <c r="AC140"/>
      <c r="AD140" s="56"/>
      <c r="AE140"/>
      <c r="AF140"/>
    </row>
    <row r="141" spans="1:32" s="8" customFormat="1" ht="12.7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Z141"/>
      <c r="AA141"/>
      <c r="AB141"/>
      <c r="AC141"/>
      <c r="AD141" s="56"/>
      <c r="AE141"/>
      <c r="AF141"/>
    </row>
    <row r="142" spans="1:32" s="8" customFormat="1" ht="12.7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Z142"/>
      <c r="AA142"/>
      <c r="AB142"/>
      <c r="AC142"/>
      <c r="AD142" s="56"/>
      <c r="AE142"/>
      <c r="AF142"/>
    </row>
    <row r="143" spans="1:32" s="8" customFormat="1" ht="12.7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Z143"/>
      <c r="AA143"/>
      <c r="AB143"/>
      <c r="AC143"/>
      <c r="AD143" s="56"/>
      <c r="AE143"/>
      <c r="AF143"/>
    </row>
    <row r="144" spans="1:32" s="8" customFormat="1" ht="12.7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Z144"/>
      <c r="AA144"/>
      <c r="AB144"/>
      <c r="AC144"/>
      <c r="AD144" s="56"/>
      <c r="AE144"/>
      <c r="AF144"/>
    </row>
    <row r="145" spans="1:32" s="8" customFormat="1" ht="12.7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Z145"/>
      <c r="AA145"/>
      <c r="AB145"/>
      <c r="AC145"/>
      <c r="AD145" s="56"/>
      <c r="AE145"/>
      <c r="AF145"/>
    </row>
    <row r="146" spans="1:33" s="8" customFormat="1" ht="12.7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Z146"/>
      <c r="AA146"/>
      <c r="AB146"/>
      <c r="AC146"/>
      <c r="AD146" s="56"/>
      <c r="AE146"/>
      <c r="AF146"/>
      <c r="AG146"/>
    </row>
    <row r="147" spans="1:33" s="8" customFormat="1" ht="12.7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Z147"/>
      <c r="AA147"/>
      <c r="AB147"/>
      <c r="AC147"/>
      <c r="AD147" s="56"/>
      <c r="AE147"/>
      <c r="AF147"/>
      <c r="AG147"/>
    </row>
    <row r="148" spans="1:33" s="8" customFormat="1" ht="12.7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Z148"/>
      <c r="AA148"/>
      <c r="AB148"/>
      <c r="AC148"/>
      <c r="AD148" s="56"/>
      <c r="AE148"/>
      <c r="AF148"/>
      <c r="AG148"/>
    </row>
    <row r="149" spans="1:33" s="8" customFormat="1" ht="12.7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Z149"/>
      <c r="AA149"/>
      <c r="AB149"/>
      <c r="AC149"/>
      <c r="AD149" s="56"/>
      <c r="AE149"/>
      <c r="AF149"/>
      <c r="AG149"/>
    </row>
    <row r="150" spans="1:33" s="8" customFormat="1" ht="12.7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Z150"/>
      <c r="AA150"/>
      <c r="AB150"/>
      <c r="AC150"/>
      <c r="AD150" s="56"/>
      <c r="AE150"/>
      <c r="AF150"/>
      <c r="AG150"/>
    </row>
    <row r="151" spans="1:33" s="8" customFormat="1" ht="12.7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Z151"/>
      <c r="AA151"/>
      <c r="AB151"/>
      <c r="AC151"/>
      <c r="AD151" s="56"/>
      <c r="AE151"/>
      <c r="AF151"/>
      <c r="AG151"/>
    </row>
    <row r="152" spans="1:33" s="8" customFormat="1" ht="12.7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Z152"/>
      <c r="AA152"/>
      <c r="AB152"/>
      <c r="AC152"/>
      <c r="AD152" s="56"/>
      <c r="AE152"/>
      <c r="AF152"/>
      <c r="AG152"/>
    </row>
    <row r="153" spans="1:33" s="8" customFormat="1" ht="12.7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Z153"/>
      <c r="AA153"/>
      <c r="AB153"/>
      <c r="AC153"/>
      <c r="AD153" s="56"/>
      <c r="AE153"/>
      <c r="AF153"/>
      <c r="AG153"/>
    </row>
    <row r="154" spans="1:33" s="8" customFormat="1" ht="12.7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Z154"/>
      <c r="AA154"/>
      <c r="AB154"/>
      <c r="AC154"/>
      <c r="AD154" s="56"/>
      <c r="AE154"/>
      <c r="AF154"/>
      <c r="AG154"/>
    </row>
    <row r="155" spans="1:33" s="8" customFormat="1" ht="12.7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Z155"/>
      <c r="AA155"/>
      <c r="AB155"/>
      <c r="AC155"/>
      <c r="AD155" s="56"/>
      <c r="AE155"/>
      <c r="AF155"/>
      <c r="AG155"/>
    </row>
    <row r="156" spans="1:33" s="8" customFormat="1" ht="12.7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Z156"/>
      <c r="AA156"/>
      <c r="AB156"/>
      <c r="AC156"/>
      <c r="AD156" s="56"/>
      <c r="AE156"/>
      <c r="AF156"/>
      <c r="AG156"/>
    </row>
    <row r="157" spans="1:33" s="8" customFormat="1" ht="12.7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Z157"/>
      <c r="AA157"/>
      <c r="AB157"/>
      <c r="AC157"/>
      <c r="AD157" s="56"/>
      <c r="AE157"/>
      <c r="AF157"/>
      <c r="AG157"/>
    </row>
    <row r="158" spans="1:33" s="8" customFormat="1" ht="12.7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Z158"/>
      <c r="AA158"/>
      <c r="AB158"/>
      <c r="AC158"/>
      <c r="AD158" s="56"/>
      <c r="AE158"/>
      <c r="AF158"/>
      <c r="AG158"/>
    </row>
    <row r="159" spans="1:33" s="8" customFormat="1" ht="12.7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Z159"/>
      <c r="AA159"/>
      <c r="AB159"/>
      <c r="AC159"/>
      <c r="AD159" s="56"/>
      <c r="AE159"/>
      <c r="AF159"/>
      <c r="AG159"/>
    </row>
    <row r="160" spans="1:33" s="8" customFormat="1" ht="12.7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Z160"/>
      <c r="AA160"/>
      <c r="AB160"/>
      <c r="AC160"/>
      <c r="AD160" s="56"/>
      <c r="AE160"/>
      <c r="AF160"/>
      <c r="AG160"/>
    </row>
  </sheetData>
  <sheetProtection/>
  <mergeCells count="1079">
    <mergeCell ref="P38:Q38"/>
    <mergeCell ref="R38:S38"/>
    <mergeCell ref="T38:U38"/>
    <mergeCell ref="A38:B38"/>
    <mergeCell ref="C38:D38"/>
    <mergeCell ref="E38:F38"/>
    <mergeCell ref="G38:H38"/>
    <mergeCell ref="N38:O38"/>
    <mergeCell ref="C73:D73"/>
    <mergeCell ref="A79:B79"/>
    <mergeCell ref="C79:D79"/>
    <mergeCell ref="E79:F79"/>
    <mergeCell ref="G79:H79"/>
    <mergeCell ref="A78:B78"/>
    <mergeCell ref="C78:D78"/>
    <mergeCell ref="E78:F78"/>
    <mergeCell ref="G78:H78"/>
    <mergeCell ref="A76:B76"/>
    <mergeCell ref="C76:D76"/>
    <mergeCell ref="E76:F76"/>
    <mergeCell ref="A75:B75"/>
    <mergeCell ref="C75:D75"/>
    <mergeCell ref="E75:F75"/>
    <mergeCell ref="A66:B66"/>
    <mergeCell ref="C66:D66"/>
    <mergeCell ref="E66:F66"/>
    <mergeCell ref="A68:B68"/>
    <mergeCell ref="C68:D68"/>
    <mergeCell ref="G66:H66"/>
    <mergeCell ref="E64:F64"/>
    <mergeCell ref="G64:H64"/>
    <mergeCell ref="C64:D64"/>
    <mergeCell ref="C54:D54"/>
    <mergeCell ref="E54:F54"/>
    <mergeCell ref="C56:D56"/>
    <mergeCell ref="E56:F56"/>
    <mergeCell ref="G56:H56"/>
    <mergeCell ref="C62:D62"/>
    <mergeCell ref="A55:B55"/>
    <mergeCell ref="C55:D55"/>
    <mergeCell ref="E55:F55"/>
    <mergeCell ref="G55:H55"/>
    <mergeCell ref="G54:H54"/>
    <mergeCell ref="A54:B54"/>
    <mergeCell ref="G45:H45"/>
    <mergeCell ref="N23:O23"/>
    <mergeCell ref="P23:Q23"/>
    <mergeCell ref="R23:S23"/>
    <mergeCell ref="T23:U23"/>
    <mergeCell ref="N25:O25"/>
    <mergeCell ref="P25:Q25"/>
    <mergeCell ref="R25:S25"/>
    <mergeCell ref="T25:U25"/>
    <mergeCell ref="T24:U24"/>
    <mergeCell ref="A39:B39"/>
    <mergeCell ref="C39:D39"/>
    <mergeCell ref="E39:F39"/>
    <mergeCell ref="A46:B46"/>
    <mergeCell ref="C46:D46"/>
    <mergeCell ref="C45:D45"/>
    <mergeCell ref="E45:F45"/>
    <mergeCell ref="E40:F40"/>
    <mergeCell ref="A42:B42"/>
    <mergeCell ref="C42:D42"/>
    <mergeCell ref="A23:B23"/>
    <mergeCell ref="C23:D23"/>
    <mergeCell ref="E23:F23"/>
    <mergeCell ref="G23:H23"/>
    <mergeCell ref="G32:H32"/>
    <mergeCell ref="A35:B35"/>
    <mergeCell ref="C35:D35"/>
    <mergeCell ref="E35:F35"/>
    <mergeCell ref="G35:H35"/>
    <mergeCell ref="A34:B34"/>
    <mergeCell ref="A33:B33"/>
    <mergeCell ref="C33:D33"/>
    <mergeCell ref="E33:F33"/>
    <mergeCell ref="G33:H33"/>
    <mergeCell ref="E29:F29"/>
    <mergeCell ref="G29:H29"/>
    <mergeCell ref="A32:B32"/>
    <mergeCell ref="C32:D32"/>
    <mergeCell ref="E32:F32"/>
    <mergeCell ref="A30:B30"/>
    <mergeCell ref="C25:D25"/>
    <mergeCell ref="E25:F25"/>
    <mergeCell ref="G25:H25"/>
    <mergeCell ref="A31:B31"/>
    <mergeCell ref="P30:Q30"/>
    <mergeCell ref="C31:D31"/>
    <mergeCell ref="E31:F31"/>
    <mergeCell ref="G31:H31"/>
    <mergeCell ref="P26:Q26"/>
    <mergeCell ref="N29:O29"/>
    <mergeCell ref="A36:B36"/>
    <mergeCell ref="C36:D36"/>
    <mergeCell ref="E36:F36"/>
    <mergeCell ref="G36:H36"/>
    <mergeCell ref="N31:O31"/>
    <mergeCell ref="P31:Q31"/>
    <mergeCell ref="N33:O33"/>
    <mergeCell ref="P33:Q33"/>
    <mergeCell ref="K32:L32"/>
    <mergeCell ref="K35:L35"/>
    <mergeCell ref="P32:Q32"/>
    <mergeCell ref="R32:S32"/>
    <mergeCell ref="T32:U32"/>
    <mergeCell ref="R31:S31"/>
    <mergeCell ref="T31:U31"/>
    <mergeCell ref="P29:Q29"/>
    <mergeCell ref="R29:S29"/>
    <mergeCell ref="R33:S33"/>
    <mergeCell ref="T33:U33"/>
    <mergeCell ref="N36:O36"/>
    <mergeCell ref="P36:Q36"/>
    <mergeCell ref="R36:S36"/>
    <mergeCell ref="T36:U36"/>
    <mergeCell ref="T35:U35"/>
    <mergeCell ref="P34:Q34"/>
    <mergeCell ref="T34:U34"/>
    <mergeCell ref="E68:F68"/>
    <mergeCell ref="G68:H68"/>
    <mergeCell ref="K68:L68"/>
    <mergeCell ref="N68:O68"/>
    <mergeCell ref="T71:U71"/>
    <mergeCell ref="P70:Q70"/>
    <mergeCell ref="K70:L70"/>
    <mergeCell ref="N70:O70"/>
    <mergeCell ref="K71:L71"/>
    <mergeCell ref="N71:O71"/>
    <mergeCell ref="R76:S76"/>
    <mergeCell ref="T76:U76"/>
    <mergeCell ref="P79:Q79"/>
    <mergeCell ref="R79:S79"/>
    <mergeCell ref="T79:U79"/>
    <mergeCell ref="T77:U77"/>
    <mergeCell ref="T78:U78"/>
    <mergeCell ref="P77:Q77"/>
    <mergeCell ref="R77:S77"/>
    <mergeCell ref="T66:U66"/>
    <mergeCell ref="P66:Q66"/>
    <mergeCell ref="R66:S66"/>
    <mergeCell ref="R67:S67"/>
    <mergeCell ref="R70:S70"/>
    <mergeCell ref="T70:U70"/>
    <mergeCell ref="P67:Q67"/>
    <mergeCell ref="P68:Q68"/>
    <mergeCell ref="R68:S68"/>
    <mergeCell ref="T68:U68"/>
    <mergeCell ref="P58:Q58"/>
    <mergeCell ref="R58:S58"/>
    <mergeCell ref="T58:U58"/>
    <mergeCell ref="P61:Q61"/>
    <mergeCell ref="R61:S61"/>
    <mergeCell ref="T61:U61"/>
    <mergeCell ref="R59:S59"/>
    <mergeCell ref="T59:U59"/>
    <mergeCell ref="P60:Q60"/>
    <mergeCell ref="R60:S60"/>
    <mergeCell ref="R50:S50"/>
    <mergeCell ref="T50:U50"/>
    <mergeCell ref="K23:L23"/>
    <mergeCell ref="K31:L31"/>
    <mergeCell ref="K33:L33"/>
    <mergeCell ref="K36:L36"/>
    <mergeCell ref="P39:Q39"/>
    <mergeCell ref="T26:U26"/>
    <mergeCell ref="R37:S37"/>
    <mergeCell ref="T49:U49"/>
    <mergeCell ref="T37:U37"/>
    <mergeCell ref="N76:O76"/>
    <mergeCell ref="N79:O79"/>
    <mergeCell ref="A61:B61"/>
    <mergeCell ref="C61:D61"/>
    <mergeCell ref="E61:F61"/>
    <mergeCell ref="G61:H61"/>
    <mergeCell ref="N55:O55"/>
    <mergeCell ref="N65:O65"/>
    <mergeCell ref="K38:L38"/>
    <mergeCell ref="N47:O47"/>
    <mergeCell ref="N46:O46"/>
    <mergeCell ref="N54:O54"/>
    <mergeCell ref="K61:L61"/>
    <mergeCell ref="K60:L60"/>
    <mergeCell ref="N58:O58"/>
    <mergeCell ref="N56:O56"/>
    <mergeCell ref="N61:O61"/>
    <mergeCell ref="K29:L29"/>
    <mergeCell ref="K43:L43"/>
    <mergeCell ref="K30:L30"/>
    <mergeCell ref="K40:L40"/>
    <mergeCell ref="K45:L45"/>
    <mergeCell ref="K58:L58"/>
    <mergeCell ref="K34:L34"/>
    <mergeCell ref="K56:L56"/>
    <mergeCell ref="K55:L55"/>
    <mergeCell ref="A1:V3"/>
    <mergeCell ref="A4:B5"/>
    <mergeCell ref="C4:D5"/>
    <mergeCell ref="E4:J5"/>
    <mergeCell ref="K4:S5"/>
    <mergeCell ref="T4:U5"/>
    <mergeCell ref="V4:V5"/>
    <mergeCell ref="A6:V6"/>
    <mergeCell ref="A7:I8"/>
    <mergeCell ref="J7:L7"/>
    <mergeCell ref="M7:U8"/>
    <mergeCell ref="V7:V18"/>
    <mergeCell ref="J8:L8"/>
    <mergeCell ref="A9:A18"/>
    <mergeCell ref="B9:B18"/>
    <mergeCell ref="C9:C18"/>
    <mergeCell ref="D9:D18"/>
    <mergeCell ref="E9:E18"/>
    <mergeCell ref="F9:F18"/>
    <mergeCell ref="G9:G18"/>
    <mergeCell ref="H9:H18"/>
    <mergeCell ref="I9:I18"/>
    <mergeCell ref="J9:J18"/>
    <mergeCell ref="K9:K18"/>
    <mergeCell ref="L9:L18"/>
    <mergeCell ref="M9:M18"/>
    <mergeCell ref="N9:N18"/>
    <mergeCell ref="O9:O18"/>
    <mergeCell ref="P9:P18"/>
    <mergeCell ref="Q9:Q18"/>
    <mergeCell ref="R9:R18"/>
    <mergeCell ref="S9:S18"/>
    <mergeCell ref="T9:T18"/>
    <mergeCell ref="U9:U18"/>
    <mergeCell ref="A19:B19"/>
    <mergeCell ref="C19:D19"/>
    <mergeCell ref="E19:F19"/>
    <mergeCell ref="G19:H19"/>
    <mergeCell ref="K19:L19"/>
    <mergeCell ref="N19:O19"/>
    <mergeCell ref="P19:Q19"/>
    <mergeCell ref="R19:S19"/>
    <mergeCell ref="T19:U19"/>
    <mergeCell ref="A20:B20"/>
    <mergeCell ref="C20:D20"/>
    <mergeCell ref="E20:F20"/>
    <mergeCell ref="G20:H20"/>
    <mergeCell ref="K20:L20"/>
    <mergeCell ref="N20:O20"/>
    <mergeCell ref="T20:U20"/>
    <mergeCell ref="P21:Q21"/>
    <mergeCell ref="A21:B21"/>
    <mergeCell ref="C21:D21"/>
    <mergeCell ref="E21:F21"/>
    <mergeCell ref="G21:H21"/>
    <mergeCell ref="K21:L21"/>
    <mergeCell ref="N21:O21"/>
    <mergeCell ref="R21:S21"/>
    <mergeCell ref="T21:U21"/>
    <mergeCell ref="T22:U22"/>
    <mergeCell ref="A26:B26"/>
    <mergeCell ref="N22:O22"/>
    <mergeCell ref="P22:Q22"/>
    <mergeCell ref="R22:S22"/>
    <mergeCell ref="P20:Q20"/>
    <mergeCell ref="R20:S20"/>
    <mergeCell ref="N24:O24"/>
    <mergeCell ref="P24:Q24"/>
    <mergeCell ref="R24:S24"/>
    <mergeCell ref="N27:O27"/>
    <mergeCell ref="A22:B22"/>
    <mergeCell ref="C22:D22"/>
    <mergeCell ref="E22:F22"/>
    <mergeCell ref="G22:H22"/>
    <mergeCell ref="K22:L22"/>
    <mergeCell ref="G26:H26"/>
    <mergeCell ref="K26:L26"/>
    <mergeCell ref="N26:O26"/>
    <mergeCell ref="A25:B25"/>
    <mergeCell ref="P27:Q27"/>
    <mergeCell ref="P28:Q28"/>
    <mergeCell ref="N28:O28"/>
    <mergeCell ref="R26:S26"/>
    <mergeCell ref="P35:Q35"/>
    <mergeCell ref="R35:S35"/>
    <mergeCell ref="N30:O30"/>
    <mergeCell ref="N34:O34"/>
    <mergeCell ref="N32:O32"/>
    <mergeCell ref="N35:O35"/>
    <mergeCell ref="A37:B37"/>
    <mergeCell ref="C37:D37"/>
    <mergeCell ref="E37:F37"/>
    <mergeCell ref="G37:H37"/>
    <mergeCell ref="K37:L37"/>
    <mergeCell ref="N37:O37"/>
    <mergeCell ref="P37:Q37"/>
    <mergeCell ref="G39:H39"/>
    <mergeCell ref="K39:L39"/>
    <mergeCell ref="A41:B41"/>
    <mergeCell ref="C41:D41"/>
    <mergeCell ref="E41:F41"/>
    <mergeCell ref="G41:H41"/>
    <mergeCell ref="K41:L41"/>
    <mergeCell ref="N40:O40"/>
    <mergeCell ref="N39:O39"/>
    <mergeCell ref="R42:S42"/>
    <mergeCell ref="T42:U42"/>
    <mergeCell ref="R39:S39"/>
    <mergeCell ref="T39:U39"/>
    <mergeCell ref="P41:Q41"/>
    <mergeCell ref="R41:S41"/>
    <mergeCell ref="T41:U41"/>
    <mergeCell ref="P42:Q42"/>
    <mergeCell ref="P40:Q40"/>
    <mergeCell ref="R45:S45"/>
    <mergeCell ref="T45:U45"/>
    <mergeCell ref="A47:B47"/>
    <mergeCell ref="C47:D47"/>
    <mergeCell ref="E47:F47"/>
    <mergeCell ref="G47:H47"/>
    <mergeCell ref="K47:L47"/>
    <mergeCell ref="P47:Q47"/>
    <mergeCell ref="N45:O45"/>
    <mergeCell ref="R47:S47"/>
    <mergeCell ref="T47:U47"/>
    <mergeCell ref="A48:B48"/>
    <mergeCell ref="C48:D48"/>
    <mergeCell ref="E48:F48"/>
    <mergeCell ref="G48:H48"/>
    <mergeCell ref="K48:L48"/>
    <mergeCell ref="N48:O48"/>
    <mergeCell ref="P48:Q48"/>
    <mergeCell ref="R48:S48"/>
    <mergeCell ref="T48:U48"/>
    <mergeCell ref="A49:B49"/>
    <mergeCell ref="C49:D49"/>
    <mergeCell ref="E49:F49"/>
    <mergeCell ref="G49:H49"/>
    <mergeCell ref="K49:L49"/>
    <mergeCell ref="N49:O49"/>
    <mergeCell ref="P49:Q49"/>
    <mergeCell ref="R49:S49"/>
    <mergeCell ref="P51:Q51"/>
    <mergeCell ref="A50:B50"/>
    <mergeCell ref="C50:D50"/>
    <mergeCell ref="E50:F50"/>
    <mergeCell ref="G50:H50"/>
    <mergeCell ref="K50:L50"/>
    <mergeCell ref="N50:O50"/>
    <mergeCell ref="P50:Q50"/>
    <mergeCell ref="A51:B51"/>
    <mergeCell ref="C51:D51"/>
    <mergeCell ref="E51:F51"/>
    <mergeCell ref="G51:H51"/>
    <mergeCell ref="K51:L51"/>
    <mergeCell ref="N51:O51"/>
    <mergeCell ref="R51:S51"/>
    <mergeCell ref="T51:U51"/>
    <mergeCell ref="A52:B52"/>
    <mergeCell ref="C52:D52"/>
    <mergeCell ref="E52:F52"/>
    <mergeCell ref="G52:H52"/>
    <mergeCell ref="K52:L52"/>
    <mergeCell ref="N52:O52"/>
    <mergeCell ref="P52:Q52"/>
    <mergeCell ref="R52:S52"/>
    <mergeCell ref="A53:B53"/>
    <mergeCell ref="C53:D53"/>
    <mergeCell ref="E53:F53"/>
    <mergeCell ref="G53:H53"/>
    <mergeCell ref="K53:L53"/>
    <mergeCell ref="N53:O53"/>
    <mergeCell ref="T53:U53"/>
    <mergeCell ref="P55:Q55"/>
    <mergeCell ref="K54:L54"/>
    <mergeCell ref="T54:U54"/>
    <mergeCell ref="R53:S53"/>
    <mergeCell ref="G57:H57"/>
    <mergeCell ref="K57:L57"/>
    <mergeCell ref="N57:O57"/>
    <mergeCell ref="R57:S57"/>
    <mergeCell ref="T57:U57"/>
    <mergeCell ref="R55:S55"/>
    <mergeCell ref="T55:U55"/>
    <mergeCell ref="P56:Q56"/>
    <mergeCell ref="R56:S56"/>
    <mergeCell ref="N60:O60"/>
    <mergeCell ref="C59:D59"/>
    <mergeCell ref="E59:F59"/>
    <mergeCell ref="G59:H59"/>
    <mergeCell ref="K59:L59"/>
    <mergeCell ref="N59:O59"/>
    <mergeCell ref="A60:B60"/>
    <mergeCell ref="C60:D60"/>
    <mergeCell ref="E60:F60"/>
    <mergeCell ref="G60:H60"/>
    <mergeCell ref="A58:B58"/>
    <mergeCell ref="C58:D58"/>
    <mergeCell ref="E58:F58"/>
    <mergeCell ref="A59:B59"/>
    <mergeCell ref="A63:B63"/>
    <mergeCell ref="C63:D63"/>
    <mergeCell ref="E63:F63"/>
    <mergeCell ref="G63:H63"/>
    <mergeCell ref="K63:L63"/>
    <mergeCell ref="N64:O64"/>
    <mergeCell ref="A64:B64"/>
    <mergeCell ref="T60:U60"/>
    <mergeCell ref="P63:Q63"/>
    <mergeCell ref="R63:S63"/>
    <mergeCell ref="T62:U62"/>
    <mergeCell ref="P64:Q64"/>
    <mergeCell ref="A65:B65"/>
    <mergeCell ref="C65:D65"/>
    <mergeCell ref="E65:F65"/>
    <mergeCell ref="G65:H65"/>
    <mergeCell ref="K65:L65"/>
    <mergeCell ref="K67:L67"/>
    <mergeCell ref="N67:O67"/>
    <mergeCell ref="K69:L69"/>
    <mergeCell ref="K66:L66"/>
    <mergeCell ref="N66:O66"/>
    <mergeCell ref="T63:U63"/>
    <mergeCell ref="N63:O63"/>
    <mergeCell ref="P65:Q65"/>
    <mergeCell ref="R65:S65"/>
    <mergeCell ref="T65:U65"/>
    <mergeCell ref="P71:Q71"/>
    <mergeCell ref="R71:S71"/>
    <mergeCell ref="A72:B72"/>
    <mergeCell ref="C72:D72"/>
    <mergeCell ref="E72:F72"/>
    <mergeCell ref="G72:H72"/>
    <mergeCell ref="K72:L72"/>
    <mergeCell ref="A71:B71"/>
    <mergeCell ref="N72:O72"/>
    <mergeCell ref="P72:Q72"/>
    <mergeCell ref="R72:S72"/>
    <mergeCell ref="T72:U72"/>
    <mergeCell ref="A74:B74"/>
    <mergeCell ref="C74:D74"/>
    <mergeCell ref="E74:F74"/>
    <mergeCell ref="G74:H74"/>
    <mergeCell ref="K74:L74"/>
    <mergeCell ref="N74:O74"/>
    <mergeCell ref="T74:U74"/>
    <mergeCell ref="E73:F73"/>
    <mergeCell ref="A77:B77"/>
    <mergeCell ref="C77:D77"/>
    <mergeCell ref="E77:F77"/>
    <mergeCell ref="G77:H77"/>
    <mergeCell ref="K77:L77"/>
    <mergeCell ref="N77:O77"/>
    <mergeCell ref="G76:H76"/>
    <mergeCell ref="P78:Q78"/>
    <mergeCell ref="R78:S78"/>
    <mergeCell ref="N81:O81"/>
    <mergeCell ref="P81:Q81"/>
    <mergeCell ref="P74:Q74"/>
    <mergeCell ref="R74:S74"/>
    <mergeCell ref="P80:Q80"/>
    <mergeCell ref="R80:S80"/>
    <mergeCell ref="P76:Q76"/>
    <mergeCell ref="E80:F80"/>
    <mergeCell ref="G80:H80"/>
    <mergeCell ref="K80:L80"/>
    <mergeCell ref="N80:O80"/>
    <mergeCell ref="K78:L78"/>
    <mergeCell ref="N78:O78"/>
    <mergeCell ref="T80:U80"/>
    <mergeCell ref="A81:B81"/>
    <mergeCell ref="C81:D81"/>
    <mergeCell ref="E81:F81"/>
    <mergeCell ref="G81:H81"/>
    <mergeCell ref="K81:L81"/>
    <mergeCell ref="A80:B80"/>
    <mergeCell ref="C80:D80"/>
    <mergeCell ref="R81:S81"/>
    <mergeCell ref="T81:U81"/>
    <mergeCell ref="A82:B82"/>
    <mergeCell ref="C82:D82"/>
    <mergeCell ref="E82:F82"/>
    <mergeCell ref="G82:H82"/>
    <mergeCell ref="K82:L82"/>
    <mergeCell ref="P82:Q82"/>
    <mergeCell ref="R82:S82"/>
    <mergeCell ref="T82:U82"/>
    <mergeCell ref="A83:B83"/>
    <mergeCell ref="C83:D83"/>
    <mergeCell ref="E83:F83"/>
    <mergeCell ref="G83:H83"/>
    <mergeCell ref="K83:L83"/>
    <mergeCell ref="N83:O83"/>
    <mergeCell ref="P83:Q83"/>
    <mergeCell ref="R83:S83"/>
    <mergeCell ref="T83:U83"/>
    <mergeCell ref="A84:B84"/>
    <mergeCell ref="C84:D84"/>
    <mergeCell ref="E84:F84"/>
    <mergeCell ref="G84:H84"/>
    <mergeCell ref="K84:L84"/>
    <mergeCell ref="N84:O84"/>
    <mergeCell ref="R84:S84"/>
    <mergeCell ref="T84:U84"/>
    <mergeCell ref="A85:B85"/>
    <mergeCell ref="C85:D85"/>
    <mergeCell ref="E85:F85"/>
    <mergeCell ref="G85:H85"/>
    <mergeCell ref="K85:L85"/>
    <mergeCell ref="N85:O85"/>
    <mergeCell ref="P85:Q85"/>
    <mergeCell ref="R85:S85"/>
    <mergeCell ref="R86:S86"/>
    <mergeCell ref="T86:U86"/>
    <mergeCell ref="P86:Q86"/>
    <mergeCell ref="P84:Q84"/>
    <mergeCell ref="T85:U85"/>
    <mergeCell ref="A87:B87"/>
    <mergeCell ref="C87:D87"/>
    <mergeCell ref="E87:F87"/>
    <mergeCell ref="G87:H87"/>
    <mergeCell ref="K87:L87"/>
    <mergeCell ref="N87:O87"/>
    <mergeCell ref="N89:O89"/>
    <mergeCell ref="P87:Q87"/>
    <mergeCell ref="R87:S87"/>
    <mergeCell ref="T87:U87"/>
    <mergeCell ref="P88:Q88"/>
    <mergeCell ref="R88:S88"/>
    <mergeCell ref="T88:U88"/>
    <mergeCell ref="P89:Q89"/>
    <mergeCell ref="R89:S89"/>
    <mergeCell ref="T89:U89"/>
    <mergeCell ref="A90:B90"/>
    <mergeCell ref="C90:D90"/>
    <mergeCell ref="E90:F90"/>
    <mergeCell ref="G90:H90"/>
    <mergeCell ref="K90:L90"/>
    <mergeCell ref="N90:O90"/>
    <mergeCell ref="P90:Q90"/>
    <mergeCell ref="R90:S90"/>
    <mergeCell ref="T90:U90"/>
    <mergeCell ref="A92:B92"/>
    <mergeCell ref="C92:D92"/>
    <mergeCell ref="E92:F92"/>
    <mergeCell ref="G92:H92"/>
    <mergeCell ref="K92:L92"/>
    <mergeCell ref="N92:O92"/>
    <mergeCell ref="P92:Q92"/>
    <mergeCell ref="A93:B93"/>
    <mergeCell ref="C93:D93"/>
    <mergeCell ref="E93:F93"/>
    <mergeCell ref="G93:H93"/>
    <mergeCell ref="K93:L93"/>
    <mergeCell ref="N93:O93"/>
    <mergeCell ref="N94:O94"/>
    <mergeCell ref="P94:Q94"/>
    <mergeCell ref="R94:S94"/>
    <mergeCell ref="T94:U94"/>
    <mergeCell ref="R92:S92"/>
    <mergeCell ref="T92:U92"/>
    <mergeCell ref="P93:Q93"/>
    <mergeCell ref="R93:S93"/>
    <mergeCell ref="E95:F95"/>
    <mergeCell ref="G95:H95"/>
    <mergeCell ref="K95:L95"/>
    <mergeCell ref="N95:O95"/>
    <mergeCell ref="T93:U93"/>
    <mergeCell ref="A94:B94"/>
    <mergeCell ref="C94:D94"/>
    <mergeCell ref="E94:F94"/>
    <mergeCell ref="G94:H94"/>
    <mergeCell ref="K94:L94"/>
    <mergeCell ref="P95:Q95"/>
    <mergeCell ref="R95:S95"/>
    <mergeCell ref="A96:B96"/>
    <mergeCell ref="C96:D96"/>
    <mergeCell ref="E96:F96"/>
    <mergeCell ref="G96:H96"/>
    <mergeCell ref="K96:L96"/>
    <mergeCell ref="N96:O96"/>
    <mergeCell ref="A95:B95"/>
    <mergeCell ref="C95:D95"/>
    <mergeCell ref="C97:D97"/>
    <mergeCell ref="E97:F97"/>
    <mergeCell ref="G97:H97"/>
    <mergeCell ref="K97:L97"/>
    <mergeCell ref="N97:O97"/>
    <mergeCell ref="T95:U95"/>
    <mergeCell ref="P96:Q96"/>
    <mergeCell ref="R96:S96"/>
    <mergeCell ref="T96:U96"/>
    <mergeCell ref="R97:S97"/>
    <mergeCell ref="T97:U97"/>
    <mergeCell ref="A98:B98"/>
    <mergeCell ref="C98:D98"/>
    <mergeCell ref="E98:F98"/>
    <mergeCell ref="G98:H98"/>
    <mergeCell ref="K98:L98"/>
    <mergeCell ref="N98:O98"/>
    <mergeCell ref="P98:Q98"/>
    <mergeCell ref="A97:B97"/>
    <mergeCell ref="R98:S98"/>
    <mergeCell ref="A99:B99"/>
    <mergeCell ref="C99:D99"/>
    <mergeCell ref="E99:F99"/>
    <mergeCell ref="G99:H99"/>
    <mergeCell ref="K99:L99"/>
    <mergeCell ref="N99:O99"/>
    <mergeCell ref="G100:H100"/>
    <mergeCell ref="K100:L100"/>
    <mergeCell ref="N100:O100"/>
    <mergeCell ref="T98:U98"/>
    <mergeCell ref="P99:Q99"/>
    <mergeCell ref="R99:S99"/>
    <mergeCell ref="T99:U99"/>
    <mergeCell ref="P100:Q100"/>
    <mergeCell ref="R100:S100"/>
    <mergeCell ref="T100:U100"/>
    <mergeCell ref="A100:B100"/>
    <mergeCell ref="C100:D100"/>
    <mergeCell ref="E100:F100"/>
    <mergeCell ref="R104:S104"/>
    <mergeCell ref="P101:Q101"/>
    <mergeCell ref="R101:S101"/>
    <mergeCell ref="A101:B101"/>
    <mergeCell ref="C101:D101"/>
    <mergeCell ref="E101:F101"/>
    <mergeCell ref="G101:H101"/>
    <mergeCell ref="T101:U101"/>
    <mergeCell ref="A102:B102"/>
    <mergeCell ref="C102:D102"/>
    <mergeCell ref="E102:F102"/>
    <mergeCell ref="G102:H102"/>
    <mergeCell ref="K102:L102"/>
    <mergeCell ref="N102:O102"/>
    <mergeCell ref="K101:L101"/>
    <mergeCell ref="N101:O101"/>
    <mergeCell ref="P102:Q102"/>
    <mergeCell ref="R102:S102"/>
    <mergeCell ref="T102:U102"/>
    <mergeCell ref="A104:B104"/>
    <mergeCell ref="C104:D104"/>
    <mergeCell ref="E104:F104"/>
    <mergeCell ref="G104:H104"/>
    <mergeCell ref="K104:L104"/>
    <mergeCell ref="N104:O104"/>
    <mergeCell ref="P104:Q104"/>
    <mergeCell ref="T103:U103"/>
    <mergeCell ref="A105:B105"/>
    <mergeCell ref="C105:D105"/>
    <mergeCell ref="E105:F105"/>
    <mergeCell ref="G105:H105"/>
    <mergeCell ref="K105:L105"/>
    <mergeCell ref="N105:O105"/>
    <mergeCell ref="A107:B107"/>
    <mergeCell ref="C107:D107"/>
    <mergeCell ref="E107:F107"/>
    <mergeCell ref="G107:H107"/>
    <mergeCell ref="K107:L107"/>
    <mergeCell ref="N107:O107"/>
    <mergeCell ref="P107:Q107"/>
    <mergeCell ref="R107:S107"/>
    <mergeCell ref="T107:U107"/>
    <mergeCell ref="A108:B108"/>
    <mergeCell ref="C108:D108"/>
    <mergeCell ref="E108:F108"/>
    <mergeCell ref="G108:H108"/>
    <mergeCell ref="K108:L108"/>
    <mergeCell ref="N108:O108"/>
    <mergeCell ref="P108:Q108"/>
    <mergeCell ref="R108:S108"/>
    <mergeCell ref="T108:U108"/>
    <mergeCell ref="A109:B109"/>
    <mergeCell ref="C109:D109"/>
    <mergeCell ref="E109:F109"/>
    <mergeCell ref="G109:H109"/>
    <mergeCell ref="K109:L109"/>
    <mergeCell ref="N109:O109"/>
    <mergeCell ref="P109:Q109"/>
    <mergeCell ref="R109:S109"/>
    <mergeCell ref="T109:U109"/>
    <mergeCell ref="A110:B110"/>
    <mergeCell ref="C110:D110"/>
    <mergeCell ref="E110:F110"/>
    <mergeCell ref="G110:H110"/>
    <mergeCell ref="K110:L110"/>
    <mergeCell ref="N110:O110"/>
    <mergeCell ref="P110:Q110"/>
    <mergeCell ref="R110:S110"/>
    <mergeCell ref="T110:U110"/>
    <mergeCell ref="A111:B111"/>
    <mergeCell ref="C111:D111"/>
    <mergeCell ref="E111:F111"/>
    <mergeCell ref="G111:H111"/>
    <mergeCell ref="K111:L111"/>
    <mergeCell ref="N111:O111"/>
    <mergeCell ref="P111:Q111"/>
    <mergeCell ref="R111:S111"/>
    <mergeCell ref="T111:U111"/>
    <mergeCell ref="A112:B112"/>
    <mergeCell ref="C112:D112"/>
    <mergeCell ref="E112:F112"/>
    <mergeCell ref="G112:H112"/>
    <mergeCell ref="K112:L112"/>
    <mergeCell ref="N112:O112"/>
    <mergeCell ref="P112:Q112"/>
    <mergeCell ref="R112:S112"/>
    <mergeCell ref="T112:U112"/>
    <mergeCell ref="A113:B113"/>
    <mergeCell ref="C113:D113"/>
    <mergeCell ref="E113:F113"/>
    <mergeCell ref="G113:H113"/>
    <mergeCell ref="K113:L113"/>
    <mergeCell ref="N113:O113"/>
    <mergeCell ref="P113:Q113"/>
    <mergeCell ref="R113:S113"/>
    <mergeCell ref="T113:U113"/>
    <mergeCell ref="A114:B114"/>
    <mergeCell ref="C114:D114"/>
    <mergeCell ref="E114:F114"/>
    <mergeCell ref="G114:H114"/>
    <mergeCell ref="K114:L114"/>
    <mergeCell ref="N114:O114"/>
    <mergeCell ref="P114:Q114"/>
    <mergeCell ref="R114:S114"/>
    <mergeCell ref="T114:U114"/>
    <mergeCell ref="A115:B115"/>
    <mergeCell ref="C115:D115"/>
    <mergeCell ref="E115:F115"/>
    <mergeCell ref="G115:H115"/>
    <mergeCell ref="K115:L115"/>
    <mergeCell ref="N115:O115"/>
    <mergeCell ref="P115:Q115"/>
    <mergeCell ref="R115:S115"/>
    <mergeCell ref="T115:U115"/>
    <mergeCell ref="A116:B116"/>
    <mergeCell ref="C116:D116"/>
    <mergeCell ref="E116:F116"/>
    <mergeCell ref="G116:H116"/>
    <mergeCell ref="K116:L116"/>
    <mergeCell ref="N116:O116"/>
    <mergeCell ref="P116:Q116"/>
    <mergeCell ref="R116:S116"/>
    <mergeCell ref="T116:U116"/>
    <mergeCell ref="A117:B117"/>
    <mergeCell ref="C117:D117"/>
    <mergeCell ref="E117:F117"/>
    <mergeCell ref="G117:H117"/>
    <mergeCell ref="K117:L117"/>
    <mergeCell ref="N117:O117"/>
    <mergeCell ref="P117:Q117"/>
    <mergeCell ref="R117:S117"/>
    <mergeCell ref="A118:B118"/>
    <mergeCell ref="C118:D118"/>
    <mergeCell ref="E118:F118"/>
    <mergeCell ref="G118:H118"/>
    <mergeCell ref="K118:L118"/>
    <mergeCell ref="N118:O118"/>
    <mergeCell ref="C119:D119"/>
    <mergeCell ref="E119:F119"/>
    <mergeCell ref="G119:H119"/>
    <mergeCell ref="K119:L119"/>
    <mergeCell ref="N119:O119"/>
    <mergeCell ref="T117:U117"/>
    <mergeCell ref="P118:Q118"/>
    <mergeCell ref="R118:S118"/>
    <mergeCell ref="T118:U118"/>
    <mergeCell ref="R119:S119"/>
    <mergeCell ref="T119:U119"/>
    <mergeCell ref="A120:B120"/>
    <mergeCell ref="C120:D120"/>
    <mergeCell ref="E120:F120"/>
    <mergeCell ref="G120:H120"/>
    <mergeCell ref="K120:L120"/>
    <mergeCell ref="N120:O120"/>
    <mergeCell ref="P120:Q120"/>
    <mergeCell ref="A119:B119"/>
    <mergeCell ref="R120:S120"/>
    <mergeCell ref="T120:U120"/>
    <mergeCell ref="A121:B121"/>
    <mergeCell ref="C121:D121"/>
    <mergeCell ref="E121:F121"/>
    <mergeCell ref="G121:H121"/>
    <mergeCell ref="K121:L121"/>
    <mergeCell ref="N121:O121"/>
    <mergeCell ref="P121:Q121"/>
    <mergeCell ref="R121:S121"/>
    <mergeCell ref="A122:B122"/>
    <mergeCell ref="C122:D122"/>
    <mergeCell ref="E122:F122"/>
    <mergeCell ref="G122:H122"/>
    <mergeCell ref="K122:L122"/>
    <mergeCell ref="N122:O122"/>
    <mergeCell ref="C123:D123"/>
    <mergeCell ref="E123:F123"/>
    <mergeCell ref="G123:H123"/>
    <mergeCell ref="K123:L123"/>
    <mergeCell ref="N123:O123"/>
    <mergeCell ref="T121:U121"/>
    <mergeCell ref="P122:Q122"/>
    <mergeCell ref="R122:S122"/>
    <mergeCell ref="T122:U122"/>
    <mergeCell ref="R123:S123"/>
    <mergeCell ref="T123:U123"/>
    <mergeCell ref="A124:B124"/>
    <mergeCell ref="C124:D124"/>
    <mergeCell ref="E124:F124"/>
    <mergeCell ref="G124:H124"/>
    <mergeCell ref="K124:L124"/>
    <mergeCell ref="N124:O124"/>
    <mergeCell ref="P124:Q124"/>
    <mergeCell ref="A123:B123"/>
    <mergeCell ref="R124:S124"/>
    <mergeCell ref="T124:U124"/>
    <mergeCell ref="A125:B125"/>
    <mergeCell ref="C125:D125"/>
    <mergeCell ref="E125:F125"/>
    <mergeCell ref="G125:H125"/>
    <mergeCell ref="K125:L125"/>
    <mergeCell ref="N125:O125"/>
    <mergeCell ref="P125:Q125"/>
    <mergeCell ref="R125:S125"/>
    <mergeCell ref="T125:U125"/>
    <mergeCell ref="A126:B126"/>
    <mergeCell ref="C126:D126"/>
    <mergeCell ref="E126:F126"/>
    <mergeCell ref="G126:H126"/>
    <mergeCell ref="K126:L126"/>
    <mergeCell ref="N126:O126"/>
    <mergeCell ref="P126:Q126"/>
    <mergeCell ref="R126:S126"/>
    <mergeCell ref="T126:U126"/>
    <mergeCell ref="R127:S127"/>
    <mergeCell ref="T127:U127"/>
    <mergeCell ref="A128:B128"/>
    <mergeCell ref="C128:D128"/>
    <mergeCell ref="E128:F128"/>
    <mergeCell ref="G128:H128"/>
    <mergeCell ref="K128:L128"/>
    <mergeCell ref="N128:O128"/>
    <mergeCell ref="P128:Q128"/>
    <mergeCell ref="N127:O127"/>
    <mergeCell ref="R128:S128"/>
    <mergeCell ref="T128:U128"/>
    <mergeCell ref="A129:B129"/>
    <mergeCell ref="C129:D129"/>
    <mergeCell ref="E129:F129"/>
    <mergeCell ref="G129:H129"/>
    <mergeCell ref="K129:L129"/>
    <mergeCell ref="A130:B130"/>
    <mergeCell ref="C130:D130"/>
    <mergeCell ref="E130:F130"/>
    <mergeCell ref="G130:H130"/>
    <mergeCell ref="K130:L130"/>
    <mergeCell ref="N130:O130"/>
    <mergeCell ref="T129:U129"/>
    <mergeCell ref="P130:Q130"/>
    <mergeCell ref="R130:S130"/>
    <mergeCell ref="T130:U130"/>
    <mergeCell ref="R131:S131"/>
    <mergeCell ref="N129:O129"/>
    <mergeCell ref="P129:Q129"/>
    <mergeCell ref="R129:S129"/>
    <mergeCell ref="A131:B131"/>
    <mergeCell ref="R132:S132"/>
    <mergeCell ref="C131:D131"/>
    <mergeCell ref="E131:F131"/>
    <mergeCell ref="G131:H131"/>
    <mergeCell ref="K131:L131"/>
    <mergeCell ref="N131:O131"/>
    <mergeCell ref="R133:S133"/>
    <mergeCell ref="T133:U133"/>
    <mergeCell ref="T131:U131"/>
    <mergeCell ref="A132:B132"/>
    <mergeCell ref="C132:D132"/>
    <mergeCell ref="E132:F132"/>
    <mergeCell ref="G132:H132"/>
    <mergeCell ref="K132:L132"/>
    <mergeCell ref="N132:O132"/>
    <mergeCell ref="P132:Q132"/>
    <mergeCell ref="K134:L134"/>
    <mergeCell ref="N134:O134"/>
    <mergeCell ref="T132:U132"/>
    <mergeCell ref="A133:B133"/>
    <mergeCell ref="C133:D133"/>
    <mergeCell ref="E133:F133"/>
    <mergeCell ref="G133:H133"/>
    <mergeCell ref="K133:L133"/>
    <mergeCell ref="N133:O133"/>
    <mergeCell ref="P133:Q133"/>
    <mergeCell ref="T134:U134"/>
    <mergeCell ref="A135:B135"/>
    <mergeCell ref="C135:D135"/>
    <mergeCell ref="E135:F135"/>
    <mergeCell ref="G135:H135"/>
    <mergeCell ref="K135:L135"/>
    <mergeCell ref="T135:U135"/>
    <mergeCell ref="A134:B134"/>
    <mergeCell ref="C134:D134"/>
    <mergeCell ref="E134:F134"/>
    <mergeCell ref="A127:B127"/>
    <mergeCell ref="C127:D127"/>
    <mergeCell ref="E127:F127"/>
    <mergeCell ref="G127:H127"/>
    <mergeCell ref="K127:L127"/>
    <mergeCell ref="R135:S135"/>
    <mergeCell ref="N135:O135"/>
    <mergeCell ref="P134:Q134"/>
    <mergeCell ref="R134:S134"/>
    <mergeCell ref="G134:H134"/>
    <mergeCell ref="K24:L24"/>
    <mergeCell ref="K28:L28"/>
    <mergeCell ref="K46:L46"/>
    <mergeCell ref="K64:L64"/>
    <mergeCell ref="K91:L91"/>
    <mergeCell ref="K27:L27"/>
    <mergeCell ref="K86:L86"/>
    <mergeCell ref="K44:L44"/>
    <mergeCell ref="K42:L42"/>
    <mergeCell ref="K25:L25"/>
    <mergeCell ref="P53:Q53"/>
    <mergeCell ref="P45:Q45"/>
    <mergeCell ref="K75:L75"/>
    <mergeCell ref="N75:O75"/>
    <mergeCell ref="P75:Q75"/>
    <mergeCell ref="P135:Q135"/>
    <mergeCell ref="P131:Q131"/>
    <mergeCell ref="P127:Q127"/>
    <mergeCell ref="P123:Q123"/>
    <mergeCell ref="P119:Q119"/>
    <mergeCell ref="N86:O86"/>
    <mergeCell ref="N91:O91"/>
    <mergeCell ref="K73:L73"/>
    <mergeCell ref="N73:O73"/>
    <mergeCell ref="K76:L76"/>
    <mergeCell ref="K79:L79"/>
    <mergeCell ref="N82:O82"/>
    <mergeCell ref="K88:L88"/>
    <mergeCell ref="N88:O88"/>
    <mergeCell ref="K89:L89"/>
    <mergeCell ref="R27:S27"/>
    <mergeCell ref="R28:S28"/>
    <mergeCell ref="R30:S30"/>
    <mergeCell ref="P69:Q69"/>
    <mergeCell ref="R69:S69"/>
    <mergeCell ref="R40:S40"/>
    <mergeCell ref="P46:Q46"/>
    <mergeCell ref="R46:S46"/>
    <mergeCell ref="P59:Q59"/>
    <mergeCell ref="P57:Q57"/>
    <mergeCell ref="T27:U27"/>
    <mergeCell ref="T28:U28"/>
    <mergeCell ref="T30:U30"/>
    <mergeCell ref="T29:U29"/>
    <mergeCell ref="T75:U75"/>
    <mergeCell ref="T40:U40"/>
    <mergeCell ref="T67:U67"/>
    <mergeCell ref="T56:U56"/>
    <mergeCell ref="T52:U52"/>
    <mergeCell ref="T46:U46"/>
    <mergeCell ref="P54:Q54"/>
    <mergeCell ref="R54:S54"/>
    <mergeCell ref="P91:Q91"/>
    <mergeCell ref="R91:S91"/>
    <mergeCell ref="T91:U91"/>
    <mergeCell ref="R64:S64"/>
    <mergeCell ref="T64:U64"/>
    <mergeCell ref="P73:Q73"/>
    <mergeCell ref="R73:S73"/>
    <mergeCell ref="T73:U73"/>
    <mergeCell ref="T69:U69"/>
    <mergeCell ref="R75:S75"/>
    <mergeCell ref="A24:B24"/>
    <mergeCell ref="C24:D24"/>
    <mergeCell ref="E24:F24"/>
    <mergeCell ref="G24:H24"/>
    <mergeCell ref="A27:B27"/>
    <mergeCell ref="C27:D27"/>
    <mergeCell ref="G27:H27"/>
    <mergeCell ref="A28:B28"/>
    <mergeCell ref="C28:D28"/>
    <mergeCell ref="E28:F28"/>
    <mergeCell ref="G28:H28"/>
    <mergeCell ref="C26:D26"/>
    <mergeCell ref="E26:F26"/>
    <mergeCell ref="E27:F27"/>
    <mergeCell ref="C30:D30"/>
    <mergeCell ref="E30:F30"/>
    <mergeCell ref="G30:H30"/>
    <mergeCell ref="A29:B29"/>
    <mergeCell ref="C29:D29"/>
    <mergeCell ref="E46:F46"/>
    <mergeCell ref="G46:H46"/>
    <mergeCell ref="E43:F43"/>
    <mergeCell ref="G43:H43"/>
    <mergeCell ref="A45:B45"/>
    <mergeCell ref="A73:B73"/>
    <mergeCell ref="A43:B43"/>
    <mergeCell ref="C43:D43"/>
    <mergeCell ref="G58:H58"/>
    <mergeCell ref="A56:B56"/>
    <mergeCell ref="A57:B57"/>
    <mergeCell ref="C57:D57"/>
    <mergeCell ref="E57:F57"/>
    <mergeCell ref="A67:B67"/>
    <mergeCell ref="C67:D67"/>
    <mergeCell ref="A70:B70"/>
    <mergeCell ref="C70:D70"/>
    <mergeCell ref="E70:F70"/>
    <mergeCell ref="G70:H70"/>
    <mergeCell ref="C71:D71"/>
    <mergeCell ref="E71:F71"/>
    <mergeCell ref="A88:B88"/>
    <mergeCell ref="C88:D88"/>
    <mergeCell ref="G88:H88"/>
    <mergeCell ref="A89:B89"/>
    <mergeCell ref="C89:D89"/>
    <mergeCell ref="E89:F89"/>
    <mergeCell ref="G89:H89"/>
    <mergeCell ref="P44:Q44"/>
    <mergeCell ref="R44:S44"/>
    <mergeCell ref="T44:U44"/>
    <mergeCell ref="P43:Q43"/>
    <mergeCell ref="T43:U43"/>
    <mergeCell ref="C91:D91"/>
    <mergeCell ref="E91:F91"/>
    <mergeCell ref="G91:H91"/>
    <mergeCell ref="G73:H73"/>
    <mergeCell ref="G71:H71"/>
    <mergeCell ref="E42:F42"/>
    <mergeCell ref="G42:H42"/>
    <mergeCell ref="N44:O44"/>
    <mergeCell ref="N41:O41"/>
    <mergeCell ref="N43:O43"/>
    <mergeCell ref="C40:D40"/>
    <mergeCell ref="G40:H40"/>
    <mergeCell ref="G69:H69"/>
    <mergeCell ref="A62:B62"/>
    <mergeCell ref="N42:O42"/>
    <mergeCell ref="A44:B44"/>
    <mergeCell ref="C44:D44"/>
    <mergeCell ref="E44:F44"/>
    <mergeCell ref="G44:H44"/>
    <mergeCell ref="N69:O69"/>
    <mergeCell ref="E67:F67"/>
    <mergeCell ref="G67:H67"/>
    <mergeCell ref="T106:U106"/>
    <mergeCell ref="T104:U104"/>
    <mergeCell ref="P105:Q105"/>
    <mergeCell ref="R105:S105"/>
    <mergeCell ref="T105:U105"/>
    <mergeCell ref="A40:B40"/>
    <mergeCell ref="R43:S43"/>
    <mergeCell ref="E88:F88"/>
    <mergeCell ref="C86:D86"/>
    <mergeCell ref="E86:F86"/>
    <mergeCell ref="R103:S103"/>
    <mergeCell ref="A69:B69"/>
    <mergeCell ref="C34:D34"/>
    <mergeCell ref="E34:F34"/>
    <mergeCell ref="G34:H34"/>
    <mergeCell ref="R34:S34"/>
    <mergeCell ref="G75:H75"/>
    <mergeCell ref="G86:H86"/>
    <mergeCell ref="C69:D69"/>
    <mergeCell ref="E69:F69"/>
    <mergeCell ref="K106:L106"/>
    <mergeCell ref="N106:O106"/>
    <mergeCell ref="P106:Q106"/>
    <mergeCell ref="R106:S106"/>
    <mergeCell ref="A86:B86"/>
    <mergeCell ref="A91:B91"/>
    <mergeCell ref="K103:L103"/>
    <mergeCell ref="N103:O103"/>
    <mergeCell ref="P103:Q103"/>
    <mergeCell ref="P97:Q97"/>
    <mergeCell ref="E62:F62"/>
    <mergeCell ref="G62:H62"/>
    <mergeCell ref="K62:L62"/>
    <mergeCell ref="N62:O62"/>
    <mergeCell ref="P62:Q62"/>
    <mergeCell ref="R62:S62"/>
  </mergeCells>
  <printOptions/>
  <pageMargins left="0.75" right="0.75" top="1" bottom="1" header="0.5" footer="0.5"/>
  <pageSetup horizontalDpi="600" verticalDpi="600" orientation="landscape" paperSize="17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H131"/>
  <sheetViews>
    <sheetView tabSelected="1" zoomScale="80" zoomScaleNormal="80" zoomScalePageLayoutView="0" workbookViewId="0" topLeftCell="A1">
      <pane ySplit="18" topLeftCell="A49" activePane="bottomLeft" state="frozen"/>
      <selection pane="topLeft" activeCell="A20" sqref="A20:B20"/>
      <selection pane="bottomLeft" activeCell="K72" sqref="A72:L72"/>
    </sheetView>
  </sheetViews>
  <sheetFormatPr defaultColWidth="9.140625" defaultRowHeight="12.75"/>
  <cols>
    <col min="1" max="2" width="5.28125" style="0" customWidth="1"/>
    <col min="3" max="4" width="4.28125" style="0" customWidth="1"/>
    <col min="5" max="6" width="5.28125" style="0" customWidth="1"/>
    <col min="7" max="8" width="4.28125" style="0" customWidth="1"/>
    <col min="9" max="9" width="8.7109375" style="0" customWidth="1"/>
    <col min="10" max="10" width="13.7109375" style="0" customWidth="1"/>
    <col min="11" max="12" width="4.28125" style="0" customWidth="1"/>
    <col min="13" max="13" width="8.7109375" style="0" customWidth="1"/>
    <col min="14" max="15" width="4.28125" style="0" customWidth="1"/>
    <col min="16" max="17" width="5.28125" style="0" customWidth="1"/>
    <col min="18" max="19" width="4.28125" style="0" customWidth="1"/>
    <col min="20" max="21" width="5.28125" style="0" customWidth="1"/>
    <col min="22" max="22" width="11.7109375" style="0" customWidth="1"/>
    <col min="26" max="26" width="14.8515625" style="0" customWidth="1"/>
    <col min="30" max="30" width="16.421875" style="56" customWidth="1"/>
  </cols>
  <sheetData>
    <row r="1" spans="1:22" ht="12.75" customHeight="1">
      <c r="A1" s="188" t="s">
        <v>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90"/>
    </row>
    <row r="2" spans="1:22" ht="12.75" customHeight="1">
      <c r="A2" s="191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3"/>
    </row>
    <row r="3" spans="1:29" ht="12.75" customHeight="1" thickBot="1">
      <c r="A3" s="191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3"/>
      <c r="Z3" s="21"/>
      <c r="AA3" s="16"/>
      <c r="AB3" s="17" t="s">
        <v>17</v>
      </c>
      <c r="AC3" s="18"/>
    </row>
    <row r="4" spans="1:29" ht="12.75" customHeight="1">
      <c r="A4" s="194"/>
      <c r="B4" s="195"/>
      <c r="C4" s="197"/>
      <c r="D4" s="198"/>
      <c r="E4" s="199"/>
      <c r="F4" s="200"/>
      <c r="G4" s="200"/>
      <c r="H4" s="200"/>
      <c r="I4" s="200"/>
      <c r="J4" s="200"/>
      <c r="K4" s="199"/>
      <c r="L4" s="200"/>
      <c r="M4" s="200"/>
      <c r="N4" s="200"/>
      <c r="O4" s="200"/>
      <c r="P4" s="200"/>
      <c r="Q4" s="200"/>
      <c r="R4" s="200"/>
      <c r="S4" s="200"/>
      <c r="T4" s="202"/>
      <c r="U4" s="203"/>
      <c r="V4" s="204"/>
      <c r="Z4" s="15"/>
      <c r="AA4" s="19"/>
      <c r="AB4" s="17"/>
      <c r="AC4" s="17"/>
    </row>
    <row r="5" spans="1:29" ht="12.75" customHeight="1" thickBot="1">
      <c r="A5" s="196"/>
      <c r="B5" s="195"/>
      <c r="C5" s="197"/>
      <c r="D5" s="198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2"/>
      <c r="U5" s="203"/>
      <c r="V5" s="204"/>
      <c r="Z5" s="22"/>
      <c r="AA5" s="19"/>
      <c r="AB5" s="17" t="s">
        <v>18</v>
      </c>
      <c r="AC5" s="17"/>
    </row>
    <row r="6" spans="1:29" ht="12.75" customHeight="1" thickBot="1">
      <c r="A6" s="168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70"/>
      <c r="Z6" s="15"/>
      <c r="AA6" s="19"/>
      <c r="AB6" s="17"/>
      <c r="AC6" s="17"/>
    </row>
    <row r="7" spans="1:29" ht="12.75" customHeight="1">
      <c r="A7" s="171" t="s">
        <v>2</v>
      </c>
      <c r="B7" s="172"/>
      <c r="C7" s="172"/>
      <c r="D7" s="172"/>
      <c r="E7" s="172"/>
      <c r="F7" s="172"/>
      <c r="G7" s="172"/>
      <c r="H7" s="172"/>
      <c r="I7" s="173"/>
      <c r="J7" s="177" t="s">
        <v>3</v>
      </c>
      <c r="K7" s="178"/>
      <c r="L7" s="179"/>
      <c r="M7" s="180" t="s">
        <v>5</v>
      </c>
      <c r="N7" s="172"/>
      <c r="O7" s="172"/>
      <c r="P7" s="172"/>
      <c r="Q7" s="172"/>
      <c r="R7" s="172"/>
      <c r="S7" s="172"/>
      <c r="T7" s="172"/>
      <c r="U7" s="173"/>
      <c r="V7" s="184" t="s">
        <v>0</v>
      </c>
      <c r="Z7" s="23"/>
      <c r="AA7" s="19"/>
      <c r="AB7" s="17" t="s">
        <v>19</v>
      </c>
      <c r="AC7" s="17"/>
    </row>
    <row r="8" spans="1:29" ht="12.75" customHeight="1" thickBot="1">
      <c r="A8" s="174"/>
      <c r="B8" s="175"/>
      <c r="C8" s="175"/>
      <c r="D8" s="175"/>
      <c r="E8" s="175"/>
      <c r="F8" s="175"/>
      <c r="G8" s="175"/>
      <c r="H8" s="175"/>
      <c r="I8" s="176"/>
      <c r="J8" s="187" t="s">
        <v>4</v>
      </c>
      <c r="K8" s="175"/>
      <c r="L8" s="176"/>
      <c r="M8" s="181"/>
      <c r="N8" s="182"/>
      <c r="O8" s="182"/>
      <c r="P8" s="182"/>
      <c r="Q8" s="182"/>
      <c r="R8" s="182"/>
      <c r="S8" s="182"/>
      <c r="T8" s="182"/>
      <c r="U8" s="183"/>
      <c r="V8" s="185"/>
      <c r="Z8" s="15"/>
      <c r="AA8" s="19"/>
      <c r="AB8" s="17"/>
      <c r="AC8" s="17"/>
    </row>
    <row r="9" spans="1:29" ht="12.75" customHeight="1">
      <c r="A9" s="165" t="s">
        <v>6</v>
      </c>
      <c r="B9" s="152" t="s">
        <v>7</v>
      </c>
      <c r="C9" s="165" t="s">
        <v>8</v>
      </c>
      <c r="D9" s="152" t="s">
        <v>9</v>
      </c>
      <c r="E9" s="165" t="s">
        <v>7</v>
      </c>
      <c r="F9" s="152" t="s">
        <v>10</v>
      </c>
      <c r="G9" s="165" t="s">
        <v>11</v>
      </c>
      <c r="H9" s="152" t="s">
        <v>12</v>
      </c>
      <c r="I9" s="162" t="s">
        <v>13</v>
      </c>
      <c r="J9" s="162" t="s">
        <v>14</v>
      </c>
      <c r="K9" s="159" t="s">
        <v>15</v>
      </c>
      <c r="L9" s="152" t="s">
        <v>16</v>
      </c>
      <c r="M9" s="162" t="s">
        <v>13</v>
      </c>
      <c r="N9" s="155" t="s">
        <v>11</v>
      </c>
      <c r="O9" s="152" t="s">
        <v>12</v>
      </c>
      <c r="P9" s="155" t="s">
        <v>7</v>
      </c>
      <c r="Q9" s="152" t="s">
        <v>10</v>
      </c>
      <c r="R9" s="155" t="s">
        <v>8</v>
      </c>
      <c r="S9" s="152" t="s">
        <v>9</v>
      </c>
      <c r="T9" s="155" t="s">
        <v>6</v>
      </c>
      <c r="U9" s="152" t="s">
        <v>7</v>
      </c>
      <c r="V9" s="185"/>
      <c r="Z9" s="66"/>
      <c r="AA9" s="19"/>
      <c r="AB9" s="17" t="s">
        <v>20</v>
      </c>
      <c r="AC9" s="17"/>
    </row>
    <row r="10" spans="1:22" ht="12.75" customHeight="1">
      <c r="A10" s="166"/>
      <c r="B10" s="153"/>
      <c r="C10" s="166"/>
      <c r="D10" s="153"/>
      <c r="E10" s="166"/>
      <c r="F10" s="153"/>
      <c r="G10" s="166"/>
      <c r="H10" s="153"/>
      <c r="I10" s="163"/>
      <c r="J10" s="163"/>
      <c r="K10" s="160"/>
      <c r="L10" s="153"/>
      <c r="M10" s="163"/>
      <c r="N10" s="156"/>
      <c r="O10" s="153"/>
      <c r="P10" s="156"/>
      <c r="Q10" s="153"/>
      <c r="R10" s="156"/>
      <c r="S10" s="153"/>
      <c r="T10" s="156"/>
      <c r="U10" s="153"/>
      <c r="V10" s="185"/>
    </row>
    <row r="11" spans="1:22" ht="12.75" customHeight="1">
      <c r="A11" s="166"/>
      <c r="B11" s="153"/>
      <c r="C11" s="166"/>
      <c r="D11" s="153"/>
      <c r="E11" s="166"/>
      <c r="F11" s="153"/>
      <c r="G11" s="166"/>
      <c r="H11" s="153"/>
      <c r="I11" s="163"/>
      <c r="J11" s="163"/>
      <c r="K11" s="160"/>
      <c r="L11" s="153"/>
      <c r="M11" s="163"/>
      <c r="N11" s="156"/>
      <c r="O11" s="153"/>
      <c r="P11" s="156"/>
      <c r="Q11" s="153"/>
      <c r="R11" s="156"/>
      <c r="S11" s="153"/>
      <c r="T11" s="156"/>
      <c r="U11" s="153"/>
      <c r="V11" s="185"/>
    </row>
    <row r="12" spans="1:22" ht="12.75" customHeight="1">
      <c r="A12" s="166"/>
      <c r="B12" s="153"/>
      <c r="C12" s="166"/>
      <c r="D12" s="153"/>
      <c r="E12" s="166"/>
      <c r="F12" s="153"/>
      <c r="G12" s="166"/>
      <c r="H12" s="153"/>
      <c r="I12" s="163"/>
      <c r="J12" s="163"/>
      <c r="K12" s="160"/>
      <c r="L12" s="153"/>
      <c r="M12" s="163"/>
      <c r="N12" s="156"/>
      <c r="O12" s="153"/>
      <c r="P12" s="156"/>
      <c r="Q12" s="153"/>
      <c r="R12" s="156"/>
      <c r="S12" s="153"/>
      <c r="T12" s="156"/>
      <c r="U12" s="153"/>
      <c r="V12" s="185"/>
    </row>
    <row r="13" spans="1:22" ht="12.75" customHeight="1">
      <c r="A13" s="166"/>
      <c r="B13" s="153"/>
      <c r="C13" s="166"/>
      <c r="D13" s="153"/>
      <c r="E13" s="166"/>
      <c r="F13" s="153"/>
      <c r="G13" s="166"/>
      <c r="H13" s="153"/>
      <c r="I13" s="163"/>
      <c r="J13" s="163"/>
      <c r="K13" s="160"/>
      <c r="L13" s="153"/>
      <c r="M13" s="163"/>
      <c r="N13" s="156"/>
      <c r="O13" s="153"/>
      <c r="P13" s="156"/>
      <c r="Q13" s="153"/>
      <c r="R13" s="156"/>
      <c r="S13" s="153"/>
      <c r="T13" s="156"/>
      <c r="U13" s="153"/>
      <c r="V13" s="185"/>
    </row>
    <row r="14" spans="1:22" ht="12.75" customHeight="1">
      <c r="A14" s="166"/>
      <c r="B14" s="153"/>
      <c r="C14" s="166"/>
      <c r="D14" s="153"/>
      <c r="E14" s="166"/>
      <c r="F14" s="153"/>
      <c r="G14" s="166"/>
      <c r="H14" s="153"/>
      <c r="I14" s="163"/>
      <c r="J14" s="163"/>
      <c r="K14" s="160"/>
      <c r="L14" s="153"/>
      <c r="M14" s="163"/>
      <c r="N14" s="156"/>
      <c r="O14" s="153"/>
      <c r="P14" s="156"/>
      <c r="Q14" s="153"/>
      <c r="R14" s="156"/>
      <c r="S14" s="153"/>
      <c r="T14" s="156"/>
      <c r="U14" s="153"/>
      <c r="V14" s="185"/>
    </row>
    <row r="15" spans="1:22" ht="12.75" customHeight="1">
      <c r="A15" s="166"/>
      <c r="B15" s="153"/>
      <c r="C15" s="166"/>
      <c r="D15" s="153"/>
      <c r="E15" s="166"/>
      <c r="F15" s="153"/>
      <c r="G15" s="166"/>
      <c r="H15" s="153"/>
      <c r="I15" s="163"/>
      <c r="J15" s="163"/>
      <c r="K15" s="160"/>
      <c r="L15" s="153"/>
      <c r="M15" s="163"/>
      <c r="N15" s="156"/>
      <c r="O15" s="153"/>
      <c r="P15" s="156"/>
      <c r="Q15" s="153"/>
      <c r="R15" s="156"/>
      <c r="S15" s="153"/>
      <c r="T15" s="156"/>
      <c r="U15" s="153"/>
      <c r="V15" s="185"/>
    </row>
    <row r="16" spans="1:22" ht="12.75" customHeight="1">
      <c r="A16" s="166"/>
      <c r="B16" s="153"/>
      <c r="C16" s="166"/>
      <c r="D16" s="153"/>
      <c r="E16" s="166"/>
      <c r="F16" s="153"/>
      <c r="G16" s="166"/>
      <c r="H16" s="153"/>
      <c r="I16" s="163"/>
      <c r="J16" s="163"/>
      <c r="K16" s="160"/>
      <c r="L16" s="153"/>
      <c r="M16" s="163"/>
      <c r="N16" s="156"/>
      <c r="O16" s="153"/>
      <c r="P16" s="156"/>
      <c r="Q16" s="153"/>
      <c r="R16" s="156"/>
      <c r="S16" s="153"/>
      <c r="T16" s="156"/>
      <c r="U16" s="153"/>
      <c r="V16" s="185"/>
    </row>
    <row r="17" spans="1:22" ht="12.75" customHeight="1">
      <c r="A17" s="166"/>
      <c r="B17" s="153"/>
      <c r="C17" s="166"/>
      <c r="D17" s="153"/>
      <c r="E17" s="166"/>
      <c r="F17" s="153"/>
      <c r="G17" s="166"/>
      <c r="H17" s="153"/>
      <c r="I17" s="163"/>
      <c r="J17" s="163"/>
      <c r="K17" s="160"/>
      <c r="L17" s="153"/>
      <c r="M17" s="163"/>
      <c r="N17" s="156"/>
      <c r="O17" s="153"/>
      <c r="P17" s="156"/>
      <c r="Q17" s="153"/>
      <c r="R17" s="156"/>
      <c r="S17" s="153"/>
      <c r="T17" s="156"/>
      <c r="U17" s="153"/>
      <c r="V17" s="185"/>
    </row>
    <row r="18" spans="1:22" ht="12.75" customHeight="1" thickBot="1">
      <c r="A18" s="167"/>
      <c r="B18" s="154"/>
      <c r="C18" s="167"/>
      <c r="D18" s="154"/>
      <c r="E18" s="167"/>
      <c r="F18" s="154"/>
      <c r="G18" s="167"/>
      <c r="H18" s="154"/>
      <c r="I18" s="164"/>
      <c r="J18" s="164"/>
      <c r="K18" s="161"/>
      <c r="L18" s="154"/>
      <c r="M18" s="164"/>
      <c r="N18" s="157"/>
      <c r="O18" s="154"/>
      <c r="P18" s="157"/>
      <c r="Q18" s="154"/>
      <c r="R18" s="157"/>
      <c r="S18" s="154"/>
      <c r="T18" s="157"/>
      <c r="U18" s="154"/>
      <c r="V18" s="186"/>
    </row>
    <row r="19" spans="1:22" ht="12.75" customHeight="1">
      <c r="A19" s="211"/>
      <c r="B19" s="212"/>
      <c r="C19" s="221"/>
      <c r="D19" s="222"/>
      <c r="E19" s="221"/>
      <c r="F19" s="222"/>
      <c r="G19" s="221"/>
      <c r="H19" s="222"/>
      <c r="I19" s="108"/>
      <c r="J19" s="69">
        <v>86085.7659</v>
      </c>
      <c r="K19" s="221"/>
      <c r="L19" s="222"/>
      <c r="M19" s="108"/>
      <c r="N19" s="221"/>
      <c r="O19" s="222"/>
      <c r="P19" s="221"/>
      <c r="Q19" s="222"/>
      <c r="R19" s="221"/>
      <c r="S19" s="222"/>
      <c r="T19" s="221"/>
      <c r="U19" s="222"/>
      <c r="V19" s="67" t="s">
        <v>31</v>
      </c>
    </row>
    <row r="20" spans="1:32" s="8" customFormat="1" ht="12.75" customHeight="1">
      <c r="A20" s="106"/>
      <c r="B20" s="107"/>
      <c r="C20" s="130"/>
      <c r="D20" s="131"/>
      <c r="E20" s="130"/>
      <c r="F20" s="131"/>
      <c r="G20" s="130"/>
      <c r="H20" s="131"/>
      <c r="I20" s="109"/>
      <c r="J20" s="68">
        <v>86121.5</v>
      </c>
      <c r="K20" s="114">
        <f>$Z$27+(0.5*(($AD$28-$AD$27)/$AD$26)*($J20-$Z$26)^2)+($AD$27*($J20-$Z$26))</f>
        <v>791.6373</v>
      </c>
      <c r="L20" s="115"/>
      <c r="M20" s="9"/>
      <c r="N20" s="112"/>
      <c r="O20" s="113"/>
      <c r="P20" s="112"/>
      <c r="Q20" s="113"/>
      <c r="R20" s="112"/>
      <c r="S20" s="113"/>
      <c r="T20" s="112"/>
      <c r="U20" s="113"/>
      <c r="V20" s="41"/>
      <c r="Y20" s="45"/>
      <c r="Z20" s="30">
        <v>86121.5</v>
      </c>
      <c r="AA20" s="27" t="s">
        <v>21</v>
      </c>
      <c r="AB20" s="31"/>
      <c r="AC20" s="20"/>
      <c r="AD20" s="60"/>
      <c r="AE20" s="20"/>
      <c r="AF20" s="25"/>
    </row>
    <row r="21" spans="1:32" s="8" customFormat="1" ht="12.75" customHeight="1">
      <c r="A21" s="106"/>
      <c r="B21" s="107"/>
      <c r="C21" s="130"/>
      <c r="D21" s="131"/>
      <c r="E21" s="130"/>
      <c r="F21" s="131"/>
      <c r="G21" s="130"/>
      <c r="H21" s="131"/>
      <c r="I21" s="109"/>
      <c r="J21" s="36">
        <v>86125</v>
      </c>
      <c r="K21" s="114">
        <f aca="true" t="shared" si="0" ref="K21:K26">$Z$27+(0.5*(($AD$28-$AD$27)/$AD$26)*($J21-$Z$26)^2)+($AD$27*($J21-$Z$26))</f>
        <v>791.4940591574999</v>
      </c>
      <c r="L21" s="115"/>
      <c r="M21" s="9"/>
      <c r="N21" s="112"/>
      <c r="O21" s="113"/>
      <c r="P21" s="112"/>
      <c r="Q21" s="113"/>
      <c r="R21" s="112"/>
      <c r="S21" s="113"/>
      <c r="T21" s="112"/>
      <c r="U21" s="113"/>
      <c r="V21" s="41"/>
      <c r="Y21" s="45"/>
      <c r="Z21" s="33">
        <v>791.6373</v>
      </c>
      <c r="AA21" s="27" t="s">
        <v>23</v>
      </c>
      <c r="AB21" s="31"/>
      <c r="AC21" s="14"/>
      <c r="AD21" s="96">
        <v>-0.041244</v>
      </c>
      <c r="AE21" s="27" t="s">
        <v>27</v>
      </c>
      <c r="AF21" s="25"/>
    </row>
    <row r="22" spans="1:32" s="8" customFormat="1" ht="12.75" customHeight="1">
      <c r="A22" s="106"/>
      <c r="B22" s="107"/>
      <c r="C22" s="130"/>
      <c r="D22" s="131"/>
      <c r="E22" s="130"/>
      <c r="F22" s="131"/>
      <c r="G22" s="130"/>
      <c r="H22" s="131"/>
      <c r="I22" s="109"/>
      <c r="J22" s="36">
        <f>J21+25</f>
        <v>86150</v>
      </c>
      <c r="K22" s="114">
        <f t="shared" si="0"/>
        <v>790.5356551575001</v>
      </c>
      <c r="L22" s="115"/>
      <c r="M22" s="9"/>
      <c r="N22" s="112"/>
      <c r="O22" s="113"/>
      <c r="P22" s="112"/>
      <c r="Q22" s="113"/>
      <c r="R22" s="112"/>
      <c r="S22" s="113"/>
      <c r="T22" s="112"/>
      <c r="U22" s="113"/>
      <c r="V22" s="41"/>
      <c r="Y22" s="45"/>
      <c r="Z22" s="45"/>
      <c r="AA22" s="45"/>
      <c r="AB22" s="45"/>
      <c r="AC22" s="45"/>
      <c r="AD22" s="57"/>
      <c r="AE22" s="45"/>
      <c r="AF22" s="25"/>
    </row>
    <row r="23" spans="1:32" s="8" customFormat="1" ht="12.75" customHeight="1">
      <c r="A23" s="129">
        <f>E23+K23</f>
        <v>790.0874319773673</v>
      </c>
      <c r="B23" s="113"/>
      <c r="C23" s="207" t="s">
        <v>80</v>
      </c>
      <c r="D23" s="111"/>
      <c r="E23" s="128">
        <f>G23*I23</f>
        <v>0.2784</v>
      </c>
      <c r="F23" s="126"/>
      <c r="G23" s="208">
        <f>0.0174-((0.0174+0.04)/($J$33-$J$23))*($J23-$J$23)</f>
        <v>0.0174</v>
      </c>
      <c r="H23" s="209"/>
      <c r="I23" s="43">
        <v>16</v>
      </c>
      <c r="J23" s="68">
        <v>86171.29</v>
      </c>
      <c r="K23" s="114">
        <f t="shared" si="0"/>
        <v>789.8090319773672</v>
      </c>
      <c r="L23" s="115"/>
      <c r="M23" s="9"/>
      <c r="N23" s="112"/>
      <c r="O23" s="113"/>
      <c r="P23" s="112"/>
      <c r="Q23" s="113"/>
      <c r="R23" s="112"/>
      <c r="S23" s="113"/>
      <c r="T23" s="112"/>
      <c r="U23" s="113"/>
      <c r="V23" s="41"/>
      <c r="Y23" s="45"/>
      <c r="Z23" s="30"/>
      <c r="AA23" s="27"/>
      <c r="AB23" s="31"/>
      <c r="AC23" s="26"/>
      <c r="AD23" s="58"/>
      <c r="AE23" s="27"/>
      <c r="AF23" s="26"/>
    </row>
    <row r="24" spans="1:31" s="8" customFormat="1" ht="12.75" customHeight="1">
      <c r="A24" s="129">
        <f>E24+K24</f>
        <v>789.9505482351193</v>
      </c>
      <c r="B24" s="113"/>
      <c r="C24" s="207" t="s">
        <v>80</v>
      </c>
      <c r="D24" s="111"/>
      <c r="E24" s="128">
        <f aca="true" t="shared" si="1" ref="E24:E78">G24*I24</f>
        <v>0.2597095776192769</v>
      </c>
      <c r="F24" s="126"/>
      <c r="G24" s="208">
        <f aca="true" t="shared" si="2" ref="G24:G33">0.0174-((0.0174+0.04)/($J$33-$J$23))*($J24-$J$23)</f>
        <v>0.016231848601204805</v>
      </c>
      <c r="H24" s="209"/>
      <c r="I24" s="43">
        <v>16</v>
      </c>
      <c r="J24" s="36">
        <f>J22+25</f>
        <v>86175</v>
      </c>
      <c r="K24" s="114">
        <f t="shared" si="0"/>
        <v>789.6908386575</v>
      </c>
      <c r="L24" s="115"/>
      <c r="M24" s="9"/>
      <c r="N24" s="112"/>
      <c r="O24" s="113"/>
      <c r="P24" s="112"/>
      <c r="Q24" s="113"/>
      <c r="R24" s="112"/>
      <c r="S24" s="113"/>
      <c r="T24" s="112"/>
      <c r="U24" s="113"/>
      <c r="V24" s="41"/>
      <c r="Y24" s="45"/>
      <c r="Z24" s="29" t="s">
        <v>76</v>
      </c>
      <c r="AA24" s="19"/>
      <c r="AB24" s="19"/>
      <c r="AC24" s="20"/>
      <c r="AD24" s="60"/>
      <c r="AE24" s="20"/>
    </row>
    <row r="25" spans="1:31" s="8" customFormat="1" ht="12.75" customHeight="1">
      <c r="A25" s="129">
        <f aca="true" t="shared" si="3" ref="A25:A78">E25+K25</f>
        <v>789.0933729926618</v>
      </c>
      <c r="B25" s="113"/>
      <c r="C25" s="207" t="s">
        <v>80</v>
      </c>
      <c r="D25" s="111"/>
      <c r="E25" s="128">
        <f t="shared" si="1"/>
        <v>0.1337633351617912</v>
      </c>
      <c r="F25" s="126"/>
      <c r="G25" s="208">
        <f t="shared" si="2"/>
        <v>0.00836020844761195</v>
      </c>
      <c r="H25" s="209"/>
      <c r="I25" s="43">
        <v>16</v>
      </c>
      <c r="J25" s="36">
        <f aca="true" t="shared" si="4" ref="J25:J39">J24+25</f>
        <v>86200</v>
      </c>
      <c r="K25" s="114">
        <f t="shared" si="0"/>
        <v>788.9596096575</v>
      </c>
      <c r="L25" s="115"/>
      <c r="M25" s="9"/>
      <c r="N25" s="112"/>
      <c r="O25" s="113"/>
      <c r="P25" s="112"/>
      <c r="Q25" s="113"/>
      <c r="R25" s="112"/>
      <c r="S25" s="113"/>
      <c r="T25" s="112"/>
      <c r="U25" s="113"/>
      <c r="V25" s="41"/>
      <c r="Y25" s="45"/>
      <c r="Z25" s="29"/>
      <c r="AA25" s="19"/>
      <c r="AB25" s="19"/>
      <c r="AC25" s="20"/>
      <c r="AD25" s="60"/>
      <c r="AE25" s="20"/>
    </row>
    <row r="26" spans="1:31" s="8" customFormat="1" ht="12.75" customHeight="1">
      <c r="A26" s="129">
        <f t="shared" si="3"/>
        <v>788.4470495666483</v>
      </c>
      <c r="B26" s="113"/>
      <c r="C26" s="207" t="s">
        <v>80</v>
      </c>
      <c r="D26" s="111"/>
      <c r="E26" s="128">
        <f t="shared" si="1"/>
        <v>0.025449566648353572</v>
      </c>
      <c r="F26" s="126"/>
      <c r="G26" s="208">
        <f t="shared" si="2"/>
        <v>0.0015905979155220983</v>
      </c>
      <c r="H26" s="209"/>
      <c r="I26" s="43">
        <v>16</v>
      </c>
      <c r="J26" s="68">
        <v>86221.5</v>
      </c>
      <c r="K26" s="114">
        <f t="shared" si="0"/>
        <v>788.4215999999999</v>
      </c>
      <c r="L26" s="115"/>
      <c r="M26" s="9"/>
      <c r="N26" s="112"/>
      <c r="O26" s="113"/>
      <c r="P26" s="112"/>
      <c r="Q26" s="113"/>
      <c r="R26" s="112"/>
      <c r="S26" s="113"/>
      <c r="T26" s="112"/>
      <c r="U26" s="113"/>
      <c r="V26" s="41"/>
      <c r="Y26" s="45"/>
      <c r="Z26" s="30">
        <v>86121.5</v>
      </c>
      <c r="AA26" s="24" t="s">
        <v>24</v>
      </c>
      <c r="AB26" s="13"/>
      <c r="AC26" s="14"/>
      <c r="AD26" s="97">
        <v>100</v>
      </c>
      <c r="AE26" s="24" t="s">
        <v>25</v>
      </c>
    </row>
    <row r="27" spans="1:31" s="8" customFormat="1" ht="12.75" customHeight="1">
      <c r="A27" s="129">
        <f t="shared" si="3"/>
        <v>788.3486720927043</v>
      </c>
      <c r="B27" s="113"/>
      <c r="C27" s="207" t="s">
        <v>80</v>
      </c>
      <c r="D27" s="111"/>
      <c r="E27" s="128">
        <f t="shared" si="1"/>
        <v>0.007817092704305584</v>
      </c>
      <c r="F27" s="126"/>
      <c r="G27" s="208">
        <f t="shared" si="2"/>
        <v>0.000488568294019099</v>
      </c>
      <c r="H27" s="209"/>
      <c r="I27" s="43">
        <v>16</v>
      </c>
      <c r="J27" s="36">
        <f>J25+25</f>
        <v>86225</v>
      </c>
      <c r="K27" s="118">
        <f>$Z$31+($AD$28*($J27-$Z$30))</f>
        <v>788.340855</v>
      </c>
      <c r="L27" s="119"/>
      <c r="M27" s="9"/>
      <c r="N27" s="112"/>
      <c r="O27" s="113"/>
      <c r="P27" s="112"/>
      <c r="Q27" s="113"/>
      <c r="R27" s="112"/>
      <c r="S27" s="113"/>
      <c r="T27" s="112"/>
      <c r="U27" s="113"/>
      <c r="V27" s="41"/>
      <c r="Y27" s="45"/>
      <c r="Z27" s="33">
        <v>791.6373</v>
      </c>
      <c r="AA27" s="24" t="s">
        <v>26</v>
      </c>
      <c r="AB27" s="13"/>
      <c r="AC27" s="14"/>
      <c r="AD27" s="96">
        <v>-0.041244</v>
      </c>
      <c r="AE27" s="27" t="s">
        <v>22</v>
      </c>
    </row>
    <row r="28" spans="1:31" s="8" customFormat="1" ht="12.75" customHeight="1">
      <c r="A28" s="129">
        <f t="shared" si="3"/>
        <v>787.6459758502468</v>
      </c>
      <c r="B28" s="113"/>
      <c r="C28" s="207" t="s">
        <v>80</v>
      </c>
      <c r="D28" s="111"/>
      <c r="E28" s="128">
        <f t="shared" si="1"/>
        <v>-0.11812914975318006</v>
      </c>
      <c r="F28" s="126"/>
      <c r="G28" s="208">
        <f t="shared" si="2"/>
        <v>-0.007383071859573754</v>
      </c>
      <c r="H28" s="209"/>
      <c r="I28" s="43">
        <v>16</v>
      </c>
      <c r="J28" s="36">
        <f t="shared" si="4"/>
        <v>86250</v>
      </c>
      <c r="K28" s="118">
        <f aca="true" t="shared" si="5" ref="K28:K35">$Z$31+($AD$28*($J28-$Z$30))</f>
        <v>787.764105</v>
      </c>
      <c r="L28" s="119"/>
      <c r="M28" s="9"/>
      <c r="N28" s="112"/>
      <c r="O28" s="113"/>
      <c r="P28" s="112"/>
      <c r="Q28" s="113"/>
      <c r="R28" s="112"/>
      <c r="S28" s="113"/>
      <c r="T28" s="112"/>
      <c r="U28" s="113"/>
      <c r="V28" s="41"/>
      <c r="Y28" s="45"/>
      <c r="Z28" s="30">
        <v>86171.5</v>
      </c>
      <c r="AA28" s="24" t="s">
        <v>21</v>
      </c>
      <c r="AB28" s="13"/>
      <c r="AC28" s="14"/>
      <c r="AD28" s="96">
        <v>-0.02307</v>
      </c>
      <c r="AE28" s="27" t="s">
        <v>27</v>
      </c>
    </row>
    <row r="29" spans="1:31" s="8" customFormat="1" ht="12.75" customHeight="1">
      <c r="A29" s="129">
        <f t="shared" si="3"/>
        <v>786.9432796077893</v>
      </c>
      <c r="B29" s="113"/>
      <c r="C29" s="207" t="s">
        <v>80</v>
      </c>
      <c r="D29" s="111"/>
      <c r="E29" s="128">
        <f t="shared" si="1"/>
        <v>-0.24407539221066576</v>
      </c>
      <c r="F29" s="126"/>
      <c r="G29" s="208">
        <f t="shared" si="2"/>
        <v>-0.01525471201316661</v>
      </c>
      <c r="H29" s="209"/>
      <c r="I29" s="43">
        <v>16</v>
      </c>
      <c r="J29" s="36">
        <f t="shared" si="4"/>
        <v>86275</v>
      </c>
      <c r="K29" s="118">
        <f t="shared" si="5"/>
        <v>787.187355</v>
      </c>
      <c r="L29" s="119"/>
      <c r="M29" s="9"/>
      <c r="N29" s="112"/>
      <c r="O29" s="113"/>
      <c r="P29" s="112"/>
      <c r="Q29" s="113"/>
      <c r="R29" s="112"/>
      <c r="S29" s="113"/>
      <c r="T29" s="112"/>
      <c r="U29" s="113"/>
      <c r="V29" s="41"/>
      <c r="Y29" s="45"/>
      <c r="Z29" s="33">
        <v>789.5751</v>
      </c>
      <c r="AA29" s="24" t="s">
        <v>23</v>
      </c>
      <c r="AB29" s="13"/>
      <c r="AC29" s="14"/>
      <c r="AD29" s="62"/>
      <c r="AE29" s="20"/>
    </row>
    <row r="30" spans="1:31" s="8" customFormat="1" ht="12.75" customHeight="1">
      <c r="A30" s="129">
        <f t="shared" si="3"/>
        <v>786.2405833653318</v>
      </c>
      <c r="B30" s="113"/>
      <c r="C30" s="207" t="s">
        <v>80</v>
      </c>
      <c r="D30" s="111"/>
      <c r="E30" s="128">
        <f t="shared" si="1"/>
        <v>-0.3700216346681514</v>
      </c>
      <c r="F30" s="126"/>
      <c r="G30" s="208">
        <f t="shared" si="2"/>
        <v>-0.023126352166759463</v>
      </c>
      <c r="H30" s="209"/>
      <c r="I30" s="43">
        <v>16</v>
      </c>
      <c r="J30" s="36">
        <f t="shared" si="4"/>
        <v>86300</v>
      </c>
      <c r="K30" s="118">
        <f t="shared" si="5"/>
        <v>786.610605</v>
      </c>
      <c r="L30" s="119"/>
      <c r="M30" s="9"/>
      <c r="N30" s="112"/>
      <c r="O30" s="113"/>
      <c r="P30" s="112"/>
      <c r="Q30" s="113"/>
      <c r="R30" s="112"/>
      <c r="S30" s="113"/>
      <c r="T30" s="112"/>
      <c r="U30" s="113"/>
      <c r="V30" s="41"/>
      <c r="Y30" s="45"/>
      <c r="Z30" s="30">
        <v>86221.5</v>
      </c>
      <c r="AA30" s="24" t="s">
        <v>28</v>
      </c>
      <c r="AB30" s="13"/>
      <c r="AC30" s="14"/>
      <c r="AD30" s="62"/>
      <c r="AE30" s="20"/>
    </row>
    <row r="31" spans="1:31" s="8" customFormat="1" ht="12.75" customHeight="1">
      <c r="A31" s="129">
        <f t="shared" si="3"/>
        <v>785.5378871228744</v>
      </c>
      <c r="B31" s="113"/>
      <c r="C31" s="207" t="s">
        <v>80</v>
      </c>
      <c r="D31" s="111"/>
      <c r="E31" s="128">
        <f t="shared" si="1"/>
        <v>-0.49596787712563706</v>
      </c>
      <c r="F31" s="126"/>
      <c r="G31" s="208">
        <f t="shared" si="2"/>
        <v>-0.030997992320352316</v>
      </c>
      <c r="H31" s="209"/>
      <c r="I31" s="43">
        <v>16</v>
      </c>
      <c r="J31" s="36">
        <f t="shared" si="4"/>
        <v>86325</v>
      </c>
      <c r="K31" s="118">
        <f t="shared" si="5"/>
        <v>786.033855</v>
      </c>
      <c r="L31" s="119"/>
      <c r="M31" s="9"/>
      <c r="N31" s="112"/>
      <c r="O31" s="113"/>
      <c r="P31" s="112"/>
      <c r="Q31" s="113"/>
      <c r="R31" s="112"/>
      <c r="S31" s="113"/>
      <c r="T31" s="112"/>
      <c r="U31" s="113"/>
      <c r="V31" s="41"/>
      <c r="Y31" s="45"/>
      <c r="Z31" s="33">
        <v>788.4216</v>
      </c>
      <c r="AA31" s="24" t="s">
        <v>29</v>
      </c>
      <c r="AB31" s="13"/>
      <c r="AC31" s="14"/>
      <c r="AD31" s="62"/>
      <c r="AE31" s="20"/>
    </row>
    <row r="32" spans="1:31" s="8" customFormat="1" ht="12.75" customHeight="1">
      <c r="A32" s="129">
        <f t="shared" si="3"/>
        <v>784.8351908804168</v>
      </c>
      <c r="B32" s="113"/>
      <c r="C32" s="207" t="s">
        <v>80</v>
      </c>
      <c r="D32" s="111"/>
      <c r="E32" s="128">
        <f t="shared" si="1"/>
        <v>-0.6219141195831226</v>
      </c>
      <c r="F32" s="126"/>
      <c r="G32" s="208">
        <f t="shared" si="2"/>
        <v>-0.03886963247394516</v>
      </c>
      <c r="H32" s="209"/>
      <c r="I32" s="43">
        <v>16</v>
      </c>
      <c r="J32" s="36">
        <f t="shared" si="4"/>
        <v>86350</v>
      </c>
      <c r="K32" s="118">
        <f t="shared" si="5"/>
        <v>785.457105</v>
      </c>
      <c r="L32" s="119"/>
      <c r="M32" s="9"/>
      <c r="N32" s="112"/>
      <c r="O32" s="113"/>
      <c r="P32" s="112"/>
      <c r="Q32" s="113"/>
      <c r="R32" s="112"/>
      <c r="S32" s="113"/>
      <c r="T32" s="112"/>
      <c r="U32" s="113"/>
      <c r="V32" s="41"/>
      <c r="Y32" s="45"/>
      <c r="Z32" s="34"/>
      <c r="AA32" s="28"/>
      <c r="AB32" s="13"/>
      <c r="AC32" s="14"/>
      <c r="AD32" s="62"/>
      <c r="AE32" s="20"/>
    </row>
    <row r="33" spans="1:31" s="8" customFormat="1" ht="12.75" customHeight="1">
      <c r="A33" s="129">
        <f t="shared" si="3"/>
        <v>784.7342837000001</v>
      </c>
      <c r="B33" s="113"/>
      <c r="C33" s="207" t="s">
        <v>80</v>
      </c>
      <c r="D33" s="111"/>
      <c r="E33" s="128">
        <f t="shared" si="1"/>
        <v>-0.64</v>
      </c>
      <c r="F33" s="126"/>
      <c r="G33" s="208">
        <f t="shared" si="2"/>
        <v>-0.04</v>
      </c>
      <c r="H33" s="209"/>
      <c r="I33" s="43">
        <v>16</v>
      </c>
      <c r="J33" s="101">
        <v>86353.59</v>
      </c>
      <c r="K33" s="118">
        <f t="shared" si="5"/>
        <v>785.3742837000001</v>
      </c>
      <c r="L33" s="119"/>
      <c r="M33" s="9"/>
      <c r="N33" s="112"/>
      <c r="O33" s="113"/>
      <c r="P33" s="112"/>
      <c r="Q33" s="113"/>
      <c r="R33" s="112"/>
      <c r="S33" s="113"/>
      <c r="T33" s="112"/>
      <c r="U33" s="113"/>
      <c r="V33" s="100"/>
      <c r="Y33" s="45"/>
      <c r="Z33" s="29" t="s">
        <v>30</v>
      </c>
      <c r="AA33" s="28"/>
      <c r="AB33" s="13"/>
      <c r="AC33" s="14"/>
      <c r="AD33" s="62"/>
      <c r="AE33" s="20"/>
    </row>
    <row r="34" spans="1:31" s="8" customFormat="1" ht="12.75" customHeight="1">
      <c r="A34" s="129">
        <f t="shared" si="3"/>
        <v>784.3892941304348</v>
      </c>
      <c r="B34" s="113"/>
      <c r="C34" s="207" t="s">
        <v>79</v>
      </c>
      <c r="D34" s="111"/>
      <c r="E34" s="128">
        <f t="shared" si="1"/>
        <v>-0.49106086956519646</v>
      </c>
      <c r="F34" s="126"/>
      <c r="G34" s="208">
        <f>-0.04+((0.016+0.04)/($J$40-$J$33))*($J34-$J$33)</f>
        <v>-0.03069130434782478</v>
      </c>
      <c r="H34" s="209"/>
      <c r="I34" s="43">
        <v>16</v>
      </c>
      <c r="J34" s="36">
        <f>J32+25</f>
        <v>86375</v>
      </c>
      <c r="K34" s="118">
        <f t="shared" si="5"/>
        <v>784.880355</v>
      </c>
      <c r="L34" s="119"/>
      <c r="M34" s="9"/>
      <c r="N34" s="112"/>
      <c r="O34" s="113"/>
      <c r="P34" s="112"/>
      <c r="Q34" s="113"/>
      <c r="R34" s="112"/>
      <c r="S34" s="113"/>
      <c r="T34" s="112"/>
      <c r="U34" s="113"/>
      <c r="V34" s="41"/>
      <c r="Y34" s="45"/>
      <c r="AA34" s="28"/>
      <c r="AB34" s="13"/>
      <c r="AC34" s="14"/>
      <c r="AD34" s="62"/>
      <c r="AE34" s="20"/>
    </row>
    <row r="35" spans="1:32" s="8" customFormat="1" ht="12.75" customHeight="1">
      <c r="A35" s="129">
        <f t="shared" si="3"/>
        <v>783.9931233198697</v>
      </c>
      <c r="B35" s="113"/>
      <c r="C35" s="207" t="s">
        <v>79</v>
      </c>
      <c r="D35" s="111"/>
      <c r="E35" s="128">
        <f t="shared" si="1"/>
        <v>-0.3200257391304498</v>
      </c>
      <c r="F35" s="126"/>
      <c r="G35" s="208">
        <f aca="true" t="shared" si="6" ref="G35:G40">-0.04+((0.016+0.04)/($J$40-$J$33))*($J35-$J$33)</f>
        <v>-0.020001608695653112</v>
      </c>
      <c r="H35" s="209"/>
      <c r="I35" s="43">
        <v>16</v>
      </c>
      <c r="J35" s="68">
        <v>86399.5863</v>
      </c>
      <c r="K35" s="118">
        <f t="shared" si="5"/>
        <v>784.3131490590001</v>
      </c>
      <c r="L35" s="119"/>
      <c r="M35" s="9"/>
      <c r="N35" s="112"/>
      <c r="O35" s="113"/>
      <c r="P35" s="112"/>
      <c r="Q35" s="113"/>
      <c r="R35" s="112"/>
      <c r="S35" s="113"/>
      <c r="T35" s="112"/>
      <c r="U35" s="113"/>
      <c r="V35" s="67" t="s">
        <v>32</v>
      </c>
      <c r="Y35" s="45"/>
      <c r="Z35" s="64"/>
      <c r="AA35" s="27"/>
      <c r="AB35" s="31"/>
      <c r="AC35" s="26"/>
      <c r="AD35" s="59"/>
      <c r="AE35" s="26"/>
      <c r="AF35" s="26"/>
    </row>
    <row r="36" spans="1:32" s="8" customFormat="1" ht="12.75" customHeight="1">
      <c r="A36" s="129">
        <f t="shared" si="3"/>
        <v>783.986452173913</v>
      </c>
      <c r="B36" s="113"/>
      <c r="C36" s="207" t="s">
        <v>79</v>
      </c>
      <c r="D36" s="111"/>
      <c r="E36" s="128">
        <f t="shared" si="1"/>
        <v>-0.31714782608693953</v>
      </c>
      <c r="F36" s="126"/>
      <c r="G36" s="208">
        <f t="shared" si="6"/>
        <v>-0.01982173913043372</v>
      </c>
      <c r="H36" s="209"/>
      <c r="I36" s="43">
        <v>16</v>
      </c>
      <c r="J36" s="36">
        <f>J34+25</f>
        <v>86400</v>
      </c>
      <c r="K36" s="114">
        <f aca="true" t="shared" si="7" ref="K36:K44">$Z$40+(0.5*(($AD$41-$AD$40)/$AD$39)*($J36-$Z$39)^2)+($AD$40*($J36-$Z$39))</f>
        <v>784.3036</v>
      </c>
      <c r="L36" s="115"/>
      <c r="M36" s="9"/>
      <c r="N36" s="112"/>
      <c r="O36" s="113"/>
      <c r="P36" s="112"/>
      <c r="Q36" s="113"/>
      <c r="R36" s="112"/>
      <c r="S36" s="113"/>
      <c r="T36" s="112"/>
      <c r="U36" s="113"/>
      <c r="V36" s="41"/>
      <c r="Y36" s="45"/>
      <c r="Z36" s="33"/>
      <c r="AA36" s="27"/>
      <c r="AB36" s="31"/>
      <c r="AC36" s="26"/>
      <c r="AD36" s="59"/>
      <c r="AE36" s="26"/>
      <c r="AF36" s="26"/>
    </row>
    <row r="37" spans="1:31" s="8" customFormat="1" ht="12.75" customHeight="1">
      <c r="A37" s="129">
        <f t="shared" si="3"/>
        <v>783.5822339673913</v>
      </c>
      <c r="B37" s="113"/>
      <c r="C37" s="207" t="s">
        <v>79</v>
      </c>
      <c r="D37" s="111"/>
      <c r="E37" s="128">
        <f t="shared" si="1"/>
        <v>-0.14323478260868255</v>
      </c>
      <c r="F37" s="126"/>
      <c r="G37" s="208">
        <f t="shared" si="6"/>
        <v>-0.00895217391304266</v>
      </c>
      <c r="H37" s="209"/>
      <c r="I37" s="43">
        <v>16</v>
      </c>
      <c r="J37" s="36">
        <f t="shared" si="4"/>
        <v>86425</v>
      </c>
      <c r="K37" s="114">
        <f t="shared" si="7"/>
        <v>783.72546875</v>
      </c>
      <c r="L37" s="115"/>
      <c r="M37" s="9"/>
      <c r="N37" s="112"/>
      <c r="O37" s="113"/>
      <c r="P37" s="112"/>
      <c r="Q37" s="113"/>
      <c r="R37" s="112"/>
      <c r="S37" s="113"/>
      <c r="T37" s="112"/>
      <c r="U37" s="113"/>
      <c r="V37" s="41"/>
      <c r="Y37" s="45"/>
      <c r="Z37" s="29" t="s">
        <v>77</v>
      </c>
      <c r="AA37" s="19"/>
      <c r="AB37" s="19"/>
      <c r="AC37" s="20"/>
      <c r="AD37" s="60"/>
      <c r="AE37" s="20"/>
    </row>
    <row r="38" spans="1:31" s="8" customFormat="1" ht="12.75" customHeight="1">
      <c r="A38" s="129">
        <f t="shared" si="3"/>
        <v>783.1752532608695</v>
      </c>
      <c r="B38" s="113"/>
      <c r="C38" s="207" t="s">
        <v>79</v>
      </c>
      <c r="D38" s="111"/>
      <c r="E38" s="128">
        <f t="shared" si="1"/>
        <v>0.03067826086957437</v>
      </c>
      <c r="F38" s="126"/>
      <c r="G38" s="208">
        <f t="shared" si="6"/>
        <v>0.001917391304348398</v>
      </c>
      <c r="H38" s="209"/>
      <c r="I38" s="43">
        <v>16</v>
      </c>
      <c r="J38" s="36">
        <f t="shared" si="4"/>
        <v>86450</v>
      </c>
      <c r="K38" s="114">
        <f t="shared" si="7"/>
        <v>783.1445749999999</v>
      </c>
      <c r="L38" s="115"/>
      <c r="M38" s="9"/>
      <c r="N38" s="112"/>
      <c r="O38" s="113"/>
      <c r="P38" s="112"/>
      <c r="Q38" s="113"/>
      <c r="R38" s="112"/>
      <c r="S38" s="113"/>
      <c r="T38" s="112"/>
      <c r="U38" s="113"/>
      <c r="V38" s="41"/>
      <c r="Y38" s="45"/>
      <c r="Z38" s="29"/>
      <c r="AA38" s="19"/>
      <c r="AB38" s="19"/>
      <c r="AC38" s="20"/>
      <c r="AD38" s="60"/>
      <c r="AE38" s="20"/>
    </row>
    <row r="39" spans="1:31" s="8" customFormat="1" ht="12.75" customHeight="1">
      <c r="A39" s="129">
        <f t="shared" si="3"/>
        <v>782.7655100543478</v>
      </c>
      <c r="B39" s="113"/>
      <c r="C39" s="207" t="s">
        <v>79</v>
      </c>
      <c r="D39" s="111"/>
      <c r="E39" s="128">
        <f t="shared" si="1"/>
        <v>0.20459130434783135</v>
      </c>
      <c r="F39" s="126"/>
      <c r="G39" s="208">
        <f t="shared" si="6"/>
        <v>0.01278695652173946</v>
      </c>
      <c r="H39" s="209"/>
      <c r="I39" s="43">
        <v>16</v>
      </c>
      <c r="J39" s="36">
        <f t="shared" si="4"/>
        <v>86475</v>
      </c>
      <c r="K39" s="114">
        <f t="shared" si="7"/>
        <v>782.56091875</v>
      </c>
      <c r="L39" s="115"/>
      <c r="M39" s="9"/>
      <c r="N39" s="112"/>
      <c r="O39" s="113"/>
      <c r="P39" s="112"/>
      <c r="Q39" s="113"/>
      <c r="R39" s="112"/>
      <c r="S39" s="113"/>
      <c r="T39" s="112"/>
      <c r="U39" s="113"/>
      <c r="V39" s="41"/>
      <c r="Y39" s="45"/>
      <c r="Z39" s="30">
        <v>86400</v>
      </c>
      <c r="AA39" s="24" t="s">
        <v>24</v>
      </c>
      <c r="AB39" s="13"/>
      <c r="AC39" s="14"/>
      <c r="AD39" s="97">
        <v>150</v>
      </c>
      <c r="AE39" s="24" t="s">
        <v>25</v>
      </c>
    </row>
    <row r="40" spans="1:31" s="8" customFormat="1" ht="12.75" customHeight="1">
      <c r="A40" s="129">
        <f t="shared" si="3"/>
        <v>782.643860972259</v>
      </c>
      <c r="B40" s="113"/>
      <c r="C40" s="207" t="s">
        <v>79</v>
      </c>
      <c r="D40" s="111"/>
      <c r="E40" s="128">
        <f t="shared" si="1"/>
        <v>0.256</v>
      </c>
      <c r="F40" s="126"/>
      <c r="G40" s="208">
        <f t="shared" si="6"/>
        <v>0.016</v>
      </c>
      <c r="H40" s="209"/>
      <c r="I40" s="43">
        <v>16</v>
      </c>
      <c r="J40" s="68">
        <v>86482.39</v>
      </c>
      <c r="K40" s="114">
        <f t="shared" si="7"/>
        <v>782.387860972259</v>
      </c>
      <c r="L40" s="115"/>
      <c r="M40" s="9"/>
      <c r="N40" s="112"/>
      <c r="O40" s="113"/>
      <c r="P40" s="112"/>
      <c r="Q40" s="113"/>
      <c r="R40" s="112"/>
      <c r="S40" s="113"/>
      <c r="T40" s="112"/>
      <c r="U40" s="113"/>
      <c r="V40" s="41"/>
      <c r="Y40" s="45"/>
      <c r="Z40" s="33">
        <v>784.3036</v>
      </c>
      <c r="AA40" s="24" t="s">
        <v>26</v>
      </c>
      <c r="AB40" s="13"/>
      <c r="AC40" s="14"/>
      <c r="AD40" s="96">
        <v>-0.02307</v>
      </c>
      <c r="AE40" s="27" t="s">
        <v>22</v>
      </c>
    </row>
    <row r="41" spans="1:31" s="8" customFormat="1" ht="12.75" customHeight="1">
      <c r="A41" s="145">
        <f t="shared" si="3"/>
        <v>782.2304999999999</v>
      </c>
      <c r="B41" s="142"/>
      <c r="C41" s="214"/>
      <c r="D41" s="206"/>
      <c r="E41" s="147">
        <f t="shared" si="1"/>
        <v>0.256</v>
      </c>
      <c r="F41" s="148"/>
      <c r="G41" s="147">
        <v>0.016</v>
      </c>
      <c r="H41" s="148"/>
      <c r="I41" s="95">
        <v>16</v>
      </c>
      <c r="J41" s="76">
        <f>J39+25</f>
        <v>86500</v>
      </c>
      <c r="K41" s="150">
        <f t="shared" si="7"/>
        <v>781.9744999999999</v>
      </c>
      <c r="L41" s="151"/>
      <c r="M41" s="94"/>
      <c r="N41" s="141"/>
      <c r="O41" s="142"/>
      <c r="P41" s="141"/>
      <c r="Q41" s="142"/>
      <c r="R41" s="141"/>
      <c r="S41" s="142"/>
      <c r="T41" s="141"/>
      <c r="U41" s="142"/>
      <c r="V41" s="94"/>
      <c r="Y41" s="45"/>
      <c r="Z41" s="30">
        <v>86475</v>
      </c>
      <c r="AA41" s="24" t="s">
        <v>21</v>
      </c>
      <c r="AB41" s="13"/>
      <c r="AC41" s="14"/>
      <c r="AD41" s="96">
        <v>-0.023733</v>
      </c>
      <c r="AE41" s="27" t="s">
        <v>27</v>
      </c>
    </row>
    <row r="42" spans="1:31" s="8" customFormat="1" ht="12.75" customHeight="1">
      <c r="A42" s="129">
        <f t="shared" si="3"/>
        <v>781.7260950422989</v>
      </c>
      <c r="B42" s="113"/>
      <c r="C42" s="207" t="s">
        <v>81</v>
      </c>
      <c r="D42" s="111"/>
      <c r="E42" s="128">
        <f t="shared" si="1"/>
        <v>0.256</v>
      </c>
      <c r="F42" s="126"/>
      <c r="G42" s="208">
        <f>0.016+((0.057-0.016)/($J$49-$J$42))*($J42-$J$42)</f>
        <v>0.016</v>
      </c>
      <c r="H42" s="209"/>
      <c r="I42" s="43">
        <v>16</v>
      </c>
      <c r="J42" s="68">
        <v>86521.41</v>
      </c>
      <c r="K42" s="114">
        <f t="shared" si="7"/>
        <v>781.4700950422989</v>
      </c>
      <c r="L42" s="115"/>
      <c r="M42" s="9"/>
      <c r="N42" s="112"/>
      <c r="O42" s="113"/>
      <c r="P42" s="112"/>
      <c r="Q42" s="113"/>
      <c r="R42" s="112"/>
      <c r="S42" s="113"/>
      <c r="T42" s="112"/>
      <c r="U42" s="113"/>
      <c r="V42" s="41"/>
      <c r="Y42" s="45"/>
      <c r="Z42" s="33">
        <v>782.5733</v>
      </c>
      <c r="AA42" s="24" t="s">
        <v>23</v>
      </c>
      <c r="AB42" s="13"/>
      <c r="AC42" s="14"/>
      <c r="AD42" s="62"/>
      <c r="AE42" s="20"/>
    </row>
    <row r="43" spans="1:31" s="8" customFormat="1" ht="12.75" customHeight="1">
      <c r="A43" s="129">
        <f t="shared" si="3"/>
        <v>781.6605781546451</v>
      </c>
      <c r="B43" s="113"/>
      <c r="C43" s="207" t="s">
        <v>81</v>
      </c>
      <c r="D43" s="111"/>
      <c r="E43" s="128">
        <f t="shared" si="1"/>
        <v>0.2752594046450583</v>
      </c>
      <c r="F43" s="126"/>
      <c r="G43" s="208">
        <f aca="true" t="shared" si="8" ref="G43:G49">0.016+((0.057-0.016)/($J$49-$J$42))*($J43-$J$42)</f>
        <v>0.017203712790316145</v>
      </c>
      <c r="H43" s="209"/>
      <c r="I43" s="43">
        <v>16</v>
      </c>
      <c r="J43" s="36">
        <f>J41+25</f>
        <v>86525</v>
      </c>
      <c r="K43" s="114">
        <f t="shared" si="7"/>
        <v>781.38531875</v>
      </c>
      <c r="L43" s="115"/>
      <c r="M43" s="9"/>
      <c r="N43" s="112"/>
      <c r="O43" s="113"/>
      <c r="P43" s="112"/>
      <c r="Q43" s="113"/>
      <c r="R43" s="112"/>
      <c r="S43" s="113"/>
      <c r="T43" s="112"/>
      <c r="U43" s="113"/>
      <c r="V43" s="9"/>
      <c r="Z43" s="30">
        <v>86550</v>
      </c>
      <c r="AA43" s="24" t="s">
        <v>28</v>
      </c>
      <c r="AB43" s="13"/>
      <c r="AC43" s="14"/>
      <c r="AD43" s="62"/>
      <c r="AE43" s="20"/>
    </row>
    <row r="44" spans="1:31" s="8" customFormat="1" ht="12.75" customHeight="1">
      <c r="A44" s="129">
        <f t="shared" si="3"/>
        <v>781.2027528213935</v>
      </c>
      <c r="B44" s="113"/>
      <c r="C44" s="207" t="s">
        <v>81</v>
      </c>
      <c r="D44" s="111"/>
      <c r="E44" s="128">
        <f t="shared" si="1"/>
        <v>0.40937782139350576</v>
      </c>
      <c r="F44" s="126"/>
      <c r="G44" s="208">
        <f t="shared" si="8"/>
        <v>0.02558611383709411</v>
      </c>
      <c r="H44" s="209"/>
      <c r="I44" s="43">
        <v>16</v>
      </c>
      <c r="J44" s="36">
        <f>J43+25</f>
        <v>86550</v>
      </c>
      <c r="K44" s="114">
        <f t="shared" si="7"/>
        <v>780.793375</v>
      </c>
      <c r="L44" s="115"/>
      <c r="M44" s="9"/>
      <c r="N44" s="112"/>
      <c r="O44" s="113"/>
      <c r="P44" s="112"/>
      <c r="Q44" s="113"/>
      <c r="R44" s="112"/>
      <c r="S44" s="113"/>
      <c r="T44" s="112"/>
      <c r="U44" s="113"/>
      <c r="V44" s="9"/>
      <c r="Z44" s="33">
        <v>780.7933</v>
      </c>
      <c r="AA44" s="24" t="s">
        <v>29</v>
      </c>
      <c r="AB44" s="13"/>
      <c r="AC44" s="14"/>
      <c r="AD44" s="62"/>
      <c r="AE44" s="20"/>
    </row>
    <row r="45" spans="1:31" s="8" customFormat="1" ht="12.75" customHeight="1">
      <c r="A45" s="129">
        <f t="shared" si="3"/>
        <v>780.743471238142</v>
      </c>
      <c r="B45" s="113"/>
      <c r="C45" s="207" t="s">
        <v>81</v>
      </c>
      <c r="D45" s="111"/>
      <c r="E45" s="128">
        <f t="shared" si="1"/>
        <v>0.5434962381419532</v>
      </c>
      <c r="F45" s="126"/>
      <c r="G45" s="208">
        <f t="shared" si="8"/>
        <v>0.03396851488387208</v>
      </c>
      <c r="H45" s="209"/>
      <c r="I45" s="43">
        <v>16</v>
      </c>
      <c r="J45" s="36">
        <f aca="true" t="shared" si="9" ref="J45:J77">J44+25</f>
        <v>86575</v>
      </c>
      <c r="K45" s="118">
        <f>$Z$44+($AD$41*($J45-$Z$43))</f>
        <v>780.199975</v>
      </c>
      <c r="L45" s="119"/>
      <c r="M45" s="9"/>
      <c r="N45" s="112"/>
      <c r="O45" s="113"/>
      <c r="P45" s="112"/>
      <c r="Q45" s="113"/>
      <c r="R45" s="112"/>
      <c r="S45" s="113"/>
      <c r="T45" s="112"/>
      <c r="U45" s="113"/>
      <c r="V45" s="9"/>
      <c r="Z45" s="34"/>
      <c r="AA45" s="28"/>
      <c r="AB45" s="13"/>
      <c r="AC45" s="14"/>
      <c r="AD45" s="62"/>
      <c r="AE45" s="20"/>
    </row>
    <row r="46" spans="1:31" s="8" customFormat="1" ht="12.75" customHeight="1">
      <c r="A46" s="129">
        <f t="shared" si="3"/>
        <v>780.7307640735703</v>
      </c>
      <c r="B46" s="113"/>
      <c r="C46" s="207" t="s">
        <v>81</v>
      </c>
      <c r="D46" s="111"/>
      <c r="E46" s="128">
        <f t="shared" si="1"/>
        <v>0.5472075629702191</v>
      </c>
      <c r="F46" s="126"/>
      <c r="G46" s="208">
        <f t="shared" si="8"/>
        <v>0.034200472685638694</v>
      </c>
      <c r="H46" s="209"/>
      <c r="I46" s="43">
        <v>16</v>
      </c>
      <c r="J46" s="68">
        <v>86575.6918</v>
      </c>
      <c r="K46" s="118">
        <f>$Z$44+($AD$41*($J46-$Z$43))</f>
        <v>780.1835565106</v>
      </c>
      <c r="L46" s="119"/>
      <c r="M46" s="9"/>
      <c r="N46" s="112"/>
      <c r="O46" s="113"/>
      <c r="P46" s="112"/>
      <c r="Q46" s="113"/>
      <c r="R46" s="112"/>
      <c r="S46" s="113"/>
      <c r="T46" s="112"/>
      <c r="U46" s="113"/>
      <c r="V46" s="67" t="s">
        <v>31</v>
      </c>
      <c r="Z46" s="29" t="s">
        <v>30</v>
      </c>
      <c r="AA46" s="28"/>
      <c r="AB46" s="13"/>
      <c r="AC46" s="14"/>
      <c r="AD46" s="62"/>
      <c r="AE46" s="20"/>
    </row>
    <row r="47" spans="1:31" s="8" customFormat="1" ht="12.75" customHeight="1">
      <c r="A47" s="129">
        <f t="shared" si="3"/>
        <v>780.2842646548904</v>
      </c>
      <c r="B47" s="113"/>
      <c r="C47" s="207" t="s">
        <v>81</v>
      </c>
      <c r="D47" s="111"/>
      <c r="E47" s="128">
        <f t="shared" si="1"/>
        <v>0.6776146548904007</v>
      </c>
      <c r="F47" s="126"/>
      <c r="G47" s="208">
        <f t="shared" si="8"/>
        <v>0.042350915930650046</v>
      </c>
      <c r="H47" s="209"/>
      <c r="I47" s="43">
        <v>16</v>
      </c>
      <c r="J47" s="36">
        <f>J45+25</f>
        <v>86600</v>
      </c>
      <c r="K47" s="118">
        <f>$Z$44+($AD$41*($J47-$Z$43))</f>
        <v>779.6066500000001</v>
      </c>
      <c r="L47" s="119"/>
      <c r="M47" s="9"/>
      <c r="N47" s="112"/>
      <c r="O47" s="113"/>
      <c r="P47" s="112"/>
      <c r="Q47" s="113"/>
      <c r="R47" s="112"/>
      <c r="S47" s="113"/>
      <c r="T47" s="112"/>
      <c r="U47" s="113"/>
      <c r="V47" s="9"/>
      <c r="AA47" s="28"/>
      <c r="AB47" s="13"/>
      <c r="AC47" s="14"/>
      <c r="AD47" s="62"/>
      <c r="AE47" s="20"/>
    </row>
    <row r="48" spans="1:32" s="8" customFormat="1" ht="12.75" customHeight="1">
      <c r="A48" s="129">
        <f t="shared" si="3"/>
        <v>779.8250330716388</v>
      </c>
      <c r="B48" s="113"/>
      <c r="C48" s="207" t="s">
        <v>81</v>
      </c>
      <c r="D48" s="111"/>
      <c r="E48" s="128">
        <f t="shared" si="1"/>
        <v>0.8117330716388482</v>
      </c>
      <c r="F48" s="126"/>
      <c r="G48" s="208">
        <f t="shared" si="8"/>
        <v>0.050733316977428014</v>
      </c>
      <c r="H48" s="209"/>
      <c r="I48" s="43">
        <v>16</v>
      </c>
      <c r="J48" s="36">
        <f t="shared" si="9"/>
        <v>86625</v>
      </c>
      <c r="K48" s="114">
        <f aca="true" t="shared" si="10" ref="K48:K66">$Z$53+(0.5*(($AD$54-$AD$53)/$AD$52)*($J48-$Z$52)^2)+($AD$53*($J48-$Z$52))</f>
        <v>779.0133</v>
      </c>
      <c r="L48" s="115"/>
      <c r="M48" s="9"/>
      <c r="N48" s="112"/>
      <c r="O48" s="113"/>
      <c r="P48" s="112"/>
      <c r="Q48" s="113"/>
      <c r="R48" s="112"/>
      <c r="S48" s="113"/>
      <c r="T48" s="112"/>
      <c r="U48" s="113"/>
      <c r="V48" s="9"/>
      <c r="Z48" s="33"/>
      <c r="AA48" s="27"/>
      <c r="AB48" s="31"/>
      <c r="AC48" s="26"/>
      <c r="AD48" s="59"/>
      <c r="AE48" s="26"/>
      <c r="AF48" s="26"/>
    </row>
    <row r="49" spans="1:32" s="8" customFormat="1" ht="12.75" customHeight="1">
      <c r="A49" s="129">
        <f t="shared" si="3"/>
        <v>779.4968675936819</v>
      </c>
      <c r="B49" s="113"/>
      <c r="C49" s="207" t="s">
        <v>81</v>
      </c>
      <c r="D49" s="111"/>
      <c r="E49" s="128">
        <f t="shared" si="1"/>
        <v>0.912</v>
      </c>
      <c r="F49" s="126"/>
      <c r="G49" s="208">
        <f t="shared" si="8"/>
        <v>0.057</v>
      </c>
      <c r="H49" s="209"/>
      <c r="I49" s="43">
        <v>16</v>
      </c>
      <c r="J49" s="101">
        <v>86643.69</v>
      </c>
      <c r="K49" s="114">
        <f t="shared" si="10"/>
        <v>778.5848675936819</v>
      </c>
      <c r="L49" s="115"/>
      <c r="M49" s="9"/>
      <c r="N49" s="112"/>
      <c r="O49" s="113"/>
      <c r="P49" s="112"/>
      <c r="Q49" s="113"/>
      <c r="R49" s="112"/>
      <c r="S49" s="113"/>
      <c r="T49" s="112"/>
      <c r="U49" s="113"/>
      <c r="V49" s="100" t="s">
        <v>68</v>
      </c>
      <c r="Z49" s="33"/>
      <c r="AA49" s="27"/>
      <c r="AB49" s="31"/>
      <c r="AC49" s="26"/>
      <c r="AD49" s="59"/>
      <c r="AE49" s="26"/>
      <c r="AF49" s="26"/>
    </row>
    <row r="50" spans="1:31" s="8" customFormat="1" ht="12.75" customHeight="1">
      <c r="A50" s="129">
        <f t="shared" si="3"/>
        <v>779.3590589285714</v>
      </c>
      <c r="B50" s="113"/>
      <c r="C50" s="127"/>
      <c r="D50" s="113"/>
      <c r="E50" s="128">
        <f t="shared" si="1"/>
        <v>0.912</v>
      </c>
      <c r="F50" s="126"/>
      <c r="G50" s="116">
        <v>0.057</v>
      </c>
      <c r="H50" s="117"/>
      <c r="I50" s="43">
        <v>16</v>
      </c>
      <c r="J50" s="36">
        <f>J48+25</f>
        <v>86650</v>
      </c>
      <c r="K50" s="114">
        <f t="shared" si="10"/>
        <v>778.4470589285713</v>
      </c>
      <c r="L50" s="115"/>
      <c r="M50" s="9"/>
      <c r="N50" s="112"/>
      <c r="O50" s="113"/>
      <c r="P50" s="112"/>
      <c r="Q50" s="113"/>
      <c r="R50" s="112"/>
      <c r="S50" s="113"/>
      <c r="T50" s="112"/>
      <c r="U50" s="113"/>
      <c r="V50" s="9"/>
      <c r="Z50" s="29" t="s">
        <v>65</v>
      </c>
      <c r="AA50" s="19"/>
      <c r="AB50" s="19"/>
      <c r="AC50" s="20"/>
      <c r="AD50" s="60"/>
      <c r="AE50" s="20"/>
    </row>
    <row r="51" spans="1:31" s="8" customFormat="1" ht="12.75" customHeight="1">
      <c r="A51" s="129">
        <f t="shared" si="3"/>
        <v>778.8469857142857</v>
      </c>
      <c r="B51" s="113"/>
      <c r="C51" s="127"/>
      <c r="D51" s="113"/>
      <c r="E51" s="128">
        <f t="shared" si="1"/>
        <v>0.912</v>
      </c>
      <c r="F51" s="126"/>
      <c r="G51" s="116">
        <v>0.057</v>
      </c>
      <c r="H51" s="117"/>
      <c r="I51" s="43">
        <v>16</v>
      </c>
      <c r="J51" s="36">
        <f t="shared" si="9"/>
        <v>86675</v>
      </c>
      <c r="K51" s="114">
        <f t="shared" si="10"/>
        <v>777.9349857142856</v>
      </c>
      <c r="L51" s="115"/>
      <c r="M51" s="9"/>
      <c r="N51" s="112"/>
      <c r="O51" s="113"/>
      <c r="P51" s="112"/>
      <c r="Q51" s="113"/>
      <c r="R51" s="112"/>
      <c r="S51" s="113"/>
      <c r="T51" s="112"/>
      <c r="U51" s="113"/>
      <c r="V51" s="9"/>
      <c r="Z51" s="29"/>
      <c r="AA51" s="19"/>
      <c r="AB51" s="19"/>
      <c r="AC51" s="20"/>
      <c r="AD51" s="60"/>
      <c r="AE51" s="20"/>
    </row>
    <row r="52" spans="1:31" s="8" customFormat="1" ht="12.75" customHeight="1">
      <c r="A52" s="129">
        <f t="shared" si="3"/>
        <v>778.3890803571428</v>
      </c>
      <c r="B52" s="113"/>
      <c r="C52" s="127"/>
      <c r="D52" s="113"/>
      <c r="E52" s="128">
        <f t="shared" si="1"/>
        <v>0.912</v>
      </c>
      <c r="F52" s="126"/>
      <c r="G52" s="116">
        <v>0.057</v>
      </c>
      <c r="H52" s="117"/>
      <c r="I52" s="43">
        <v>16</v>
      </c>
      <c r="J52" s="36">
        <f t="shared" si="9"/>
        <v>86700</v>
      </c>
      <c r="K52" s="114">
        <f t="shared" si="10"/>
        <v>777.4770803571428</v>
      </c>
      <c r="L52" s="115"/>
      <c r="M52" s="9"/>
      <c r="N52" s="112"/>
      <c r="O52" s="113"/>
      <c r="P52" s="112"/>
      <c r="Q52" s="113"/>
      <c r="R52" s="112"/>
      <c r="S52" s="113"/>
      <c r="T52" s="112"/>
      <c r="U52" s="113"/>
      <c r="V52" s="9"/>
      <c r="Z52" s="30">
        <v>86625</v>
      </c>
      <c r="AA52" s="24" t="s">
        <v>24</v>
      </c>
      <c r="AB52" s="13"/>
      <c r="AC52" s="14"/>
      <c r="AD52" s="97">
        <v>350</v>
      </c>
      <c r="AE52" s="24" t="s">
        <v>25</v>
      </c>
    </row>
    <row r="53" spans="1:31" s="8" customFormat="1" ht="12.75" customHeight="1">
      <c r="A53" s="129">
        <f t="shared" si="3"/>
        <v>777.9900175258534</v>
      </c>
      <c r="B53" s="113"/>
      <c r="C53" s="207" t="s">
        <v>82</v>
      </c>
      <c r="D53" s="111"/>
      <c r="E53" s="128">
        <f t="shared" si="1"/>
        <v>0.912</v>
      </c>
      <c r="F53" s="126"/>
      <c r="G53" s="208">
        <f aca="true" t="shared" si="11" ref="G53:G60">0.057-((0.057-0.055)/($J$60-$J$53))*($J53-$J$53)</f>
        <v>0.057</v>
      </c>
      <c r="H53" s="209"/>
      <c r="I53" s="43">
        <v>16</v>
      </c>
      <c r="J53" s="68">
        <v>86724.69</v>
      </c>
      <c r="K53" s="114">
        <f t="shared" si="10"/>
        <v>777.0780175258534</v>
      </c>
      <c r="L53" s="115"/>
      <c r="M53" s="9"/>
      <c r="N53" s="112"/>
      <c r="O53" s="113"/>
      <c r="P53" s="112"/>
      <c r="Q53" s="113"/>
      <c r="R53" s="112"/>
      <c r="S53" s="113"/>
      <c r="T53" s="112"/>
      <c r="U53" s="113"/>
      <c r="V53" s="9"/>
      <c r="Z53" s="33">
        <v>779.0133</v>
      </c>
      <c r="AA53" s="24" t="s">
        <v>26</v>
      </c>
      <c r="AB53" s="13"/>
      <c r="AC53" s="14"/>
      <c r="AD53" s="96">
        <v>-0.023733</v>
      </c>
      <c r="AE53" s="27" t="s">
        <v>22</v>
      </c>
    </row>
    <row r="54" spans="1:31" s="8" customFormat="1" ht="12.75" customHeight="1">
      <c r="A54" s="129">
        <f t="shared" si="3"/>
        <v>777.9852534877734</v>
      </c>
      <c r="B54" s="113"/>
      <c r="C54" s="207" t="s">
        <v>82</v>
      </c>
      <c r="D54" s="111"/>
      <c r="E54" s="128">
        <f t="shared" si="1"/>
        <v>0.9119106306306314</v>
      </c>
      <c r="F54" s="126"/>
      <c r="G54" s="208">
        <f t="shared" si="11"/>
        <v>0.05699441441441446</v>
      </c>
      <c r="H54" s="209"/>
      <c r="I54" s="43">
        <v>16</v>
      </c>
      <c r="J54" s="36">
        <f>J52+25</f>
        <v>86725</v>
      </c>
      <c r="K54" s="114">
        <f t="shared" si="10"/>
        <v>777.0733428571428</v>
      </c>
      <c r="L54" s="115"/>
      <c r="M54" s="9"/>
      <c r="N54" s="112"/>
      <c r="O54" s="113"/>
      <c r="P54" s="112"/>
      <c r="Q54" s="113"/>
      <c r="R54" s="112"/>
      <c r="S54" s="113"/>
      <c r="T54" s="112"/>
      <c r="U54" s="113"/>
      <c r="V54" s="9"/>
      <c r="Z54" s="30">
        <v>86800</v>
      </c>
      <c r="AA54" s="24" t="s">
        <v>21</v>
      </c>
      <c r="AB54" s="13"/>
      <c r="AC54" s="14"/>
      <c r="AD54" s="96">
        <v>0.006601</v>
      </c>
      <c r="AE54" s="27" t="s">
        <v>27</v>
      </c>
    </row>
    <row r="55" spans="1:31" s="8" customFormat="1" ht="12.75" customHeight="1">
      <c r="A55" s="129">
        <f t="shared" si="3"/>
        <v>777.628476637709</v>
      </c>
      <c r="B55" s="113"/>
      <c r="C55" s="207" t="s">
        <v>82</v>
      </c>
      <c r="D55" s="111"/>
      <c r="E55" s="128">
        <f t="shared" si="1"/>
        <v>0.9047034234234241</v>
      </c>
      <c r="F55" s="126"/>
      <c r="G55" s="208">
        <f t="shared" si="11"/>
        <v>0.05654396396396401</v>
      </c>
      <c r="H55" s="209"/>
      <c r="I55" s="43">
        <v>16</v>
      </c>
      <c r="J55" s="36">
        <f t="shared" si="9"/>
        <v>86750</v>
      </c>
      <c r="K55" s="114">
        <f t="shared" si="10"/>
        <v>776.7237732142856</v>
      </c>
      <c r="L55" s="115"/>
      <c r="M55" s="9"/>
      <c r="N55" s="112"/>
      <c r="O55" s="113"/>
      <c r="P55" s="112"/>
      <c r="Q55" s="113"/>
      <c r="R55" s="112"/>
      <c r="S55" s="113"/>
      <c r="T55" s="112"/>
      <c r="U55" s="113"/>
      <c r="V55" s="9"/>
      <c r="Z55" s="33">
        <v>774.86</v>
      </c>
      <c r="AA55" s="24" t="s">
        <v>23</v>
      </c>
      <c r="AB55" s="13"/>
      <c r="AC55" s="14"/>
      <c r="AD55" s="62"/>
      <c r="AE55" s="20"/>
    </row>
    <row r="56" spans="1:31" s="8" customFormat="1" ht="12.75" customHeight="1">
      <c r="A56" s="129">
        <f t="shared" si="3"/>
        <v>777.3258676447876</v>
      </c>
      <c r="B56" s="113"/>
      <c r="C56" s="207" t="s">
        <v>82</v>
      </c>
      <c r="D56" s="111"/>
      <c r="E56" s="128">
        <f t="shared" si="1"/>
        <v>0.8974962162162169</v>
      </c>
      <c r="F56" s="126"/>
      <c r="G56" s="208">
        <f t="shared" si="11"/>
        <v>0.056093513513513556</v>
      </c>
      <c r="H56" s="209"/>
      <c r="I56" s="43">
        <v>16</v>
      </c>
      <c r="J56" s="36">
        <f>J55+25</f>
        <v>86775</v>
      </c>
      <c r="K56" s="114">
        <f t="shared" si="10"/>
        <v>776.4283714285714</v>
      </c>
      <c r="L56" s="115"/>
      <c r="M56" s="9"/>
      <c r="N56" s="112"/>
      <c r="O56" s="113"/>
      <c r="P56" s="112"/>
      <c r="Q56" s="113"/>
      <c r="R56" s="112"/>
      <c r="S56" s="113"/>
      <c r="T56" s="112"/>
      <c r="U56" s="113"/>
      <c r="V56" s="9"/>
      <c r="Z56" s="30">
        <v>86975</v>
      </c>
      <c r="AA56" s="24" t="s">
        <v>28</v>
      </c>
      <c r="AB56" s="13"/>
      <c r="AC56" s="14"/>
      <c r="AD56" s="62"/>
      <c r="AE56" s="20"/>
    </row>
    <row r="57" spans="1:31" s="8" customFormat="1" ht="12.75" customHeight="1">
      <c r="A57" s="145">
        <f t="shared" si="3"/>
        <v>777.3182640544431</v>
      </c>
      <c r="B57" s="142"/>
      <c r="C57" s="207" t="s">
        <v>82</v>
      </c>
      <c r="D57" s="111"/>
      <c r="E57" s="147">
        <f t="shared" si="1"/>
        <v>0.897296778378379</v>
      </c>
      <c r="F57" s="148"/>
      <c r="G57" s="215">
        <f t="shared" si="11"/>
        <v>0.056081048648648685</v>
      </c>
      <c r="H57" s="216"/>
      <c r="I57" s="82">
        <v>16</v>
      </c>
      <c r="J57" s="80">
        <v>86775.6918</v>
      </c>
      <c r="K57" s="114">
        <f t="shared" si="10"/>
        <v>776.4209672760647</v>
      </c>
      <c r="L57" s="115"/>
      <c r="M57" s="75"/>
      <c r="N57" s="141"/>
      <c r="O57" s="142"/>
      <c r="P57" s="141"/>
      <c r="Q57" s="142"/>
      <c r="R57" s="141"/>
      <c r="S57" s="142"/>
      <c r="T57" s="141"/>
      <c r="U57" s="142"/>
      <c r="V57" s="67" t="s">
        <v>78</v>
      </c>
      <c r="Z57" s="33">
        <v>776.0152</v>
      </c>
      <c r="AA57" s="24" t="s">
        <v>29</v>
      </c>
      <c r="AB57" s="13"/>
      <c r="AC57" s="14"/>
      <c r="AD57" s="62"/>
      <c r="AE57" s="20"/>
    </row>
    <row r="58" spans="1:31" s="8" customFormat="1" ht="12.75" customHeight="1">
      <c r="A58" s="129">
        <f t="shared" si="3"/>
        <v>777.077426509009</v>
      </c>
      <c r="B58" s="113"/>
      <c r="C58" s="207" t="s">
        <v>82</v>
      </c>
      <c r="D58" s="111"/>
      <c r="E58" s="128">
        <f t="shared" si="1"/>
        <v>0.8902890090090096</v>
      </c>
      <c r="F58" s="126"/>
      <c r="G58" s="208">
        <f t="shared" si="11"/>
        <v>0.0556430630630631</v>
      </c>
      <c r="H58" s="209"/>
      <c r="I58" s="43">
        <v>16</v>
      </c>
      <c r="J58" s="36">
        <f>J56+25</f>
        <v>86800</v>
      </c>
      <c r="K58" s="114">
        <f t="shared" si="10"/>
        <v>776.1871375</v>
      </c>
      <c r="L58" s="115"/>
      <c r="M58" s="9"/>
      <c r="N58" s="112"/>
      <c r="O58" s="113"/>
      <c r="P58" s="112"/>
      <c r="Q58" s="113"/>
      <c r="R58" s="112"/>
      <c r="S58" s="113"/>
      <c r="T58" s="112"/>
      <c r="U58" s="113"/>
      <c r="V58" s="9"/>
      <c r="Z58" s="34"/>
      <c r="AA58" s="28"/>
      <c r="AB58" s="13"/>
      <c r="AC58" s="14"/>
      <c r="AD58" s="62"/>
      <c r="AE58" s="20"/>
    </row>
    <row r="59" spans="1:31" s="8" customFormat="1" ht="12.75" customHeight="1">
      <c r="A59" s="129">
        <f t="shared" si="3"/>
        <v>776.8831532303733</v>
      </c>
      <c r="B59" s="113"/>
      <c r="C59" s="207" t="s">
        <v>82</v>
      </c>
      <c r="D59" s="111"/>
      <c r="E59" s="128">
        <f t="shared" si="1"/>
        <v>0.8830818018018025</v>
      </c>
      <c r="F59" s="126"/>
      <c r="G59" s="208">
        <f t="shared" si="11"/>
        <v>0.05519261261261266</v>
      </c>
      <c r="H59" s="209"/>
      <c r="I59" s="43">
        <v>16</v>
      </c>
      <c r="J59" s="36">
        <f t="shared" si="9"/>
        <v>86825</v>
      </c>
      <c r="K59" s="114">
        <f t="shared" si="10"/>
        <v>776.0000714285715</v>
      </c>
      <c r="L59" s="115"/>
      <c r="M59" s="9"/>
      <c r="N59" s="112"/>
      <c r="O59" s="113"/>
      <c r="P59" s="112"/>
      <c r="Q59" s="113"/>
      <c r="R59" s="112"/>
      <c r="S59" s="113"/>
      <c r="T59" s="112"/>
      <c r="U59" s="113"/>
      <c r="V59" s="9"/>
      <c r="Z59" s="29" t="s">
        <v>30</v>
      </c>
      <c r="AA59" s="28"/>
      <c r="AB59" s="13"/>
      <c r="AC59" s="14"/>
      <c r="AD59" s="62"/>
      <c r="AE59" s="20"/>
    </row>
    <row r="60" spans="1:31" s="8" customFormat="1" ht="12.75" customHeight="1">
      <c r="A60" s="129">
        <f t="shared" si="3"/>
        <v>776.8166151374534</v>
      </c>
      <c r="B60" s="113"/>
      <c r="C60" s="207" t="s">
        <v>82</v>
      </c>
      <c r="D60" s="111"/>
      <c r="E60" s="128">
        <f t="shared" si="1"/>
        <v>0.88</v>
      </c>
      <c r="F60" s="126"/>
      <c r="G60" s="208">
        <f t="shared" si="11"/>
        <v>0.055</v>
      </c>
      <c r="H60" s="209"/>
      <c r="I60" s="43">
        <v>16</v>
      </c>
      <c r="J60" s="68">
        <v>86835.69</v>
      </c>
      <c r="K60" s="114">
        <f t="shared" si="10"/>
        <v>775.9366151374534</v>
      </c>
      <c r="L60" s="115"/>
      <c r="M60" s="9"/>
      <c r="N60" s="112"/>
      <c r="O60" s="113"/>
      <c r="P60" s="112"/>
      <c r="Q60" s="113"/>
      <c r="R60" s="112"/>
      <c r="S60" s="113"/>
      <c r="T60" s="112"/>
      <c r="U60" s="113"/>
      <c r="V60" s="9"/>
      <c r="AA60" s="28"/>
      <c r="AB60" s="13"/>
      <c r="AC60" s="14"/>
      <c r="AD60" s="62"/>
      <c r="AE60" s="20"/>
    </row>
    <row r="61" spans="1:32" s="8" customFormat="1" ht="12.75" customHeight="1">
      <c r="A61" s="129">
        <f t="shared" si="3"/>
        <v>776.7471732142857</v>
      </c>
      <c r="B61" s="113"/>
      <c r="C61" s="127"/>
      <c r="D61" s="113"/>
      <c r="E61" s="128">
        <f t="shared" si="1"/>
        <v>0.88</v>
      </c>
      <c r="F61" s="126"/>
      <c r="G61" s="116">
        <v>0.055</v>
      </c>
      <c r="H61" s="117"/>
      <c r="I61" s="43">
        <v>16</v>
      </c>
      <c r="J61" s="36">
        <f>J59+25</f>
        <v>86850</v>
      </c>
      <c r="K61" s="114">
        <f t="shared" si="10"/>
        <v>775.8671732142857</v>
      </c>
      <c r="L61" s="115"/>
      <c r="M61" s="9"/>
      <c r="N61" s="112"/>
      <c r="O61" s="113"/>
      <c r="P61" s="112"/>
      <c r="Q61" s="113"/>
      <c r="R61" s="112"/>
      <c r="S61" s="113"/>
      <c r="T61" s="112"/>
      <c r="U61" s="113"/>
      <c r="V61" s="9"/>
      <c r="Y61" s="45"/>
      <c r="Z61" s="19"/>
      <c r="AA61" s="19"/>
      <c r="AB61" s="19"/>
      <c r="AC61" s="20"/>
      <c r="AD61" s="60"/>
      <c r="AE61" s="20"/>
      <c r="AF61" s="25"/>
    </row>
    <row r="62" spans="1:32" s="8" customFormat="1" ht="12.75" customHeight="1">
      <c r="A62" s="129">
        <f t="shared" si="3"/>
        <v>776.6684428571427</v>
      </c>
      <c r="B62" s="113"/>
      <c r="C62" s="127"/>
      <c r="D62" s="113"/>
      <c r="E62" s="128">
        <f t="shared" si="1"/>
        <v>0.88</v>
      </c>
      <c r="F62" s="126"/>
      <c r="G62" s="116">
        <v>0.055</v>
      </c>
      <c r="H62" s="117"/>
      <c r="I62" s="43">
        <v>16</v>
      </c>
      <c r="J62" s="36">
        <f t="shared" si="9"/>
        <v>86875</v>
      </c>
      <c r="K62" s="114">
        <f t="shared" si="10"/>
        <v>775.7884428571427</v>
      </c>
      <c r="L62" s="115"/>
      <c r="M62" s="9"/>
      <c r="N62" s="112"/>
      <c r="O62" s="113"/>
      <c r="P62" s="112"/>
      <c r="Q62" s="113"/>
      <c r="R62" s="112"/>
      <c r="S62" s="113"/>
      <c r="T62" s="112"/>
      <c r="U62" s="113"/>
      <c r="V62" s="9"/>
      <c r="Y62" s="45"/>
      <c r="Z62" s="19"/>
      <c r="AA62" s="19"/>
      <c r="AB62" s="19"/>
      <c r="AC62" s="20"/>
      <c r="AD62" s="60"/>
      <c r="AE62" s="20"/>
      <c r="AF62" s="25"/>
    </row>
    <row r="63" spans="1:32" s="8" customFormat="1" ht="12.75" customHeight="1">
      <c r="A63" s="129">
        <f t="shared" si="3"/>
        <v>776.6438803571428</v>
      </c>
      <c r="B63" s="113"/>
      <c r="C63" s="127"/>
      <c r="D63" s="113"/>
      <c r="E63" s="128">
        <f t="shared" si="1"/>
        <v>0.88</v>
      </c>
      <c r="F63" s="126"/>
      <c r="G63" s="116">
        <v>0.055</v>
      </c>
      <c r="H63" s="117"/>
      <c r="I63" s="43">
        <v>16</v>
      </c>
      <c r="J63" s="36">
        <f t="shared" si="9"/>
        <v>86900</v>
      </c>
      <c r="K63" s="114">
        <f t="shared" si="10"/>
        <v>775.7638803571429</v>
      </c>
      <c r="L63" s="115"/>
      <c r="M63" s="9"/>
      <c r="N63" s="112"/>
      <c r="O63" s="113"/>
      <c r="P63" s="112"/>
      <c r="Q63" s="113"/>
      <c r="R63" s="112"/>
      <c r="S63" s="113"/>
      <c r="T63" s="112"/>
      <c r="U63" s="113"/>
      <c r="V63" s="9"/>
      <c r="Y63" s="45"/>
      <c r="Z63" s="30">
        <v>87000</v>
      </c>
      <c r="AA63" s="27" t="s">
        <v>21</v>
      </c>
      <c r="AB63" s="31"/>
      <c r="AC63" s="20"/>
      <c r="AD63" s="60"/>
      <c r="AE63" s="20"/>
      <c r="AF63" s="25"/>
    </row>
    <row r="64" spans="1:32" s="8" customFormat="1" ht="12.75" customHeight="1">
      <c r="A64" s="129">
        <f t="shared" si="3"/>
        <v>776.6734857142857</v>
      </c>
      <c r="B64" s="113"/>
      <c r="C64" s="127"/>
      <c r="D64" s="113"/>
      <c r="E64" s="128">
        <f t="shared" si="1"/>
        <v>0.88</v>
      </c>
      <c r="F64" s="126"/>
      <c r="G64" s="116">
        <v>0.055</v>
      </c>
      <c r="H64" s="117"/>
      <c r="I64" s="43">
        <v>16</v>
      </c>
      <c r="J64" s="36">
        <f t="shared" si="9"/>
        <v>86925</v>
      </c>
      <c r="K64" s="114">
        <f t="shared" si="10"/>
        <v>775.7934857142857</v>
      </c>
      <c r="L64" s="115"/>
      <c r="M64" s="9"/>
      <c r="N64" s="112"/>
      <c r="O64" s="113"/>
      <c r="P64" s="112"/>
      <c r="Q64" s="113"/>
      <c r="R64" s="112"/>
      <c r="S64" s="113"/>
      <c r="T64" s="112"/>
      <c r="U64" s="113"/>
      <c r="V64" s="9"/>
      <c r="Y64" s="45"/>
      <c r="Z64" s="33">
        <v>776.1802</v>
      </c>
      <c r="AA64" s="27" t="s">
        <v>23</v>
      </c>
      <c r="AB64" s="31"/>
      <c r="AC64" s="20"/>
      <c r="AD64" s="61"/>
      <c r="AE64" s="27"/>
      <c r="AF64" s="25"/>
    </row>
    <row r="65" spans="1:31" s="8" customFormat="1" ht="12.75" customHeight="1">
      <c r="A65" s="129">
        <f t="shared" si="3"/>
        <v>776.7572589285714</v>
      </c>
      <c r="B65" s="113"/>
      <c r="C65" s="127"/>
      <c r="D65" s="113"/>
      <c r="E65" s="128">
        <f t="shared" si="1"/>
        <v>0.88</v>
      </c>
      <c r="F65" s="126"/>
      <c r="G65" s="116">
        <v>0.055</v>
      </c>
      <c r="H65" s="117"/>
      <c r="I65" s="43">
        <v>16</v>
      </c>
      <c r="J65" s="36">
        <f t="shared" si="9"/>
        <v>86950</v>
      </c>
      <c r="K65" s="114">
        <f t="shared" si="10"/>
        <v>775.8772589285715</v>
      </c>
      <c r="L65" s="115"/>
      <c r="M65" s="9"/>
      <c r="N65" s="112"/>
      <c r="O65" s="113"/>
      <c r="P65" s="112"/>
      <c r="Q65" s="113"/>
      <c r="R65" s="112"/>
      <c r="S65" s="113"/>
      <c r="T65" s="112"/>
      <c r="U65" s="113"/>
      <c r="V65" s="9"/>
      <c r="Y65" s="45"/>
      <c r="Z65" s="29"/>
      <c r="AA65" s="19"/>
      <c r="AB65" s="19"/>
      <c r="AC65" s="20"/>
      <c r="AD65" s="60"/>
      <c r="AE65" s="20"/>
    </row>
    <row r="66" spans="1:31" s="8" customFormat="1" ht="12.75" customHeight="1">
      <c r="A66" s="129">
        <f t="shared" si="3"/>
        <v>776.8951999999999</v>
      </c>
      <c r="B66" s="113"/>
      <c r="C66" s="127"/>
      <c r="D66" s="113"/>
      <c r="E66" s="128">
        <f t="shared" si="1"/>
        <v>0.88</v>
      </c>
      <c r="F66" s="126"/>
      <c r="G66" s="116">
        <v>0.055</v>
      </c>
      <c r="H66" s="117"/>
      <c r="I66" s="43">
        <v>16</v>
      </c>
      <c r="J66" s="36">
        <f t="shared" si="9"/>
        <v>86975</v>
      </c>
      <c r="K66" s="114">
        <f t="shared" si="10"/>
        <v>776.0151999999999</v>
      </c>
      <c r="L66" s="115"/>
      <c r="M66" s="9"/>
      <c r="N66" s="112"/>
      <c r="O66" s="113"/>
      <c r="P66" s="112"/>
      <c r="Q66" s="113"/>
      <c r="R66" s="112"/>
      <c r="S66" s="113"/>
      <c r="T66" s="112"/>
      <c r="U66" s="113"/>
      <c r="V66" s="9"/>
      <c r="Y66" s="45"/>
      <c r="Z66" s="30">
        <v>87100</v>
      </c>
      <c r="AA66" s="27" t="s">
        <v>21</v>
      </c>
      <c r="AB66" s="31"/>
      <c r="AC66" s="20"/>
      <c r="AD66" s="60"/>
      <c r="AE66" s="20"/>
    </row>
    <row r="67" spans="1:31" s="8" customFormat="1" ht="12.75" customHeight="1">
      <c r="A67" s="129">
        <f t="shared" si="3"/>
        <v>777.0602250000001</v>
      </c>
      <c r="B67" s="113"/>
      <c r="C67" s="127"/>
      <c r="D67" s="113"/>
      <c r="E67" s="128">
        <f t="shared" si="1"/>
        <v>0.88</v>
      </c>
      <c r="F67" s="126"/>
      <c r="G67" s="116">
        <v>0.055</v>
      </c>
      <c r="H67" s="117"/>
      <c r="I67" s="43">
        <v>16</v>
      </c>
      <c r="J67" s="68">
        <f t="shared" si="9"/>
        <v>87000</v>
      </c>
      <c r="K67" s="114">
        <f>$Z$57+($AD$54*($J67-$Z$56))</f>
        <v>776.1802250000001</v>
      </c>
      <c r="L67" s="115"/>
      <c r="M67" s="9"/>
      <c r="N67" s="112"/>
      <c r="O67" s="113"/>
      <c r="P67" s="112"/>
      <c r="Q67" s="113"/>
      <c r="R67" s="112"/>
      <c r="S67" s="113"/>
      <c r="T67" s="112"/>
      <c r="U67" s="113"/>
      <c r="V67" s="9"/>
      <c r="Y67" s="45"/>
      <c r="Z67" s="33">
        <v>776.8271</v>
      </c>
      <c r="AA67" s="27" t="s">
        <v>23</v>
      </c>
      <c r="AB67" s="31"/>
      <c r="AC67" s="14"/>
      <c r="AD67" s="96">
        <v>0.006469</v>
      </c>
      <c r="AE67" s="27" t="s">
        <v>22</v>
      </c>
    </row>
    <row r="68" spans="1:31" s="8" customFormat="1" ht="12.75" customHeight="1">
      <c r="A68" s="129">
        <f t="shared" si="3"/>
        <v>777.1131707596</v>
      </c>
      <c r="B68" s="113"/>
      <c r="C68" s="207" t="s">
        <v>39</v>
      </c>
      <c r="D68" s="111"/>
      <c r="E68" s="128">
        <f t="shared" si="1"/>
        <v>0.88</v>
      </c>
      <c r="F68" s="126"/>
      <c r="G68" s="208">
        <f aca="true" t="shared" si="12" ref="G68:G78">0.055-((0.055-0.02)/($J$78-$J$68))*($J68-$J$68)</f>
        <v>0.055</v>
      </c>
      <c r="H68" s="209"/>
      <c r="I68" s="43">
        <v>16</v>
      </c>
      <c r="J68" s="68">
        <v>87008.1884</v>
      </c>
      <c r="K68" s="118">
        <f>$Z$64+($AD$67*($J68-$Z$63))</f>
        <v>776.2331707596001</v>
      </c>
      <c r="L68" s="119"/>
      <c r="M68" s="9"/>
      <c r="N68" s="112"/>
      <c r="O68" s="113"/>
      <c r="P68" s="112"/>
      <c r="Q68" s="113"/>
      <c r="R68" s="112"/>
      <c r="S68" s="113"/>
      <c r="T68" s="112"/>
      <c r="U68" s="113"/>
      <c r="V68" s="67" t="s">
        <v>71</v>
      </c>
      <c r="Y68" s="45"/>
      <c r="Z68" s="64"/>
      <c r="AA68" s="24"/>
      <c r="AB68" s="13"/>
      <c r="AC68" s="14"/>
      <c r="AD68" s="61"/>
      <c r="AE68" s="27"/>
    </row>
    <row r="69" spans="1:31" s="8" customFormat="1" ht="12.75" customHeight="1">
      <c r="A69" s="129">
        <f t="shared" si="3"/>
        <v>777.1748525200001</v>
      </c>
      <c r="B69" s="113"/>
      <c r="C69" s="207" t="s">
        <v>39</v>
      </c>
      <c r="D69" s="111"/>
      <c r="E69" s="128">
        <f t="shared" si="1"/>
        <v>0.8329275199999975</v>
      </c>
      <c r="F69" s="126"/>
      <c r="G69" s="208">
        <f t="shared" si="12"/>
        <v>0.05205796999999984</v>
      </c>
      <c r="H69" s="209"/>
      <c r="I69" s="43">
        <v>16</v>
      </c>
      <c r="J69" s="36">
        <f>J67+25</f>
        <v>87025</v>
      </c>
      <c r="K69" s="118">
        <f>$Z$64+($AD$67*($J69-$Z$63))</f>
        <v>776.3419250000001</v>
      </c>
      <c r="L69" s="119"/>
      <c r="M69" s="9"/>
      <c r="N69" s="112"/>
      <c r="O69" s="113"/>
      <c r="P69" s="112"/>
      <c r="Q69" s="113"/>
      <c r="R69" s="112"/>
      <c r="S69" s="113"/>
      <c r="T69" s="112"/>
      <c r="U69" s="113"/>
      <c r="V69" s="41"/>
      <c r="Y69" s="45"/>
      <c r="Z69" s="30">
        <v>87150</v>
      </c>
      <c r="AA69" s="27" t="s">
        <v>21</v>
      </c>
      <c r="AB69" s="31"/>
      <c r="AC69" s="14"/>
      <c r="AD69" s="61"/>
      <c r="AE69" s="27"/>
    </row>
    <row r="70" spans="1:31" s="8" customFormat="1" ht="12.75" customHeight="1">
      <c r="A70" s="129">
        <f t="shared" si="3"/>
        <v>777.2665775199999</v>
      </c>
      <c r="B70" s="113"/>
      <c r="C70" s="207" t="s">
        <v>39</v>
      </c>
      <c r="D70" s="111"/>
      <c r="E70" s="128">
        <f t="shared" si="1"/>
        <v>0.7629275199999974</v>
      </c>
      <c r="F70" s="126"/>
      <c r="G70" s="208">
        <f t="shared" si="12"/>
        <v>0.04768296999999984</v>
      </c>
      <c r="H70" s="209"/>
      <c r="I70" s="43">
        <v>16</v>
      </c>
      <c r="J70" s="36">
        <f t="shared" si="9"/>
        <v>87050</v>
      </c>
      <c r="K70" s="118">
        <f>$Z$64+($AD$67*($J70-$Z$63))</f>
        <v>776.50365</v>
      </c>
      <c r="L70" s="119"/>
      <c r="M70" s="9"/>
      <c r="N70" s="112"/>
      <c r="O70" s="113"/>
      <c r="P70" s="112"/>
      <c r="Q70" s="113"/>
      <c r="R70" s="112"/>
      <c r="S70" s="113"/>
      <c r="T70" s="112"/>
      <c r="U70" s="113"/>
      <c r="V70" s="9"/>
      <c r="Y70" s="45"/>
      <c r="Z70" s="33">
        <v>777.1369</v>
      </c>
      <c r="AA70" s="27" t="s">
        <v>23</v>
      </c>
      <c r="AB70" s="31"/>
      <c r="AC70" s="14"/>
      <c r="AD70" s="96">
        <v>0.006196</v>
      </c>
      <c r="AE70" s="27" t="s">
        <v>22</v>
      </c>
    </row>
    <row r="71" spans="1:31" s="8" customFormat="1" ht="12.75" customHeight="1">
      <c r="A71" s="129">
        <f t="shared" si="3"/>
        <v>777.35830252</v>
      </c>
      <c r="B71" s="113"/>
      <c r="C71" s="207" t="s">
        <v>39</v>
      </c>
      <c r="D71" s="111"/>
      <c r="E71" s="128">
        <f t="shared" si="1"/>
        <v>0.6929275199999975</v>
      </c>
      <c r="F71" s="126"/>
      <c r="G71" s="208">
        <f t="shared" si="12"/>
        <v>0.04330796999999984</v>
      </c>
      <c r="H71" s="209"/>
      <c r="I71" s="43">
        <v>16</v>
      </c>
      <c r="J71" s="36">
        <f t="shared" si="9"/>
        <v>87075</v>
      </c>
      <c r="K71" s="118">
        <f>$Z$64+($AD$67*($J71-$Z$63))</f>
        <v>776.665375</v>
      </c>
      <c r="L71" s="119"/>
      <c r="M71" s="9"/>
      <c r="N71" s="112"/>
      <c r="O71" s="113"/>
      <c r="P71" s="112"/>
      <c r="Q71" s="113"/>
      <c r="R71" s="112"/>
      <c r="S71" s="113"/>
      <c r="T71" s="112"/>
      <c r="U71" s="113"/>
      <c r="V71" s="9"/>
      <c r="Y71" s="45"/>
      <c r="Z71" s="64"/>
      <c r="AA71" s="24"/>
      <c r="AB71" s="13"/>
      <c r="AC71" s="14"/>
      <c r="AD71" s="62"/>
      <c r="AE71" s="20"/>
    </row>
    <row r="72" spans="1:31" s="8" customFormat="1" ht="12.75" customHeight="1">
      <c r="A72" s="129">
        <f t="shared" si="3"/>
        <v>777.4500275199999</v>
      </c>
      <c r="B72" s="113"/>
      <c r="C72" s="207" t="s">
        <v>39</v>
      </c>
      <c r="D72" s="111"/>
      <c r="E72" s="128">
        <f t="shared" si="1"/>
        <v>0.6229275199999974</v>
      </c>
      <c r="F72" s="126"/>
      <c r="G72" s="208">
        <f t="shared" si="12"/>
        <v>0.03893296999999984</v>
      </c>
      <c r="H72" s="209"/>
      <c r="I72" s="43">
        <v>16</v>
      </c>
      <c r="J72" s="68">
        <f t="shared" si="9"/>
        <v>87100</v>
      </c>
      <c r="K72" s="114">
        <f>$Z$67+($AD$70*($J72-$Z$66))</f>
        <v>776.8271</v>
      </c>
      <c r="L72" s="115"/>
      <c r="M72" s="9"/>
      <c r="N72" s="112"/>
      <c r="O72" s="113"/>
      <c r="P72" s="112"/>
      <c r="Q72" s="113"/>
      <c r="R72" s="112"/>
      <c r="S72" s="113"/>
      <c r="T72" s="112"/>
      <c r="U72" s="113"/>
      <c r="V72" s="9"/>
      <c r="Y72" s="45"/>
      <c r="Z72" s="30">
        <v>87208.19</v>
      </c>
      <c r="AA72" s="27" t="s">
        <v>21</v>
      </c>
      <c r="AB72" s="31"/>
      <c r="AC72" s="14"/>
      <c r="AD72" s="61"/>
      <c r="AE72" s="27"/>
    </row>
    <row r="73" spans="1:31" s="8" customFormat="1" ht="12.75" customHeight="1">
      <c r="A73" s="129">
        <f t="shared" si="3"/>
        <v>777.53492752</v>
      </c>
      <c r="B73" s="113"/>
      <c r="C73" s="207" t="s">
        <v>39</v>
      </c>
      <c r="D73" s="111"/>
      <c r="E73" s="128">
        <f t="shared" si="1"/>
        <v>0.5529275199999975</v>
      </c>
      <c r="F73" s="126"/>
      <c r="G73" s="208">
        <f t="shared" si="12"/>
        <v>0.03455796999999984</v>
      </c>
      <c r="H73" s="209"/>
      <c r="I73" s="43">
        <v>16</v>
      </c>
      <c r="J73" s="36">
        <f t="shared" si="9"/>
        <v>87125</v>
      </c>
      <c r="K73" s="118">
        <f>$Z$67+($AD$70*($J73-$Z$66))</f>
        <v>776.982</v>
      </c>
      <c r="L73" s="119"/>
      <c r="M73" s="9"/>
      <c r="N73" s="112"/>
      <c r="O73" s="113"/>
      <c r="P73" s="112"/>
      <c r="Q73" s="113"/>
      <c r="R73" s="112"/>
      <c r="S73" s="113"/>
      <c r="T73" s="112"/>
      <c r="U73" s="113"/>
      <c r="V73" s="41"/>
      <c r="Y73" s="45"/>
      <c r="Z73" s="33">
        <v>777.488</v>
      </c>
      <c r="AA73" s="27" t="s">
        <v>23</v>
      </c>
      <c r="AB73" s="31"/>
      <c r="AC73" s="14"/>
      <c r="AD73" s="96">
        <v>0.006034</v>
      </c>
      <c r="AE73" s="27" t="s">
        <v>22</v>
      </c>
    </row>
    <row r="74" spans="1:31" s="8" customFormat="1" ht="12.75" customHeight="1">
      <c r="A74" s="129">
        <f t="shared" si="3"/>
        <v>777.61982752</v>
      </c>
      <c r="B74" s="113"/>
      <c r="C74" s="207" t="s">
        <v>39</v>
      </c>
      <c r="D74" s="111"/>
      <c r="E74" s="128">
        <f t="shared" si="1"/>
        <v>0.4829275199999974</v>
      </c>
      <c r="F74" s="126"/>
      <c r="G74" s="208">
        <f t="shared" si="12"/>
        <v>0.030182969999999837</v>
      </c>
      <c r="H74" s="209"/>
      <c r="I74" s="43">
        <v>16</v>
      </c>
      <c r="J74" s="68">
        <f t="shared" si="9"/>
        <v>87150</v>
      </c>
      <c r="K74" s="114">
        <f>$Z$67+($AD$70*($J74-$Z$66))</f>
        <v>777.1369</v>
      </c>
      <c r="L74" s="115"/>
      <c r="M74" s="9"/>
      <c r="N74" s="112"/>
      <c r="O74" s="113"/>
      <c r="P74" s="112"/>
      <c r="Q74" s="113"/>
      <c r="R74" s="112"/>
      <c r="S74" s="113"/>
      <c r="T74" s="112"/>
      <c r="U74" s="113"/>
      <c r="V74" s="9"/>
      <c r="Y74" s="45"/>
      <c r="Z74" s="64"/>
      <c r="AA74" s="24"/>
      <c r="AB74" s="13"/>
      <c r="AC74" s="14"/>
      <c r="AD74" s="62"/>
      <c r="AE74" s="20"/>
    </row>
    <row r="75" spans="1:31" s="8" customFormat="1" ht="12.75" customHeight="1">
      <c r="A75" s="129">
        <f t="shared" si="3"/>
        <v>777.70067752</v>
      </c>
      <c r="B75" s="113"/>
      <c r="C75" s="207" t="s">
        <v>39</v>
      </c>
      <c r="D75" s="111"/>
      <c r="E75" s="128">
        <f t="shared" si="1"/>
        <v>0.4129275199999974</v>
      </c>
      <c r="F75" s="126"/>
      <c r="G75" s="208">
        <f t="shared" si="12"/>
        <v>0.025807969999999836</v>
      </c>
      <c r="H75" s="209"/>
      <c r="I75" s="43">
        <v>16</v>
      </c>
      <c r="J75" s="36">
        <f t="shared" si="9"/>
        <v>87175</v>
      </c>
      <c r="K75" s="118">
        <f>$Z$70+($AD$73*($J75-$Z$69))</f>
        <v>777.28775</v>
      </c>
      <c r="L75" s="119"/>
      <c r="M75" s="9"/>
      <c r="N75" s="112"/>
      <c r="O75" s="113"/>
      <c r="P75" s="112"/>
      <c r="Q75" s="113"/>
      <c r="R75" s="112"/>
      <c r="S75" s="113"/>
      <c r="T75" s="112"/>
      <c r="U75" s="113"/>
      <c r="V75" s="9"/>
      <c r="Y75" s="45"/>
      <c r="Z75" s="34"/>
      <c r="AA75" s="28"/>
      <c r="AB75" s="13"/>
      <c r="AC75" s="14"/>
      <c r="AD75" s="62"/>
      <c r="AE75" s="20"/>
    </row>
    <row r="76" spans="1:31" s="8" customFormat="1" ht="12.75" customHeight="1">
      <c r="A76" s="129">
        <f t="shared" si="3"/>
        <v>777.7815275199999</v>
      </c>
      <c r="B76" s="113"/>
      <c r="C76" s="207" t="s">
        <v>39</v>
      </c>
      <c r="D76" s="111"/>
      <c r="E76" s="128">
        <f t="shared" si="1"/>
        <v>0.3429275199999974</v>
      </c>
      <c r="F76" s="126"/>
      <c r="G76" s="208">
        <f t="shared" si="12"/>
        <v>0.021432969999999836</v>
      </c>
      <c r="H76" s="209"/>
      <c r="I76" s="43">
        <v>16</v>
      </c>
      <c r="J76" s="36">
        <f t="shared" si="9"/>
        <v>87200</v>
      </c>
      <c r="K76" s="118">
        <f>$Z$70+($AD$73*($J76-$Z$69))</f>
        <v>777.4386</v>
      </c>
      <c r="L76" s="119"/>
      <c r="M76" s="9"/>
      <c r="N76" s="112"/>
      <c r="O76" s="113"/>
      <c r="P76" s="112"/>
      <c r="Q76" s="113"/>
      <c r="R76" s="112"/>
      <c r="S76" s="113"/>
      <c r="T76" s="112"/>
      <c r="U76" s="113"/>
      <c r="V76" s="9"/>
      <c r="Y76" s="45"/>
      <c r="Z76" s="34"/>
      <c r="AA76" s="28"/>
      <c r="AB76" s="13"/>
      <c r="AC76" s="14"/>
      <c r="AD76" s="62"/>
      <c r="AE76" s="20"/>
    </row>
    <row r="77" spans="1:31" s="8" customFormat="1" ht="12.75" customHeight="1">
      <c r="A77" s="129">
        <f t="shared" si="3"/>
        <v>777.86237752</v>
      </c>
      <c r="B77" s="113"/>
      <c r="C77" s="207" t="s">
        <v>39</v>
      </c>
      <c r="D77" s="111"/>
      <c r="E77" s="128">
        <f t="shared" si="1"/>
        <v>0.2729275199999974</v>
      </c>
      <c r="F77" s="126"/>
      <c r="G77" s="208">
        <f t="shared" si="12"/>
        <v>0.01705796999999984</v>
      </c>
      <c r="H77" s="209"/>
      <c r="I77" s="43">
        <v>16</v>
      </c>
      <c r="J77" s="36">
        <f t="shared" si="9"/>
        <v>87225</v>
      </c>
      <c r="K77" s="118">
        <f>$Z$70+($AD$73*($J77-$Z$69))</f>
        <v>777.5894499999999</v>
      </c>
      <c r="L77" s="119"/>
      <c r="M77" s="9"/>
      <c r="N77" s="112"/>
      <c r="O77" s="113"/>
      <c r="P77" s="112"/>
      <c r="Q77" s="113"/>
      <c r="R77" s="112"/>
      <c r="S77" s="113"/>
      <c r="T77" s="112"/>
      <c r="U77" s="113"/>
      <c r="V77" s="41"/>
      <c r="Y77" s="45"/>
      <c r="Z77" s="29"/>
      <c r="AA77" s="28"/>
      <c r="AB77" s="13"/>
      <c r="AC77" s="14"/>
      <c r="AD77" s="62"/>
      <c r="AE77" s="20"/>
    </row>
    <row r="78" spans="1:30" s="8" customFormat="1" ht="12.75" customHeight="1">
      <c r="A78" s="129">
        <f t="shared" si="3"/>
        <v>777.8080088056</v>
      </c>
      <c r="B78" s="113"/>
      <c r="C78" s="207" t="s">
        <v>39</v>
      </c>
      <c r="D78" s="111"/>
      <c r="E78" s="128">
        <f t="shared" si="1"/>
        <v>0.31999999999999995</v>
      </c>
      <c r="F78" s="126"/>
      <c r="G78" s="208">
        <f t="shared" si="12"/>
        <v>0.019999999999999997</v>
      </c>
      <c r="H78" s="209"/>
      <c r="I78" s="43">
        <v>16</v>
      </c>
      <c r="J78" s="69">
        <v>87208.1884</v>
      </c>
      <c r="K78" s="114">
        <f>$Z$70+($AD$73*($J78-$Z$69))</f>
        <v>777.4880088056</v>
      </c>
      <c r="L78" s="115"/>
      <c r="M78" s="41"/>
      <c r="N78" s="130"/>
      <c r="O78" s="131"/>
      <c r="P78" s="130"/>
      <c r="Q78" s="131"/>
      <c r="R78" s="130"/>
      <c r="S78" s="131"/>
      <c r="T78" s="130"/>
      <c r="U78" s="131"/>
      <c r="V78" s="67" t="s">
        <v>33</v>
      </c>
      <c r="Y78" s="45"/>
      <c r="AD78" s="63"/>
    </row>
    <row r="79" spans="1:30" s="8" customFormat="1" ht="12.75" customHeight="1">
      <c r="A79" s="145"/>
      <c r="B79" s="142"/>
      <c r="C79" s="146"/>
      <c r="D79" s="142"/>
      <c r="E79" s="147"/>
      <c r="F79" s="148"/>
      <c r="G79" s="147"/>
      <c r="H79" s="148"/>
      <c r="I79" s="82"/>
      <c r="J79" s="76"/>
      <c r="K79" s="150"/>
      <c r="L79" s="151"/>
      <c r="M79" s="75"/>
      <c r="N79" s="141"/>
      <c r="O79" s="142"/>
      <c r="P79" s="141"/>
      <c r="Q79" s="142"/>
      <c r="R79" s="141"/>
      <c r="S79" s="142"/>
      <c r="T79" s="141"/>
      <c r="U79" s="142"/>
      <c r="V79" s="75"/>
      <c r="Y79" s="45"/>
      <c r="AD79" s="63"/>
    </row>
    <row r="80" spans="1:30" s="8" customFormat="1" ht="12.75" customHeight="1">
      <c r="A80" s="129"/>
      <c r="B80" s="113"/>
      <c r="C80" s="127"/>
      <c r="D80" s="113"/>
      <c r="E80" s="128"/>
      <c r="F80" s="126"/>
      <c r="G80" s="116"/>
      <c r="H80" s="117"/>
      <c r="I80" s="43"/>
      <c r="J80" s="36"/>
      <c r="K80" s="118"/>
      <c r="L80" s="119"/>
      <c r="M80" s="9"/>
      <c r="N80" s="112"/>
      <c r="O80" s="113"/>
      <c r="P80" s="112"/>
      <c r="Q80" s="113"/>
      <c r="R80" s="112"/>
      <c r="S80" s="113"/>
      <c r="T80" s="112"/>
      <c r="U80" s="113"/>
      <c r="V80" s="9"/>
      <c r="Y80" s="45"/>
      <c r="AD80" s="63"/>
    </row>
    <row r="81" spans="1:30" s="8" customFormat="1" ht="12.75" customHeight="1">
      <c r="A81" s="129"/>
      <c r="B81" s="113"/>
      <c r="C81" s="127"/>
      <c r="D81" s="113"/>
      <c r="E81" s="128"/>
      <c r="F81" s="126"/>
      <c r="G81" s="116"/>
      <c r="H81" s="117"/>
      <c r="I81" s="43"/>
      <c r="J81" s="36"/>
      <c r="K81" s="118"/>
      <c r="L81" s="119"/>
      <c r="M81" s="9"/>
      <c r="N81" s="112"/>
      <c r="O81" s="113"/>
      <c r="P81" s="112"/>
      <c r="Q81" s="113"/>
      <c r="R81" s="112"/>
      <c r="S81" s="113"/>
      <c r="T81" s="112"/>
      <c r="U81" s="113"/>
      <c r="V81" s="9"/>
      <c r="Y81" s="45"/>
      <c r="AD81" s="63"/>
    </row>
    <row r="82" spans="1:31" s="8" customFormat="1" ht="12.75" customHeight="1">
      <c r="A82" s="129"/>
      <c r="B82" s="113"/>
      <c r="C82" s="127"/>
      <c r="D82" s="113"/>
      <c r="E82" s="128"/>
      <c r="F82" s="126"/>
      <c r="G82" s="116"/>
      <c r="H82" s="117"/>
      <c r="I82" s="43"/>
      <c r="J82" s="36"/>
      <c r="K82" s="118"/>
      <c r="L82" s="119"/>
      <c r="M82" s="9"/>
      <c r="N82" s="112"/>
      <c r="O82" s="113"/>
      <c r="P82" s="112"/>
      <c r="Q82" s="113"/>
      <c r="R82" s="112"/>
      <c r="S82" s="113"/>
      <c r="T82" s="112"/>
      <c r="U82" s="113"/>
      <c r="V82" s="9"/>
      <c r="Y82" s="45"/>
      <c r="Z82" s="29"/>
      <c r="AA82" s="19"/>
      <c r="AB82" s="19"/>
      <c r="AC82" s="20"/>
      <c r="AD82" s="60"/>
      <c r="AE82" s="20"/>
    </row>
    <row r="83" spans="1:31" s="8" customFormat="1" ht="12.75" customHeight="1">
      <c r="A83" s="129"/>
      <c r="B83" s="113"/>
      <c r="C83" s="127"/>
      <c r="D83" s="113"/>
      <c r="E83" s="128"/>
      <c r="F83" s="126"/>
      <c r="G83" s="116"/>
      <c r="H83" s="117"/>
      <c r="I83" s="43"/>
      <c r="J83" s="36"/>
      <c r="K83" s="118"/>
      <c r="L83" s="119"/>
      <c r="M83" s="9"/>
      <c r="N83" s="112"/>
      <c r="O83" s="113"/>
      <c r="P83" s="112"/>
      <c r="Q83" s="113"/>
      <c r="R83" s="112"/>
      <c r="S83" s="113"/>
      <c r="T83" s="112"/>
      <c r="U83" s="113"/>
      <c r="V83" s="9"/>
      <c r="Y83" s="45"/>
      <c r="Z83" s="29"/>
      <c r="AA83" s="19"/>
      <c r="AB83" s="19"/>
      <c r="AC83" s="20"/>
      <c r="AD83" s="60"/>
      <c r="AE83" s="20"/>
    </row>
    <row r="84" spans="1:31" s="8" customFormat="1" ht="12.75" customHeight="1">
      <c r="A84" s="129"/>
      <c r="B84" s="113"/>
      <c r="C84" s="127"/>
      <c r="D84" s="113"/>
      <c r="E84" s="128"/>
      <c r="F84" s="126"/>
      <c r="G84" s="116"/>
      <c r="H84" s="117"/>
      <c r="I84" s="43"/>
      <c r="J84" s="36"/>
      <c r="K84" s="118"/>
      <c r="L84" s="119"/>
      <c r="M84" s="9"/>
      <c r="N84" s="112"/>
      <c r="O84" s="113"/>
      <c r="P84" s="112"/>
      <c r="Q84" s="113"/>
      <c r="R84" s="112"/>
      <c r="S84" s="113"/>
      <c r="T84" s="112"/>
      <c r="U84" s="113"/>
      <c r="V84" s="9"/>
      <c r="Y84" s="45"/>
      <c r="Z84" s="25"/>
      <c r="AA84" s="19"/>
      <c r="AB84" s="19"/>
      <c r="AC84" s="20"/>
      <c r="AD84" s="60"/>
      <c r="AE84" s="20"/>
    </row>
    <row r="85" spans="1:31" s="8" customFormat="1" ht="12.75" customHeight="1">
      <c r="A85" s="127"/>
      <c r="B85" s="113"/>
      <c r="C85" s="127"/>
      <c r="D85" s="113"/>
      <c r="E85" s="128"/>
      <c r="F85" s="126"/>
      <c r="G85" s="116"/>
      <c r="H85" s="117"/>
      <c r="I85" s="43"/>
      <c r="J85" s="37"/>
      <c r="K85" s="118"/>
      <c r="L85" s="119"/>
      <c r="M85" s="9"/>
      <c r="N85" s="112"/>
      <c r="O85" s="113"/>
      <c r="P85" s="112"/>
      <c r="Q85" s="113"/>
      <c r="R85" s="112"/>
      <c r="S85" s="113"/>
      <c r="T85" s="112"/>
      <c r="U85" s="113"/>
      <c r="V85" s="9"/>
      <c r="Z85" s="30"/>
      <c r="AA85" s="24"/>
      <c r="AB85" s="13"/>
      <c r="AC85" s="14"/>
      <c r="AD85" s="61"/>
      <c r="AE85" s="24"/>
    </row>
    <row r="86" spans="1:31" s="8" customFormat="1" ht="12.75" customHeight="1">
      <c r="A86" s="127"/>
      <c r="B86" s="113"/>
      <c r="C86" s="127"/>
      <c r="D86" s="113"/>
      <c r="E86" s="127"/>
      <c r="F86" s="113"/>
      <c r="G86" s="116"/>
      <c r="H86" s="117"/>
      <c r="I86" s="43"/>
      <c r="J86" s="36"/>
      <c r="K86" s="112"/>
      <c r="L86" s="113"/>
      <c r="M86" s="9"/>
      <c r="N86" s="112"/>
      <c r="O86" s="113"/>
      <c r="P86" s="112"/>
      <c r="Q86" s="113"/>
      <c r="R86" s="112"/>
      <c r="S86" s="113"/>
      <c r="T86" s="112"/>
      <c r="U86" s="113"/>
      <c r="V86" s="9"/>
      <c r="Z86" s="64"/>
      <c r="AA86" s="24"/>
      <c r="AB86" s="13"/>
      <c r="AC86" s="14"/>
      <c r="AD86" s="61"/>
      <c r="AE86" s="27"/>
    </row>
    <row r="87" spans="1:31" s="8" customFormat="1" ht="12.75" customHeight="1">
      <c r="A87" s="127"/>
      <c r="B87" s="113"/>
      <c r="C87" s="127"/>
      <c r="D87" s="113"/>
      <c r="E87" s="127"/>
      <c r="F87" s="113"/>
      <c r="G87" s="128"/>
      <c r="H87" s="126"/>
      <c r="I87" s="72"/>
      <c r="J87" s="36"/>
      <c r="K87" s="112"/>
      <c r="L87" s="113"/>
      <c r="M87" s="9"/>
      <c r="N87" s="112"/>
      <c r="O87" s="113"/>
      <c r="P87" s="112"/>
      <c r="Q87" s="113"/>
      <c r="R87" s="112"/>
      <c r="S87" s="113"/>
      <c r="T87" s="112"/>
      <c r="U87" s="113"/>
      <c r="V87" s="9"/>
      <c r="Z87" s="30"/>
      <c r="AA87" s="24"/>
      <c r="AB87" s="13"/>
      <c r="AC87" s="14"/>
      <c r="AD87" s="61"/>
      <c r="AE87" s="27"/>
    </row>
    <row r="88" spans="1:31" s="8" customFormat="1" ht="12.75" customHeight="1">
      <c r="A88" s="127"/>
      <c r="B88" s="113"/>
      <c r="C88" s="127"/>
      <c r="D88" s="113"/>
      <c r="E88" s="127"/>
      <c r="F88" s="113"/>
      <c r="G88" s="128"/>
      <c r="H88" s="126"/>
      <c r="I88" s="72"/>
      <c r="J88" s="36"/>
      <c r="K88" s="112"/>
      <c r="L88" s="113"/>
      <c r="M88" s="9"/>
      <c r="N88" s="112"/>
      <c r="O88" s="113"/>
      <c r="P88" s="112"/>
      <c r="Q88" s="113"/>
      <c r="R88" s="112"/>
      <c r="S88" s="113"/>
      <c r="T88" s="112"/>
      <c r="U88" s="113"/>
      <c r="V88" s="9"/>
      <c r="Z88" s="64"/>
      <c r="AA88" s="24"/>
      <c r="AB88" s="13"/>
      <c r="AC88" s="14"/>
      <c r="AD88" s="62"/>
      <c r="AE88" s="20"/>
    </row>
    <row r="89" spans="1:31" s="8" customFormat="1" ht="12.75" customHeight="1">
      <c r="A89" s="127"/>
      <c r="B89" s="113"/>
      <c r="C89" s="127"/>
      <c r="D89" s="113"/>
      <c r="E89" s="127"/>
      <c r="F89" s="113"/>
      <c r="G89" s="128"/>
      <c r="H89" s="126"/>
      <c r="I89" s="72"/>
      <c r="J89" s="36"/>
      <c r="K89" s="112"/>
      <c r="L89" s="113"/>
      <c r="M89" s="9"/>
      <c r="N89" s="112"/>
      <c r="O89" s="113"/>
      <c r="P89" s="112"/>
      <c r="Q89" s="113"/>
      <c r="R89" s="112"/>
      <c r="S89" s="113"/>
      <c r="T89" s="112"/>
      <c r="U89" s="113"/>
      <c r="V89" s="9"/>
      <c r="Z89" s="30"/>
      <c r="AA89" s="24"/>
      <c r="AB89" s="13"/>
      <c r="AC89" s="14"/>
      <c r="AD89" s="62"/>
      <c r="AE89" s="20"/>
    </row>
    <row r="90" spans="1:31" s="8" customFormat="1" ht="12.75" customHeight="1">
      <c r="A90" s="127"/>
      <c r="B90" s="113"/>
      <c r="C90" s="127"/>
      <c r="D90" s="113"/>
      <c r="E90" s="127"/>
      <c r="F90" s="113"/>
      <c r="G90" s="128"/>
      <c r="H90" s="126"/>
      <c r="I90" s="72"/>
      <c r="J90" s="36"/>
      <c r="K90" s="112"/>
      <c r="L90" s="113"/>
      <c r="M90" s="9"/>
      <c r="N90" s="112"/>
      <c r="O90" s="113"/>
      <c r="P90" s="112"/>
      <c r="Q90" s="113"/>
      <c r="R90" s="112"/>
      <c r="S90" s="113"/>
      <c r="T90" s="112"/>
      <c r="U90" s="113"/>
      <c r="V90" s="9"/>
      <c r="Z90" s="64"/>
      <c r="AA90" s="24"/>
      <c r="AB90" s="13"/>
      <c r="AC90" s="14"/>
      <c r="AD90" s="62"/>
      <c r="AE90" s="20"/>
    </row>
    <row r="91" spans="1:31" s="8" customFormat="1" ht="12.75" customHeight="1">
      <c r="A91" s="127"/>
      <c r="B91" s="113"/>
      <c r="C91" s="127"/>
      <c r="D91" s="113"/>
      <c r="E91" s="127"/>
      <c r="F91" s="113"/>
      <c r="G91" s="128"/>
      <c r="H91" s="126"/>
      <c r="I91" s="72"/>
      <c r="J91" s="36"/>
      <c r="K91" s="112"/>
      <c r="L91" s="113"/>
      <c r="M91" s="9"/>
      <c r="N91" s="112"/>
      <c r="O91" s="113"/>
      <c r="P91" s="112"/>
      <c r="Q91" s="113"/>
      <c r="R91" s="112"/>
      <c r="S91" s="113"/>
      <c r="T91" s="112"/>
      <c r="U91" s="113"/>
      <c r="V91" s="9"/>
      <c r="Z91" s="33"/>
      <c r="AA91" s="24"/>
      <c r="AB91" s="13"/>
      <c r="AC91" s="14"/>
      <c r="AD91" s="62"/>
      <c r="AE91" s="20"/>
    </row>
    <row r="92" spans="1:31" s="8" customFormat="1" ht="12.75" customHeight="1">
      <c r="A92" s="127"/>
      <c r="B92" s="113"/>
      <c r="C92" s="127"/>
      <c r="D92" s="113"/>
      <c r="E92" s="127"/>
      <c r="F92" s="113"/>
      <c r="G92" s="128"/>
      <c r="H92" s="126"/>
      <c r="I92" s="72"/>
      <c r="J92" s="36"/>
      <c r="K92" s="112"/>
      <c r="L92" s="113"/>
      <c r="M92" s="9"/>
      <c r="N92" s="112"/>
      <c r="O92" s="113"/>
      <c r="P92" s="112"/>
      <c r="Q92" s="113"/>
      <c r="R92" s="112"/>
      <c r="S92" s="113"/>
      <c r="T92" s="112"/>
      <c r="U92" s="113"/>
      <c r="V92" s="9"/>
      <c r="Z92" s="33"/>
      <c r="AA92" s="24"/>
      <c r="AB92" s="13"/>
      <c r="AC92" s="14"/>
      <c r="AD92" s="62"/>
      <c r="AE92" s="20"/>
    </row>
    <row r="93" spans="1:31" s="8" customFormat="1" ht="12.75" customHeight="1">
      <c r="A93" s="127"/>
      <c r="B93" s="113"/>
      <c r="C93" s="127"/>
      <c r="D93" s="113"/>
      <c r="E93" s="127"/>
      <c r="F93" s="113"/>
      <c r="G93" s="128"/>
      <c r="H93" s="126"/>
      <c r="I93" s="72"/>
      <c r="J93" s="36"/>
      <c r="K93" s="112"/>
      <c r="L93" s="113"/>
      <c r="M93" s="9"/>
      <c r="N93" s="112"/>
      <c r="O93" s="113"/>
      <c r="P93" s="112"/>
      <c r="Q93" s="113"/>
      <c r="R93" s="112"/>
      <c r="S93" s="113"/>
      <c r="T93" s="112"/>
      <c r="U93" s="113"/>
      <c r="V93" s="9"/>
      <c r="Z93" s="29"/>
      <c r="AA93" s="28"/>
      <c r="AB93" s="13"/>
      <c r="AC93" s="14"/>
      <c r="AD93" s="62"/>
      <c r="AE93" s="20"/>
    </row>
    <row r="94" spans="1:31" s="8" customFormat="1" ht="12.75" customHeight="1">
      <c r="A94"/>
      <c r="B94"/>
      <c r="C94" s="127"/>
      <c r="D94" s="113"/>
      <c r="E94" s="127"/>
      <c r="F94" s="113"/>
      <c r="G94" s="128"/>
      <c r="H94" s="126"/>
      <c r="I94" s="72"/>
      <c r="J94" s="36"/>
      <c r="K94" s="112"/>
      <c r="L94" s="113"/>
      <c r="M94" s="9"/>
      <c r="N94" s="112"/>
      <c r="O94" s="113"/>
      <c r="P94" s="112"/>
      <c r="Q94" s="113"/>
      <c r="R94" s="112"/>
      <c r="S94" s="113"/>
      <c r="T94" s="112"/>
      <c r="U94" s="113"/>
      <c r="V94" s="9"/>
      <c r="Z94" s="29"/>
      <c r="AA94" s="28"/>
      <c r="AB94" s="13"/>
      <c r="AC94" s="14"/>
      <c r="AD94" s="62"/>
      <c r="AE94" s="20"/>
    </row>
    <row r="95" spans="1:30" s="8" customFormat="1" ht="12.75" customHeight="1">
      <c r="A95"/>
      <c r="B95"/>
      <c r="C95"/>
      <c r="D95"/>
      <c r="E95"/>
      <c r="F95"/>
      <c r="G95"/>
      <c r="H95"/>
      <c r="I95" s="92"/>
      <c r="J95"/>
      <c r="K95"/>
      <c r="L95"/>
      <c r="M95"/>
      <c r="N95"/>
      <c r="O95"/>
      <c r="P95"/>
      <c r="Q95"/>
      <c r="R95"/>
      <c r="S95"/>
      <c r="T95"/>
      <c r="U95"/>
      <c r="V95"/>
      <c r="AD95" s="63"/>
    </row>
    <row r="96" spans="1:30" s="8" customFormat="1" ht="12.75" customHeight="1">
      <c r="A96"/>
      <c r="B96"/>
      <c r="C96"/>
      <c r="D96"/>
      <c r="E96"/>
      <c r="F96"/>
      <c r="G96"/>
      <c r="H96"/>
      <c r="I96" s="92"/>
      <c r="J96"/>
      <c r="K96"/>
      <c r="L96"/>
      <c r="M96"/>
      <c r="N96"/>
      <c r="O96"/>
      <c r="P96"/>
      <c r="Q96"/>
      <c r="R96"/>
      <c r="S96"/>
      <c r="T96"/>
      <c r="U96"/>
      <c r="V96"/>
      <c r="AD96" s="63"/>
    </row>
    <row r="97" spans="1:30" s="8" customFormat="1" ht="12.75" customHeight="1">
      <c r="A97"/>
      <c r="B97"/>
      <c r="C97"/>
      <c r="D97"/>
      <c r="E97"/>
      <c r="F97"/>
      <c r="G97"/>
      <c r="H97"/>
      <c r="I97" s="92"/>
      <c r="J97"/>
      <c r="K97"/>
      <c r="L97"/>
      <c r="M97"/>
      <c r="N97"/>
      <c r="O97"/>
      <c r="P97"/>
      <c r="Q97"/>
      <c r="R97"/>
      <c r="S97"/>
      <c r="T97"/>
      <c r="U97"/>
      <c r="V97"/>
      <c r="AD97" s="63"/>
    </row>
    <row r="98" spans="1:30" s="8" customFormat="1" ht="12.75" customHeight="1">
      <c r="A98"/>
      <c r="B98"/>
      <c r="C98"/>
      <c r="D98"/>
      <c r="E98"/>
      <c r="F98"/>
      <c r="G98"/>
      <c r="H98"/>
      <c r="I98" s="92"/>
      <c r="J98"/>
      <c r="K98"/>
      <c r="L98"/>
      <c r="M98"/>
      <c r="N98"/>
      <c r="O98"/>
      <c r="P98"/>
      <c r="Q98"/>
      <c r="R98"/>
      <c r="S98"/>
      <c r="T98"/>
      <c r="U98"/>
      <c r="V98"/>
      <c r="AD98" s="63"/>
    </row>
    <row r="99" spans="1:30" s="8" customFormat="1" ht="12.75" customHeight="1">
      <c r="A99"/>
      <c r="B99"/>
      <c r="C99"/>
      <c r="D99"/>
      <c r="E99"/>
      <c r="F99"/>
      <c r="G99"/>
      <c r="H99"/>
      <c r="I99" s="92"/>
      <c r="J99"/>
      <c r="K99"/>
      <c r="L99"/>
      <c r="M99"/>
      <c r="N99"/>
      <c r="O99"/>
      <c r="P99"/>
      <c r="Q99"/>
      <c r="R99"/>
      <c r="S99"/>
      <c r="T99"/>
      <c r="U99"/>
      <c r="V99"/>
      <c r="AD99" s="63"/>
    </row>
    <row r="100" spans="1:30" s="8" customFormat="1" ht="12.75" customHeight="1">
      <c r="A100"/>
      <c r="B100"/>
      <c r="C100"/>
      <c r="D100"/>
      <c r="E100"/>
      <c r="F100"/>
      <c r="G100"/>
      <c r="H100"/>
      <c r="I100" s="92"/>
      <c r="J100"/>
      <c r="K100"/>
      <c r="L100"/>
      <c r="M100"/>
      <c r="N100"/>
      <c r="O100"/>
      <c r="P100"/>
      <c r="Q100"/>
      <c r="R100"/>
      <c r="S100"/>
      <c r="T100"/>
      <c r="U100"/>
      <c r="V100"/>
      <c r="AD100" s="63"/>
    </row>
    <row r="101" spans="1:31" s="8" customFormat="1" ht="12.75" customHeight="1">
      <c r="A101"/>
      <c r="B101"/>
      <c r="C101"/>
      <c r="D101"/>
      <c r="E101"/>
      <c r="F101"/>
      <c r="G101"/>
      <c r="H101"/>
      <c r="I101" s="92"/>
      <c r="J101"/>
      <c r="K101"/>
      <c r="L101"/>
      <c r="M101"/>
      <c r="N101"/>
      <c r="O101"/>
      <c r="P101"/>
      <c r="Q101"/>
      <c r="R101"/>
      <c r="S101"/>
      <c r="T101"/>
      <c r="U101"/>
      <c r="V101"/>
      <c r="Z101" s="29"/>
      <c r="AA101" s="19"/>
      <c r="AB101" s="19"/>
      <c r="AC101" s="20"/>
      <c r="AD101" s="60"/>
      <c r="AE101" s="20"/>
    </row>
    <row r="102" spans="1:31" s="8" customFormat="1" ht="12.75" customHeight="1">
      <c r="A102"/>
      <c r="B102"/>
      <c r="C102"/>
      <c r="D102"/>
      <c r="E102"/>
      <c r="F102"/>
      <c r="G102"/>
      <c r="H102"/>
      <c r="I102" s="92"/>
      <c r="J102"/>
      <c r="K102"/>
      <c r="L102"/>
      <c r="M102"/>
      <c r="N102"/>
      <c r="O102"/>
      <c r="P102"/>
      <c r="Q102"/>
      <c r="R102"/>
      <c r="S102"/>
      <c r="T102"/>
      <c r="U102"/>
      <c r="V102"/>
      <c r="Z102" s="25"/>
      <c r="AA102" s="19"/>
      <c r="AB102" s="19"/>
      <c r="AC102" s="20"/>
      <c r="AD102" s="60"/>
      <c r="AE102" s="20"/>
    </row>
    <row r="103" spans="1:31" s="8" customFormat="1" ht="12.75" customHeight="1">
      <c r="A103"/>
      <c r="B103"/>
      <c r="C103"/>
      <c r="D103"/>
      <c r="E103"/>
      <c r="F103"/>
      <c r="G103"/>
      <c r="H103"/>
      <c r="I103" s="92"/>
      <c r="J103"/>
      <c r="K103"/>
      <c r="L103"/>
      <c r="M103"/>
      <c r="N103"/>
      <c r="O103"/>
      <c r="P103"/>
      <c r="Q103"/>
      <c r="R103"/>
      <c r="S103"/>
      <c r="T103"/>
      <c r="U103"/>
      <c r="V103"/>
      <c r="Z103" s="30"/>
      <c r="AA103" s="24"/>
      <c r="AB103" s="13"/>
      <c r="AC103" s="14"/>
      <c r="AD103" s="61"/>
      <c r="AE103" s="24"/>
    </row>
    <row r="104" spans="1:31" s="8" customFormat="1" ht="12.75" customHeight="1">
      <c r="A104"/>
      <c r="B104"/>
      <c r="C104"/>
      <c r="D104"/>
      <c r="E104"/>
      <c r="F104"/>
      <c r="G104"/>
      <c r="H104"/>
      <c r="I104" s="92"/>
      <c r="J104"/>
      <c r="K104"/>
      <c r="L104"/>
      <c r="M104"/>
      <c r="N104"/>
      <c r="O104"/>
      <c r="P104"/>
      <c r="Q104"/>
      <c r="R104"/>
      <c r="S104"/>
      <c r="T104"/>
      <c r="U104"/>
      <c r="V104"/>
      <c r="Z104" s="33"/>
      <c r="AA104" s="24"/>
      <c r="AB104" s="13"/>
      <c r="AC104" s="14"/>
      <c r="AD104" s="61"/>
      <c r="AE104" s="27"/>
    </row>
    <row r="105" spans="1:31" s="8" customFormat="1" ht="12.75" customHeight="1">
      <c r="A105"/>
      <c r="B105"/>
      <c r="C105"/>
      <c r="D105"/>
      <c r="E105"/>
      <c r="F105"/>
      <c r="G105"/>
      <c r="H105"/>
      <c r="I105" s="92"/>
      <c r="J105"/>
      <c r="K105"/>
      <c r="L105"/>
      <c r="M105"/>
      <c r="N105"/>
      <c r="O105"/>
      <c r="P105"/>
      <c r="Q105"/>
      <c r="R105"/>
      <c r="S105"/>
      <c r="T105"/>
      <c r="U105"/>
      <c r="V105"/>
      <c r="Z105" s="30"/>
      <c r="AA105" s="24"/>
      <c r="AB105" s="13"/>
      <c r="AC105" s="14"/>
      <c r="AD105" s="61"/>
      <c r="AE105" s="27"/>
    </row>
    <row r="106" spans="1:31" s="8" customFormat="1" ht="12.75" customHeight="1">
      <c r="A106"/>
      <c r="B106"/>
      <c r="C106"/>
      <c r="D106"/>
      <c r="E106"/>
      <c r="F106"/>
      <c r="G106"/>
      <c r="H106"/>
      <c r="I106" s="92"/>
      <c r="J106"/>
      <c r="K106"/>
      <c r="L106"/>
      <c r="M106"/>
      <c r="N106"/>
      <c r="O106"/>
      <c r="P106"/>
      <c r="Q106"/>
      <c r="R106"/>
      <c r="S106"/>
      <c r="T106"/>
      <c r="U106"/>
      <c r="V106"/>
      <c r="Z106" s="30"/>
      <c r="AA106" s="24"/>
      <c r="AB106" s="13"/>
      <c r="AC106" s="14"/>
      <c r="AD106" s="61"/>
      <c r="AE106" s="27"/>
    </row>
    <row r="107" spans="1:31" s="8" customFormat="1" ht="12.75" customHeight="1">
      <c r="A107"/>
      <c r="B107"/>
      <c r="C107"/>
      <c r="D107"/>
      <c r="E107"/>
      <c r="F107"/>
      <c r="G107"/>
      <c r="H107"/>
      <c r="I107" s="92"/>
      <c r="J107"/>
      <c r="K107"/>
      <c r="L107"/>
      <c r="M107"/>
      <c r="N107"/>
      <c r="O107"/>
      <c r="P107"/>
      <c r="Q107"/>
      <c r="R107"/>
      <c r="S107"/>
      <c r="T107"/>
      <c r="U107"/>
      <c r="V107"/>
      <c r="Z107" s="33"/>
      <c r="AA107" s="24"/>
      <c r="AB107" s="13"/>
      <c r="AC107" s="14"/>
      <c r="AD107" s="62"/>
      <c r="AE107" s="20"/>
    </row>
    <row r="108" spans="1:31" s="8" customFormat="1" ht="12.75" customHeight="1">
      <c r="A108"/>
      <c r="B108"/>
      <c r="C108"/>
      <c r="D108"/>
      <c r="E108"/>
      <c r="F108"/>
      <c r="G108"/>
      <c r="H108"/>
      <c r="I108" s="92"/>
      <c r="J108"/>
      <c r="K108"/>
      <c r="L108"/>
      <c r="M108"/>
      <c r="N108"/>
      <c r="O108"/>
      <c r="P108"/>
      <c r="Q108"/>
      <c r="R108"/>
      <c r="S108"/>
      <c r="T108"/>
      <c r="U108"/>
      <c r="V108"/>
      <c r="Z108" s="30"/>
      <c r="AA108" s="24"/>
      <c r="AB108" s="13"/>
      <c r="AC108" s="14"/>
      <c r="AD108" s="62"/>
      <c r="AE108" s="20"/>
    </row>
    <row r="109" spans="1:31" s="8" customFormat="1" ht="12.75" customHeight="1">
      <c r="A109"/>
      <c r="B109"/>
      <c r="C109"/>
      <c r="D109"/>
      <c r="E109"/>
      <c r="F109"/>
      <c r="G109"/>
      <c r="H109"/>
      <c r="I109" s="92"/>
      <c r="J109"/>
      <c r="K109"/>
      <c r="L109"/>
      <c r="M109"/>
      <c r="N109"/>
      <c r="O109"/>
      <c r="P109"/>
      <c r="Q109"/>
      <c r="R109"/>
      <c r="S109"/>
      <c r="T109"/>
      <c r="U109"/>
      <c r="V109"/>
      <c r="Z109" s="33"/>
      <c r="AA109" s="24"/>
      <c r="AB109" s="13"/>
      <c r="AC109" s="14"/>
      <c r="AD109" s="62"/>
      <c r="AE109" s="20"/>
    </row>
    <row r="110" spans="1:31" s="8" customFormat="1" ht="12.75" customHeight="1">
      <c r="A110"/>
      <c r="B110"/>
      <c r="C110"/>
      <c r="D110"/>
      <c r="E110"/>
      <c r="F110"/>
      <c r="G110"/>
      <c r="H110"/>
      <c r="I110" s="92"/>
      <c r="J110"/>
      <c r="K110"/>
      <c r="L110"/>
      <c r="M110"/>
      <c r="N110"/>
      <c r="O110"/>
      <c r="P110"/>
      <c r="Q110"/>
      <c r="R110"/>
      <c r="S110"/>
      <c r="T110"/>
      <c r="U110"/>
      <c r="V110"/>
      <c r="Z110" s="34"/>
      <c r="AA110" s="28"/>
      <c r="AB110" s="13"/>
      <c r="AC110" s="14"/>
      <c r="AD110" s="62"/>
      <c r="AE110" s="20"/>
    </row>
    <row r="111" spans="1:31" s="8" customFormat="1" ht="12.7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Z111" s="34"/>
      <c r="AA111" s="28"/>
      <c r="AB111" s="13"/>
      <c r="AC111" s="14"/>
      <c r="AD111" s="62"/>
      <c r="AE111" s="20"/>
    </row>
    <row r="112" spans="1:31" s="8" customFormat="1" ht="12.7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Z112" s="34"/>
      <c r="AA112" s="28"/>
      <c r="AB112" s="13"/>
      <c r="AC112" s="14"/>
      <c r="AD112" s="62"/>
      <c r="AE112" s="20"/>
    </row>
    <row r="113" spans="1:31" s="8" customFormat="1" ht="12.7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Z113" s="29"/>
      <c r="AA113" s="28"/>
      <c r="AB113" s="13"/>
      <c r="AC113" s="14"/>
      <c r="AD113" s="62"/>
      <c r="AE113" s="20"/>
    </row>
    <row r="114" spans="1:31" s="8" customFormat="1" ht="12.7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Z114" s="29"/>
      <c r="AA114" s="28"/>
      <c r="AB114" s="13"/>
      <c r="AC114" s="14"/>
      <c r="AD114" s="62"/>
      <c r="AE114" s="20"/>
    </row>
    <row r="115" spans="1:30" s="8" customFormat="1" ht="12.7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AD115" s="63"/>
    </row>
    <row r="116" spans="1:30" s="8" customFormat="1" ht="12.7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AD116" s="63"/>
    </row>
    <row r="117" spans="1:33" s="8" customFormat="1" ht="12.7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AD117" s="63"/>
      <c r="AG117"/>
    </row>
    <row r="118" spans="1:33" s="8" customFormat="1" ht="12.7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AD118" s="63"/>
      <c r="AG118"/>
    </row>
    <row r="119" spans="1:33" s="8" customFormat="1" ht="12.7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AD119" s="63"/>
      <c r="AG119"/>
    </row>
    <row r="120" spans="1:33" s="8" customFormat="1" ht="12.7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AD120" s="63"/>
      <c r="AG120"/>
    </row>
    <row r="121" spans="1:33" s="8" customFormat="1" ht="12.7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AD121" s="63"/>
      <c r="AG121"/>
    </row>
    <row r="122" spans="1:33" s="8" customFormat="1" ht="12.7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AD122" s="63"/>
      <c r="AG122"/>
    </row>
    <row r="123" spans="1:33" s="8" customFormat="1" ht="12.7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AD123" s="63"/>
      <c r="AG123"/>
    </row>
    <row r="124" spans="1:33" s="8" customFormat="1" ht="12.7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AD124" s="63"/>
      <c r="AG124"/>
    </row>
    <row r="125" spans="1:33" s="8" customFormat="1" ht="12.7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AD125" s="63"/>
      <c r="AG125"/>
    </row>
    <row r="126" spans="1:34" s="8" customFormat="1" ht="12.7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AD126" s="63"/>
      <c r="AG126"/>
      <c r="AH126"/>
    </row>
    <row r="127" spans="1:34" s="8" customFormat="1" ht="12.7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AD127" s="63"/>
      <c r="AG127"/>
      <c r="AH127"/>
    </row>
    <row r="128" spans="26:32" ht="12.75">
      <c r="Z128" s="8"/>
      <c r="AA128" s="8"/>
      <c r="AB128" s="8"/>
      <c r="AC128" s="8"/>
      <c r="AD128" s="63"/>
      <c r="AE128" s="8"/>
      <c r="AF128" s="8"/>
    </row>
    <row r="129" spans="26:32" ht="12.75">
      <c r="Z129" s="8"/>
      <c r="AA129" s="8"/>
      <c r="AB129" s="8"/>
      <c r="AC129" s="8"/>
      <c r="AD129" s="63"/>
      <c r="AE129" s="8"/>
      <c r="AF129" s="8"/>
    </row>
    <row r="130" ht="12.75">
      <c r="AF130" s="8"/>
    </row>
    <row r="131" ht="12.75">
      <c r="AF131" s="8"/>
    </row>
  </sheetData>
  <sheetProtection/>
  <mergeCells count="714">
    <mergeCell ref="P46:Q46"/>
    <mergeCell ref="R46:S46"/>
    <mergeCell ref="T46:U46"/>
    <mergeCell ref="N57:O57"/>
    <mergeCell ref="P57:Q57"/>
    <mergeCell ref="R57:S57"/>
    <mergeCell ref="T57:U57"/>
    <mergeCell ref="N49:O49"/>
    <mergeCell ref="R55:S55"/>
    <mergeCell ref="T55:U55"/>
    <mergeCell ref="N68:O68"/>
    <mergeCell ref="P68:Q68"/>
    <mergeCell ref="R68:S68"/>
    <mergeCell ref="T68:U68"/>
    <mergeCell ref="A45:B45"/>
    <mergeCell ref="C46:D46"/>
    <mergeCell ref="E46:F46"/>
    <mergeCell ref="G46:H46"/>
    <mergeCell ref="A56:B56"/>
    <mergeCell ref="C57:D57"/>
    <mergeCell ref="A67:B67"/>
    <mergeCell ref="C68:D68"/>
    <mergeCell ref="E68:F68"/>
    <mergeCell ref="G68:H68"/>
    <mergeCell ref="A59:B59"/>
    <mergeCell ref="C60:D60"/>
    <mergeCell ref="E60:F60"/>
    <mergeCell ref="G60:H60"/>
    <mergeCell ref="A63:B63"/>
    <mergeCell ref="C64:D64"/>
    <mergeCell ref="C77:D77"/>
    <mergeCell ref="E77:F77"/>
    <mergeCell ref="P49:Q49"/>
    <mergeCell ref="R49:S49"/>
    <mergeCell ref="T49:U49"/>
    <mergeCell ref="N60:O60"/>
    <mergeCell ref="P60:Q60"/>
    <mergeCell ref="R60:S60"/>
    <mergeCell ref="T60:U60"/>
    <mergeCell ref="P58:Q58"/>
    <mergeCell ref="T74:U74"/>
    <mergeCell ref="A48:B48"/>
    <mergeCell ref="C49:D49"/>
    <mergeCell ref="E49:F49"/>
    <mergeCell ref="G49:H49"/>
    <mergeCell ref="A70:B70"/>
    <mergeCell ref="C71:D71"/>
    <mergeCell ref="A54:B54"/>
    <mergeCell ref="E57:F57"/>
    <mergeCell ref="G57:H57"/>
    <mergeCell ref="R45:S45"/>
    <mergeCell ref="K49:L49"/>
    <mergeCell ref="K68:L68"/>
    <mergeCell ref="P77:Q77"/>
    <mergeCell ref="R77:S77"/>
    <mergeCell ref="T77:U77"/>
    <mergeCell ref="N69:O69"/>
    <mergeCell ref="P69:Q69"/>
    <mergeCell ref="R63:S63"/>
    <mergeCell ref="T63:U63"/>
    <mergeCell ref="E47:F47"/>
    <mergeCell ref="P44:Q44"/>
    <mergeCell ref="K46:L46"/>
    <mergeCell ref="C42:D42"/>
    <mergeCell ref="E42:F42"/>
    <mergeCell ref="G42:H42"/>
    <mergeCell ref="P47:Q47"/>
    <mergeCell ref="N45:O45"/>
    <mergeCell ref="P45:Q45"/>
    <mergeCell ref="N46:O46"/>
    <mergeCell ref="A60:B60"/>
    <mergeCell ref="E64:F64"/>
    <mergeCell ref="A68:B68"/>
    <mergeCell ref="C69:D69"/>
    <mergeCell ref="E69:F69"/>
    <mergeCell ref="A64:B64"/>
    <mergeCell ref="C65:D65"/>
    <mergeCell ref="E65:F65"/>
    <mergeCell ref="A66:B66"/>
    <mergeCell ref="C67:D67"/>
    <mergeCell ref="A52:B52"/>
    <mergeCell ref="C54:D54"/>
    <mergeCell ref="E54:F54"/>
    <mergeCell ref="A57:B57"/>
    <mergeCell ref="C58:D58"/>
    <mergeCell ref="E58:F58"/>
    <mergeCell ref="A58:B58"/>
    <mergeCell ref="R76:S76"/>
    <mergeCell ref="N77:O77"/>
    <mergeCell ref="P75:Q75"/>
    <mergeCell ref="A62:B62"/>
    <mergeCell ref="C63:D63"/>
    <mergeCell ref="E63:F63"/>
    <mergeCell ref="E67:F67"/>
    <mergeCell ref="G69:H69"/>
    <mergeCell ref="N64:O64"/>
    <mergeCell ref="A76:B76"/>
    <mergeCell ref="R65:S65"/>
    <mergeCell ref="T65:U65"/>
    <mergeCell ref="T61:U61"/>
    <mergeCell ref="G77:H77"/>
    <mergeCell ref="N76:O76"/>
    <mergeCell ref="P76:Q76"/>
    <mergeCell ref="P74:Q74"/>
    <mergeCell ref="R74:S74"/>
    <mergeCell ref="P64:Q64"/>
    <mergeCell ref="R64:S64"/>
    <mergeCell ref="P63:Q63"/>
    <mergeCell ref="G63:H63"/>
    <mergeCell ref="G64:H64"/>
    <mergeCell ref="T62:U62"/>
    <mergeCell ref="R59:S59"/>
    <mergeCell ref="T59:U59"/>
    <mergeCell ref="T64:U64"/>
    <mergeCell ref="K60:L60"/>
    <mergeCell ref="P61:Q61"/>
    <mergeCell ref="R61:S61"/>
    <mergeCell ref="R94:S94"/>
    <mergeCell ref="G54:H54"/>
    <mergeCell ref="K54:L54"/>
    <mergeCell ref="G58:H58"/>
    <mergeCell ref="K58:L58"/>
    <mergeCell ref="T94:U94"/>
    <mergeCell ref="K63:L63"/>
    <mergeCell ref="K64:L64"/>
    <mergeCell ref="K77:L77"/>
    <mergeCell ref="N63:O63"/>
    <mergeCell ref="P93:Q93"/>
    <mergeCell ref="R93:S93"/>
    <mergeCell ref="T93:U93"/>
    <mergeCell ref="A93:B93"/>
    <mergeCell ref="C94:D94"/>
    <mergeCell ref="E94:F94"/>
    <mergeCell ref="G94:H94"/>
    <mergeCell ref="K94:L94"/>
    <mergeCell ref="N94:O94"/>
    <mergeCell ref="P94:Q94"/>
    <mergeCell ref="A92:B92"/>
    <mergeCell ref="C93:D93"/>
    <mergeCell ref="E93:F93"/>
    <mergeCell ref="G93:H93"/>
    <mergeCell ref="K93:L93"/>
    <mergeCell ref="N93:O93"/>
    <mergeCell ref="T91:U91"/>
    <mergeCell ref="A91:B91"/>
    <mergeCell ref="C92:D92"/>
    <mergeCell ref="E92:F92"/>
    <mergeCell ref="G92:H92"/>
    <mergeCell ref="K92:L92"/>
    <mergeCell ref="N92:O92"/>
    <mergeCell ref="P92:Q92"/>
    <mergeCell ref="R92:S92"/>
    <mergeCell ref="T92:U92"/>
    <mergeCell ref="R90:S90"/>
    <mergeCell ref="T90:U90"/>
    <mergeCell ref="A90:B90"/>
    <mergeCell ref="C91:D91"/>
    <mergeCell ref="E91:F91"/>
    <mergeCell ref="G91:H91"/>
    <mergeCell ref="K91:L91"/>
    <mergeCell ref="N91:O91"/>
    <mergeCell ref="P91:Q91"/>
    <mergeCell ref="R91:S91"/>
    <mergeCell ref="P89:Q89"/>
    <mergeCell ref="R89:S89"/>
    <mergeCell ref="T89:U89"/>
    <mergeCell ref="A89:B89"/>
    <mergeCell ref="C90:D90"/>
    <mergeCell ref="E90:F90"/>
    <mergeCell ref="G90:H90"/>
    <mergeCell ref="K90:L90"/>
    <mergeCell ref="N90:O90"/>
    <mergeCell ref="P90:Q90"/>
    <mergeCell ref="A88:B88"/>
    <mergeCell ref="C89:D89"/>
    <mergeCell ref="E89:F89"/>
    <mergeCell ref="G89:H89"/>
    <mergeCell ref="K89:L89"/>
    <mergeCell ref="N89:O89"/>
    <mergeCell ref="T87:U87"/>
    <mergeCell ref="A87:B87"/>
    <mergeCell ref="C88:D88"/>
    <mergeCell ref="E88:F88"/>
    <mergeCell ref="G88:H88"/>
    <mergeCell ref="K88:L88"/>
    <mergeCell ref="N88:O88"/>
    <mergeCell ref="P88:Q88"/>
    <mergeCell ref="R88:S88"/>
    <mergeCell ref="T88:U88"/>
    <mergeCell ref="R86:S86"/>
    <mergeCell ref="T86:U86"/>
    <mergeCell ref="A86:B86"/>
    <mergeCell ref="C87:D87"/>
    <mergeCell ref="E87:F87"/>
    <mergeCell ref="G87:H87"/>
    <mergeCell ref="K87:L87"/>
    <mergeCell ref="N87:O87"/>
    <mergeCell ref="P87:Q87"/>
    <mergeCell ref="R87:S87"/>
    <mergeCell ref="P85:Q85"/>
    <mergeCell ref="R85:S85"/>
    <mergeCell ref="T85:U85"/>
    <mergeCell ref="A85:B85"/>
    <mergeCell ref="C86:D86"/>
    <mergeCell ref="E86:F86"/>
    <mergeCell ref="G86:H86"/>
    <mergeCell ref="K86:L86"/>
    <mergeCell ref="N86:O86"/>
    <mergeCell ref="P86:Q86"/>
    <mergeCell ref="A84:B84"/>
    <mergeCell ref="C85:D85"/>
    <mergeCell ref="E85:F85"/>
    <mergeCell ref="G85:H85"/>
    <mergeCell ref="K85:L85"/>
    <mergeCell ref="N85:O85"/>
    <mergeCell ref="T83:U83"/>
    <mergeCell ref="A83:B83"/>
    <mergeCell ref="C84:D84"/>
    <mergeCell ref="E84:F84"/>
    <mergeCell ref="G84:H84"/>
    <mergeCell ref="K84:L84"/>
    <mergeCell ref="N84:O84"/>
    <mergeCell ref="P84:Q84"/>
    <mergeCell ref="R84:S84"/>
    <mergeCell ref="T84:U84"/>
    <mergeCell ref="R82:S82"/>
    <mergeCell ref="T82:U82"/>
    <mergeCell ref="A82:B82"/>
    <mergeCell ref="C83:D83"/>
    <mergeCell ref="E83:F83"/>
    <mergeCell ref="G83:H83"/>
    <mergeCell ref="K83:L83"/>
    <mergeCell ref="N83:O83"/>
    <mergeCell ref="P83:Q83"/>
    <mergeCell ref="R83:S83"/>
    <mergeCell ref="P81:Q81"/>
    <mergeCell ref="R81:S81"/>
    <mergeCell ref="T81:U81"/>
    <mergeCell ref="A81:B81"/>
    <mergeCell ref="C82:D82"/>
    <mergeCell ref="E82:F82"/>
    <mergeCell ref="G82:H82"/>
    <mergeCell ref="K82:L82"/>
    <mergeCell ref="N82:O82"/>
    <mergeCell ref="P82:Q82"/>
    <mergeCell ref="A80:B80"/>
    <mergeCell ref="C81:D81"/>
    <mergeCell ref="E81:F81"/>
    <mergeCell ref="G81:H81"/>
    <mergeCell ref="K81:L81"/>
    <mergeCell ref="N81:O81"/>
    <mergeCell ref="T79:U79"/>
    <mergeCell ref="A79:B79"/>
    <mergeCell ref="C80:D80"/>
    <mergeCell ref="E80:F80"/>
    <mergeCell ref="G80:H80"/>
    <mergeCell ref="K80:L80"/>
    <mergeCell ref="N80:O80"/>
    <mergeCell ref="P80:Q80"/>
    <mergeCell ref="R80:S80"/>
    <mergeCell ref="T80:U80"/>
    <mergeCell ref="N78:O78"/>
    <mergeCell ref="T78:U78"/>
    <mergeCell ref="A78:B78"/>
    <mergeCell ref="C79:D79"/>
    <mergeCell ref="E79:F79"/>
    <mergeCell ref="G79:H79"/>
    <mergeCell ref="K79:L79"/>
    <mergeCell ref="N79:O79"/>
    <mergeCell ref="P79:Q79"/>
    <mergeCell ref="R79:S79"/>
    <mergeCell ref="R78:S78"/>
    <mergeCell ref="T76:U76"/>
    <mergeCell ref="R75:S75"/>
    <mergeCell ref="T75:U75"/>
    <mergeCell ref="A75:B75"/>
    <mergeCell ref="C76:D76"/>
    <mergeCell ref="E76:F76"/>
    <mergeCell ref="G76:H76"/>
    <mergeCell ref="K76:L76"/>
    <mergeCell ref="A77:B77"/>
    <mergeCell ref="C75:D75"/>
    <mergeCell ref="E75:F75"/>
    <mergeCell ref="G75:H75"/>
    <mergeCell ref="K75:L75"/>
    <mergeCell ref="N75:O75"/>
    <mergeCell ref="P78:Q78"/>
    <mergeCell ref="C78:D78"/>
    <mergeCell ref="E78:F78"/>
    <mergeCell ref="G78:H78"/>
    <mergeCell ref="K78:L78"/>
    <mergeCell ref="A73:B73"/>
    <mergeCell ref="C74:D74"/>
    <mergeCell ref="E74:F74"/>
    <mergeCell ref="G74:H74"/>
    <mergeCell ref="K74:L74"/>
    <mergeCell ref="N74:O74"/>
    <mergeCell ref="A74:B74"/>
    <mergeCell ref="N73:O73"/>
    <mergeCell ref="T73:U73"/>
    <mergeCell ref="R72:S72"/>
    <mergeCell ref="T72:U72"/>
    <mergeCell ref="P73:Q73"/>
    <mergeCell ref="R73:S73"/>
    <mergeCell ref="A72:B72"/>
    <mergeCell ref="C73:D73"/>
    <mergeCell ref="E73:F73"/>
    <mergeCell ref="G73:H73"/>
    <mergeCell ref="K73:L73"/>
    <mergeCell ref="P71:Q71"/>
    <mergeCell ref="R71:S71"/>
    <mergeCell ref="T71:U71"/>
    <mergeCell ref="A71:B71"/>
    <mergeCell ref="C72:D72"/>
    <mergeCell ref="E72:F72"/>
    <mergeCell ref="G72:H72"/>
    <mergeCell ref="K72:L72"/>
    <mergeCell ref="N72:O72"/>
    <mergeCell ref="P72:Q72"/>
    <mergeCell ref="E71:F71"/>
    <mergeCell ref="G71:H71"/>
    <mergeCell ref="K71:L71"/>
    <mergeCell ref="N71:O71"/>
    <mergeCell ref="T67:U67"/>
    <mergeCell ref="P70:Q70"/>
    <mergeCell ref="R70:S70"/>
    <mergeCell ref="T70:U70"/>
    <mergeCell ref="K69:L69"/>
    <mergeCell ref="G67:H67"/>
    <mergeCell ref="A69:B69"/>
    <mergeCell ref="C70:D70"/>
    <mergeCell ref="E70:F70"/>
    <mergeCell ref="G70:H70"/>
    <mergeCell ref="K70:L70"/>
    <mergeCell ref="N70:O70"/>
    <mergeCell ref="R66:S66"/>
    <mergeCell ref="T66:U66"/>
    <mergeCell ref="P67:Q67"/>
    <mergeCell ref="R67:S67"/>
    <mergeCell ref="R69:S69"/>
    <mergeCell ref="T69:U69"/>
    <mergeCell ref="K67:L67"/>
    <mergeCell ref="N67:O67"/>
    <mergeCell ref="P65:Q65"/>
    <mergeCell ref="P66:Q66"/>
    <mergeCell ref="N65:O65"/>
    <mergeCell ref="G65:H65"/>
    <mergeCell ref="K65:L65"/>
    <mergeCell ref="A65:B65"/>
    <mergeCell ref="C66:D66"/>
    <mergeCell ref="E66:F66"/>
    <mergeCell ref="G66:H66"/>
    <mergeCell ref="K66:L66"/>
    <mergeCell ref="N66:O66"/>
    <mergeCell ref="A61:B61"/>
    <mergeCell ref="C62:D62"/>
    <mergeCell ref="E62:F62"/>
    <mergeCell ref="G62:H62"/>
    <mergeCell ref="K62:L62"/>
    <mergeCell ref="N62:O62"/>
    <mergeCell ref="P59:Q59"/>
    <mergeCell ref="N58:O58"/>
    <mergeCell ref="P53:Q53"/>
    <mergeCell ref="P62:Q62"/>
    <mergeCell ref="R62:S62"/>
    <mergeCell ref="C61:D61"/>
    <mergeCell ref="E61:F61"/>
    <mergeCell ref="G61:H61"/>
    <mergeCell ref="K61:L61"/>
    <mergeCell ref="N61:O61"/>
    <mergeCell ref="C59:D59"/>
    <mergeCell ref="E59:F59"/>
    <mergeCell ref="G59:H59"/>
    <mergeCell ref="K59:L59"/>
    <mergeCell ref="N59:O59"/>
    <mergeCell ref="C56:D56"/>
    <mergeCell ref="E56:F56"/>
    <mergeCell ref="G56:H56"/>
    <mergeCell ref="K56:L56"/>
    <mergeCell ref="N56:O56"/>
    <mergeCell ref="T58:U58"/>
    <mergeCell ref="R58:S58"/>
    <mergeCell ref="K57:L57"/>
    <mergeCell ref="R56:S56"/>
    <mergeCell ref="P54:Q54"/>
    <mergeCell ref="R54:S54"/>
    <mergeCell ref="T54:U54"/>
    <mergeCell ref="P55:Q55"/>
    <mergeCell ref="N54:O54"/>
    <mergeCell ref="T56:U56"/>
    <mergeCell ref="P56:Q56"/>
    <mergeCell ref="A53:B53"/>
    <mergeCell ref="C55:D55"/>
    <mergeCell ref="E55:F55"/>
    <mergeCell ref="G55:H55"/>
    <mergeCell ref="K55:L55"/>
    <mergeCell ref="N55:O55"/>
    <mergeCell ref="A55:B55"/>
    <mergeCell ref="T51:U51"/>
    <mergeCell ref="A51:B51"/>
    <mergeCell ref="C52:D52"/>
    <mergeCell ref="E52:F52"/>
    <mergeCell ref="G52:H52"/>
    <mergeCell ref="K52:L52"/>
    <mergeCell ref="N52:O52"/>
    <mergeCell ref="P52:Q52"/>
    <mergeCell ref="R52:S52"/>
    <mergeCell ref="T52:U52"/>
    <mergeCell ref="R50:S50"/>
    <mergeCell ref="T50:U50"/>
    <mergeCell ref="A50:B50"/>
    <mergeCell ref="C51:D51"/>
    <mergeCell ref="E51:F51"/>
    <mergeCell ref="G51:H51"/>
    <mergeCell ref="K51:L51"/>
    <mergeCell ref="N51:O51"/>
    <mergeCell ref="P51:Q51"/>
    <mergeCell ref="R51:S51"/>
    <mergeCell ref="A49:B49"/>
    <mergeCell ref="C50:D50"/>
    <mergeCell ref="E50:F50"/>
    <mergeCell ref="G50:H50"/>
    <mergeCell ref="K50:L50"/>
    <mergeCell ref="N50:O50"/>
    <mergeCell ref="P50:Q50"/>
    <mergeCell ref="A44:B44"/>
    <mergeCell ref="C45:D45"/>
    <mergeCell ref="E45:F45"/>
    <mergeCell ref="G45:H45"/>
    <mergeCell ref="K45:L45"/>
    <mergeCell ref="A47:B47"/>
    <mergeCell ref="C48:D48"/>
    <mergeCell ref="E48:F48"/>
    <mergeCell ref="G48:H48"/>
    <mergeCell ref="P48:Q48"/>
    <mergeCell ref="R48:S48"/>
    <mergeCell ref="T48:U48"/>
    <mergeCell ref="R44:S44"/>
    <mergeCell ref="T44:U44"/>
    <mergeCell ref="N48:O48"/>
    <mergeCell ref="N47:O47"/>
    <mergeCell ref="R47:S47"/>
    <mergeCell ref="T47:U47"/>
    <mergeCell ref="T45:U45"/>
    <mergeCell ref="A42:B42"/>
    <mergeCell ref="C43:D43"/>
    <mergeCell ref="E43:F43"/>
    <mergeCell ref="K48:L48"/>
    <mergeCell ref="K43:L43"/>
    <mergeCell ref="G43:H43"/>
    <mergeCell ref="K47:L47"/>
    <mergeCell ref="G47:H47"/>
    <mergeCell ref="A46:B46"/>
    <mergeCell ref="C47:D47"/>
    <mergeCell ref="N43:O43"/>
    <mergeCell ref="A43:B43"/>
    <mergeCell ref="C44:D44"/>
    <mergeCell ref="E44:F44"/>
    <mergeCell ref="G44:H44"/>
    <mergeCell ref="K44:L44"/>
    <mergeCell ref="N44:O44"/>
    <mergeCell ref="P43:Q43"/>
    <mergeCell ref="R43:S43"/>
    <mergeCell ref="T43:U43"/>
    <mergeCell ref="P41:Q41"/>
    <mergeCell ref="R41:S41"/>
    <mergeCell ref="T41:U41"/>
    <mergeCell ref="N19:O19"/>
    <mergeCell ref="P19:Q19"/>
    <mergeCell ref="R19:S19"/>
    <mergeCell ref="T19:U19"/>
    <mergeCell ref="A41:B41"/>
    <mergeCell ref="C41:D41"/>
    <mergeCell ref="E41:F41"/>
    <mergeCell ref="G41:H41"/>
    <mergeCell ref="K41:L41"/>
    <mergeCell ref="N41:O41"/>
    <mergeCell ref="Q9:Q18"/>
    <mergeCell ref="R9:R18"/>
    <mergeCell ref="S9:S18"/>
    <mergeCell ref="T9:T18"/>
    <mergeCell ref="U9:U18"/>
    <mergeCell ref="A19:B19"/>
    <mergeCell ref="C19:D19"/>
    <mergeCell ref="E19:F19"/>
    <mergeCell ref="G19:H19"/>
    <mergeCell ref="K19:L19"/>
    <mergeCell ref="K9:K18"/>
    <mergeCell ref="L9:L18"/>
    <mergeCell ref="M9:M18"/>
    <mergeCell ref="N9:N18"/>
    <mergeCell ref="O9:O18"/>
    <mergeCell ref="P9:P18"/>
    <mergeCell ref="E9:E18"/>
    <mergeCell ref="F9:F18"/>
    <mergeCell ref="G9:G18"/>
    <mergeCell ref="H9:H18"/>
    <mergeCell ref="I9:I18"/>
    <mergeCell ref="J9:J18"/>
    <mergeCell ref="A6:V6"/>
    <mergeCell ref="A7:I8"/>
    <mergeCell ref="J7:L7"/>
    <mergeCell ref="M7:U8"/>
    <mergeCell ref="V7:V18"/>
    <mergeCell ref="J8:L8"/>
    <mergeCell ref="A9:A18"/>
    <mergeCell ref="B9:B18"/>
    <mergeCell ref="C9:C18"/>
    <mergeCell ref="D9:D18"/>
    <mergeCell ref="A1:V3"/>
    <mergeCell ref="A4:B5"/>
    <mergeCell ref="C4:D5"/>
    <mergeCell ref="E4:J5"/>
    <mergeCell ref="K4:S5"/>
    <mergeCell ref="T4:U5"/>
    <mergeCell ref="V4:V5"/>
    <mergeCell ref="K20:L20"/>
    <mergeCell ref="K21:L21"/>
    <mergeCell ref="K22:L22"/>
    <mergeCell ref="K24:L24"/>
    <mergeCell ref="K25:L25"/>
    <mergeCell ref="K27:L27"/>
    <mergeCell ref="K23:L23"/>
    <mergeCell ref="K28:L28"/>
    <mergeCell ref="K29:L29"/>
    <mergeCell ref="K30:L30"/>
    <mergeCell ref="K31:L31"/>
    <mergeCell ref="K32:L32"/>
    <mergeCell ref="K34:L34"/>
    <mergeCell ref="K36:L36"/>
    <mergeCell ref="K37:L37"/>
    <mergeCell ref="K38:L38"/>
    <mergeCell ref="K39:L39"/>
    <mergeCell ref="K26:L26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C29:D29"/>
    <mergeCell ref="E29:F29"/>
    <mergeCell ref="G29:H29"/>
    <mergeCell ref="C30:D30"/>
    <mergeCell ref="E30:F30"/>
    <mergeCell ref="G30:H30"/>
    <mergeCell ref="C31:D31"/>
    <mergeCell ref="E31:F31"/>
    <mergeCell ref="G31:H31"/>
    <mergeCell ref="C32:D32"/>
    <mergeCell ref="E32:F32"/>
    <mergeCell ref="G32:H32"/>
    <mergeCell ref="C34:D34"/>
    <mergeCell ref="E34:F34"/>
    <mergeCell ref="G34:H34"/>
    <mergeCell ref="C36:D36"/>
    <mergeCell ref="E36:F36"/>
    <mergeCell ref="G36:H36"/>
    <mergeCell ref="C37:D37"/>
    <mergeCell ref="E37:F37"/>
    <mergeCell ref="G37:H37"/>
    <mergeCell ref="C38:D38"/>
    <mergeCell ref="E38:F38"/>
    <mergeCell ref="G38:H38"/>
    <mergeCell ref="C39:D39"/>
    <mergeCell ref="E39:F39"/>
    <mergeCell ref="G39:H39"/>
    <mergeCell ref="N20:O20"/>
    <mergeCell ref="P20:Q20"/>
    <mergeCell ref="R20:S20"/>
    <mergeCell ref="N24:O24"/>
    <mergeCell ref="P24:Q24"/>
    <mergeCell ref="R24:S24"/>
    <mergeCell ref="N27:O27"/>
    <mergeCell ref="T20:U20"/>
    <mergeCell ref="N21:O21"/>
    <mergeCell ref="P21:Q21"/>
    <mergeCell ref="R21:S21"/>
    <mergeCell ref="T21:U21"/>
    <mergeCell ref="N22:O22"/>
    <mergeCell ref="P22:Q22"/>
    <mergeCell ref="R22:S22"/>
    <mergeCell ref="T22:U22"/>
    <mergeCell ref="T24:U24"/>
    <mergeCell ref="N25:O25"/>
    <mergeCell ref="P25:Q25"/>
    <mergeCell ref="R25:S25"/>
    <mergeCell ref="T25:U25"/>
    <mergeCell ref="N26:O26"/>
    <mergeCell ref="P26:Q26"/>
    <mergeCell ref="R26:S26"/>
    <mergeCell ref="T26:U26"/>
    <mergeCell ref="P27:Q27"/>
    <mergeCell ref="R27:S27"/>
    <mergeCell ref="T27:U27"/>
    <mergeCell ref="N28:O28"/>
    <mergeCell ref="P28:Q28"/>
    <mergeCell ref="R28:S28"/>
    <mergeCell ref="T28:U28"/>
    <mergeCell ref="N29:O29"/>
    <mergeCell ref="P29:Q29"/>
    <mergeCell ref="R29:S29"/>
    <mergeCell ref="T29:U29"/>
    <mergeCell ref="N30:O30"/>
    <mergeCell ref="P30:Q30"/>
    <mergeCell ref="R30:S30"/>
    <mergeCell ref="T30:U30"/>
    <mergeCell ref="N31:O31"/>
    <mergeCell ref="P31:Q31"/>
    <mergeCell ref="R31:S31"/>
    <mergeCell ref="T31:U31"/>
    <mergeCell ref="N32:O32"/>
    <mergeCell ref="P32:Q32"/>
    <mergeCell ref="R32:S32"/>
    <mergeCell ref="T32:U32"/>
    <mergeCell ref="N34:O34"/>
    <mergeCell ref="P34:Q34"/>
    <mergeCell ref="R34:S34"/>
    <mergeCell ref="T34:U34"/>
    <mergeCell ref="N36:O36"/>
    <mergeCell ref="P36:Q36"/>
    <mergeCell ref="R36:S36"/>
    <mergeCell ref="T36:U36"/>
    <mergeCell ref="R35:S35"/>
    <mergeCell ref="T35:U35"/>
    <mergeCell ref="N37:O37"/>
    <mergeCell ref="P37:Q37"/>
    <mergeCell ref="R37:S37"/>
    <mergeCell ref="T37:U37"/>
    <mergeCell ref="N38:O38"/>
    <mergeCell ref="P38:Q38"/>
    <mergeCell ref="R38:S38"/>
    <mergeCell ref="T38:U38"/>
    <mergeCell ref="N39:O39"/>
    <mergeCell ref="P39:Q39"/>
    <mergeCell ref="R39:S39"/>
    <mergeCell ref="T39:U39"/>
    <mergeCell ref="C35:D35"/>
    <mergeCell ref="E35:F35"/>
    <mergeCell ref="G35:H35"/>
    <mergeCell ref="K35:L35"/>
    <mergeCell ref="N35:O35"/>
    <mergeCell ref="P35:Q35"/>
    <mergeCell ref="N23:O23"/>
    <mergeCell ref="P23:Q23"/>
    <mergeCell ref="R23:S23"/>
    <mergeCell ref="T23:U23"/>
    <mergeCell ref="C23:D23"/>
    <mergeCell ref="E23:F23"/>
    <mergeCell ref="G23:H23"/>
    <mergeCell ref="C33:D33"/>
    <mergeCell ref="E33:F33"/>
    <mergeCell ref="G33:H33"/>
    <mergeCell ref="K33:L33"/>
    <mergeCell ref="N33:O33"/>
    <mergeCell ref="P33:Q33"/>
    <mergeCell ref="R33:S33"/>
    <mergeCell ref="T33:U33"/>
    <mergeCell ref="C40:D40"/>
    <mergeCell ref="E40:F40"/>
    <mergeCell ref="G40:H40"/>
    <mergeCell ref="K40:L40"/>
    <mergeCell ref="N40:O40"/>
    <mergeCell ref="P40:Q40"/>
    <mergeCell ref="R40:S40"/>
    <mergeCell ref="T40:U40"/>
    <mergeCell ref="K42:L42"/>
    <mergeCell ref="N42:O42"/>
    <mergeCell ref="P42:Q42"/>
    <mergeCell ref="R42:S42"/>
    <mergeCell ref="T42:U42"/>
    <mergeCell ref="C53:D53"/>
    <mergeCell ref="E53:F53"/>
    <mergeCell ref="G53:H53"/>
    <mergeCell ref="K53:L53"/>
    <mergeCell ref="N53:O53"/>
    <mergeCell ref="R53:S53"/>
    <mergeCell ref="T53:U53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23:B23"/>
    <mergeCell ref="A24:B24"/>
    <mergeCell ref="A25:B25"/>
    <mergeCell ref="A26:B26"/>
    <mergeCell ref="A27:B27"/>
  </mergeCells>
  <printOptions/>
  <pageMargins left="0.75" right="0.75" top="1" bottom="1" header="0.5" footer="0.5"/>
  <pageSetup horizontalDpi="600" verticalDpi="600" orientation="landscape" paperSize="17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S76"/>
  <sheetViews>
    <sheetView zoomScale="70" zoomScaleNormal="70" zoomScalePageLayoutView="0" workbookViewId="0" topLeftCell="A1">
      <pane ySplit="18" topLeftCell="A19" activePane="bottomLeft" state="frozen"/>
      <selection pane="topLeft" activeCell="T46" sqref="A46:U46"/>
      <selection pane="bottomLeft" activeCell="AG29" activeCellId="3" sqref="AG20 AG23 AG25 AG29"/>
    </sheetView>
  </sheetViews>
  <sheetFormatPr defaultColWidth="9.140625" defaultRowHeight="12.75"/>
  <cols>
    <col min="1" max="2" width="5.28125" style="0" customWidth="1"/>
    <col min="3" max="4" width="4.28125" style="0" customWidth="1"/>
    <col min="5" max="6" width="5.28125" style="0" customWidth="1"/>
    <col min="7" max="8" width="4.28125" style="0" customWidth="1"/>
    <col min="9" max="9" width="8.7109375" style="0" customWidth="1"/>
    <col min="10" max="10" width="13.7109375" style="0" customWidth="1"/>
    <col min="11" max="12" width="4.28125" style="0" customWidth="1"/>
    <col min="13" max="13" width="8.7109375" style="0" customWidth="1"/>
    <col min="14" max="15" width="4.28125" style="0" customWidth="1"/>
    <col min="16" max="17" width="5.28125" style="0" customWidth="1"/>
    <col min="18" max="19" width="4.28125" style="0" customWidth="1"/>
    <col min="20" max="21" width="5.28125" style="0" customWidth="1"/>
    <col min="22" max="22" width="11.7109375" style="0" customWidth="1"/>
    <col min="23" max="23" width="8.8515625" style="0" customWidth="1"/>
    <col min="24" max="25" width="5.28125" style="0" customWidth="1"/>
    <col min="26" max="27" width="4.28125" style="0" customWidth="1"/>
    <col min="28" max="29" width="5.28125" style="0" customWidth="1"/>
    <col min="30" max="31" width="4.28125" style="0" customWidth="1"/>
    <col min="32" max="32" width="8.7109375" style="0" customWidth="1"/>
    <col min="33" max="33" width="13.7109375" style="0" customWidth="1"/>
    <col min="34" max="35" width="4.28125" style="0" customWidth="1"/>
    <col min="36" max="36" width="8.7109375" style="0" customWidth="1"/>
    <col min="37" max="38" width="4.28125" style="0" customWidth="1"/>
    <col min="39" max="40" width="5.28125" style="0" customWidth="1"/>
    <col min="41" max="42" width="4.28125" style="0" customWidth="1"/>
    <col min="43" max="44" width="5.28125" style="0" customWidth="1"/>
    <col min="45" max="45" width="11.421875" style="0" customWidth="1"/>
    <col min="46" max="46" width="5.7109375" style="0" customWidth="1"/>
  </cols>
  <sheetData>
    <row r="1" spans="1:45" ht="12.75" customHeight="1">
      <c r="A1" s="188" t="s">
        <v>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90"/>
      <c r="W1" s="1"/>
      <c r="X1" s="250" t="s">
        <v>1</v>
      </c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251"/>
    </row>
    <row r="2" spans="1:45" ht="12.75" customHeight="1">
      <c r="A2" s="191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3"/>
      <c r="W2" s="2"/>
      <c r="X2" s="25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253"/>
    </row>
    <row r="3" spans="1:45" ht="12.75" customHeight="1" thickBot="1">
      <c r="A3" s="191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3"/>
      <c r="W3" s="2"/>
      <c r="X3" s="25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253"/>
    </row>
    <row r="4" spans="1:45" ht="12.75" customHeight="1">
      <c r="A4" s="194"/>
      <c r="B4" s="195"/>
      <c r="C4" s="197"/>
      <c r="D4" s="198"/>
      <c r="E4" s="232" t="s">
        <v>50</v>
      </c>
      <c r="F4" s="233"/>
      <c r="G4" s="233"/>
      <c r="H4" s="233"/>
      <c r="I4" s="233"/>
      <c r="J4" s="233"/>
      <c r="K4" s="234"/>
      <c r="L4" s="232" t="s">
        <v>51</v>
      </c>
      <c r="M4" s="233"/>
      <c r="N4" s="233"/>
      <c r="O4" s="233"/>
      <c r="P4" s="233"/>
      <c r="Q4" s="233"/>
      <c r="R4" s="233"/>
      <c r="S4" s="234"/>
      <c r="T4" s="202"/>
      <c r="U4" s="203"/>
      <c r="V4" s="204"/>
      <c r="W4" s="2"/>
      <c r="X4" s="202"/>
      <c r="Y4" s="203"/>
      <c r="Z4" s="203"/>
      <c r="AA4" s="204"/>
      <c r="AB4" s="232" t="s">
        <v>53</v>
      </c>
      <c r="AC4" s="233"/>
      <c r="AD4" s="233"/>
      <c r="AE4" s="233"/>
      <c r="AF4" s="233"/>
      <c r="AG4" s="233"/>
      <c r="AH4" s="234"/>
      <c r="AI4" s="232" t="s">
        <v>54</v>
      </c>
      <c r="AJ4" s="233"/>
      <c r="AK4" s="233"/>
      <c r="AL4" s="233"/>
      <c r="AM4" s="233"/>
      <c r="AN4" s="233"/>
      <c r="AO4" s="233"/>
      <c r="AP4" s="234"/>
      <c r="AQ4" s="202"/>
      <c r="AR4" s="203"/>
      <c r="AS4" s="247"/>
    </row>
    <row r="5" spans="1:45" ht="12.75" customHeight="1" thickBot="1">
      <c r="A5" s="196"/>
      <c r="B5" s="195"/>
      <c r="C5" s="197"/>
      <c r="D5" s="198"/>
      <c r="E5" s="235"/>
      <c r="F5" s="236"/>
      <c r="G5" s="236"/>
      <c r="H5" s="236"/>
      <c r="I5" s="236"/>
      <c r="J5" s="236"/>
      <c r="K5" s="237"/>
      <c r="L5" s="235"/>
      <c r="M5" s="236"/>
      <c r="N5" s="236"/>
      <c r="O5" s="236"/>
      <c r="P5" s="236"/>
      <c r="Q5" s="236"/>
      <c r="R5" s="236"/>
      <c r="S5" s="237"/>
      <c r="T5" s="202"/>
      <c r="U5" s="203"/>
      <c r="V5" s="204"/>
      <c r="W5" s="2"/>
      <c r="X5" s="202"/>
      <c r="Y5" s="203"/>
      <c r="Z5" s="203"/>
      <c r="AA5" s="204"/>
      <c r="AB5" s="235"/>
      <c r="AC5" s="236"/>
      <c r="AD5" s="236"/>
      <c r="AE5" s="236"/>
      <c r="AF5" s="236"/>
      <c r="AG5" s="236"/>
      <c r="AH5" s="237"/>
      <c r="AI5" s="235"/>
      <c r="AJ5" s="236"/>
      <c r="AK5" s="236"/>
      <c r="AL5" s="236"/>
      <c r="AM5" s="236"/>
      <c r="AN5" s="236"/>
      <c r="AO5" s="236"/>
      <c r="AP5" s="237"/>
      <c r="AQ5" s="202"/>
      <c r="AR5" s="203"/>
      <c r="AS5" s="247"/>
    </row>
    <row r="6" spans="1:45" ht="12.75" customHeight="1" thickBot="1">
      <c r="A6" s="168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70"/>
      <c r="W6" s="2"/>
      <c r="X6" s="248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249"/>
    </row>
    <row r="7" spans="1:45" ht="12.75" customHeight="1">
      <c r="A7" s="171" t="s">
        <v>2</v>
      </c>
      <c r="B7" s="172"/>
      <c r="C7" s="172"/>
      <c r="D7" s="172"/>
      <c r="E7" s="172"/>
      <c r="F7" s="172"/>
      <c r="G7" s="172"/>
      <c r="H7" s="172"/>
      <c r="I7" s="173"/>
      <c r="J7" s="177" t="s">
        <v>3</v>
      </c>
      <c r="K7" s="178"/>
      <c r="L7" s="179"/>
      <c r="M7" s="180" t="s">
        <v>5</v>
      </c>
      <c r="N7" s="172"/>
      <c r="O7" s="172"/>
      <c r="P7" s="172"/>
      <c r="Q7" s="172"/>
      <c r="R7" s="172"/>
      <c r="S7" s="172"/>
      <c r="T7" s="172"/>
      <c r="U7" s="173"/>
      <c r="V7" s="184" t="s">
        <v>0</v>
      </c>
      <c r="W7" s="2"/>
      <c r="X7" s="180" t="s">
        <v>2</v>
      </c>
      <c r="Y7" s="172"/>
      <c r="Z7" s="172"/>
      <c r="AA7" s="172"/>
      <c r="AB7" s="172"/>
      <c r="AC7" s="172"/>
      <c r="AD7" s="172"/>
      <c r="AE7" s="172"/>
      <c r="AF7" s="173"/>
      <c r="AG7" s="177" t="s">
        <v>3</v>
      </c>
      <c r="AH7" s="178"/>
      <c r="AI7" s="179"/>
      <c r="AJ7" s="180" t="s">
        <v>5</v>
      </c>
      <c r="AK7" s="172"/>
      <c r="AL7" s="172"/>
      <c r="AM7" s="172"/>
      <c r="AN7" s="172"/>
      <c r="AO7" s="172"/>
      <c r="AP7" s="172"/>
      <c r="AQ7" s="172"/>
      <c r="AR7" s="173"/>
      <c r="AS7" s="244" t="s">
        <v>0</v>
      </c>
    </row>
    <row r="8" spans="1:45" ht="12.75" customHeight="1" thickBot="1">
      <c r="A8" s="174"/>
      <c r="B8" s="175"/>
      <c r="C8" s="175"/>
      <c r="D8" s="175"/>
      <c r="E8" s="175"/>
      <c r="F8" s="175"/>
      <c r="G8" s="175"/>
      <c r="H8" s="175"/>
      <c r="I8" s="176"/>
      <c r="J8" s="187" t="s">
        <v>4</v>
      </c>
      <c r="K8" s="175"/>
      <c r="L8" s="176"/>
      <c r="M8" s="181"/>
      <c r="N8" s="182"/>
      <c r="O8" s="182"/>
      <c r="P8" s="182"/>
      <c r="Q8" s="182"/>
      <c r="R8" s="182"/>
      <c r="S8" s="182"/>
      <c r="T8" s="182"/>
      <c r="U8" s="183"/>
      <c r="V8" s="185"/>
      <c r="W8" s="2"/>
      <c r="X8" s="187"/>
      <c r="Y8" s="175"/>
      <c r="Z8" s="175"/>
      <c r="AA8" s="175"/>
      <c r="AB8" s="175"/>
      <c r="AC8" s="175"/>
      <c r="AD8" s="175"/>
      <c r="AE8" s="175"/>
      <c r="AF8" s="176"/>
      <c r="AG8" s="187" t="s">
        <v>4</v>
      </c>
      <c r="AH8" s="175"/>
      <c r="AI8" s="176"/>
      <c r="AJ8" s="181"/>
      <c r="AK8" s="182"/>
      <c r="AL8" s="182"/>
      <c r="AM8" s="182"/>
      <c r="AN8" s="182"/>
      <c r="AO8" s="182"/>
      <c r="AP8" s="182"/>
      <c r="AQ8" s="182"/>
      <c r="AR8" s="183"/>
      <c r="AS8" s="245"/>
    </row>
    <row r="9" spans="1:45" ht="12.75" customHeight="1">
      <c r="A9" s="165" t="s">
        <v>6</v>
      </c>
      <c r="B9" s="152" t="s">
        <v>7</v>
      </c>
      <c r="C9" s="165" t="s">
        <v>8</v>
      </c>
      <c r="D9" s="152" t="s">
        <v>9</v>
      </c>
      <c r="E9" s="165" t="s">
        <v>7</v>
      </c>
      <c r="F9" s="152" t="s">
        <v>10</v>
      </c>
      <c r="G9" s="165" t="s">
        <v>11</v>
      </c>
      <c r="H9" s="152" t="s">
        <v>12</v>
      </c>
      <c r="I9" s="162" t="s">
        <v>13</v>
      </c>
      <c r="J9" s="162" t="s">
        <v>14</v>
      </c>
      <c r="K9" s="159" t="s">
        <v>15</v>
      </c>
      <c r="L9" s="152" t="s">
        <v>16</v>
      </c>
      <c r="M9" s="162" t="s">
        <v>13</v>
      </c>
      <c r="N9" s="155" t="s">
        <v>11</v>
      </c>
      <c r="O9" s="152" t="s">
        <v>12</v>
      </c>
      <c r="P9" s="155" t="s">
        <v>7</v>
      </c>
      <c r="Q9" s="152" t="s">
        <v>10</v>
      </c>
      <c r="R9" s="155" t="s">
        <v>8</v>
      </c>
      <c r="S9" s="152" t="s">
        <v>9</v>
      </c>
      <c r="T9" s="155" t="s">
        <v>6</v>
      </c>
      <c r="U9" s="152" t="s">
        <v>7</v>
      </c>
      <c r="V9" s="185"/>
      <c r="W9" s="2"/>
      <c r="X9" s="159" t="s">
        <v>6</v>
      </c>
      <c r="Y9" s="152" t="s">
        <v>7</v>
      </c>
      <c r="Z9" s="155" t="s">
        <v>8</v>
      </c>
      <c r="AA9" s="152" t="s">
        <v>9</v>
      </c>
      <c r="AB9" s="155" t="s">
        <v>7</v>
      </c>
      <c r="AC9" s="152" t="s">
        <v>10</v>
      </c>
      <c r="AD9" s="155" t="s">
        <v>11</v>
      </c>
      <c r="AE9" s="152" t="s">
        <v>12</v>
      </c>
      <c r="AF9" s="162" t="s">
        <v>13</v>
      </c>
      <c r="AG9" s="162" t="s">
        <v>14</v>
      </c>
      <c r="AH9" s="159" t="s">
        <v>15</v>
      </c>
      <c r="AI9" s="152" t="s">
        <v>16</v>
      </c>
      <c r="AJ9" s="162" t="s">
        <v>13</v>
      </c>
      <c r="AK9" s="155" t="s">
        <v>11</v>
      </c>
      <c r="AL9" s="152" t="s">
        <v>12</v>
      </c>
      <c r="AM9" s="155" t="s">
        <v>7</v>
      </c>
      <c r="AN9" s="152" t="s">
        <v>10</v>
      </c>
      <c r="AO9" s="155" t="s">
        <v>8</v>
      </c>
      <c r="AP9" s="152" t="s">
        <v>9</v>
      </c>
      <c r="AQ9" s="155" t="s">
        <v>6</v>
      </c>
      <c r="AR9" s="152" t="s">
        <v>7</v>
      </c>
      <c r="AS9" s="245"/>
    </row>
    <row r="10" spans="1:45" ht="12.75" customHeight="1">
      <c r="A10" s="166"/>
      <c r="B10" s="153"/>
      <c r="C10" s="166"/>
      <c r="D10" s="153"/>
      <c r="E10" s="166"/>
      <c r="F10" s="153"/>
      <c r="G10" s="166"/>
      <c r="H10" s="153"/>
      <c r="I10" s="163"/>
      <c r="J10" s="163"/>
      <c r="K10" s="160"/>
      <c r="L10" s="153"/>
      <c r="M10" s="163"/>
      <c r="N10" s="156"/>
      <c r="O10" s="153"/>
      <c r="P10" s="156"/>
      <c r="Q10" s="153"/>
      <c r="R10" s="156"/>
      <c r="S10" s="153"/>
      <c r="T10" s="156"/>
      <c r="U10" s="153"/>
      <c r="V10" s="185"/>
      <c r="W10" s="2"/>
      <c r="X10" s="160"/>
      <c r="Y10" s="153"/>
      <c r="Z10" s="156"/>
      <c r="AA10" s="153"/>
      <c r="AB10" s="156"/>
      <c r="AC10" s="153"/>
      <c r="AD10" s="156"/>
      <c r="AE10" s="153"/>
      <c r="AF10" s="163"/>
      <c r="AG10" s="163"/>
      <c r="AH10" s="160"/>
      <c r="AI10" s="153"/>
      <c r="AJ10" s="163"/>
      <c r="AK10" s="156"/>
      <c r="AL10" s="153"/>
      <c r="AM10" s="156"/>
      <c r="AN10" s="153"/>
      <c r="AO10" s="156"/>
      <c r="AP10" s="153"/>
      <c r="AQ10" s="156"/>
      <c r="AR10" s="153"/>
      <c r="AS10" s="245"/>
    </row>
    <row r="11" spans="1:45" ht="12.75" customHeight="1">
      <c r="A11" s="166"/>
      <c r="B11" s="153"/>
      <c r="C11" s="166"/>
      <c r="D11" s="153"/>
      <c r="E11" s="166"/>
      <c r="F11" s="153"/>
      <c r="G11" s="166"/>
      <c r="H11" s="153"/>
      <c r="I11" s="163"/>
      <c r="J11" s="163"/>
      <c r="K11" s="160"/>
      <c r="L11" s="153"/>
      <c r="M11" s="163"/>
      <c r="N11" s="156"/>
      <c r="O11" s="153"/>
      <c r="P11" s="156"/>
      <c r="Q11" s="153"/>
      <c r="R11" s="156"/>
      <c r="S11" s="153"/>
      <c r="T11" s="156"/>
      <c r="U11" s="153"/>
      <c r="V11" s="185"/>
      <c r="W11" s="2"/>
      <c r="X11" s="160"/>
      <c r="Y11" s="153"/>
      <c r="Z11" s="156"/>
      <c r="AA11" s="153"/>
      <c r="AB11" s="156"/>
      <c r="AC11" s="153"/>
      <c r="AD11" s="156"/>
      <c r="AE11" s="153"/>
      <c r="AF11" s="163"/>
      <c r="AG11" s="163"/>
      <c r="AH11" s="160"/>
      <c r="AI11" s="153"/>
      <c r="AJ11" s="163"/>
      <c r="AK11" s="156"/>
      <c r="AL11" s="153"/>
      <c r="AM11" s="156"/>
      <c r="AN11" s="153"/>
      <c r="AO11" s="156"/>
      <c r="AP11" s="153"/>
      <c r="AQ11" s="156"/>
      <c r="AR11" s="153"/>
      <c r="AS11" s="245"/>
    </row>
    <row r="12" spans="1:45" ht="12.75" customHeight="1">
      <c r="A12" s="166"/>
      <c r="B12" s="153"/>
      <c r="C12" s="166"/>
      <c r="D12" s="153"/>
      <c r="E12" s="166"/>
      <c r="F12" s="153"/>
      <c r="G12" s="166"/>
      <c r="H12" s="153"/>
      <c r="I12" s="163"/>
      <c r="J12" s="163"/>
      <c r="K12" s="160"/>
      <c r="L12" s="153"/>
      <c r="M12" s="163"/>
      <c r="N12" s="156"/>
      <c r="O12" s="153"/>
      <c r="P12" s="156"/>
      <c r="Q12" s="153"/>
      <c r="R12" s="156"/>
      <c r="S12" s="153"/>
      <c r="T12" s="156"/>
      <c r="U12" s="153"/>
      <c r="V12" s="185"/>
      <c r="W12" s="2"/>
      <c r="X12" s="160"/>
      <c r="Y12" s="153"/>
      <c r="Z12" s="156"/>
      <c r="AA12" s="153"/>
      <c r="AB12" s="156"/>
      <c r="AC12" s="153"/>
      <c r="AD12" s="156"/>
      <c r="AE12" s="153"/>
      <c r="AF12" s="163"/>
      <c r="AG12" s="163"/>
      <c r="AH12" s="160"/>
      <c r="AI12" s="153"/>
      <c r="AJ12" s="163"/>
      <c r="AK12" s="156"/>
      <c r="AL12" s="153"/>
      <c r="AM12" s="156"/>
      <c r="AN12" s="153"/>
      <c r="AO12" s="156"/>
      <c r="AP12" s="153"/>
      <c r="AQ12" s="156"/>
      <c r="AR12" s="153"/>
      <c r="AS12" s="245"/>
    </row>
    <row r="13" spans="1:45" ht="12.75" customHeight="1">
      <c r="A13" s="166"/>
      <c r="B13" s="153"/>
      <c r="C13" s="166"/>
      <c r="D13" s="153"/>
      <c r="E13" s="166"/>
      <c r="F13" s="153"/>
      <c r="G13" s="166"/>
      <c r="H13" s="153"/>
      <c r="I13" s="163"/>
      <c r="J13" s="163"/>
      <c r="K13" s="160"/>
      <c r="L13" s="153"/>
      <c r="M13" s="163"/>
      <c r="N13" s="156"/>
      <c r="O13" s="153"/>
      <c r="P13" s="156"/>
      <c r="Q13" s="153"/>
      <c r="R13" s="156"/>
      <c r="S13" s="153"/>
      <c r="T13" s="156"/>
      <c r="U13" s="153"/>
      <c r="V13" s="185"/>
      <c r="W13" s="2"/>
      <c r="X13" s="160"/>
      <c r="Y13" s="153"/>
      <c r="Z13" s="156"/>
      <c r="AA13" s="153"/>
      <c r="AB13" s="156"/>
      <c r="AC13" s="153"/>
      <c r="AD13" s="156"/>
      <c r="AE13" s="153"/>
      <c r="AF13" s="163"/>
      <c r="AG13" s="163"/>
      <c r="AH13" s="160"/>
      <c r="AI13" s="153"/>
      <c r="AJ13" s="163"/>
      <c r="AK13" s="156"/>
      <c r="AL13" s="153"/>
      <c r="AM13" s="156"/>
      <c r="AN13" s="153"/>
      <c r="AO13" s="156"/>
      <c r="AP13" s="153"/>
      <c r="AQ13" s="156"/>
      <c r="AR13" s="153"/>
      <c r="AS13" s="245"/>
    </row>
    <row r="14" spans="1:45" ht="12.75" customHeight="1">
      <c r="A14" s="166"/>
      <c r="B14" s="153"/>
      <c r="C14" s="166"/>
      <c r="D14" s="153"/>
      <c r="E14" s="166"/>
      <c r="F14" s="153"/>
      <c r="G14" s="166"/>
      <c r="H14" s="153"/>
      <c r="I14" s="163"/>
      <c r="J14" s="163"/>
      <c r="K14" s="160"/>
      <c r="L14" s="153"/>
      <c r="M14" s="163"/>
      <c r="N14" s="156"/>
      <c r="O14" s="153"/>
      <c r="P14" s="156"/>
      <c r="Q14" s="153"/>
      <c r="R14" s="156"/>
      <c r="S14" s="153"/>
      <c r="T14" s="156"/>
      <c r="U14" s="153"/>
      <c r="V14" s="185"/>
      <c r="W14" s="2"/>
      <c r="X14" s="160"/>
      <c r="Y14" s="153"/>
      <c r="Z14" s="156"/>
      <c r="AA14" s="153"/>
      <c r="AB14" s="156"/>
      <c r="AC14" s="153"/>
      <c r="AD14" s="156"/>
      <c r="AE14" s="153"/>
      <c r="AF14" s="163"/>
      <c r="AG14" s="163"/>
      <c r="AH14" s="160"/>
      <c r="AI14" s="153"/>
      <c r="AJ14" s="163"/>
      <c r="AK14" s="156"/>
      <c r="AL14" s="153"/>
      <c r="AM14" s="156"/>
      <c r="AN14" s="153"/>
      <c r="AO14" s="156"/>
      <c r="AP14" s="153"/>
      <c r="AQ14" s="156"/>
      <c r="AR14" s="153"/>
      <c r="AS14" s="245"/>
    </row>
    <row r="15" spans="1:45" ht="12.75" customHeight="1">
      <c r="A15" s="166"/>
      <c r="B15" s="153"/>
      <c r="C15" s="166"/>
      <c r="D15" s="153"/>
      <c r="E15" s="166"/>
      <c r="F15" s="153"/>
      <c r="G15" s="166"/>
      <c r="H15" s="153"/>
      <c r="I15" s="163"/>
      <c r="J15" s="163"/>
      <c r="K15" s="160"/>
      <c r="L15" s="153"/>
      <c r="M15" s="163"/>
      <c r="N15" s="156"/>
      <c r="O15" s="153"/>
      <c r="P15" s="156"/>
      <c r="Q15" s="153"/>
      <c r="R15" s="156"/>
      <c r="S15" s="153"/>
      <c r="T15" s="156"/>
      <c r="U15" s="153"/>
      <c r="V15" s="185"/>
      <c r="W15" s="2"/>
      <c r="X15" s="160"/>
      <c r="Y15" s="153"/>
      <c r="Z15" s="156"/>
      <c r="AA15" s="153"/>
      <c r="AB15" s="156"/>
      <c r="AC15" s="153"/>
      <c r="AD15" s="156"/>
      <c r="AE15" s="153"/>
      <c r="AF15" s="163"/>
      <c r="AG15" s="163"/>
      <c r="AH15" s="160"/>
      <c r="AI15" s="153"/>
      <c r="AJ15" s="163"/>
      <c r="AK15" s="156"/>
      <c r="AL15" s="153"/>
      <c r="AM15" s="156"/>
      <c r="AN15" s="153"/>
      <c r="AO15" s="156"/>
      <c r="AP15" s="153"/>
      <c r="AQ15" s="156"/>
      <c r="AR15" s="153"/>
      <c r="AS15" s="245"/>
    </row>
    <row r="16" spans="1:45" ht="12.75" customHeight="1">
      <c r="A16" s="166"/>
      <c r="B16" s="153"/>
      <c r="C16" s="166"/>
      <c r="D16" s="153"/>
      <c r="E16" s="166"/>
      <c r="F16" s="153"/>
      <c r="G16" s="166"/>
      <c r="H16" s="153"/>
      <c r="I16" s="163"/>
      <c r="J16" s="163"/>
      <c r="K16" s="160"/>
      <c r="L16" s="153"/>
      <c r="M16" s="163"/>
      <c r="N16" s="156"/>
      <c r="O16" s="153"/>
      <c r="P16" s="156"/>
      <c r="Q16" s="153"/>
      <c r="R16" s="156"/>
      <c r="S16" s="153"/>
      <c r="T16" s="156"/>
      <c r="U16" s="153"/>
      <c r="V16" s="185"/>
      <c r="W16" s="2"/>
      <c r="X16" s="160"/>
      <c r="Y16" s="153"/>
      <c r="Z16" s="156"/>
      <c r="AA16" s="153"/>
      <c r="AB16" s="156"/>
      <c r="AC16" s="153"/>
      <c r="AD16" s="156"/>
      <c r="AE16" s="153"/>
      <c r="AF16" s="163"/>
      <c r="AG16" s="163"/>
      <c r="AH16" s="160"/>
      <c r="AI16" s="153"/>
      <c r="AJ16" s="163"/>
      <c r="AK16" s="156"/>
      <c r="AL16" s="153"/>
      <c r="AM16" s="156"/>
      <c r="AN16" s="153"/>
      <c r="AO16" s="156"/>
      <c r="AP16" s="153"/>
      <c r="AQ16" s="156"/>
      <c r="AR16" s="153"/>
      <c r="AS16" s="245"/>
    </row>
    <row r="17" spans="1:45" ht="12.75" customHeight="1">
      <c r="A17" s="166"/>
      <c r="B17" s="153"/>
      <c r="C17" s="166"/>
      <c r="D17" s="153"/>
      <c r="E17" s="166"/>
      <c r="F17" s="153"/>
      <c r="G17" s="166"/>
      <c r="H17" s="153"/>
      <c r="I17" s="163"/>
      <c r="J17" s="163"/>
      <c r="K17" s="160"/>
      <c r="L17" s="153"/>
      <c r="M17" s="163"/>
      <c r="N17" s="156"/>
      <c r="O17" s="153"/>
      <c r="P17" s="156"/>
      <c r="Q17" s="153"/>
      <c r="R17" s="156"/>
      <c r="S17" s="153"/>
      <c r="T17" s="156"/>
      <c r="U17" s="153"/>
      <c r="V17" s="185"/>
      <c r="W17" s="2"/>
      <c r="X17" s="160"/>
      <c r="Y17" s="153"/>
      <c r="Z17" s="156"/>
      <c r="AA17" s="153"/>
      <c r="AB17" s="156"/>
      <c r="AC17" s="153"/>
      <c r="AD17" s="156"/>
      <c r="AE17" s="153"/>
      <c r="AF17" s="163"/>
      <c r="AG17" s="163"/>
      <c r="AH17" s="160"/>
      <c r="AI17" s="153"/>
      <c r="AJ17" s="163"/>
      <c r="AK17" s="156"/>
      <c r="AL17" s="153"/>
      <c r="AM17" s="156"/>
      <c r="AN17" s="153"/>
      <c r="AO17" s="156"/>
      <c r="AP17" s="153"/>
      <c r="AQ17" s="156"/>
      <c r="AR17" s="153"/>
      <c r="AS17" s="245"/>
    </row>
    <row r="18" spans="1:45" ht="12.75" customHeight="1" thickBot="1">
      <c r="A18" s="167"/>
      <c r="B18" s="154"/>
      <c r="C18" s="167"/>
      <c r="D18" s="154"/>
      <c r="E18" s="167"/>
      <c r="F18" s="154"/>
      <c r="G18" s="167"/>
      <c r="H18" s="154"/>
      <c r="I18" s="164"/>
      <c r="J18" s="164"/>
      <c r="K18" s="161"/>
      <c r="L18" s="154"/>
      <c r="M18" s="164"/>
      <c r="N18" s="157"/>
      <c r="O18" s="154"/>
      <c r="P18" s="157"/>
      <c r="Q18" s="154"/>
      <c r="R18" s="157"/>
      <c r="S18" s="154"/>
      <c r="T18" s="157"/>
      <c r="U18" s="154"/>
      <c r="V18" s="186"/>
      <c r="W18" s="2"/>
      <c r="X18" s="161"/>
      <c r="Y18" s="154"/>
      <c r="Z18" s="157"/>
      <c r="AA18" s="154"/>
      <c r="AB18" s="157"/>
      <c r="AC18" s="154"/>
      <c r="AD18" s="157"/>
      <c r="AE18" s="154"/>
      <c r="AF18" s="164"/>
      <c r="AG18" s="164"/>
      <c r="AH18" s="161"/>
      <c r="AI18" s="154"/>
      <c r="AJ18" s="164"/>
      <c r="AK18" s="157"/>
      <c r="AL18" s="154"/>
      <c r="AM18" s="157"/>
      <c r="AN18" s="154"/>
      <c r="AO18" s="157"/>
      <c r="AP18" s="154"/>
      <c r="AQ18" s="157"/>
      <c r="AR18" s="154"/>
      <c r="AS18" s="246"/>
    </row>
    <row r="19" spans="1:45" s="8" customFormat="1" ht="12.75" customHeight="1">
      <c r="A19" s="158"/>
      <c r="B19" s="144"/>
      <c r="C19" s="143"/>
      <c r="D19" s="144"/>
      <c r="E19" s="143"/>
      <c r="F19" s="144"/>
      <c r="G19" s="143"/>
      <c r="H19" s="144"/>
      <c r="I19" s="4"/>
      <c r="J19" s="5"/>
      <c r="K19" s="143"/>
      <c r="L19" s="144"/>
      <c r="M19" s="4"/>
      <c r="N19" s="143"/>
      <c r="O19" s="144"/>
      <c r="P19" s="143"/>
      <c r="Q19" s="144"/>
      <c r="R19" s="143"/>
      <c r="S19" s="144"/>
      <c r="T19" s="143"/>
      <c r="U19" s="144"/>
      <c r="V19" s="4"/>
      <c r="W19" s="3"/>
      <c r="X19" s="143"/>
      <c r="Y19" s="144"/>
      <c r="Z19" s="143"/>
      <c r="AA19" s="144"/>
      <c r="AB19" s="143"/>
      <c r="AC19" s="144"/>
      <c r="AD19" s="143"/>
      <c r="AE19" s="144"/>
      <c r="AF19" s="4"/>
      <c r="AG19" s="6"/>
      <c r="AH19" s="143"/>
      <c r="AI19" s="144"/>
      <c r="AJ19" s="4"/>
      <c r="AK19" s="143"/>
      <c r="AL19" s="144"/>
      <c r="AM19" s="143"/>
      <c r="AN19" s="144"/>
      <c r="AO19" s="143"/>
      <c r="AP19" s="144"/>
      <c r="AQ19" s="143"/>
      <c r="AR19" s="144"/>
      <c r="AS19" s="85"/>
    </row>
    <row r="20" spans="1:45" s="8" customFormat="1" ht="12.75" customHeight="1">
      <c r="A20" s="226"/>
      <c r="B20" s="224"/>
      <c r="C20" s="226"/>
      <c r="D20" s="224"/>
      <c r="E20" s="226"/>
      <c r="F20" s="224"/>
      <c r="G20" s="226"/>
      <c r="H20" s="224"/>
      <c r="I20" s="51"/>
      <c r="J20" s="81">
        <f>'SR 12 RAMP A MASTER'!$J21</f>
        <v>85257.0124</v>
      </c>
      <c r="K20" s="123">
        <f>'SR 12 RAMP A MASTER'!$K21</f>
        <v>777.6713</v>
      </c>
      <c r="L20" s="124"/>
      <c r="M20" s="72">
        <f>'SR 12 RAMP A MASTER'!$M21</f>
        <v>16</v>
      </c>
      <c r="N20" s="125">
        <f>'SR 12 RAMP A MASTER'!$N21</f>
        <v>0.02</v>
      </c>
      <c r="O20" s="126"/>
      <c r="P20" s="125">
        <f>'SR 12 RAMP A MASTER'!$P21</f>
        <v>0.32</v>
      </c>
      <c r="Q20" s="126"/>
      <c r="R20" s="227" t="str">
        <f>'SR 12 RAMP A MASTER'!R21</f>
        <v>236:1</v>
      </c>
      <c r="S20" s="228"/>
      <c r="T20" s="123">
        <f>'SR 12 RAMP A MASTER'!$T21</f>
        <v>777.9913</v>
      </c>
      <c r="U20" s="124"/>
      <c r="V20" s="84" t="str">
        <f>'SR 12 RAMP A MASTER'!V21</f>
        <v>TS</v>
      </c>
      <c r="W20" s="3"/>
      <c r="X20" s="112"/>
      <c r="Y20" s="113"/>
      <c r="Z20" s="112"/>
      <c r="AA20" s="113"/>
      <c r="AB20" s="112"/>
      <c r="AC20" s="113"/>
      <c r="AD20" s="112"/>
      <c r="AE20" s="113"/>
      <c r="AF20" s="9"/>
      <c r="AG20" s="37">
        <f>'SR 12 RAMP A MASTER'!$J54</f>
        <v>85892</v>
      </c>
      <c r="AH20" s="123">
        <f>'SR 12 RAMP A MASTER'!$K54</f>
        <v>782.535520957</v>
      </c>
      <c r="AI20" s="124"/>
      <c r="AJ20" s="72">
        <f>'SR 12 RAMP A MASTER'!$M54</f>
        <v>16</v>
      </c>
      <c r="AK20" s="125">
        <f>'SR 12 RAMP A MASTER'!$N54</f>
        <v>0.0004935094014649893</v>
      </c>
      <c r="AL20" s="126"/>
      <c r="AM20" s="125">
        <f>'SR 12 RAMP A MASTER'!$P54</f>
        <v>0.00789615042343983</v>
      </c>
      <c r="AN20" s="126"/>
      <c r="AO20" s="231" t="str">
        <f>'SR 12 RAMP A MASTER'!R54</f>
        <v>179:1</v>
      </c>
      <c r="AP20" s="228"/>
      <c r="AQ20" s="123">
        <f>'SR 12 RAMP A MASTER'!$T54</f>
        <v>782.5434171074235</v>
      </c>
      <c r="AR20" s="124"/>
      <c r="AS20" s="86" t="str">
        <f>'SR 12 RAMP A MASTER'!V54</f>
        <v>FLAT</v>
      </c>
    </row>
    <row r="21" spans="1:45" s="8" customFormat="1" ht="12.75" customHeight="1">
      <c r="A21" s="226"/>
      <c r="B21" s="224"/>
      <c r="C21" s="226"/>
      <c r="D21" s="224"/>
      <c r="E21" s="226"/>
      <c r="F21" s="224"/>
      <c r="G21" s="226"/>
      <c r="H21" s="224"/>
      <c r="I21" s="51"/>
      <c r="J21" s="36">
        <f>'SR 12 RAMP A MASTER'!$J22</f>
        <v>85275</v>
      </c>
      <c r="K21" s="123">
        <f>'SR 12 RAMP A MASTER'!$K22</f>
        <v>777.5812420599999</v>
      </c>
      <c r="L21" s="124"/>
      <c r="M21" s="72">
        <f>'SR 12 RAMP A MASTER'!$M22</f>
        <v>16</v>
      </c>
      <c r="N21" s="125">
        <f>'SR 12 RAMP A MASTER'!$N22</f>
        <v>0.022967953999998864</v>
      </c>
      <c r="O21" s="126"/>
      <c r="P21" s="125">
        <f>'SR 12 RAMP A MASTER'!$P22</f>
        <v>0.36748726399998183</v>
      </c>
      <c r="Q21" s="126"/>
      <c r="R21" s="227" t="str">
        <f>'SR 12 RAMP A MASTER'!R22</f>
        <v>236:1</v>
      </c>
      <c r="S21" s="228"/>
      <c r="T21" s="123">
        <f>'SR 12 RAMP A MASTER'!$T22</f>
        <v>777.9487293239999</v>
      </c>
      <c r="U21" s="124"/>
      <c r="V21" s="84">
        <f>'SR 12 RAMP A MASTER'!V22</f>
        <v>0</v>
      </c>
      <c r="W21" s="3"/>
      <c r="X21" s="112"/>
      <c r="Y21" s="113"/>
      <c r="Z21" s="112"/>
      <c r="AA21" s="113"/>
      <c r="AB21" s="112"/>
      <c r="AC21" s="113"/>
      <c r="AD21" s="112"/>
      <c r="AE21" s="113"/>
      <c r="AF21" s="9"/>
      <c r="AG21" s="36">
        <f>'SR 12 RAMP A MASTER'!$J55</f>
        <v>85900</v>
      </c>
      <c r="AH21" s="123">
        <f>'SR 12 RAMP A MASTER'!$K55</f>
        <v>782.823498125</v>
      </c>
      <c r="AI21" s="124"/>
      <c r="AJ21" s="72">
        <f>'SR 12 RAMP A MASTER'!$M55</f>
        <v>16</v>
      </c>
      <c r="AK21" s="125">
        <f>'SR 12 RAMP A MASTER'!$N55</f>
        <v>-0.002295639443087971</v>
      </c>
      <c r="AL21" s="126"/>
      <c r="AM21" s="125">
        <f>'SR 12 RAMP A MASTER'!$P55</f>
        <v>-0.03673023108940754</v>
      </c>
      <c r="AN21" s="126"/>
      <c r="AO21" s="231" t="str">
        <f>'SR 12 RAMP A MASTER'!R55</f>
        <v>179:1</v>
      </c>
      <c r="AP21" s="228"/>
      <c r="AQ21" s="123">
        <f>'SR 12 RAMP A MASTER'!$T55</f>
        <v>782.7867678939106</v>
      </c>
      <c r="AR21" s="124"/>
      <c r="AS21" s="86">
        <f>'SR 12 RAMP A MASTER'!V55</f>
        <v>0</v>
      </c>
    </row>
    <row r="22" spans="1:45" s="8" customFormat="1" ht="12.75" customHeight="1">
      <c r="A22" s="226"/>
      <c r="B22" s="224"/>
      <c r="C22" s="226"/>
      <c r="D22" s="224"/>
      <c r="E22" s="226"/>
      <c r="F22" s="224"/>
      <c r="G22" s="226"/>
      <c r="H22" s="224"/>
      <c r="I22" s="51"/>
      <c r="J22" s="36">
        <f>'SR 12 RAMP A MASTER'!$J23</f>
        <v>85300</v>
      </c>
      <c r="K22" s="123">
        <f>'SR 12 RAMP A MASTER'!$K23</f>
        <v>777.45609206</v>
      </c>
      <c r="L22" s="124"/>
      <c r="M22" s="72">
        <f>'SR 12 RAMP A MASTER'!$M23</f>
        <v>16</v>
      </c>
      <c r="N22" s="125">
        <f>'SR 12 RAMP A MASTER'!$N23</f>
        <v>0.027092953999998864</v>
      </c>
      <c r="O22" s="126"/>
      <c r="P22" s="125">
        <f>'SR 12 RAMP A MASTER'!$P23</f>
        <v>0.43348726399998183</v>
      </c>
      <c r="Q22" s="126"/>
      <c r="R22" s="227" t="str">
        <f>'SR 12 RAMP A MASTER'!R23</f>
        <v>236:1</v>
      </c>
      <c r="S22" s="228"/>
      <c r="T22" s="123">
        <f>'SR 12 RAMP A MASTER'!$T23</f>
        <v>777.8895793239999</v>
      </c>
      <c r="U22" s="124"/>
      <c r="V22" s="84">
        <f>'SR 12 RAMP A MASTER'!V23</f>
        <v>0</v>
      </c>
      <c r="W22" s="3"/>
      <c r="X22" s="112"/>
      <c r="Y22" s="113"/>
      <c r="Z22" s="112"/>
      <c r="AA22" s="113"/>
      <c r="AB22" s="112"/>
      <c r="AC22" s="113"/>
      <c r="AD22" s="112"/>
      <c r="AE22" s="113"/>
      <c r="AF22" s="9"/>
      <c r="AG22" s="36">
        <f>'SR 12 RAMP A MASTER'!$J56</f>
        <v>85925</v>
      </c>
      <c r="AH22" s="123">
        <f>'SR 12 RAMP A MASTER'!$K56</f>
        <v>783.7651824999999</v>
      </c>
      <c r="AI22" s="124"/>
      <c r="AJ22" s="72">
        <f>'SR 12 RAMP A MASTER'!$M56</f>
        <v>16</v>
      </c>
      <c r="AK22" s="125">
        <f>'SR 12 RAMP A MASTER'!$N56</f>
        <v>-0.011011729582315971</v>
      </c>
      <c r="AL22" s="126"/>
      <c r="AM22" s="125">
        <f>'SR 12 RAMP A MASTER'!$P56</f>
        <v>-0.17618767331705554</v>
      </c>
      <c r="AN22" s="126"/>
      <c r="AO22" s="231" t="str">
        <f>'SR 12 RAMP A MASTER'!R56</f>
        <v>179:1</v>
      </c>
      <c r="AP22" s="228"/>
      <c r="AQ22" s="123">
        <f>'SR 12 RAMP A MASTER'!$T56</f>
        <v>783.5889948266829</v>
      </c>
      <c r="AR22" s="124"/>
      <c r="AS22" s="86">
        <f>'SR 12 RAMP A MASTER'!V56</f>
        <v>0</v>
      </c>
    </row>
    <row r="23" spans="1:45" s="8" customFormat="1" ht="12.75" customHeight="1">
      <c r="A23" s="226"/>
      <c r="B23" s="224"/>
      <c r="C23" s="226"/>
      <c r="D23" s="224"/>
      <c r="E23" s="226"/>
      <c r="F23" s="224"/>
      <c r="G23" s="226"/>
      <c r="H23" s="224"/>
      <c r="I23" s="51"/>
      <c r="J23" s="36">
        <f>'SR 12 RAMP A MASTER'!$J24</f>
        <v>85325</v>
      </c>
      <c r="K23" s="123">
        <f>'SR 12 RAMP A MASTER'!$K24</f>
        <v>777.33094206</v>
      </c>
      <c r="L23" s="124"/>
      <c r="M23" s="72">
        <f>'SR 12 RAMP A MASTER'!$M24</f>
        <v>16</v>
      </c>
      <c r="N23" s="125">
        <f>'SR 12 RAMP A MASTER'!$N24</f>
        <v>0.03121795399999886</v>
      </c>
      <c r="O23" s="126"/>
      <c r="P23" s="125">
        <f>'SR 12 RAMP A MASTER'!$P24</f>
        <v>0.4994872639999818</v>
      </c>
      <c r="Q23" s="126"/>
      <c r="R23" s="227" t="str">
        <f>'SR 12 RAMP A MASTER'!R24</f>
        <v>236:1</v>
      </c>
      <c r="S23" s="228"/>
      <c r="T23" s="123">
        <f>'SR 12 RAMP A MASTER'!$T24</f>
        <v>777.830429324</v>
      </c>
      <c r="U23" s="124"/>
      <c r="V23" s="84">
        <f>'SR 12 RAMP A MASTER'!V24</f>
        <v>0</v>
      </c>
      <c r="W23" s="3"/>
      <c r="X23" s="112"/>
      <c r="Y23" s="113"/>
      <c r="Z23" s="112"/>
      <c r="AA23" s="113"/>
      <c r="AB23" s="112"/>
      <c r="AC23" s="113"/>
      <c r="AD23" s="112"/>
      <c r="AE23" s="113"/>
      <c r="AF23" s="9"/>
      <c r="AG23" s="37">
        <f>'SR 12 RAMP A MASTER'!$J57</f>
        <v>85938.5</v>
      </c>
      <c r="AH23" s="123">
        <f>'SR 12 RAMP A MASTER'!$K57</f>
        <v>784.32</v>
      </c>
      <c r="AI23" s="124"/>
      <c r="AJ23" s="72">
        <f>'SR 12 RAMP A MASTER'!$M57</f>
        <v>16</v>
      </c>
      <c r="AK23" s="125">
        <f>'SR 12 RAMP A MASTER'!$N57</f>
        <v>-0.015718418257499103</v>
      </c>
      <c r="AL23" s="126"/>
      <c r="AM23" s="125">
        <f>'SR 12 RAMP A MASTER'!$P57</f>
        <v>-0.25149469211998565</v>
      </c>
      <c r="AN23" s="126"/>
      <c r="AO23" s="231" t="str">
        <f>'SR 12 RAMP A MASTER'!R57</f>
        <v>179:1</v>
      </c>
      <c r="AP23" s="228"/>
      <c r="AQ23" s="123">
        <f>'SR 12 RAMP A MASTER'!$T57</f>
        <v>784.0685053078801</v>
      </c>
      <c r="AR23" s="124"/>
      <c r="AS23" s="86">
        <f>'SR 12 RAMP A MASTER'!V57</f>
        <v>0</v>
      </c>
    </row>
    <row r="24" spans="1:45" s="8" customFormat="1" ht="12.75" customHeight="1">
      <c r="A24" s="129"/>
      <c r="B24" s="113"/>
      <c r="C24" s="226"/>
      <c r="D24" s="224"/>
      <c r="E24" s="128"/>
      <c r="F24" s="126"/>
      <c r="G24" s="128"/>
      <c r="H24" s="126"/>
      <c r="I24" s="40"/>
      <c r="J24" s="36">
        <f>'SR 12 RAMP A MASTER'!$J25</f>
        <v>85350</v>
      </c>
      <c r="K24" s="123">
        <f>'SR 12 RAMP A MASTER'!$K25</f>
        <v>777.2057920599999</v>
      </c>
      <c r="L24" s="124"/>
      <c r="M24" s="72">
        <f>'SR 12 RAMP A MASTER'!$M25</f>
        <v>16</v>
      </c>
      <c r="N24" s="125">
        <f>'SR 12 RAMP A MASTER'!$N25</f>
        <v>0.035342953999998865</v>
      </c>
      <c r="O24" s="126"/>
      <c r="P24" s="125">
        <f>'SR 12 RAMP A MASTER'!$P25</f>
        <v>0.5654872639999818</v>
      </c>
      <c r="Q24" s="126"/>
      <c r="R24" s="227" t="str">
        <f>'SR 12 RAMP A MASTER'!R25</f>
        <v>236:1</v>
      </c>
      <c r="S24" s="228"/>
      <c r="T24" s="123">
        <f>'SR 12 RAMP A MASTER'!$T25</f>
        <v>777.7712793239999</v>
      </c>
      <c r="U24" s="124"/>
      <c r="V24" s="84">
        <f>'SR 12 RAMP A MASTER'!V25</f>
        <v>0</v>
      </c>
      <c r="W24" s="3"/>
      <c r="X24" s="112"/>
      <c r="Y24" s="113"/>
      <c r="Z24" s="112"/>
      <c r="AA24" s="113"/>
      <c r="AB24" s="112"/>
      <c r="AC24" s="113"/>
      <c r="AD24" s="112"/>
      <c r="AE24" s="113"/>
      <c r="AF24" s="9"/>
      <c r="AG24" s="36">
        <f>'SR 12 RAMP A MASTER'!$J58</f>
        <v>85950</v>
      </c>
      <c r="AH24" s="123">
        <f>'SR 12 RAMP A MASTER'!$K58</f>
        <v>784.7701331249999</v>
      </c>
      <c r="AI24" s="124"/>
      <c r="AJ24" s="72">
        <f>'SR 12 RAMP A MASTER'!$M58</f>
        <v>16</v>
      </c>
      <c r="AK24" s="125">
        <f>'SR 12 RAMP A MASTER'!$N58</f>
        <v>-0.019727819721543985</v>
      </c>
      <c r="AL24" s="126"/>
      <c r="AM24" s="125">
        <f>'SR 12 RAMP A MASTER'!$P58</f>
        <v>-0.31564511554470376</v>
      </c>
      <c r="AN24" s="126"/>
      <c r="AO24" s="231" t="str">
        <f>'SR 12 RAMP A MASTER'!R58</f>
        <v>179:1</v>
      </c>
      <c r="AP24" s="228"/>
      <c r="AQ24" s="123">
        <f>'SR 12 RAMP A MASTER'!$T58</f>
        <v>784.4544880094552</v>
      </c>
      <c r="AR24" s="124"/>
      <c r="AS24" s="86">
        <f>'SR 12 RAMP A MASTER'!V58</f>
        <v>0</v>
      </c>
    </row>
    <row r="25" spans="1:45" s="8" customFormat="1" ht="12.75" customHeight="1">
      <c r="A25" s="129"/>
      <c r="B25" s="113"/>
      <c r="C25" s="226"/>
      <c r="D25" s="224"/>
      <c r="E25" s="128"/>
      <c r="F25" s="126"/>
      <c r="G25" s="128"/>
      <c r="H25" s="126"/>
      <c r="I25" s="40"/>
      <c r="J25" s="36">
        <f>'SR 12 RAMP A MASTER'!$J26</f>
        <v>85375</v>
      </c>
      <c r="K25" s="123">
        <f>'SR 12 RAMP A MASTER'!$K26</f>
        <v>777.0693749999999</v>
      </c>
      <c r="L25" s="124"/>
      <c r="M25" s="72">
        <f>'SR 12 RAMP A MASTER'!$M26</f>
        <v>16</v>
      </c>
      <c r="N25" s="125">
        <f>'SR 12 RAMP A MASTER'!$N26</f>
        <v>0.03946795399999886</v>
      </c>
      <c r="O25" s="126"/>
      <c r="P25" s="125">
        <f>'SR 12 RAMP A MASTER'!$P26</f>
        <v>0.6314872639999818</v>
      </c>
      <c r="Q25" s="126"/>
      <c r="R25" s="227" t="str">
        <f>'SR 12 RAMP A MASTER'!R26</f>
        <v>236:1</v>
      </c>
      <c r="S25" s="228"/>
      <c r="T25" s="123">
        <f>'SR 12 RAMP A MASTER'!$T26</f>
        <v>777.7008622639999</v>
      </c>
      <c r="U25" s="124"/>
      <c r="V25" s="84">
        <f>'SR 12 RAMP A MASTER'!V26</f>
        <v>0</v>
      </c>
      <c r="W25" s="3"/>
      <c r="X25" s="112"/>
      <c r="Y25" s="113"/>
      <c r="Z25" s="112"/>
      <c r="AA25" s="113"/>
      <c r="AB25" s="112"/>
      <c r="AC25" s="113"/>
      <c r="AD25" s="112"/>
      <c r="AE25" s="113"/>
      <c r="AF25" s="9"/>
      <c r="AG25" s="37">
        <f>'SR 12 RAMP A MASTER'!$J59</f>
        <v>85971.124</v>
      </c>
      <c r="AH25" s="123">
        <f>'SR 12 RAMP A MASTER'!$K59</f>
        <v>785.6685896341293</v>
      </c>
      <c r="AI25" s="124"/>
      <c r="AJ25" s="72">
        <f>'SR 12 RAMP A MASTER'!$M59</f>
        <v>16</v>
      </c>
      <c r="AK25" s="125">
        <f>'SR 12 RAMP A MASTER'!$N59</f>
        <v>-0.02709256724558473</v>
      </c>
      <c r="AL25" s="126"/>
      <c r="AM25" s="125">
        <f>'SR 12 RAMP A MASTER'!$P59</f>
        <v>-0.4334810759293557</v>
      </c>
      <c r="AN25" s="126"/>
      <c r="AO25" s="231" t="str">
        <f>'SR 12 RAMP A MASTER'!R59</f>
        <v>179:1</v>
      </c>
      <c r="AP25" s="228"/>
      <c r="AQ25" s="123">
        <f>'SR 12 RAMP A MASTER'!$T59</f>
        <v>785.2351085582</v>
      </c>
      <c r="AR25" s="124"/>
      <c r="AS25" s="86" t="str">
        <f>'SR 12 RAMP A MASTER'!V59</f>
        <v>PC</v>
      </c>
    </row>
    <row r="26" spans="1:45" s="8" customFormat="1" ht="12.75" customHeight="1">
      <c r="A26" s="129"/>
      <c r="B26" s="113"/>
      <c r="C26" s="226"/>
      <c r="D26" s="224"/>
      <c r="E26" s="128"/>
      <c r="F26" s="126"/>
      <c r="G26" s="128"/>
      <c r="H26" s="126"/>
      <c r="I26" s="40"/>
      <c r="J26" s="36">
        <f>'SR 12 RAMP A MASTER'!$J27</f>
        <v>85400</v>
      </c>
      <c r="K26" s="123">
        <f>'SR 12 RAMP A MASTER'!$K27</f>
        <v>776.93295</v>
      </c>
      <c r="L26" s="124"/>
      <c r="M26" s="72">
        <f>'SR 12 RAMP A MASTER'!$M27</f>
        <v>16</v>
      </c>
      <c r="N26" s="125">
        <f>'SR 12 RAMP A MASTER'!$N27</f>
        <v>0.043592953999998865</v>
      </c>
      <c r="O26" s="126"/>
      <c r="P26" s="125">
        <f>'SR 12 RAMP A MASTER'!$P27</f>
        <v>0.6974872639999818</v>
      </c>
      <c r="Q26" s="126"/>
      <c r="R26" s="227" t="str">
        <f>'SR 12 RAMP A MASTER'!R27</f>
        <v>236:1</v>
      </c>
      <c r="S26" s="228"/>
      <c r="T26" s="123">
        <f>'SR 12 RAMP A MASTER'!$T27</f>
        <v>777.630437264</v>
      </c>
      <c r="U26" s="124"/>
      <c r="V26" s="84">
        <f>'SR 12 RAMP A MASTER'!V27</f>
        <v>0</v>
      </c>
      <c r="W26" s="3"/>
      <c r="X26" s="112"/>
      <c r="Y26" s="113"/>
      <c r="Z26" s="112"/>
      <c r="AA26" s="113"/>
      <c r="AB26" s="112"/>
      <c r="AC26" s="113"/>
      <c r="AD26" s="112"/>
      <c r="AE26" s="113"/>
      <c r="AF26" s="9"/>
      <c r="AG26" s="36">
        <f>'SR 12 RAMP A MASTER'!$J60</f>
        <v>85975</v>
      </c>
      <c r="AH26" s="123">
        <f>'SR 12 RAMP A MASTER'!$K60</f>
        <v>785.83835</v>
      </c>
      <c r="AI26" s="124"/>
      <c r="AJ26" s="72">
        <f>'SR 12 RAMP A MASTER'!$M60</f>
        <v>16</v>
      </c>
      <c r="AK26" s="125">
        <f>'SR 12 RAMP A MASTER'!$N60</f>
        <v>-0.028443909860771985</v>
      </c>
      <c r="AL26" s="126"/>
      <c r="AM26" s="125">
        <f>'SR 12 RAMP A MASTER'!$P60</f>
        <v>-0.45510255777235176</v>
      </c>
      <c r="AN26" s="126"/>
      <c r="AO26" s="231" t="str">
        <f>'SR 12 RAMP A MASTER'!R60</f>
        <v>179:1</v>
      </c>
      <c r="AP26" s="228"/>
      <c r="AQ26" s="123">
        <f>'SR 12 RAMP A MASTER'!$T60</f>
        <v>785.3832474422277</v>
      </c>
      <c r="AR26" s="124"/>
      <c r="AS26" s="86">
        <f>'SR 12 RAMP A MASTER'!V60</f>
        <v>0</v>
      </c>
    </row>
    <row r="27" spans="1:45" s="8" customFormat="1" ht="12.75" customHeight="1">
      <c r="A27" s="129"/>
      <c r="B27" s="113"/>
      <c r="C27" s="226"/>
      <c r="D27" s="224"/>
      <c r="E27" s="128"/>
      <c r="F27" s="126"/>
      <c r="G27" s="128"/>
      <c r="H27" s="126"/>
      <c r="I27" s="40"/>
      <c r="J27" s="36">
        <f>'SR 12 RAMP A MASTER'!$J28</f>
        <v>85425</v>
      </c>
      <c r="K27" s="123">
        <f>'SR 12 RAMP A MASTER'!$K28</f>
        <v>776.796525</v>
      </c>
      <c r="L27" s="124"/>
      <c r="M27" s="72">
        <f>'SR 12 RAMP A MASTER'!$M28</f>
        <v>16</v>
      </c>
      <c r="N27" s="125">
        <f>'SR 12 RAMP A MASTER'!$N28</f>
        <v>0.04771795399999886</v>
      </c>
      <c r="O27" s="126"/>
      <c r="P27" s="125">
        <f>'SR 12 RAMP A MASTER'!$P28</f>
        <v>0.7634872639999818</v>
      </c>
      <c r="Q27" s="126"/>
      <c r="R27" s="227" t="str">
        <f>'SR 12 RAMP A MASTER'!R28</f>
        <v>236:1</v>
      </c>
      <c r="S27" s="228"/>
      <c r="T27" s="123">
        <f>'SR 12 RAMP A MASTER'!$T28</f>
        <v>777.560012264</v>
      </c>
      <c r="U27" s="124"/>
      <c r="V27" s="84">
        <f>'SR 12 RAMP A MASTER'!V28</f>
        <v>0</v>
      </c>
      <c r="W27" s="3"/>
      <c r="X27" s="112"/>
      <c r="Y27" s="113"/>
      <c r="Z27" s="112"/>
      <c r="AA27" s="113"/>
      <c r="AB27" s="112"/>
      <c r="AC27" s="113"/>
      <c r="AD27" s="112"/>
      <c r="AE27" s="113"/>
      <c r="AF27" s="9"/>
      <c r="AG27" s="36">
        <f>'SR 12 RAMP A MASTER'!$J61</f>
        <v>86000</v>
      </c>
      <c r="AH27" s="123">
        <f>'SR 12 RAMP A MASTER'!$K61</f>
        <v>786.93815</v>
      </c>
      <c r="AI27" s="124"/>
      <c r="AJ27" s="72">
        <f>'SR 12 RAMP A MASTER'!$M61</f>
        <v>16</v>
      </c>
      <c r="AK27" s="125">
        <f>'SR 12 RAMP A MASTER'!$N61</f>
        <v>-0.03716</v>
      </c>
      <c r="AL27" s="126"/>
      <c r="AM27" s="125">
        <f>'SR 12 RAMP A MASTER'!$P61</f>
        <v>-0.59456</v>
      </c>
      <c r="AN27" s="126"/>
      <c r="AO27" s="231" t="str">
        <f>'SR 12 RAMP A MASTER'!R61</f>
        <v>145:1</v>
      </c>
      <c r="AP27" s="228"/>
      <c r="AQ27" s="123">
        <f>'SR 12 RAMP A MASTER'!$T61</f>
        <v>786.34359</v>
      </c>
      <c r="AR27" s="124"/>
      <c r="AS27" s="86">
        <f>'SR 12 RAMP A MASTER'!V61</f>
        <v>0</v>
      </c>
    </row>
    <row r="28" spans="1:45" s="8" customFormat="1" ht="12.75" customHeight="1">
      <c r="A28" s="129"/>
      <c r="B28" s="113"/>
      <c r="C28" s="225"/>
      <c r="D28" s="224"/>
      <c r="E28" s="128"/>
      <c r="F28" s="126"/>
      <c r="G28" s="128"/>
      <c r="H28" s="126"/>
      <c r="I28" s="40"/>
      <c r="J28" s="36">
        <f>'SR 12 RAMP A MASTER'!$J29</f>
        <v>85450</v>
      </c>
      <c r="K28" s="123">
        <f>'SR 12 RAMP A MASTER'!$K29</f>
        <v>776.6600999999999</v>
      </c>
      <c r="L28" s="124"/>
      <c r="M28" s="72">
        <f>'SR 12 RAMP A MASTER'!$M29</f>
        <v>16</v>
      </c>
      <c r="N28" s="125">
        <f>'SR 12 RAMP A MASTER'!$N29</f>
        <v>0.05184295399999886</v>
      </c>
      <c r="O28" s="126"/>
      <c r="P28" s="125">
        <f>'SR 12 RAMP A MASTER'!$P29</f>
        <v>0.8294872639999817</v>
      </c>
      <c r="Q28" s="126"/>
      <c r="R28" s="227" t="str">
        <f>'SR 12 RAMP A MASTER'!R29</f>
        <v>236:1</v>
      </c>
      <c r="S28" s="228"/>
      <c r="T28" s="123">
        <f>'SR 12 RAMP A MASTER'!$T29</f>
        <v>777.489587264</v>
      </c>
      <c r="U28" s="124"/>
      <c r="V28" s="84">
        <f>'SR 12 RAMP A MASTER'!V29</f>
        <v>0</v>
      </c>
      <c r="W28" s="3"/>
      <c r="X28" s="112"/>
      <c r="Y28" s="113"/>
      <c r="Z28" s="112"/>
      <c r="AA28" s="113"/>
      <c r="AB28" s="112"/>
      <c r="AC28" s="113"/>
      <c r="AD28" s="112"/>
      <c r="AE28" s="113"/>
      <c r="AF28" s="9"/>
      <c r="AG28" s="36">
        <f>'SR 12 RAMP A MASTER'!$J62</f>
        <v>86025</v>
      </c>
      <c r="AH28" s="123">
        <f>'SR 12 RAMP A MASTER'!$K62</f>
        <v>788.038</v>
      </c>
      <c r="AI28" s="124"/>
      <c r="AJ28" s="72">
        <f>'SR 12 RAMP A MASTER'!$M62</f>
        <v>16</v>
      </c>
      <c r="AK28" s="125">
        <f>'SR 12 RAMP A MASTER'!$N62</f>
        <v>-0.02639216719672976</v>
      </c>
      <c r="AL28" s="126"/>
      <c r="AM28" s="125">
        <f>'SR 12 RAMP A MASTER'!$P62</f>
        <v>-0.42227467514767614</v>
      </c>
      <c r="AN28" s="126"/>
      <c r="AO28" s="231" t="str">
        <f>'SR 12 RAMP A MASTER'!R62</f>
        <v>145:1</v>
      </c>
      <c r="AP28" s="228"/>
      <c r="AQ28" s="123">
        <f>'SR 12 RAMP A MASTER'!$T62</f>
        <v>787.6157253248523</v>
      </c>
      <c r="AR28" s="124"/>
      <c r="AS28" s="86">
        <f>'SR 12 RAMP A MASTER'!V62</f>
        <v>0</v>
      </c>
    </row>
    <row r="29" spans="1:45" s="8" customFormat="1" ht="12.75" customHeight="1">
      <c r="A29" s="129"/>
      <c r="B29" s="113"/>
      <c r="C29" s="225"/>
      <c r="D29" s="224"/>
      <c r="E29" s="128"/>
      <c r="F29" s="126"/>
      <c r="G29" s="128"/>
      <c r="H29" s="126"/>
      <c r="I29" s="40"/>
      <c r="J29" s="81">
        <f>'SR 12 RAMP A MASTER'!$J30</f>
        <v>85457.0124</v>
      </c>
      <c r="K29" s="123">
        <f>'SR 12 RAMP A MASTER'!$K30</f>
        <v>776.6136849244</v>
      </c>
      <c r="L29" s="124"/>
      <c r="M29" s="72">
        <f>'SR 12 RAMP A MASTER'!$M30</f>
        <v>16</v>
      </c>
      <c r="N29" s="125">
        <f>'SR 12 RAMP A MASTER'!$N30</f>
        <v>0.053000000000000005</v>
      </c>
      <c r="O29" s="126"/>
      <c r="P29" s="125">
        <f>'SR 12 RAMP A MASTER'!$P30</f>
        <v>0.8480000000000001</v>
      </c>
      <c r="Q29" s="126"/>
      <c r="R29" s="227" t="str">
        <f>'SR 12 RAMP A MASTER'!R30</f>
        <v>236:1</v>
      </c>
      <c r="S29" s="228"/>
      <c r="T29" s="123">
        <f>'SR 12 RAMP A MASTER'!$T30</f>
        <v>777.4616849244</v>
      </c>
      <c r="U29" s="124"/>
      <c r="V29" s="84" t="str">
        <f>'SR 12 RAMP A MASTER'!V30</f>
        <v>SC / FS</v>
      </c>
      <c r="W29" s="3"/>
      <c r="X29" s="112"/>
      <c r="Y29" s="113"/>
      <c r="Z29" s="112"/>
      <c r="AA29" s="113"/>
      <c r="AB29" s="112"/>
      <c r="AC29" s="113"/>
      <c r="AD29" s="112"/>
      <c r="AE29" s="113"/>
      <c r="AF29" s="9"/>
      <c r="AG29" s="37">
        <f>'SR 12 RAMP A MASTER'!$J63</f>
        <v>86044.02</v>
      </c>
      <c r="AH29" s="123">
        <f>'SR 12 RAMP A MASTER'!$K63</f>
        <v>788.8747658800002</v>
      </c>
      <c r="AI29" s="124"/>
      <c r="AJ29" s="72">
        <f>'SR 12 RAMP A MASTER'!$M63</f>
        <v>16</v>
      </c>
      <c r="AK29" s="125">
        <f>'SR 12 RAMP A MASTER'!$N63</f>
        <v>-0.0182</v>
      </c>
      <c r="AL29" s="126"/>
      <c r="AM29" s="125">
        <f>'SR 12 RAMP A MASTER'!$P63</f>
        <v>-0.2912</v>
      </c>
      <c r="AN29" s="126"/>
      <c r="AO29" s="231" t="str">
        <f>'SR 12 RAMP A MASTER'!R63</f>
        <v>145:1</v>
      </c>
      <c r="AP29" s="228"/>
      <c r="AQ29" s="123">
        <f>'SR 12 RAMP A MASTER'!$T63</f>
        <v>788.5835658800002</v>
      </c>
      <c r="AR29" s="124"/>
      <c r="AS29" s="86">
        <f>'SR 12 RAMP A MASTER'!V63</f>
        <v>0</v>
      </c>
    </row>
    <row r="30" spans="1:45" s="8" customFormat="1" ht="12.75" customHeight="1">
      <c r="A30" s="129"/>
      <c r="B30" s="113"/>
      <c r="C30" s="225"/>
      <c r="D30" s="224"/>
      <c r="E30" s="128"/>
      <c r="F30" s="126"/>
      <c r="G30" s="128"/>
      <c r="H30" s="126"/>
      <c r="I30" s="40"/>
      <c r="J30" s="36">
        <f>'SR 12 RAMP A MASTER'!$J31</f>
        <v>85475</v>
      </c>
      <c r="K30" s="123">
        <f>'SR 12 RAMP A MASTER'!$K31</f>
        <v>776.4946</v>
      </c>
      <c r="L30" s="124"/>
      <c r="M30" s="72">
        <f>'SR 12 RAMP A MASTER'!$M31</f>
        <v>16</v>
      </c>
      <c r="N30" s="125">
        <f>'SR 12 RAMP A MASTER'!$N31</f>
        <v>0.053</v>
      </c>
      <c r="O30" s="126"/>
      <c r="P30" s="125">
        <f>'SR 12 RAMP A MASTER'!$P31</f>
        <v>0.848</v>
      </c>
      <c r="Q30" s="126"/>
      <c r="R30" s="227">
        <f>'SR 12 RAMP A MASTER'!R31</f>
        <v>0</v>
      </c>
      <c r="S30" s="228"/>
      <c r="T30" s="123">
        <f>'SR 12 RAMP A MASTER'!$T31</f>
        <v>777.3426</v>
      </c>
      <c r="U30" s="124"/>
      <c r="V30" s="84">
        <f>'SR 12 RAMP A MASTER'!V31</f>
        <v>0</v>
      </c>
      <c r="W30" s="3"/>
      <c r="X30" s="112"/>
      <c r="Y30" s="113"/>
      <c r="Z30" s="112"/>
      <c r="AA30" s="113"/>
      <c r="AB30" s="112"/>
      <c r="AC30" s="113"/>
      <c r="AD30" s="112"/>
      <c r="AE30" s="113"/>
      <c r="AF30" s="9"/>
      <c r="AG30" s="81"/>
      <c r="AH30" s="123"/>
      <c r="AI30" s="124"/>
      <c r="AJ30" s="72"/>
      <c r="AK30" s="125"/>
      <c r="AL30" s="126"/>
      <c r="AM30" s="125"/>
      <c r="AN30" s="126"/>
      <c r="AO30" s="231"/>
      <c r="AP30" s="228"/>
      <c r="AQ30" s="123"/>
      <c r="AR30" s="124"/>
      <c r="AS30" s="86"/>
    </row>
    <row r="31" spans="1:45" s="8" customFormat="1" ht="12.75" customHeight="1">
      <c r="A31" s="129"/>
      <c r="B31" s="113"/>
      <c r="C31" s="225"/>
      <c r="D31" s="224"/>
      <c r="E31" s="128"/>
      <c r="F31" s="126"/>
      <c r="G31" s="128"/>
      <c r="H31" s="126"/>
      <c r="I31" s="40"/>
      <c r="J31" s="36">
        <f>'SR 12 RAMP A MASTER'!$J32</f>
        <v>85500</v>
      </c>
      <c r="K31" s="123">
        <f>'SR 12 RAMP A MASTER'!$K32</f>
        <v>776.360758125</v>
      </c>
      <c r="L31" s="124"/>
      <c r="M31" s="72">
        <f>'SR 12 RAMP A MASTER'!$M32</f>
        <v>16</v>
      </c>
      <c r="N31" s="125">
        <f>'SR 12 RAMP A MASTER'!$N32</f>
        <v>0.053</v>
      </c>
      <c r="O31" s="126"/>
      <c r="P31" s="125">
        <f>'SR 12 RAMP A MASTER'!$P32</f>
        <v>0.848</v>
      </c>
      <c r="Q31" s="126"/>
      <c r="R31" s="227">
        <f>'SR 12 RAMP A MASTER'!R32</f>
        <v>0</v>
      </c>
      <c r="S31" s="228"/>
      <c r="T31" s="123">
        <f>'SR 12 RAMP A MASTER'!$T32</f>
        <v>777.2087581249999</v>
      </c>
      <c r="U31" s="124"/>
      <c r="V31" s="84">
        <f>'SR 12 RAMP A MASTER'!V32</f>
        <v>0</v>
      </c>
      <c r="W31" s="3"/>
      <c r="X31" s="112"/>
      <c r="Y31" s="113"/>
      <c r="Z31" s="112"/>
      <c r="AA31" s="113"/>
      <c r="AB31" s="112"/>
      <c r="AC31" s="113"/>
      <c r="AD31" s="112"/>
      <c r="AE31" s="113"/>
      <c r="AF31" s="9"/>
      <c r="AG31" s="81"/>
      <c r="AH31" s="123"/>
      <c r="AI31" s="124"/>
      <c r="AJ31" s="72"/>
      <c r="AK31" s="125"/>
      <c r="AL31" s="126"/>
      <c r="AM31" s="125"/>
      <c r="AN31" s="126"/>
      <c r="AO31" s="231"/>
      <c r="AP31" s="228"/>
      <c r="AQ31" s="123"/>
      <c r="AR31" s="124"/>
      <c r="AS31" s="86"/>
    </row>
    <row r="32" spans="1:45" s="8" customFormat="1" ht="12.75" customHeight="1">
      <c r="A32" s="129"/>
      <c r="B32" s="113"/>
      <c r="C32" s="225"/>
      <c r="D32" s="224"/>
      <c r="E32" s="128"/>
      <c r="F32" s="126"/>
      <c r="G32" s="128"/>
      <c r="H32" s="126"/>
      <c r="I32" s="40"/>
      <c r="J32" s="36">
        <f>'SR 12 RAMP A MASTER'!$J33</f>
        <v>85525</v>
      </c>
      <c r="K32" s="123">
        <f>'SR 12 RAMP A MASTER'!$K33</f>
        <v>776.2901825</v>
      </c>
      <c r="L32" s="124"/>
      <c r="M32" s="72">
        <f>'SR 12 RAMP A MASTER'!$M33</f>
        <v>16</v>
      </c>
      <c r="N32" s="125">
        <f>'SR 12 RAMP A MASTER'!$N33</f>
        <v>0.053</v>
      </c>
      <c r="O32" s="126"/>
      <c r="P32" s="125">
        <f>'SR 12 RAMP A MASTER'!$P33</f>
        <v>0.848</v>
      </c>
      <c r="Q32" s="126"/>
      <c r="R32" s="227">
        <f>'SR 12 RAMP A MASTER'!R33</f>
        <v>0</v>
      </c>
      <c r="S32" s="228"/>
      <c r="T32" s="123">
        <f>'SR 12 RAMP A MASTER'!$T33</f>
        <v>777.1381825</v>
      </c>
      <c r="U32" s="124"/>
      <c r="V32" s="84">
        <f>'SR 12 RAMP A MASTER'!V33</f>
        <v>0</v>
      </c>
      <c r="W32" s="3"/>
      <c r="X32" s="112"/>
      <c r="Y32" s="113"/>
      <c r="Z32" s="112"/>
      <c r="AA32" s="113"/>
      <c r="AB32" s="112"/>
      <c r="AC32" s="113"/>
      <c r="AD32" s="112"/>
      <c r="AE32" s="113"/>
      <c r="AF32" s="9"/>
      <c r="AG32" s="81"/>
      <c r="AH32" s="123"/>
      <c r="AI32" s="124"/>
      <c r="AJ32" s="72"/>
      <c r="AK32" s="125"/>
      <c r="AL32" s="126"/>
      <c r="AM32" s="125"/>
      <c r="AN32" s="126"/>
      <c r="AO32" s="231"/>
      <c r="AP32" s="228"/>
      <c r="AQ32" s="123"/>
      <c r="AR32" s="124"/>
      <c r="AS32" s="86"/>
    </row>
    <row r="33" spans="1:45" s="8" customFormat="1" ht="12.75" customHeight="1">
      <c r="A33" s="129"/>
      <c r="B33" s="113"/>
      <c r="C33" s="225"/>
      <c r="D33" s="224"/>
      <c r="E33" s="128"/>
      <c r="F33" s="126"/>
      <c r="G33" s="128"/>
      <c r="H33" s="126"/>
      <c r="I33" s="40"/>
      <c r="J33" s="36">
        <f>'SR 12 RAMP A MASTER'!$J34</f>
        <v>85550</v>
      </c>
      <c r="K33" s="123">
        <f>'SR 12 RAMP A MASTER'!$K34</f>
        <v>776.2828731249999</v>
      </c>
      <c r="L33" s="124"/>
      <c r="M33" s="72">
        <f>'SR 12 RAMP A MASTER'!$M34</f>
        <v>16</v>
      </c>
      <c r="N33" s="125">
        <f>'SR 12 RAMP A MASTER'!$N34</f>
        <v>0.053</v>
      </c>
      <c r="O33" s="126"/>
      <c r="P33" s="125">
        <f>'SR 12 RAMP A MASTER'!$P34</f>
        <v>0.848</v>
      </c>
      <c r="Q33" s="126"/>
      <c r="R33" s="227">
        <f>'SR 12 RAMP A MASTER'!R34</f>
        <v>0</v>
      </c>
      <c r="S33" s="228"/>
      <c r="T33" s="123">
        <f>'SR 12 RAMP A MASTER'!$T34</f>
        <v>777.1308731249999</v>
      </c>
      <c r="U33" s="124"/>
      <c r="V33" s="84">
        <f>'SR 12 RAMP A MASTER'!V34</f>
        <v>0</v>
      </c>
      <c r="W33" s="3"/>
      <c r="X33" s="112"/>
      <c r="Y33" s="113"/>
      <c r="Z33" s="112"/>
      <c r="AA33" s="113"/>
      <c r="AB33" s="112"/>
      <c r="AC33" s="113"/>
      <c r="AD33" s="112"/>
      <c r="AE33" s="113"/>
      <c r="AF33" s="9"/>
      <c r="AG33" s="81"/>
      <c r="AH33" s="123"/>
      <c r="AI33" s="124"/>
      <c r="AJ33" s="72"/>
      <c r="AK33" s="125"/>
      <c r="AL33" s="126"/>
      <c r="AM33" s="125"/>
      <c r="AN33" s="126"/>
      <c r="AO33" s="231"/>
      <c r="AP33" s="228"/>
      <c r="AQ33" s="123"/>
      <c r="AR33" s="124"/>
      <c r="AS33" s="86"/>
    </row>
    <row r="34" spans="1:45" s="8" customFormat="1" ht="12.75" customHeight="1">
      <c r="A34" s="129"/>
      <c r="B34" s="113"/>
      <c r="C34" s="225"/>
      <c r="D34" s="224"/>
      <c r="E34" s="128"/>
      <c r="F34" s="126"/>
      <c r="G34" s="128"/>
      <c r="H34" s="126"/>
      <c r="I34" s="40"/>
      <c r="J34" s="81">
        <f>'SR 12 RAMP A MASTER'!$J35</f>
        <v>85551.32</v>
      </c>
      <c r="K34" s="123">
        <f>'SR 12 RAMP A MASTER'!$K35</f>
        <v>776.2842456070913</v>
      </c>
      <c r="L34" s="124"/>
      <c r="M34" s="72">
        <f>'SR 12 RAMP A MASTER'!$M35</f>
        <v>16</v>
      </c>
      <c r="N34" s="125">
        <f>'SR 12 RAMP A MASTER'!$N35</f>
        <v>0.053</v>
      </c>
      <c r="O34" s="126"/>
      <c r="P34" s="125">
        <f>'SR 12 RAMP A MASTER'!$P35</f>
        <v>0.848</v>
      </c>
      <c r="Q34" s="126"/>
      <c r="R34" s="227" t="str">
        <f>'SR 12 RAMP A MASTER'!R35</f>
        <v>1155:1</v>
      </c>
      <c r="S34" s="228"/>
      <c r="T34" s="123">
        <f>'SR 12 RAMP A MASTER'!$T35</f>
        <v>777.1322456070912</v>
      </c>
      <c r="U34" s="124"/>
      <c r="V34" s="84" t="str">
        <f>'SR 12 RAMP A MASTER'!V35</f>
        <v>FS</v>
      </c>
      <c r="W34" s="3"/>
      <c r="X34" s="112"/>
      <c r="Y34" s="113"/>
      <c r="Z34" s="112"/>
      <c r="AA34" s="113"/>
      <c r="AB34" s="112"/>
      <c r="AC34" s="113"/>
      <c r="AD34" s="112"/>
      <c r="AE34" s="113"/>
      <c r="AF34" s="9"/>
      <c r="AG34" s="81"/>
      <c r="AH34" s="123"/>
      <c r="AI34" s="124"/>
      <c r="AJ34" s="72"/>
      <c r="AK34" s="125"/>
      <c r="AL34" s="126"/>
      <c r="AM34" s="125"/>
      <c r="AN34" s="126"/>
      <c r="AO34" s="231"/>
      <c r="AP34" s="228"/>
      <c r="AQ34" s="123"/>
      <c r="AR34" s="124"/>
      <c r="AS34" s="86"/>
    </row>
    <row r="35" spans="1:45" s="8" customFormat="1" ht="12.75" customHeight="1">
      <c r="A35" s="129"/>
      <c r="B35" s="113"/>
      <c r="C35" s="225"/>
      <c r="D35" s="224"/>
      <c r="E35" s="128"/>
      <c r="F35" s="126"/>
      <c r="G35" s="128"/>
      <c r="H35" s="126"/>
      <c r="I35" s="40"/>
      <c r="J35" s="36">
        <f>'SR 12 RAMP A MASTER'!$J36</f>
        <v>85575</v>
      </c>
      <c r="K35" s="123">
        <f>'SR 12 RAMP A MASTER'!$K36</f>
        <v>776.33883</v>
      </c>
      <c r="L35" s="124"/>
      <c r="M35" s="72">
        <f>'SR 12 RAMP A MASTER'!$M36</f>
        <v>16</v>
      </c>
      <c r="N35" s="125">
        <f>'SR 12 RAMP A MASTER'!$N36</f>
        <v>0.05428138528138504</v>
      </c>
      <c r="O35" s="126"/>
      <c r="P35" s="125">
        <f>'SR 12 RAMP A MASTER'!$P36</f>
        <v>0.8685021645021607</v>
      </c>
      <c r="Q35" s="126"/>
      <c r="R35" s="227" t="str">
        <f>'SR 12 RAMP A MASTER'!R36</f>
        <v>1155:1</v>
      </c>
      <c r="S35" s="228"/>
      <c r="T35" s="123">
        <f>'SR 12 RAMP A MASTER'!$T36</f>
        <v>777.2073321645022</v>
      </c>
      <c r="U35" s="124"/>
      <c r="V35" s="84">
        <f>'SR 12 RAMP A MASTER'!V36</f>
        <v>0</v>
      </c>
      <c r="W35" s="3"/>
      <c r="X35" s="112"/>
      <c r="Y35" s="113"/>
      <c r="Z35" s="112"/>
      <c r="AA35" s="113"/>
      <c r="AB35" s="112"/>
      <c r="AC35" s="113"/>
      <c r="AD35" s="112"/>
      <c r="AE35" s="113"/>
      <c r="AF35" s="9"/>
      <c r="AG35" s="81"/>
      <c r="AH35" s="123"/>
      <c r="AI35" s="124"/>
      <c r="AJ35" s="72"/>
      <c r="AK35" s="125"/>
      <c r="AL35" s="126"/>
      <c r="AM35" s="125"/>
      <c r="AN35" s="126"/>
      <c r="AO35" s="231"/>
      <c r="AP35" s="228"/>
      <c r="AQ35" s="123"/>
      <c r="AR35" s="124"/>
      <c r="AS35" s="86"/>
    </row>
    <row r="36" spans="1:45" s="8" customFormat="1" ht="12.75" customHeight="1">
      <c r="A36" s="129"/>
      <c r="B36" s="113"/>
      <c r="C36" s="225"/>
      <c r="D36" s="224"/>
      <c r="E36" s="128"/>
      <c r="F36" s="126"/>
      <c r="G36" s="128"/>
      <c r="H36" s="126"/>
      <c r="I36" s="40"/>
      <c r="J36" s="36">
        <f>'SR 12 RAMP A MASTER'!$J37</f>
        <v>85600</v>
      </c>
      <c r="K36" s="123">
        <f>'SR 12 RAMP A MASTER'!$K37</f>
        <v>776.458053125</v>
      </c>
      <c r="L36" s="124"/>
      <c r="M36" s="72">
        <f>'SR 12 RAMP A MASTER'!$M37</f>
        <v>16</v>
      </c>
      <c r="N36" s="125">
        <f>'SR 12 RAMP A MASTER'!$N37</f>
        <v>0.055634199134199036</v>
      </c>
      <c r="O36" s="126"/>
      <c r="P36" s="125">
        <f>'SR 12 RAMP A MASTER'!$P37</f>
        <v>0.8901471861471846</v>
      </c>
      <c r="Q36" s="126"/>
      <c r="R36" s="227" t="str">
        <f>'SR 12 RAMP A MASTER'!R37</f>
        <v>1155:1</v>
      </c>
      <c r="S36" s="228"/>
      <c r="T36" s="123">
        <f>'SR 12 RAMP A MASTER'!$T37</f>
        <v>777.3482003111471</v>
      </c>
      <c r="U36" s="124"/>
      <c r="V36" s="84">
        <f>'SR 12 RAMP A MASTER'!V37</f>
        <v>0</v>
      </c>
      <c r="W36" s="3"/>
      <c r="X36" s="112"/>
      <c r="Y36" s="113"/>
      <c r="Z36" s="112"/>
      <c r="AA36" s="113"/>
      <c r="AB36" s="112"/>
      <c r="AC36" s="113"/>
      <c r="AD36" s="112"/>
      <c r="AE36" s="113"/>
      <c r="AF36" s="9"/>
      <c r="AG36" s="81"/>
      <c r="AH36" s="123"/>
      <c r="AI36" s="124"/>
      <c r="AJ36" s="72"/>
      <c r="AK36" s="125"/>
      <c r="AL36" s="126"/>
      <c r="AM36" s="125"/>
      <c r="AN36" s="126"/>
      <c r="AO36" s="231"/>
      <c r="AP36" s="228"/>
      <c r="AQ36" s="123"/>
      <c r="AR36" s="124"/>
      <c r="AS36" s="86"/>
    </row>
    <row r="37" spans="1:45" s="8" customFormat="1" ht="12.75" customHeight="1">
      <c r="A37" s="129"/>
      <c r="B37" s="113"/>
      <c r="C37" s="225"/>
      <c r="D37" s="224"/>
      <c r="E37" s="128"/>
      <c r="F37" s="126"/>
      <c r="G37" s="128"/>
      <c r="H37" s="126"/>
      <c r="I37" s="40"/>
      <c r="J37" s="81">
        <f>'SR 12 RAMP A MASTER'!$J38</f>
        <v>85617.32</v>
      </c>
      <c r="K37" s="123">
        <f>'SR 12 RAMP A MASTER'!$K38</f>
        <v>776.5777493442113</v>
      </c>
      <c r="L37" s="124"/>
      <c r="M37" s="72">
        <f>'SR 12 RAMP A MASTER'!$M38</f>
        <v>16</v>
      </c>
      <c r="N37" s="125">
        <f>'SR 12 RAMP A MASTER'!$N38</f>
        <v>0.05657142857142895</v>
      </c>
      <c r="O37" s="126"/>
      <c r="P37" s="125">
        <f>'SR 12 RAMP A MASTER'!$P38</f>
        <v>0.9051428571428632</v>
      </c>
      <c r="Q37" s="126"/>
      <c r="R37" s="227" t="str">
        <f>'SR 12 RAMP A MASTER'!R38</f>
        <v>1155:1</v>
      </c>
      <c r="S37" s="228"/>
      <c r="T37" s="123">
        <f>'SR 12 RAMP A MASTER'!$T38</f>
        <v>777.4828922013542</v>
      </c>
      <c r="U37" s="124"/>
      <c r="V37" s="84" t="str">
        <f>'SR 12 RAMP A MASTER'!V38</f>
        <v>PCC</v>
      </c>
      <c r="W37" s="3"/>
      <c r="X37" s="112"/>
      <c r="Y37" s="113"/>
      <c r="Z37" s="112"/>
      <c r="AA37" s="113"/>
      <c r="AB37" s="112"/>
      <c r="AC37" s="113"/>
      <c r="AD37" s="112"/>
      <c r="AE37" s="113"/>
      <c r="AF37" s="9"/>
      <c r="AG37" s="81"/>
      <c r="AH37" s="123"/>
      <c r="AI37" s="124"/>
      <c r="AJ37" s="40"/>
      <c r="AK37" s="125"/>
      <c r="AL37" s="126"/>
      <c r="AM37" s="125"/>
      <c r="AN37" s="126"/>
      <c r="AO37" s="225"/>
      <c r="AP37" s="224"/>
      <c r="AQ37" s="123"/>
      <c r="AR37" s="124"/>
      <c r="AS37" s="87"/>
    </row>
    <row r="38" spans="1:45" s="8" customFormat="1" ht="12.75" customHeight="1">
      <c r="A38" s="129"/>
      <c r="B38" s="113"/>
      <c r="C38" s="225"/>
      <c r="D38" s="224"/>
      <c r="E38" s="128"/>
      <c r="F38" s="126"/>
      <c r="G38" s="128"/>
      <c r="H38" s="126"/>
      <c r="I38" s="40"/>
      <c r="J38" s="37"/>
      <c r="K38" s="123"/>
      <c r="L38" s="113"/>
      <c r="M38" s="40"/>
      <c r="N38" s="125"/>
      <c r="O38" s="126"/>
      <c r="P38" s="125"/>
      <c r="Q38" s="126"/>
      <c r="R38" s="225"/>
      <c r="S38" s="224"/>
      <c r="T38" s="123"/>
      <c r="U38" s="124"/>
      <c r="V38" s="51"/>
      <c r="W38" s="3"/>
      <c r="X38" s="112"/>
      <c r="Y38" s="113"/>
      <c r="Z38" s="112"/>
      <c r="AA38" s="113"/>
      <c r="AB38" s="112"/>
      <c r="AC38" s="113"/>
      <c r="AD38" s="112"/>
      <c r="AE38" s="113"/>
      <c r="AF38" s="9"/>
      <c r="AG38" s="81"/>
      <c r="AH38" s="123"/>
      <c r="AI38" s="124"/>
      <c r="AJ38" s="40"/>
      <c r="AK38" s="125"/>
      <c r="AL38" s="126"/>
      <c r="AM38" s="125"/>
      <c r="AN38" s="126"/>
      <c r="AO38" s="225"/>
      <c r="AP38" s="224"/>
      <c r="AQ38" s="123"/>
      <c r="AR38" s="124"/>
      <c r="AS38" s="87"/>
    </row>
    <row r="39" spans="1:45" s="8" customFormat="1" ht="12.75" customHeight="1">
      <c r="A39" s="129"/>
      <c r="B39" s="113"/>
      <c r="C39" s="225"/>
      <c r="D39" s="224"/>
      <c r="E39" s="128"/>
      <c r="F39" s="126"/>
      <c r="G39" s="128"/>
      <c r="H39" s="126"/>
      <c r="I39" s="40"/>
      <c r="J39" s="36"/>
      <c r="K39" s="123"/>
      <c r="L39" s="113"/>
      <c r="M39" s="40"/>
      <c r="N39" s="125"/>
      <c r="O39" s="126"/>
      <c r="P39" s="125"/>
      <c r="Q39" s="126"/>
      <c r="R39" s="225"/>
      <c r="S39" s="224"/>
      <c r="T39" s="123"/>
      <c r="U39" s="124"/>
      <c r="V39" s="51"/>
      <c r="W39" s="3"/>
      <c r="X39" s="112"/>
      <c r="Y39" s="113"/>
      <c r="Z39" s="112"/>
      <c r="AA39" s="113"/>
      <c r="AB39" s="112"/>
      <c r="AC39" s="113"/>
      <c r="AD39" s="112"/>
      <c r="AE39" s="113"/>
      <c r="AF39" s="9"/>
      <c r="AG39" s="81"/>
      <c r="AH39" s="123"/>
      <c r="AI39" s="124"/>
      <c r="AJ39" s="40"/>
      <c r="AK39" s="125"/>
      <c r="AL39" s="126"/>
      <c r="AM39" s="125"/>
      <c r="AN39" s="126"/>
      <c r="AO39" s="225"/>
      <c r="AP39" s="224"/>
      <c r="AQ39" s="123"/>
      <c r="AR39" s="124"/>
      <c r="AS39" s="87"/>
    </row>
    <row r="40" spans="1:45" s="8" customFormat="1" ht="12.75" customHeight="1">
      <c r="A40" s="129"/>
      <c r="B40" s="113"/>
      <c r="C40" s="225"/>
      <c r="D40" s="224"/>
      <c r="E40" s="128"/>
      <c r="F40" s="126"/>
      <c r="G40" s="128"/>
      <c r="H40" s="126"/>
      <c r="I40" s="40"/>
      <c r="J40" s="36"/>
      <c r="K40" s="123"/>
      <c r="L40" s="113"/>
      <c r="M40" s="40"/>
      <c r="N40" s="125"/>
      <c r="O40" s="126"/>
      <c r="P40" s="125"/>
      <c r="Q40" s="126"/>
      <c r="R40" s="225"/>
      <c r="S40" s="243"/>
      <c r="T40" s="123"/>
      <c r="U40" s="124"/>
      <c r="V40" s="51"/>
      <c r="W40" s="3"/>
      <c r="X40" s="112"/>
      <c r="Y40" s="113"/>
      <c r="Z40" s="112"/>
      <c r="AA40" s="113"/>
      <c r="AB40" s="112"/>
      <c r="AC40" s="113"/>
      <c r="AD40" s="112"/>
      <c r="AE40" s="113"/>
      <c r="AF40" s="9"/>
      <c r="AG40" s="81"/>
      <c r="AH40" s="123"/>
      <c r="AI40" s="124"/>
      <c r="AJ40" s="40"/>
      <c r="AK40" s="125"/>
      <c r="AL40" s="126"/>
      <c r="AM40" s="125"/>
      <c r="AN40" s="126"/>
      <c r="AO40" s="223"/>
      <c r="AP40" s="224"/>
      <c r="AQ40" s="123"/>
      <c r="AR40" s="124"/>
      <c r="AS40" s="87"/>
    </row>
    <row r="41" spans="1:45" s="8" customFormat="1" ht="12.75" customHeight="1">
      <c r="A41" s="129"/>
      <c r="B41" s="113"/>
      <c r="C41" s="225"/>
      <c r="D41" s="224"/>
      <c r="E41" s="128"/>
      <c r="F41" s="126"/>
      <c r="G41" s="128"/>
      <c r="H41" s="126"/>
      <c r="I41" s="40"/>
      <c r="J41" s="37"/>
      <c r="K41" s="123"/>
      <c r="L41" s="113"/>
      <c r="M41" s="40"/>
      <c r="N41" s="125"/>
      <c r="O41" s="126"/>
      <c r="P41" s="125"/>
      <c r="Q41" s="126"/>
      <c r="R41" s="225"/>
      <c r="S41" s="224"/>
      <c r="T41" s="123"/>
      <c r="U41" s="124"/>
      <c r="V41" s="51"/>
      <c r="W41" s="3"/>
      <c r="X41" s="112"/>
      <c r="Y41" s="113"/>
      <c r="Z41" s="112"/>
      <c r="AA41" s="113"/>
      <c r="AB41" s="112"/>
      <c r="AC41" s="113"/>
      <c r="AD41" s="112"/>
      <c r="AE41" s="113"/>
      <c r="AF41" s="9"/>
      <c r="AG41" s="81"/>
      <c r="AH41" s="123"/>
      <c r="AI41" s="124"/>
      <c r="AJ41" s="40"/>
      <c r="AK41" s="125"/>
      <c r="AL41" s="126"/>
      <c r="AM41" s="125"/>
      <c r="AN41" s="126"/>
      <c r="AO41" s="223"/>
      <c r="AP41" s="224"/>
      <c r="AQ41" s="123"/>
      <c r="AR41" s="124"/>
      <c r="AS41" s="87"/>
    </row>
    <row r="42" spans="1:45" s="8" customFormat="1" ht="12.75" customHeight="1">
      <c r="A42" s="129"/>
      <c r="B42" s="113"/>
      <c r="C42" s="226"/>
      <c r="D42" s="224"/>
      <c r="E42" s="128"/>
      <c r="F42" s="126"/>
      <c r="G42" s="128"/>
      <c r="H42" s="126"/>
      <c r="I42" s="40"/>
      <c r="J42" s="37"/>
      <c r="K42" s="123"/>
      <c r="L42" s="113"/>
      <c r="M42" s="40"/>
      <c r="N42" s="125"/>
      <c r="O42" s="126"/>
      <c r="P42" s="125"/>
      <c r="Q42" s="126"/>
      <c r="R42" s="223"/>
      <c r="S42" s="224"/>
      <c r="T42" s="123"/>
      <c r="U42" s="124"/>
      <c r="V42" s="51"/>
      <c r="W42" s="3"/>
      <c r="X42" s="112"/>
      <c r="Y42" s="113"/>
      <c r="Z42" s="112"/>
      <c r="AA42" s="113"/>
      <c r="AB42" s="112"/>
      <c r="AC42" s="113"/>
      <c r="AD42" s="112"/>
      <c r="AE42" s="113"/>
      <c r="AF42" s="9"/>
      <c r="AG42" s="81"/>
      <c r="AH42" s="123"/>
      <c r="AI42" s="124"/>
      <c r="AJ42" s="40"/>
      <c r="AK42" s="125"/>
      <c r="AL42" s="126"/>
      <c r="AM42" s="125"/>
      <c r="AN42" s="126"/>
      <c r="AO42" s="223"/>
      <c r="AP42" s="224"/>
      <c r="AQ42" s="123"/>
      <c r="AR42" s="124"/>
      <c r="AS42" s="87"/>
    </row>
    <row r="43" spans="1:45" s="8" customFormat="1" ht="12.75" customHeight="1">
      <c r="A43" s="129"/>
      <c r="B43" s="113"/>
      <c r="C43" s="226"/>
      <c r="D43" s="224"/>
      <c r="E43" s="128"/>
      <c r="F43" s="126"/>
      <c r="G43" s="128"/>
      <c r="H43" s="126"/>
      <c r="I43" s="40"/>
      <c r="J43" s="37"/>
      <c r="K43" s="123"/>
      <c r="L43" s="113"/>
      <c r="M43" s="40"/>
      <c r="N43" s="125"/>
      <c r="O43" s="126"/>
      <c r="P43" s="125"/>
      <c r="Q43" s="126"/>
      <c r="R43" s="223"/>
      <c r="S43" s="224"/>
      <c r="T43" s="123"/>
      <c r="U43" s="124"/>
      <c r="V43" s="51"/>
      <c r="W43" s="3"/>
      <c r="X43" s="112"/>
      <c r="Y43" s="113"/>
      <c r="Z43" s="112"/>
      <c r="AA43" s="113"/>
      <c r="AB43" s="112"/>
      <c r="AC43" s="113"/>
      <c r="AD43" s="112"/>
      <c r="AE43" s="113"/>
      <c r="AF43" s="9"/>
      <c r="AG43" s="81"/>
      <c r="AH43" s="123"/>
      <c r="AI43" s="124"/>
      <c r="AJ43" s="40"/>
      <c r="AK43" s="125"/>
      <c r="AL43" s="126"/>
      <c r="AM43" s="125"/>
      <c r="AN43" s="126"/>
      <c r="AO43" s="223"/>
      <c r="AP43" s="224"/>
      <c r="AQ43" s="123"/>
      <c r="AR43" s="124"/>
      <c r="AS43" s="87"/>
    </row>
    <row r="44" spans="1:45" s="8" customFormat="1" ht="12.75" customHeight="1">
      <c r="A44" s="129"/>
      <c r="B44" s="113"/>
      <c r="C44" s="226"/>
      <c r="D44" s="224"/>
      <c r="E44" s="128"/>
      <c r="F44" s="126"/>
      <c r="G44" s="128"/>
      <c r="H44" s="126"/>
      <c r="I44" s="40"/>
      <c r="J44" s="36"/>
      <c r="K44" s="123"/>
      <c r="L44" s="113"/>
      <c r="M44" s="40"/>
      <c r="N44" s="125"/>
      <c r="O44" s="126"/>
      <c r="P44" s="125"/>
      <c r="Q44" s="126"/>
      <c r="R44" s="223"/>
      <c r="S44" s="224"/>
      <c r="T44" s="123"/>
      <c r="U44" s="124"/>
      <c r="V44" s="51"/>
      <c r="W44" s="3"/>
      <c r="X44" s="112"/>
      <c r="Y44" s="113"/>
      <c r="Z44" s="112"/>
      <c r="AA44" s="113"/>
      <c r="AB44" s="112"/>
      <c r="AC44" s="113"/>
      <c r="AD44" s="112"/>
      <c r="AE44" s="113"/>
      <c r="AF44" s="9"/>
      <c r="AG44" s="81"/>
      <c r="AH44" s="123"/>
      <c r="AI44" s="124"/>
      <c r="AJ44" s="40"/>
      <c r="AK44" s="125"/>
      <c r="AL44" s="126"/>
      <c r="AM44" s="125"/>
      <c r="AN44" s="126"/>
      <c r="AO44" s="223"/>
      <c r="AP44" s="224"/>
      <c r="AQ44" s="123"/>
      <c r="AR44" s="124"/>
      <c r="AS44" s="87"/>
    </row>
    <row r="45" spans="1:45" s="8" customFormat="1" ht="12.75" customHeight="1">
      <c r="A45" s="129"/>
      <c r="B45" s="113"/>
      <c r="C45" s="226"/>
      <c r="D45" s="224"/>
      <c r="E45" s="128"/>
      <c r="F45" s="126"/>
      <c r="G45" s="128"/>
      <c r="H45" s="126"/>
      <c r="I45" s="40"/>
      <c r="J45" s="36"/>
      <c r="K45" s="123"/>
      <c r="L45" s="113"/>
      <c r="M45" s="40"/>
      <c r="N45" s="125"/>
      <c r="O45" s="126"/>
      <c r="P45" s="125"/>
      <c r="Q45" s="126"/>
      <c r="R45" s="223"/>
      <c r="S45" s="224"/>
      <c r="T45" s="123"/>
      <c r="U45" s="124"/>
      <c r="V45" s="51">
        <f>'SR 12 RAMP C MASTER'!V51</f>
        <v>0</v>
      </c>
      <c r="W45" s="3"/>
      <c r="X45" s="112"/>
      <c r="Y45" s="113"/>
      <c r="Z45" s="112"/>
      <c r="AA45" s="113"/>
      <c r="AB45" s="112"/>
      <c r="AC45" s="113"/>
      <c r="AD45" s="112"/>
      <c r="AE45" s="113"/>
      <c r="AF45" s="9"/>
      <c r="AG45" s="81"/>
      <c r="AH45" s="112"/>
      <c r="AI45" s="113"/>
      <c r="AJ45" s="9"/>
      <c r="AK45" s="112"/>
      <c r="AL45" s="113"/>
      <c r="AM45" s="112"/>
      <c r="AN45" s="113"/>
      <c r="AO45" s="112"/>
      <c r="AP45" s="113"/>
      <c r="AQ45" s="112"/>
      <c r="AR45" s="113"/>
      <c r="AS45" s="11"/>
    </row>
    <row r="46" spans="1:45" s="8" customFormat="1" ht="12.75" customHeight="1">
      <c r="A46" s="129"/>
      <c r="B46" s="113"/>
      <c r="C46" s="226"/>
      <c r="D46" s="224"/>
      <c r="E46" s="128"/>
      <c r="F46" s="126"/>
      <c r="G46" s="128"/>
      <c r="H46" s="126"/>
      <c r="I46" s="40"/>
      <c r="J46" s="36"/>
      <c r="K46" s="123"/>
      <c r="L46" s="113"/>
      <c r="M46" s="40"/>
      <c r="N46" s="125"/>
      <c r="O46" s="126"/>
      <c r="P46" s="125"/>
      <c r="Q46" s="126"/>
      <c r="R46" s="223"/>
      <c r="S46" s="224"/>
      <c r="T46" s="123"/>
      <c r="U46" s="124"/>
      <c r="V46" s="51">
        <f>'SR 12 RAMP C MASTER'!V52</f>
        <v>0</v>
      </c>
      <c r="W46" s="3"/>
      <c r="X46" s="112"/>
      <c r="Y46" s="113"/>
      <c r="Z46" s="112"/>
      <c r="AA46" s="113"/>
      <c r="AB46" s="112"/>
      <c r="AC46" s="113"/>
      <c r="AD46" s="112"/>
      <c r="AE46" s="113"/>
      <c r="AF46" s="9"/>
      <c r="AG46" s="81"/>
      <c r="AH46" s="112"/>
      <c r="AI46" s="113"/>
      <c r="AJ46" s="9"/>
      <c r="AK46" s="112"/>
      <c r="AL46" s="113"/>
      <c r="AM46" s="112"/>
      <c r="AN46" s="113"/>
      <c r="AO46" s="112"/>
      <c r="AP46" s="113"/>
      <c r="AQ46" s="112"/>
      <c r="AR46" s="113"/>
      <c r="AS46" s="11"/>
    </row>
    <row r="47" spans="1:45" s="8" customFormat="1" ht="12.75" customHeight="1">
      <c r="A47" s="129"/>
      <c r="B47" s="113"/>
      <c r="C47" s="226"/>
      <c r="D47" s="224"/>
      <c r="E47" s="128"/>
      <c r="F47" s="126"/>
      <c r="G47" s="128"/>
      <c r="H47" s="126"/>
      <c r="I47" s="40"/>
      <c r="J47" s="36"/>
      <c r="K47" s="123"/>
      <c r="L47" s="113"/>
      <c r="M47" s="40"/>
      <c r="N47" s="125"/>
      <c r="O47" s="126"/>
      <c r="P47" s="125"/>
      <c r="Q47" s="126"/>
      <c r="R47" s="223"/>
      <c r="S47" s="224"/>
      <c r="T47" s="123"/>
      <c r="U47" s="124"/>
      <c r="V47" s="51">
        <f>'SR 12 RAMP C MASTER'!V53</f>
        <v>0</v>
      </c>
      <c r="W47" s="3"/>
      <c r="X47" s="112"/>
      <c r="Y47" s="113"/>
      <c r="Z47" s="112"/>
      <c r="AA47" s="113"/>
      <c r="AB47" s="112"/>
      <c r="AC47" s="113"/>
      <c r="AD47" s="112"/>
      <c r="AE47" s="113"/>
      <c r="AF47" s="9"/>
      <c r="AG47" s="81"/>
      <c r="AH47" s="112"/>
      <c r="AI47" s="113"/>
      <c r="AJ47" s="9"/>
      <c r="AK47" s="112"/>
      <c r="AL47" s="113"/>
      <c r="AM47" s="112"/>
      <c r="AN47" s="113"/>
      <c r="AO47" s="112"/>
      <c r="AP47" s="113"/>
      <c r="AQ47" s="112"/>
      <c r="AR47" s="113"/>
      <c r="AS47" s="11"/>
    </row>
    <row r="48" spans="1:45" s="8" customFormat="1" ht="12.75" customHeight="1">
      <c r="A48" s="129"/>
      <c r="B48" s="113"/>
      <c r="C48" s="226"/>
      <c r="D48" s="224"/>
      <c r="E48" s="128"/>
      <c r="F48" s="126"/>
      <c r="G48" s="128"/>
      <c r="H48" s="126"/>
      <c r="I48" s="40"/>
      <c r="J48" s="37"/>
      <c r="K48" s="123"/>
      <c r="L48" s="113"/>
      <c r="M48" s="40"/>
      <c r="N48" s="125"/>
      <c r="O48" s="126"/>
      <c r="P48" s="125"/>
      <c r="Q48" s="126"/>
      <c r="R48" s="223"/>
      <c r="S48" s="224"/>
      <c r="T48" s="123"/>
      <c r="U48" s="124"/>
      <c r="V48" s="51">
        <f>'SR 12 RAMP C MASTER'!V54</f>
        <v>0</v>
      </c>
      <c r="W48" s="3"/>
      <c r="X48" s="112"/>
      <c r="Y48" s="113"/>
      <c r="Z48" s="112"/>
      <c r="AA48" s="113"/>
      <c r="AB48" s="112"/>
      <c r="AC48" s="113"/>
      <c r="AD48" s="112"/>
      <c r="AE48" s="113"/>
      <c r="AF48" s="9"/>
      <c r="AG48" s="10"/>
      <c r="AH48" s="112"/>
      <c r="AI48" s="113"/>
      <c r="AJ48" s="9"/>
      <c r="AK48" s="112"/>
      <c r="AL48" s="113"/>
      <c r="AM48" s="112"/>
      <c r="AN48" s="113"/>
      <c r="AO48" s="112"/>
      <c r="AP48" s="113"/>
      <c r="AQ48" s="112"/>
      <c r="AR48" s="113"/>
      <c r="AS48" s="11"/>
    </row>
    <row r="49" spans="1:45" s="8" customFormat="1" ht="12.75" customHeight="1" thickBot="1">
      <c r="A49" s="240"/>
      <c r="B49" s="239"/>
      <c r="C49" s="240"/>
      <c r="D49" s="239"/>
      <c r="E49" s="241"/>
      <c r="F49" s="242"/>
      <c r="G49" s="241"/>
      <c r="H49" s="242"/>
      <c r="I49" s="52"/>
      <c r="J49" s="53"/>
      <c r="K49" s="238"/>
      <c r="L49" s="239"/>
      <c r="M49" s="52"/>
      <c r="N49" s="238"/>
      <c r="O49" s="239"/>
      <c r="P49" s="238"/>
      <c r="Q49" s="239"/>
      <c r="R49" s="238"/>
      <c r="S49" s="239"/>
      <c r="T49" s="238"/>
      <c r="U49" s="239"/>
      <c r="V49" s="52"/>
      <c r="W49" s="3"/>
      <c r="X49" s="112"/>
      <c r="Y49" s="113"/>
      <c r="Z49" s="112"/>
      <c r="AA49" s="113"/>
      <c r="AB49" s="112"/>
      <c r="AC49" s="113"/>
      <c r="AD49" s="112"/>
      <c r="AE49" s="113"/>
      <c r="AF49" s="9"/>
      <c r="AG49" s="10"/>
      <c r="AH49" s="112"/>
      <c r="AI49" s="113"/>
      <c r="AJ49" s="9"/>
      <c r="AK49" s="112"/>
      <c r="AL49" s="113"/>
      <c r="AM49" s="112"/>
      <c r="AN49" s="113"/>
      <c r="AO49" s="112"/>
      <c r="AP49" s="113"/>
      <c r="AQ49" s="112"/>
      <c r="AR49" s="113"/>
      <c r="AS49" s="11"/>
    </row>
    <row r="50" spans="1:45" s="8" customFormat="1" ht="12.75" customHeight="1" thickBot="1">
      <c r="A50" s="229"/>
      <c r="B50" s="230"/>
      <c r="C50" s="230"/>
      <c r="D50" s="230"/>
      <c r="E50" s="230"/>
      <c r="F50" s="230"/>
      <c r="G50" s="230"/>
      <c r="H50" s="230"/>
      <c r="I50" s="54"/>
      <c r="J50" s="54"/>
      <c r="K50" s="230"/>
      <c r="L50" s="230"/>
      <c r="M50" s="54"/>
      <c r="N50" s="230"/>
      <c r="O50" s="230"/>
      <c r="P50" s="230"/>
      <c r="Q50" s="230"/>
      <c r="R50" s="230"/>
      <c r="S50" s="230"/>
      <c r="T50" s="230"/>
      <c r="U50" s="230"/>
      <c r="V50" s="55"/>
      <c r="W50" s="3"/>
      <c r="X50" s="112"/>
      <c r="Y50" s="113"/>
      <c r="Z50" s="112"/>
      <c r="AA50" s="113"/>
      <c r="AB50" s="112"/>
      <c r="AC50" s="113"/>
      <c r="AD50" s="112"/>
      <c r="AE50" s="113"/>
      <c r="AF50" s="9"/>
      <c r="AG50" s="10"/>
      <c r="AH50" s="112"/>
      <c r="AI50" s="113"/>
      <c r="AJ50" s="9"/>
      <c r="AK50" s="112"/>
      <c r="AL50" s="113"/>
      <c r="AM50" s="112"/>
      <c r="AN50" s="113"/>
      <c r="AO50" s="112"/>
      <c r="AP50" s="113"/>
      <c r="AQ50" s="112"/>
      <c r="AR50" s="113"/>
      <c r="AS50" s="11"/>
    </row>
    <row r="51" spans="1:45" s="8" customFormat="1" ht="12.75" customHeight="1">
      <c r="A51" s="194"/>
      <c r="B51" s="195"/>
      <c r="C51" s="197"/>
      <c r="D51" s="198"/>
      <c r="E51" s="232" t="s">
        <v>52</v>
      </c>
      <c r="F51" s="233"/>
      <c r="G51" s="233"/>
      <c r="H51" s="233"/>
      <c r="I51" s="233"/>
      <c r="J51" s="233"/>
      <c r="K51" s="234"/>
      <c r="L51" s="232" t="s">
        <v>38</v>
      </c>
      <c r="M51" s="233"/>
      <c r="N51" s="233"/>
      <c r="O51" s="233"/>
      <c r="P51" s="233"/>
      <c r="Q51" s="233"/>
      <c r="R51" s="233"/>
      <c r="S51" s="234"/>
      <c r="T51" s="202"/>
      <c r="U51" s="203"/>
      <c r="V51" s="204"/>
      <c r="W51" s="3"/>
      <c r="X51" s="112"/>
      <c r="Y51" s="113"/>
      <c r="Z51" s="112"/>
      <c r="AA51" s="113"/>
      <c r="AB51" s="112"/>
      <c r="AC51" s="113"/>
      <c r="AD51" s="112"/>
      <c r="AE51" s="113"/>
      <c r="AF51" s="9"/>
      <c r="AG51" s="10"/>
      <c r="AH51" s="112"/>
      <c r="AI51" s="113"/>
      <c r="AJ51" s="9"/>
      <c r="AK51" s="112"/>
      <c r="AL51" s="113"/>
      <c r="AM51" s="112"/>
      <c r="AN51" s="113"/>
      <c r="AO51" s="112"/>
      <c r="AP51" s="113"/>
      <c r="AQ51" s="112"/>
      <c r="AR51" s="113"/>
      <c r="AS51" s="11"/>
    </row>
    <row r="52" spans="1:45" s="8" customFormat="1" ht="12.75" customHeight="1" thickBot="1">
      <c r="A52" s="196"/>
      <c r="B52" s="195"/>
      <c r="C52" s="197"/>
      <c r="D52" s="198"/>
      <c r="E52" s="235"/>
      <c r="F52" s="236"/>
      <c r="G52" s="236"/>
      <c r="H52" s="236"/>
      <c r="I52" s="236"/>
      <c r="J52" s="236"/>
      <c r="K52" s="237"/>
      <c r="L52" s="235"/>
      <c r="M52" s="236"/>
      <c r="N52" s="236"/>
      <c r="O52" s="236"/>
      <c r="P52" s="236"/>
      <c r="Q52" s="236"/>
      <c r="R52" s="236"/>
      <c r="S52" s="237"/>
      <c r="T52" s="202"/>
      <c r="U52" s="203"/>
      <c r="V52" s="204"/>
      <c r="W52" s="3"/>
      <c r="X52" s="112"/>
      <c r="Y52" s="113"/>
      <c r="Z52" s="112"/>
      <c r="AA52" s="113"/>
      <c r="AB52" s="112"/>
      <c r="AC52" s="113"/>
      <c r="AD52" s="112"/>
      <c r="AE52" s="113"/>
      <c r="AF52" s="9"/>
      <c r="AG52" s="10"/>
      <c r="AH52" s="112"/>
      <c r="AI52" s="113"/>
      <c r="AJ52" s="9"/>
      <c r="AK52" s="112"/>
      <c r="AL52" s="113"/>
      <c r="AM52" s="112"/>
      <c r="AN52" s="113"/>
      <c r="AO52" s="112"/>
      <c r="AP52" s="113"/>
      <c r="AQ52" s="112"/>
      <c r="AR52" s="113"/>
      <c r="AS52" s="11"/>
    </row>
    <row r="53" spans="1:45" s="8" customFormat="1" ht="12.75" customHeight="1" thickBot="1">
      <c r="A53" s="168"/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70"/>
      <c r="W53" s="3"/>
      <c r="X53" s="112"/>
      <c r="Y53" s="113"/>
      <c r="Z53" s="112"/>
      <c r="AA53" s="113"/>
      <c r="AB53" s="112"/>
      <c r="AC53" s="113"/>
      <c r="AD53" s="112"/>
      <c r="AE53" s="113"/>
      <c r="AF53" s="9"/>
      <c r="AG53" s="10"/>
      <c r="AH53" s="112"/>
      <c r="AI53" s="113"/>
      <c r="AJ53" s="9"/>
      <c r="AK53" s="112"/>
      <c r="AL53" s="113"/>
      <c r="AM53" s="112"/>
      <c r="AN53" s="113"/>
      <c r="AO53" s="112"/>
      <c r="AP53" s="113"/>
      <c r="AQ53" s="112"/>
      <c r="AR53" s="113"/>
      <c r="AS53" s="11"/>
    </row>
    <row r="54" spans="1:45" s="8" customFormat="1" ht="12.75" customHeight="1">
      <c r="A54" s="129"/>
      <c r="B54" s="113"/>
      <c r="C54" s="226"/>
      <c r="D54" s="224"/>
      <c r="E54" s="128"/>
      <c r="F54" s="126"/>
      <c r="G54" s="128"/>
      <c r="H54" s="126"/>
      <c r="I54" s="40"/>
      <c r="J54" s="37"/>
      <c r="K54" s="123"/>
      <c r="L54" s="113"/>
      <c r="M54" s="40"/>
      <c r="N54" s="125"/>
      <c r="O54" s="126"/>
      <c r="P54" s="125"/>
      <c r="Q54" s="126"/>
      <c r="R54" s="223"/>
      <c r="S54" s="224"/>
      <c r="T54" s="123"/>
      <c r="U54" s="124"/>
      <c r="V54" s="51"/>
      <c r="W54" s="3"/>
      <c r="X54" s="112"/>
      <c r="Y54" s="113"/>
      <c r="Z54" s="112"/>
      <c r="AA54" s="113"/>
      <c r="AB54" s="112"/>
      <c r="AC54" s="113"/>
      <c r="AD54" s="112"/>
      <c r="AE54" s="113"/>
      <c r="AF54" s="9"/>
      <c r="AG54" s="10"/>
      <c r="AH54" s="112"/>
      <c r="AI54" s="113"/>
      <c r="AJ54" s="9"/>
      <c r="AK54" s="112"/>
      <c r="AL54" s="113"/>
      <c r="AM54" s="112"/>
      <c r="AN54" s="113"/>
      <c r="AO54" s="112"/>
      <c r="AP54" s="113"/>
      <c r="AQ54" s="112"/>
      <c r="AR54" s="113"/>
      <c r="AS54" s="11"/>
    </row>
    <row r="55" spans="1:45" s="8" customFormat="1" ht="12.75" customHeight="1">
      <c r="A55" s="129"/>
      <c r="B55" s="113"/>
      <c r="C55" s="226"/>
      <c r="D55" s="224"/>
      <c r="E55" s="128"/>
      <c r="F55" s="126"/>
      <c r="G55" s="128"/>
      <c r="H55" s="126"/>
      <c r="I55" s="40"/>
      <c r="J55" s="37">
        <f>'SR 12 RAMP A MASTER'!$J38</f>
        <v>85617.32</v>
      </c>
      <c r="K55" s="123">
        <f>'SR 12 RAMP A MASTER'!$K38</f>
        <v>776.5777493442113</v>
      </c>
      <c r="L55" s="124"/>
      <c r="M55" s="72">
        <f>'SR 12 RAMP A MASTER'!$M38</f>
        <v>16</v>
      </c>
      <c r="N55" s="125">
        <f>'SR 12 RAMP A MASTER'!$N38</f>
        <v>0.05657142857142895</v>
      </c>
      <c r="O55" s="126"/>
      <c r="P55" s="125">
        <f>'SR 12 RAMP A MASTER'!$P38</f>
        <v>0.9051428571428632</v>
      </c>
      <c r="Q55" s="126"/>
      <c r="R55" s="227" t="str">
        <f>'SR 12 RAMP A MASTER'!R38</f>
        <v>1155:1</v>
      </c>
      <c r="S55" s="228"/>
      <c r="T55" s="123">
        <f>'SR 12 RAMP A MASTER'!$T38</f>
        <v>777.4828922013542</v>
      </c>
      <c r="U55" s="124"/>
      <c r="V55" s="84" t="str">
        <f>'SR 12 RAMP A MASTER'!V38</f>
        <v>PCC</v>
      </c>
      <c r="W55" s="3"/>
      <c r="X55" s="112"/>
      <c r="Y55" s="113"/>
      <c r="Z55" s="112"/>
      <c r="AA55" s="113"/>
      <c r="AB55" s="112"/>
      <c r="AC55" s="113"/>
      <c r="AD55" s="112"/>
      <c r="AE55" s="113"/>
      <c r="AF55" s="9"/>
      <c r="AG55" s="10"/>
      <c r="AH55" s="112"/>
      <c r="AI55" s="113"/>
      <c r="AJ55" s="9"/>
      <c r="AK55" s="112"/>
      <c r="AL55" s="113"/>
      <c r="AM55" s="112"/>
      <c r="AN55" s="113"/>
      <c r="AO55" s="112"/>
      <c r="AP55" s="113"/>
      <c r="AQ55" s="112"/>
      <c r="AR55" s="113"/>
      <c r="AS55" s="11"/>
    </row>
    <row r="56" spans="1:45" s="8" customFormat="1" ht="12.75" customHeight="1">
      <c r="A56" s="129"/>
      <c r="B56" s="113"/>
      <c r="C56" s="226"/>
      <c r="D56" s="224"/>
      <c r="E56" s="128"/>
      <c r="F56" s="126"/>
      <c r="G56" s="128"/>
      <c r="H56" s="126"/>
      <c r="I56" s="40"/>
      <c r="J56" s="36">
        <f>'SR 12 RAMP A MASTER'!$J39</f>
        <v>85625</v>
      </c>
      <c r="K56" s="123">
        <f>'SR 12 RAMP A MASTER'!$K39</f>
        <v>776.6405425</v>
      </c>
      <c r="L56" s="124"/>
      <c r="M56" s="72">
        <f>'SR 12 RAMP A MASTER'!$M39</f>
        <v>16</v>
      </c>
      <c r="N56" s="125">
        <f>'SR 12 RAMP A MASTER'!$N39</f>
        <v>0.05698701298701304</v>
      </c>
      <c r="O56" s="126"/>
      <c r="P56" s="125">
        <f>'SR 12 RAMP A MASTER'!$P39</f>
        <v>0.9117922077922086</v>
      </c>
      <c r="Q56" s="126"/>
      <c r="R56" s="227" t="str">
        <f>'SR 12 RAMP A MASTER'!R39</f>
        <v>1155:1</v>
      </c>
      <c r="S56" s="228"/>
      <c r="T56" s="123">
        <f>'SR 12 RAMP A MASTER'!$T39</f>
        <v>777.5523347077923</v>
      </c>
      <c r="U56" s="124"/>
      <c r="V56" s="84">
        <f>'SR 12 RAMP A MASTER'!V39</f>
        <v>0</v>
      </c>
      <c r="W56" s="3"/>
      <c r="X56" s="112"/>
      <c r="Y56" s="113"/>
      <c r="Z56" s="112"/>
      <c r="AA56" s="113"/>
      <c r="AB56" s="112"/>
      <c r="AC56" s="113"/>
      <c r="AD56" s="112"/>
      <c r="AE56" s="113"/>
      <c r="AF56" s="9"/>
      <c r="AG56" s="10"/>
      <c r="AH56" s="112"/>
      <c r="AI56" s="113"/>
      <c r="AJ56" s="9"/>
      <c r="AK56" s="112"/>
      <c r="AL56" s="113"/>
      <c r="AM56" s="112"/>
      <c r="AN56" s="113"/>
      <c r="AO56" s="112"/>
      <c r="AP56" s="113"/>
      <c r="AQ56" s="112"/>
      <c r="AR56" s="113"/>
      <c r="AS56" s="11"/>
    </row>
    <row r="57" spans="1:45" s="8" customFormat="1" ht="12.75" customHeight="1">
      <c r="A57" s="129"/>
      <c r="B57" s="113"/>
      <c r="C57" s="226"/>
      <c r="D57" s="224"/>
      <c r="E57" s="128"/>
      <c r="F57" s="126"/>
      <c r="G57" s="128"/>
      <c r="H57" s="126"/>
      <c r="I57" s="40"/>
      <c r="J57" s="36">
        <f>'SR 12 RAMP A MASTER'!$J40</f>
        <v>85650</v>
      </c>
      <c r="K57" s="123">
        <f>'SR 12 RAMP A MASTER'!$K40</f>
        <v>776.886298125</v>
      </c>
      <c r="L57" s="124"/>
      <c r="M57" s="72">
        <f>'SR 12 RAMP A MASTER'!$M40</f>
        <v>16</v>
      </c>
      <c r="N57" s="125">
        <f>'SR 12 RAMP A MASTER'!$N40</f>
        <v>0.05833982683982704</v>
      </c>
      <c r="O57" s="126"/>
      <c r="P57" s="125">
        <f>'SR 12 RAMP A MASTER'!$P40</f>
        <v>0.9334372294372326</v>
      </c>
      <c r="Q57" s="126"/>
      <c r="R57" s="227" t="str">
        <f>'SR 12 RAMP A MASTER'!R40</f>
        <v>1155:1</v>
      </c>
      <c r="S57" s="228"/>
      <c r="T57" s="123">
        <f>'SR 12 RAMP A MASTER'!$T40</f>
        <v>777.8197353544373</v>
      </c>
      <c r="U57" s="124"/>
      <c r="V57" s="84">
        <f>'SR 12 RAMP A MASTER'!V40</f>
        <v>0</v>
      </c>
      <c r="W57" s="3"/>
      <c r="X57" s="112"/>
      <c r="Y57" s="113"/>
      <c r="Z57" s="112"/>
      <c r="AA57" s="113"/>
      <c r="AB57" s="112"/>
      <c r="AC57" s="113"/>
      <c r="AD57" s="112"/>
      <c r="AE57" s="113"/>
      <c r="AF57" s="9"/>
      <c r="AG57" s="10"/>
      <c r="AH57" s="112"/>
      <c r="AI57" s="113"/>
      <c r="AJ57" s="9"/>
      <c r="AK57" s="112"/>
      <c r="AL57" s="113"/>
      <c r="AM57" s="112"/>
      <c r="AN57" s="113"/>
      <c r="AO57" s="112"/>
      <c r="AP57" s="113"/>
      <c r="AQ57" s="112"/>
      <c r="AR57" s="113"/>
      <c r="AS57" s="11"/>
    </row>
    <row r="58" spans="1:45" s="8" customFormat="1" ht="12.75" customHeight="1">
      <c r="A58" s="129"/>
      <c r="B58" s="113"/>
      <c r="C58" s="226"/>
      <c r="D58" s="224"/>
      <c r="E58" s="128"/>
      <c r="F58" s="126"/>
      <c r="G58" s="128"/>
      <c r="H58" s="126"/>
      <c r="I58" s="40"/>
      <c r="J58" s="36">
        <f>'SR 12 RAMP A MASTER'!$J41</f>
        <v>85675</v>
      </c>
      <c r="K58" s="123">
        <f>'SR 12 RAMP A MASTER'!$K41</f>
        <v>777.19532</v>
      </c>
      <c r="L58" s="124"/>
      <c r="M58" s="72">
        <f>'SR 12 RAMP A MASTER'!$M41</f>
        <v>16</v>
      </c>
      <c r="N58" s="125">
        <f>'SR 12 RAMP A MASTER'!$N41</f>
        <v>0.05969264069264103</v>
      </c>
      <c r="O58" s="126"/>
      <c r="P58" s="125">
        <f>'SR 12 RAMP A MASTER'!$P41</f>
        <v>0.9550822510822565</v>
      </c>
      <c r="Q58" s="126"/>
      <c r="R58" s="227" t="str">
        <f>'SR 12 RAMP A MASTER'!R41</f>
        <v>1155:1</v>
      </c>
      <c r="S58" s="228"/>
      <c r="T58" s="123">
        <f>'SR 12 RAMP A MASTER'!$T41</f>
        <v>778.1504022510823</v>
      </c>
      <c r="U58" s="124"/>
      <c r="V58" s="84">
        <f>'SR 12 RAMP A MASTER'!V41</f>
        <v>0</v>
      </c>
      <c r="W58" s="3"/>
      <c r="X58" s="112"/>
      <c r="Y58" s="113"/>
      <c r="Z58" s="112"/>
      <c r="AA58" s="113"/>
      <c r="AB58" s="112"/>
      <c r="AC58" s="113"/>
      <c r="AD58" s="112"/>
      <c r="AE58" s="113"/>
      <c r="AF58" s="9"/>
      <c r="AG58" s="10"/>
      <c r="AH58" s="112"/>
      <c r="AI58" s="113"/>
      <c r="AJ58" s="9"/>
      <c r="AK58" s="112"/>
      <c r="AL58" s="113"/>
      <c r="AM58" s="112"/>
      <c r="AN58" s="113"/>
      <c r="AO58" s="112"/>
      <c r="AP58" s="113"/>
      <c r="AQ58" s="112"/>
      <c r="AR58" s="113"/>
      <c r="AS58" s="11"/>
    </row>
    <row r="59" spans="1:45" s="8" customFormat="1" ht="12.75" customHeight="1">
      <c r="A59" s="129"/>
      <c r="B59" s="113"/>
      <c r="C59" s="225"/>
      <c r="D59" s="224"/>
      <c r="E59" s="128"/>
      <c r="F59" s="126"/>
      <c r="G59" s="128"/>
      <c r="H59" s="126"/>
      <c r="I59" s="40"/>
      <c r="J59" s="37">
        <f>'SR 12 RAMP A MASTER'!$J42</f>
        <v>85680.68</v>
      </c>
      <c r="K59" s="123">
        <f>'SR 12 RAMP A MASTER'!$K42</f>
        <v>777.2743497128511</v>
      </c>
      <c r="L59" s="124"/>
      <c r="M59" s="72">
        <f>'SR 12 RAMP A MASTER'!$M42</f>
        <v>16</v>
      </c>
      <c r="N59" s="125">
        <f>'SR 12 RAMP A MASTER'!$N42</f>
        <v>0.06</v>
      </c>
      <c r="O59" s="126"/>
      <c r="P59" s="125">
        <f>'SR 12 RAMP A MASTER'!$P42</f>
        <v>0.96</v>
      </c>
      <c r="Q59" s="126"/>
      <c r="R59" s="227" t="str">
        <f>'SR 12 RAMP A MASTER'!R42</f>
        <v>1155:1</v>
      </c>
      <c r="S59" s="228"/>
      <c r="T59" s="123">
        <f>'SR 12 RAMP A MASTER'!$T42</f>
        <v>778.2343497128511</v>
      </c>
      <c r="U59" s="124"/>
      <c r="V59" s="84" t="str">
        <f>'SR 12 RAMP A MASTER'!V42</f>
        <v>FS</v>
      </c>
      <c r="W59" s="3"/>
      <c r="X59" s="112"/>
      <c r="Y59" s="113"/>
      <c r="Z59" s="112"/>
      <c r="AA59" s="113"/>
      <c r="AB59" s="112"/>
      <c r="AC59" s="113"/>
      <c r="AD59" s="112"/>
      <c r="AE59" s="113"/>
      <c r="AF59" s="9"/>
      <c r="AG59" s="10"/>
      <c r="AH59" s="112"/>
      <c r="AI59" s="113"/>
      <c r="AJ59" s="9"/>
      <c r="AK59" s="112"/>
      <c r="AL59" s="113"/>
      <c r="AM59" s="112"/>
      <c r="AN59" s="113"/>
      <c r="AO59" s="112"/>
      <c r="AP59" s="113"/>
      <c r="AQ59" s="112"/>
      <c r="AR59" s="113"/>
      <c r="AS59" s="11"/>
    </row>
    <row r="60" spans="1:45" s="8" customFormat="1" ht="12.75" customHeight="1">
      <c r="A60" s="129"/>
      <c r="B60" s="113"/>
      <c r="C60" s="225"/>
      <c r="D60" s="224"/>
      <c r="E60" s="128"/>
      <c r="F60" s="126"/>
      <c r="G60" s="128"/>
      <c r="H60" s="126"/>
      <c r="I60" s="40"/>
      <c r="J60" s="36">
        <f>'SR 12 RAMP A MASTER'!$J43</f>
        <v>85700</v>
      </c>
      <c r="K60" s="123">
        <f>'SR 12 RAMP A MASTER'!$K43</f>
        <v>777.567608125</v>
      </c>
      <c r="L60" s="124"/>
      <c r="M60" s="72">
        <f>'SR 12 RAMP A MASTER'!$M43</f>
        <v>16</v>
      </c>
      <c r="N60" s="125">
        <f>'SR 12 RAMP A MASTER'!$N43</f>
        <v>0.06</v>
      </c>
      <c r="O60" s="126"/>
      <c r="P60" s="125">
        <f>'SR 12 RAMP A MASTER'!$P43</f>
        <v>0.96</v>
      </c>
      <c r="Q60" s="126"/>
      <c r="R60" s="227">
        <f>'SR 12 RAMP A MASTER'!R43</f>
        <v>0</v>
      </c>
      <c r="S60" s="228"/>
      <c r="T60" s="123">
        <f>'SR 12 RAMP A MASTER'!$T43</f>
        <v>778.527608125</v>
      </c>
      <c r="U60" s="124"/>
      <c r="V60" s="84">
        <f>'SR 12 RAMP A MASTER'!V43</f>
        <v>0</v>
      </c>
      <c r="W60" s="3"/>
      <c r="X60" s="112"/>
      <c r="Y60" s="113"/>
      <c r="Z60" s="112"/>
      <c r="AA60" s="113"/>
      <c r="AB60" s="112"/>
      <c r="AC60" s="113"/>
      <c r="AD60" s="112"/>
      <c r="AE60" s="113"/>
      <c r="AF60" s="9"/>
      <c r="AG60" s="10"/>
      <c r="AH60" s="112"/>
      <c r="AI60" s="113"/>
      <c r="AJ60" s="9"/>
      <c r="AK60" s="112"/>
      <c r="AL60" s="113"/>
      <c r="AM60" s="112"/>
      <c r="AN60" s="113"/>
      <c r="AO60" s="112"/>
      <c r="AP60" s="113"/>
      <c r="AQ60" s="112"/>
      <c r="AR60" s="113"/>
      <c r="AS60" s="11"/>
    </row>
    <row r="61" spans="1:45" s="8" customFormat="1" ht="12.75" customHeight="1">
      <c r="A61" s="129"/>
      <c r="B61" s="113"/>
      <c r="C61" s="225"/>
      <c r="D61" s="224"/>
      <c r="E61" s="128"/>
      <c r="F61" s="126"/>
      <c r="G61" s="128"/>
      <c r="H61" s="126"/>
      <c r="I61" s="40"/>
      <c r="J61" s="37">
        <f>'SR 12 RAMP A MASTER'!$J44</f>
        <v>85721.32</v>
      </c>
      <c r="K61" s="123">
        <f>'SR 12 RAMP A MASTER'!$K44</f>
        <v>777.9350779214913</v>
      </c>
      <c r="L61" s="124"/>
      <c r="M61" s="72">
        <f>'SR 12 RAMP A MASTER'!$M44</f>
        <v>16</v>
      </c>
      <c r="N61" s="125">
        <f>'SR 12 RAMP A MASTER'!$N44</f>
        <v>0.06</v>
      </c>
      <c r="O61" s="126"/>
      <c r="P61" s="125">
        <f>'SR 12 RAMP A MASTER'!$P44</f>
        <v>0.96</v>
      </c>
      <c r="Q61" s="126"/>
      <c r="R61" s="227" t="str">
        <f>'SR 12 RAMP A MASTER'!R44</f>
        <v>179:1</v>
      </c>
      <c r="S61" s="228"/>
      <c r="T61" s="123">
        <f>'SR 12 RAMP A MASTER'!$T44</f>
        <v>778.8950779214913</v>
      </c>
      <c r="U61" s="124"/>
      <c r="V61" s="84" t="str">
        <f>'SR 12 RAMP A MASTER'!V44</f>
        <v>FS</v>
      </c>
      <c r="W61" s="3"/>
      <c r="X61" s="112"/>
      <c r="Y61" s="113"/>
      <c r="Z61" s="112"/>
      <c r="AA61" s="113"/>
      <c r="AB61" s="112"/>
      <c r="AC61" s="113"/>
      <c r="AD61" s="112"/>
      <c r="AE61" s="113"/>
      <c r="AF61" s="9"/>
      <c r="AG61" s="10"/>
      <c r="AH61" s="112"/>
      <c r="AI61" s="113"/>
      <c r="AJ61" s="9"/>
      <c r="AK61" s="112"/>
      <c r="AL61" s="113"/>
      <c r="AM61" s="112"/>
      <c r="AN61" s="113"/>
      <c r="AO61" s="112"/>
      <c r="AP61" s="113"/>
      <c r="AQ61" s="112"/>
      <c r="AR61" s="113"/>
      <c r="AS61" s="11"/>
    </row>
    <row r="62" spans="1:45" s="8" customFormat="1" ht="12.75" customHeight="1">
      <c r="A62" s="129"/>
      <c r="B62" s="113"/>
      <c r="C62" s="225"/>
      <c r="D62" s="224"/>
      <c r="E62" s="128"/>
      <c r="F62" s="126"/>
      <c r="G62" s="128"/>
      <c r="H62" s="126"/>
      <c r="I62" s="40"/>
      <c r="J62" s="36">
        <f>'SR 12 RAMP A MASTER'!$J45</f>
        <v>85725</v>
      </c>
      <c r="K62" s="123">
        <f>'SR 12 RAMP A MASTER'!$K45</f>
        <v>778.0031624999999</v>
      </c>
      <c r="L62" s="124"/>
      <c r="M62" s="72">
        <f>'SR 12 RAMP A MASTER'!$M45</f>
        <v>16</v>
      </c>
      <c r="N62" s="125">
        <f>'SR 12 RAMP A MASTER'!$N45</f>
        <v>0.05871699153150807</v>
      </c>
      <c r="O62" s="126"/>
      <c r="P62" s="125">
        <f>'SR 12 RAMP A MASTER'!$P45</f>
        <v>0.9394718645041291</v>
      </c>
      <c r="Q62" s="126"/>
      <c r="R62" s="227" t="str">
        <f>'SR 12 RAMP A MASTER'!R45</f>
        <v>179:1</v>
      </c>
      <c r="S62" s="228"/>
      <c r="T62" s="123">
        <f>'SR 12 RAMP A MASTER'!$T45</f>
        <v>778.9426343645041</v>
      </c>
      <c r="U62" s="124"/>
      <c r="V62" s="84">
        <f>'SR 12 RAMP A MASTER'!V45</f>
        <v>0</v>
      </c>
      <c r="W62" s="3"/>
      <c r="X62" s="112"/>
      <c r="Y62" s="113"/>
      <c r="Z62" s="112"/>
      <c r="AA62" s="113"/>
      <c r="AB62" s="112"/>
      <c r="AC62" s="113"/>
      <c r="AD62" s="112"/>
      <c r="AE62" s="113"/>
      <c r="AF62" s="9"/>
      <c r="AG62" s="10"/>
      <c r="AH62" s="112"/>
      <c r="AI62" s="113"/>
      <c r="AJ62" s="9"/>
      <c r="AK62" s="112"/>
      <c r="AL62" s="113"/>
      <c r="AM62" s="112"/>
      <c r="AN62" s="113"/>
      <c r="AO62" s="112"/>
      <c r="AP62" s="113"/>
      <c r="AQ62" s="112"/>
      <c r="AR62" s="113"/>
      <c r="AS62" s="11"/>
    </row>
    <row r="63" spans="1:45" s="8" customFormat="1" ht="12.75" customHeight="1">
      <c r="A63" s="129"/>
      <c r="B63" s="113"/>
      <c r="C63" s="225"/>
      <c r="D63" s="224"/>
      <c r="E63" s="128"/>
      <c r="F63" s="126"/>
      <c r="G63" s="128"/>
      <c r="H63" s="126"/>
      <c r="I63" s="40"/>
      <c r="J63" s="36">
        <f>'SR 12 RAMP A MASTER'!$J46</f>
        <v>85750</v>
      </c>
      <c r="K63" s="123">
        <f>'SR 12 RAMP A MASTER'!$K46</f>
        <v>778.5019831249999</v>
      </c>
      <c r="L63" s="124"/>
      <c r="M63" s="72">
        <f>'SR 12 RAMP A MASTER'!$M46</f>
        <v>16</v>
      </c>
      <c r="N63" s="125">
        <f>'SR 12 RAMP A MASTER'!$N46</f>
        <v>0.05000090139228006</v>
      </c>
      <c r="O63" s="126"/>
      <c r="P63" s="125">
        <f>'SR 12 RAMP A MASTER'!$P46</f>
        <v>0.800014422276481</v>
      </c>
      <c r="Q63" s="126"/>
      <c r="R63" s="227" t="str">
        <f>'SR 12 RAMP A MASTER'!R46</f>
        <v>179:1</v>
      </c>
      <c r="S63" s="228"/>
      <c r="T63" s="123">
        <f>'SR 12 RAMP A MASTER'!$T46</f>
        <v>779.3019975472764</v>
      </c>
      <c r="U63" s="124"/>
      <c r="V63" s="84">
        <f>'SR 12 RAMP A MASTER'!V46</f>
        <v>0</v>
      </c>
      <c r="W63" s="3"/>
      <c r="X63" s="112"/>
      <c r="Y63" s="113"/>
      <c r="Z63" s="112"/>
      <c r="AA63" s="113"/>
      <c r="AB63" s="112"/>
      <c r="AC63" s="113"/>
      <c r="AD63" s="112"/>
      <c r="AE63" s="113"/>
      <c r="AF63" s="9"/>
      <c r="AG63" s="10"/>
      <c r="AH63" s="112"/>
      <c r="AI63" s="113"/>
      <c r="AJ63" s="9"/>
      <c r="AK63" s="112"/>
      <c r="AL63" s="113"/>
      <c r="AM63" s="112"/>
      <c r="AN63" s="113"/>
      <c r="AO63" s="112"/>
      <c r="AP63" s="113"/>
      <c r="AQ63" s="112"/>
      <c r="AR63" s="113"/>
      <c r="AS63" s="11"/>
    </row>
    <row r="64" spans="1:45" s="8" customFormat="1" ht="12.75" customHeight="1">
      <c r="A64" s="129"/>
      <c r="B64" s="113"/>
      <c r="C64" s="225"/>
      <c r="D64" s="224"/>
      <c r="E64" s="128"/>
      <c r="F64" s="126"/>
      <c r="G64" s="128"/>
      <c r="H64" s="126"/>
      <c r="I64" s="40"/>
      <c r="J64" s="36">
        <f>'SR 12 RAMP A MASTER'!$J47</f>
        <v>85775</v>
      </c>
      <c r="K64" s="123">
        <f>'SR 12 RAMP A MASTER'!$K47</f>
        <v>779.06407</v>
      </c>
      <c r="L64" s="124"/>
      <c r="M64" s="72">
        <f>'SR 12 RAMP A MASTER'!$M47</f>
        <v>16</v>
      </c>
      <c r="N64" s="125">
        <f>'SR 12 RAMP A MASTER'!$N47</f>
        <v>0.041284811253052056</v>
      </c>
      <c r="O64" s="126"/>
      <c r="P64" s="125">
        <f>'SR 12 RAMP A MASTER'!$P47</f>
        <v>0.6605569800488329</v>
      </c>
      <c r="Q64" s="126"/>
      <c r="R64" s="227" t="str">
        <f>'SR 12 RAMP A MASTER'!R47</f>
        <v>179:1</v>
      </c>
      <c r="S64" s="228"/>
      <c r="T64" s="123">
        <f>'SR 12 RAMP A MASTER'!$T47</f>
        <v>779.7246269800488</v>
      </c>
      <c r="U64" s="124"/>
      <c r="V64" s="84">
        <f>'SR 12 RAMP A MASTER'!V47</f>
        <v>0</v>
      </c>
      <c r="W64" s="3"/>
      <c r="X64" s="112"/>
      <c r="Y64" s="113"/>
      <c r="Z64" s="112"/>
      <c r="AA64" s="113"/>
      <c r="AB64" s="112"/>
      <c r="AC64" s="113"/>
      <c r="AD64" s="112"/>
      <c r="AE64" s="113"/>
      <c r="AF64" s="9"/>
      <c r="AG64" s="10"/>
      <c r="AH64" s="112"/>
      <c r="AI64" s="113"/>
      <c r="AJ64" s="9"/>
      <c r="AK64" s="112"/>
      <c r="AL64" s="113"/>
      <c r="AM64" s="112"/>
      <c r="AN64" s="113"/>
      <c r="AO64" s="112"/>
      <c r="AP64" s="113"/>
      <c r="AQ64" s="112"/>
      <c r="AR64" s="113"/>
      <c r="AS64" s="11"/>
    </row>
    <row r="65" spans="1:45" s="8" customFormat="1" ht="12.75" customHeight="1">
      <c r="A65" s="129"/>
      <c r="B65" s="113"/>
      <c r="C65" s="225"/>
      <c r="D65" s="224"/>
      <c r="E65" s="128"/>
      <c r="F65" s="126"/>
      <c r="G65" s="128"/>
      <c r="H65" s="126"/>
      <c r="I65" s="40"/>
      <c r="J65" s="36">
        <f>'SR 12 RAMP A MASTER'!$J48</f>
        <v>85800</v>
      </c>
      <c r="K65" s="123">
        <f>'SR 12 RAMP A MASTER'!$K48</f>
        <v>779.6894231250001</v>
      </c>
      <c r="L65" s="124"/>
      <c r="M65" s="72">
        <f>'SR 12 RAMP A MASTER'!$M48</f>
        <v>16</v>
      </c>
      <c r="N65" s="125">
        <f>'SR 12 RAMP A MASTER'!$N48</f>
        <v>0.032568721113824056</v>
      </c>
      <c r="O65" s="126"/>
      <c r="P65" s="125">
        <f>'SR 12 RAMP A MASTER'!$P48</f>
        <v>0.5210995378211849</v>
      </c>
      <c r="Q65" s="126"/>
      <c r="R65" s="227" t="str">
        <f>'SR 12 RAMP A MASTER'!R48</f>
        <v>179:1</v>
      </c>
      <c r="S65" s="228"/>
      <c r="T65" s="123">
        <f>'SR 12 RAMP A MASTER'!$T48</f>
        <v>780.2105226628213</v>
      </c>
      <c r="U65" s="124"/>
      <c r="V65" s="84">
        <f>'SR 12 RAMP A MASTER'!V48</f>
        <v>0</v>
      </c>
      <c r="W65" s="3"/>
      <c r="X65" s="112"/>
      <c r="Y65" s="113"/>
      <c r="Z65" s="112"/>
      <c r="AA65" s="113"/>
      <c r="AB65" s="112"/>
      <c r="AC65" s="113"/>
      <c r="AD65" s="112"/>
      <c r="AE65" s="113"/>
      <c r="AF65" s="9"/>
      <c r="AG65" s="10"/>
      <c r="AH65" s="112"/>
      <c r="AI65" s="113"/>
      <c r="AJ65" s="9"/>
      <c r="AK65" s="112"/>
      <c r="AL65" s="113"/>
      <c r="AM65" s="112"/>
      <c r="AN65" s="113"/>
      <c r="AO65" s="112"/>
      <c r="AP65" s="113"/>
      <c r="AQ65" s="112"/>
      <c r="AR65" s="113"/>
      <c r="AS65" s="11"/>
    </row>
    <row r="66" spans="1:45" s="8" customFormat="1" ht="12.75" customHeight="1">
      <c r="A66" s="129"/>
      <c r="B66" s="113"/>
      <c r="C66" s="225"/>
      <c r="D66" s="224"/>
      <c r="E66" s="128"/>
      <c r="F66" s="126"/>
      <c r="G66" s="128"/>
      <c r="H66" s="126"/>
      <c r="I66" s="40"/>
      <c r="J66" s="37">
        <f>'SR 12 RAMP A MASTER'!$J49</f>
        <v>85817.32</v>
      </c>
      <c r="K66" s="123">
        <f>'SR 12 RAMP A MASTER'!$K49</f>
        <v>780.1597662082114</v>
      </c>
      <c r="L66" s="124"/>
      <c r="M66" s="72">
        <f>'SR 12 RAMP A MASTER'!$M49</f>
        <v>16</v>
      </c>
      <c r="N66" s="125">
        <f>'SR 12 RAMP A MASTER'!$N49</f>
        <v>0.026530213865364458</v>
      </c>
      <c r="O66" s="126"/>
      <c r="P66" s="125">
        <f>'SR 12 RAMP A MASTER'!$P49</f>
        <v>0.4244834218458313</v>
      </c>
      <c r="Q66" s="126"/>
      <c r="R66" s="227" t="str">
        <f>'SR 12 RAMP A MASTER'!R49</f>
        <v>179:1</v>
      </c>
      <c r="S66" s="228"/>
      <c r="T66" s="123">
        <f>'SR 12 RAMP A MASTER'!$T49</f>
        <v>780.5842496300572</v>
      </c>
      <c r="U66" s="124"/>
      <c r="V66" s="84" t="str">
        <f>'SR 12 RAMP A MASTER'!V49</f>
        <v>PT</v>
      </c>
      <c r="W66" s="3"/>
      <c r="X66" s="112"/>
      <c r="Y66" s="113"/>
      <c r="Z66" s="112"/>
      <c r="AA66" s="113"/>
      <c r="AB66" s="112"/>
      <c r="AC66" s="113"/>
      <c r="AD66" s="112"/>
      <c r="AE66" s="113"/>
      <c r="AF66" s="9"/>
      <c r="AG66" s="10"/>
      <c r="AH66" s="112"/>
      <c r="AI66" s="113"/>
      <c r="AJ66" s="9"/>
      <c r="AK66" s="112"/>
      <c r="AL66" s="113"/>
      <c r="AM66" s="112"/>
      <c r="AN66" s="113"/>
      <c r="AO66" s="112"/>
      <c r="AP66" s="113"/>
      <c r="AQ66" s="112"/>
      <c r="AR66" s="113"/>
      <c r="AS66" s="11"/>
    </row>
    <row r="67" spans="1:45" s="8" customFormat="1" ht="12.75" customHeight="1">
      <c r="A67" s="129"/>
      <c r="B67" s="113"/>
      <c r="C67" s="225"/>
      <c r="D67" s="224"/>
      <c r="E67" s="128"/>
      <c r="F67" s="126"/>
      <c r="G67" s="128"/>
      <c r="H67" s="126"/>
      <c r="I67" s="40"/>
      <c r="J67" s="36">
        <f>'SR 12 RAMP A MASTER'!$J50</f>
        <v>85825</v>
      </c>
      <c r="K67" s="123">
        <f>'SR 12 RAMP A MASTER'!$K50</f>
        <v>780.3780425</v>
      </c>
      <c r="L67" s="124"/>
      <c r="M67" s="72">
        <f>'SR 12 RAMP A MASTER'!$M50</f>
        <v>16</v>
      </c>
      <c r="N67" s="125">
        <f>'SR 12 RAMP A MASTER'!$N50</f>
        <v>0.02385263097459605</v>
      </c>
      <c r="O67" s="126"/>
      <c r="P67" s="125">
        <f>'SR 12 RAMP A MASTER'!$P50</f>
        <v>0.3816420955935368</v>
      </c>
      <c r="Q67" s="126"/>
      <c r="R67" s="227" t="str">
        <f>'SR 12 RAMP A MASTER'!R50</f>
        <v>179:1</v>
      </c>
      <c r="S67" s="228"/>
      <c r="T67" s="123">
        <f>'SR 12 RAMP A MASTER'!$T50</f>
        <v>780.7596845955935</v>
      </c>
      <c r="U67" s="124"/>
      <c r="V67" s="84">
        <f>'SR 12 RAMP A MASTER'!V50</f>
        <v>0</v>
      </c>
      <c r="W67" s="3"/>
      <c r="X67" s="112"/>
      <c r="Y67" s="113"/>
      <c r="Z67" s="112"/>
      <c r="AA67" s="113"/>
      <c r="AB67" s="112"/>
      <c r="AC67" s="113"/>
      <c r="AD67" s="112"/>
      <c r="AE67" s="113"/>
      <c r="AF67" s="9"/>
      <c r="AG67" s="10"/>
      <c r="AH67" s="112"/>
      <c r="AI67" s="113"/>
      <c r="AJ67" s="9"/>
      <c r="AK67" s="112"/>
      <c r="AL67" s="113"/>
      <c r="AM67" s="112"/>
      <c r="AN67" s="113"/>
      <c r="AO67" s="112"/>
      <c r="AP67" s="113"/>
      <c r="AQ67" s="112"/>
      <c r="AR67" s="113"/>
      <c r="AS67" s="11"/>
    </row>
    <row r="68" spans="1:45" s="8" customFormat="1" ht="12.75" customHeight="1">
      <c r="A68" s="129"/>
      <c r="B68" s="113"/>
      <c r="C68" s="226"/>
      <c r="D68" s="224"/>
      <c r="E68" s="128"/>
      <c r="F68" s="126"/>
      <c r="G68" s="128"/>
      <c r="H68" s="126"/>
      <c r="I68" s="40"/>
      <c r="J68" s="36">
        <f>'SR 12 RAMP A MASTER'!$J51</f>
        <v>85846.49</v>
      </c>
      <c r="K68" s="123">
        <f>'SR 12 RAMP A MASTER'!$K51</f>
        <v>781.03</v>
      </c>
      <c r="L68" s="124"/>
      <c r="M68" s="72">
        <f>'SR 12 RAMP A MASTER'!$M51</f>
        <v>16</v>
      </c>
      <c r="N68" s="125">
        <f>'SR 12 RAMP A MASTER'!$N51</f>
        <v>0.016360279890913827</v>
      </c>
      <c r="O68" s="126"/>
      <c r="P68" s="125">
        <f>'SR 12 RAMP A MASTER'!$P51</f>
        <v>0.26176447825462124</v>
      </c>
      <c r="Q68" s="126"/>
      <c r="R68" s="227" t="str">
        <f>'SR 12 RAMP A MASTER'!R51</f>
        <v>179:1</v>
      </c>
      <c r="S68" s="228"/>
      <c r="T68" s="123">
        <f>'SR 12 RAMP A MASTER'!$T51</f>
        <v>781.2917644782545</v>
      </c>
      <c r="U68" s="124"/>
      <c r="V68" s="84">
        <f>'SR 12 RAMP A MASTER'!V51</f>
        <v>0</v>
      </c>
      <c r="W68" s="3"/>
      <c r="X68" s="112"/>
      <c r="Y68" s="113"/>
      <c r="Z68" s="112"/>
      <c r="AA68" s="113"/>
      <c r="AB68" s="112"/>
      <c r="AC68" s="113"/>
      <c r="AD68" s="112"/>
      <c r="AE68" s="113"/>
      <c r="AF68" s="9"/>
      <c r="AG68" s="10"/>
      <c r="AH68" s="112"/>
      <c r="AI68" s="113"/>
      <c r="AJ68" s="9"/>
      <c r="AK68" s="112"/>
      <c r="AL68" s="113"/>
      <c r="AM68" s="112"/>
      <c r="AN68" s="113"/>
      <c r="AO68" s="112"/>
      <c r="AP68" s="113"/>
      <c r="AQ68" s="112"/>
      <c r="AR68" s="113"/>
      <c r="AS68" s="11"/>
    </row>
    <row r="69" spans="1:45" s="8" customFormat="1" ht="12.75" customHeight="1">
      <c r="A69" s="129"/>
      <c r="B69" s="113"/>
      <c r="C69" s="226"/>
      <c r="D69" s="224"/>
      <c r="E69" s="128"/>
      <c r="F69" s="126"/>
      <c r="G69" s="128"/>
      <c r="H69" s="126"/>
      <c r="I69" s="40"/>
      <c r="J69" s="36">
        <f>'SR 12 RAMP A MASTER'!$J52</f>
        <v>85850</v>
      </c>
      <c r="K69" s="123">
        <f>'SR 12 RAMP A MASTER'!$K52</f>
        <v>781.129928125</v>
      </c>
      <c r="L69" s="124"/>
      <c r="M69" s="72">
        <f>'SR 12 RAMP A MASTER'!$M52</f>
        <v>16</v>
      </c>
      <c r="N69" s="125">
        <f>'SR 12 RAMP A MASTER'!$N52</f>
        <v>0.015136540835368043</v>
      </c>
      <c r="O69" s="126"/>
      <c r="P69" s="125">
        <f>'SR 12 RAMP A MASTER'!$P52</f>
        <v>0.24218465336588868</v>
      </c>
      <c r="Q69" s="126"/>
      <c r="R69" s="227" t="str">
        <f>'SR 12 RAMP A MASTER'!R52</f>
        <v>179:1</v>
      </c>
      <c r="S69" s="228"/>
      <c r="T69" s="123">
        <f>'SR 12 RAMP A MASTER'!$T52</f>
        <v>781.3721127783659</v>
      </c>
      <c r="U69" s="124"/>
      <c r="V69" s="84">
        <f>'SR 12 RAMP A MASTER'!V52</f>
        <v>0</v>
      </c>
      <c r="W69" s="3"/>
      <c r="X69" s="112"/>
      <c r="Y69" s="113"/>
      <c r="Z69" s="112"/>
      <c r="AA69" s="113"/>
      <c r="AB69" s="112"/>
      <c r="AC69" s="113"/>
      <c r="AD69" s="112"/>
      <c r="AE69" s="113"/>
      <c r="AF69" s="9"/>
      <c r="AG69" s="10"/>
      <c r="AH69" s="112"/>
      <c r="AI69" s="113"/>
      <c r="AJ69" s="9"/>
      <c r="AK69" s="112"/>
      <c r="AL69" s="113"/>
      <c r="AM69" s="112"/>
      <c r="AN69" s="113"/>
      <c r="AO69" s="112"/>
      <c r="AP69" s="113"/>
      <c r="AQ69" s="112"/>
      <c r="AR69" s="113"/>
      <c r="AS69" s="11"/>
    </row>
    <row r="70" spans="1:45" s="8" customFormat="1" ht="12.75" customHeight="1">
      <c r="A70" s="129"/>
      <c r="B70" s="113"/>
      <c r="C70" s="226"/>
      <c r="D70" s="224"/>
      <c r="E70" s="128"/>
      <c r="F70" s="126"/>
      <c r="G70" s="128"/>
      <c r="H70" s="126"/>
      <c r="I70" s="40"/>
      <c r="J70" s="36">
        <f>'SR 12 RAMP A MASTER'!$J53</f>
        <v>85875</v>
      </c>
      <c r="K70" s="123">
        <f>'SR 12 RAMP A MASTER'!$K53</f>
        <v>781.94508</v>
      </c>
      <c r="L70" s="124"/>
      <c r="M70" s="72">
        <f>'SR 12 RAMP A MASTER'!$M53</f>
        <v>16</v>
      </c>
      <c r="N70" s="125">
        <f>'SR 12 RAMP A MASTER'!$N53</f>
        <v>0.006420450696140036</v>
      </c>
      <c r="O70" s="126"/>
      <c r="P70" s="125">
        <f>'SR 12 RAMP A MASTER'!$P53</f>
        <v>0.10272721113824057</v>
      </c>
      <c r="Q70" s="126"/>
      <c r="R70" s="227" t="str">
        <f>'SR 12 RAMP A MASTER'!R53</f>
        <v>179:1</v>
      </c>
      <c r="S70" s="228"/>
      <c r="T70" s="123">
        <f>'SR 12 RAMP A MASTER'!$T53</f>
        <v>782.0478072111382</v>
      </c>
      <c r="U70" s="124"/>
      <c r="V70" s="84">
        <f>'SR 12 RAMP A MASTER'!V53</f>
        <v>0</v>
      </c>
      <c r="W70" s="3"/>
      <c r="X70" s="112"/>
      <c r="Y70" s="113"/>
      <c r="Z70" s="112"/>
      <c r="AA70" s="113"/>
      <c r="AB70" s="112"/>
      <c r="AC70" s="113"/>
      <c r="AD70" s="112"/>
      <c r="AE70" s="113"/>
      <c r="AF70" s="9"/>
      <c r="AG70" s="10"/>
      <c r="AH70" s="112"/>
      <c r="AI70" s="113"/>
      <c r="AJ70" s="9"/>
      <c r="AK70" s="112"/>
      <c r="AL70" s="113"/>
      <c r="AM70" s="112"/>
      <c r="AN70" s="113"/>
      <c r="AO70" s="112"/>
      <c r="AP70" s="113"/>
      <c r="AQ70" s="112"/>
      <c r="AR70" s="113"/>
      <c r="AS70" s="11"/>
    </row>
    <row r="71" spans="1:45" s="8" customFormat="1" ht="12.75" customHeight="1">
      <c r="A71" s="129"/>
      <c r="B71" s="113"/>
      <c r="C71" s="226"/>
      <c r="D71" s="224"/>
      <c r="E71" s="128"/>
      <c r="F71" s="126"/>
      <c r="G71" s="128"/>
      <c r="H71" s="126"/>
      <c r="I71" s="40"/>
      <c r="J71" s="37">
        <f>'SR 12 RAMP A MASTER'!$J54</f>
        <v>85892</v>
      </c>
      <c r="K71" s="123">
        <f>'SR 12 RAMP A MASTER'!$K54</f>
        <v>782.535520957</v>
      </c>
      <c r="L71" s="124"/>
      <c r="M71" s="72">
        <f>'SR 12 RAMP A MASTER'!$M54</f>
        <v>16</v>
      </c>
      <c r="N71" s="125">
        <f>'SR 12 RAMP A MASTER'!$N54</f>
        <v>0.0004935094014649893</v>
      </c>
      <c r="O71" s="126"/>
      <c r="P71" s="125">
        <f>'SR 12 RAMP A MASTER'!$P54</f>
        <v>0.00789615042343983</v>
      </c>
      <c r="Q71" s="126"/>
      <c r="R71" s="227" t="str">
        <f>'SR 12 RAMP A MASTER'!R54</f>
        <v>179:1</v>
      </c>
      <c r="S71" s="228"/>
      <c r="T71" s="123">
        <f>'SR 12 RAMP A MASTER'!$T54</f>
        <v>782.5434171074235</v>
      </c>
      <c r="U71" s="124"/>
      <c r="V71" s="84" t="str">
        <f>'SR 12 RAMP A MASTER'!V54</f>
        <v>FLAT</v>
      </c>
      <c r="W71" s="3"/>
      <c r="X71" s="112"/>
      <c r="Y71" s="113"/>
      <c r="Z71" s="112"/>
      <c r="AA71" s="113"/>
      <c r="AB71" s="112"/>
      <c r="AC71" s="113"/>
      <c r="AD71" s="112"/>
      <c r="AE71" s="113"/>
      <c r="AF71" s="9"/>
      <c r="AG71" s="10"/>
      <c r="AH71" s="112"/>
      <c r="AI71" s="113"/>
      <c r="AJ71" s="9"/>
      <c r="AK71" s="112"/>
      <c r="AL71" s="113"/>
      <c r="AM71" s="112"/>
      <c r="AN71" s="113"/>
      <c r="AO71" s="112"/>
      <c r="AP71" s="113"/>
      <c r="AQ71" s="112"/>
      <c r="AR71" s="113"/>
      <c r="AS71" s="11"/>
    </row>
    <row r="72" spans="1:45" s="8" customFormat="1" ht="12.75" customHeight="1">
      <c r="A72" s="129"/>
      <c r="B72" s="113"/>
      <c r="C72" s="226"/>
      <c r="D72" s="224"/>
      <c r="E72" s="128"/>
      <c r="F72" s="126"/>
      <c r="G72" s="128"/>
      <c r="H72" s="126"/>
      <c r="I72" s="40"/>
      <c r="J72" s="37"/>
      <c r="K72" s="123"/>
      <c r="L72" s="124"/>
      <c r="M72" s="40"/>
      <c r="N72" s="125"/>
      <c r="O72" s="126"/>
      <c r="P72" s="125"/>
      <c r="Q72" s="126"/>
      <c r="R72" s="225"/>
      <c r="S72" s="224"/>
      <c r="T72" s="123"/>
      <c r="U72" s="124"/>
      <c r="V72" s="51"/>
      <c r="W72" s="3"/>
      <c r="X72" s="112"/>
      <c r="Y72" s="113"/>
      <c r="Z72" s="112"/>
      <c r="AA72" s="113"/>
      <c r="AB72" s="112"/>
      <c r="AC72" s="113"/>
      <c r="AD72" s="112"/>
      <c r="AE72" s="113"/>
      <c r="AF72" s="9"/>
      <c r="AG72" s="10"/>
      <c r="AH72" s="112"/>
      <c r="AI72" s="113"/>
      <c r="AJ72" s="9"/>
      <c r="AK72" s="112"/>
      <c r="AL72" s="113"/>
      <c r="AM72" s="112"/>
      <c r="AN72" s="113"/>
      <c r="AO72" s="112"/>
      <c r="AP72" s="113"/>
      <c r="AQ72" s="112"/>
      <c r="AR72" s="113"/>
      <c r="AS72" s="11"/>
    </row>
    <row r="73" spans="1:45" s="8" customFormat="1" ht="12.75" customHeight="1">
      <c r="A73" s="129"/>
      <c r="B73" s="113"/>
      <c r="C73" s="226"/>
      <c r="D73" s="224"/>
      <c r="E73" s="128"/>
      <c r="F73" s="126"/>
      <c r="G73" s="128"/>
      <c r="H73" s="126"/>
      <c r="I73" s="40"/>
      <c r="J73" s="37"/>
      <c r="K73" s="123"/>
      <c r="L73" s="124"/>
      <c r="M73" s="40"/>
      <c r="N73" s="125"/>
      <c r="O73" s="126"/>
      <c r="P73" s="125"/>
      <c r="Q73" s="126"/>
      <c r="R73" s="225"/>
      <c r="S73" s="224"/>
      <c r="T73" s="123"/>
      <c r="U73" s="124"/>
      <c r="V73" s="51"/>
      <c r="W73" s="3"/>
      <c r="X73" s="112"/>
      <c r="Y73" s="113"/>
      <c r="Z73" s="112"/>
      <c r="AA73" s="113"/>
      <c r="AB73" s="112"/>
      <c r="AC73" s="113"/>
      <c r="AD73" s="112"/>
      <c r="AE73" s="113"/>
      <c r="AF73" s="9"/>
      <c r="AG73" s="10"/>
      <c r="AH73" s="112"/>
      <c r="AI73" s="113"/>
      <c r="AJ73" s="9"/>
      <c r="AK73" s="112"/>
      <c r="AL73" s="113"/>
      <c r="AM73" s="112"/>
      <c r="AN73" s="113"/>
      <c r="AO73" s="112"/>
      <c r="AP73" s="113"/>
      <c r="AQ73" s="112"/>
      <c r="AR73" s="113"/>
      <c r="AS73" s="11"/>
    </row>
    <row r="74" spans="1:45" s="8" customFormat="1" ht="12.75" customHeight="1">
      <c r="A74" s="129"/>
      <c r="B74" s="113"/>
      <c r="C74" s="226"/>
      <c r="D74" s="224"/>
      <c r="E74" s="128"/>
      <c r="F74" s="126"/>
      <c r="G74" s="128"/>
      <c r="H74" s="126"/>
      <c r="I74" s="40"/>
      <c r="J74" s="37"/>
      <c r="K74" s="123"/>
      <c r="L74" s="124"/>
      <c r="M74" s="40"/>
      <c r="N74" s="125"/>
      <c r="O74" s="126"/>
      <c r="P74" s="125"/>
      <c r="Q74" s="126"/>
      <c r="R74" s="223"/>
      <c r="S74" s="224"/>
      <c r="T74" s="123"/>
      <c r="U74" s="124"/>
      <c r="V74" s="51"/>
      <c r="W74" s="3"/>
      <c r="X74" s="112"/>
      <c r="Y74" s="113"/>
      <c r="Z74" s="112"/>
      <c r="AA74" s="113"/>
      <c r="AB74" s="112"/>
      <c r="AC74" s="113"/>
      <c r="AD74" s="112"/>
      <c r="AE74" s="113"/>
      <c r="AF74" s="9"/>
      <c r="AG74" s="10"/>
      <c r="AH74" s="112"/>
      <c r="AI74" s="113"/>
      <c r="AJ74" s="9"/>
      <c r="AK74" s="112"/>
      <c r="AL74" s="113"/>
      <c r="AM74" s="112"/>
      <c r="AN74" s="113"/>
      <c r="AO74" s="112"/>
      <c r="AP74" s="113"/>
      <c r="AQ74" s="112"/>
      <c r="AR74" s="113"/>
      <c r="AS74" s="11"/>
    </row>
    <row r="75" spans="1:45" s="8" customFormat="1" ht="12.75" customHeight="1">
      <c r="A75" s="129"/>
      <c r="B75" s="113"/>
      <c r="C75" s="226"/>
      <c r="D75" s="224"/>
      <c r="E75" s="128"/>
      <c r="F75" s="126"/>
      <c r="G75" s="128"/>
      <c r="H75" s="126"/>
      <c r="I75" s="40"/>
      <c r="J75" s="37"/>
      <c r="K75" s="123"/>
      <c r="L75" s="113"/>
      <c r="M75" s="40"/>
      <c r="N75" s="125"/>
      <c r="O75" s="126"/>
      <c r="P75" s="125"/>
      <c r="Q75" s="126"/>
      <c r="R75" s="223"/>
      <c r="S75" s="224"/>
      <c r="T75" s="123"/>
      <c r="U75" s="124"/>
      <c r="V75" s="51"/>
      <c r="W75" s="12"/>
      <c r="X75" s="112"/>
      <c r="Y75" s="113"/>
      <c r="Z75" s="112"/>
      <c r="AA75" s="113"/>
      <c r="AB75" s="112"/>
      <c r="AC75" s="113"/>
      <c r="AD75" s="112"/>
      <c r="AE75" s="113"/>
      <c r="AF75" s="9"/>
      <c r="AG75" s="10"/>
      <c r="AH75" s="112"/>
      <c r="AI75" s="113"/>
      <c r="AJ75" s="9"/>
      <c r="AK75" s="112"/>
      <c r="AL75" s="113"/>
      <c r="AM75" s="112"/>
      <c r="AN75" s="113"/>
      <c r="AO75" s="112"/>
      <c r="AP75" s="113"/>
      <c r="AQ75" s="112"/>
      <c r="AR75" s="113"/>
      <c r="AS75" s="11"/>
    </row>
    <row r="76" ht="12.75">
      <c r="J76" s="71"/>
    </row>
  </sheetData>
  <sheetProtection/>
  <mergeCells count="1074">
    <mergeCell ref="AS4:AS5"/>
    <mergeCell ref="A6:V6"/>
    <mergeCell ref="X6:AS6"/>
    <mergeCell ref="A1:V3"/>
    <mergeCell ref="X1:AS3"/>
    <mergeCell ref="A4:B5"/>
    <mergeCell ref="C4:D5"/>
    <mergeCell ref="T4:U5"/>
    <mergeCell ref="V4:V5"/>
    <mergeCell ref="AI4:AP5"/>
    <mergeCell ref="X4:Y5"/>
    <mergeCell ref="Z4:AA5"/>
    <mergeCell ref="AQ4:AR5"/>
    <mergeCell ref="A7:I8"/>
    <mergeCell ref="J7:L7"/>
    <mergeCell ref="M7:U8"/>
    <mergeCell ref="V7:V18"/>
    <mergeCell ref="X7:AF8"/>
    <mergeCell ref="AG7:AI7"/>
    <mergeCell ref="G9:G18"/>
    <mergeCell ref="H9:H18"/>
    <mergeCell ref="I9:I18"/>
    <mergeCell ref="J9:J18"/>
    <mergeCell ref="AJ7:AR8"/>
    <mergeCell ref="AS7:AS18"/>
    <mergeCell ref="J8:L8"/>
    <mergeCell ref="AG8:AI8"/>
    <mergeCell ref="K9:K18"/>
    <mergeCell ref="L9:L18"/>
    <mergeCell ref="M9:M18"/>
    <mergeCell ref="A9:A18"/>
    <mergeCell ref="B9:B18"/>
    <mergeCell ref="C9:C18"/>
    <mergeCell ref="D9:D18"/>
    <mergeCell ref="E9:E18"/>
    <mergeCell ref="F9:F18"/>
    <mergeCell ref="N9:N18"/>
    <mergeCell ref="O9:O18"/>
    <mergeCell ref="P9:P18"/>
    <mergeCell ref="Q9:Q18"/>
    <mergeCell ref="R9:R18"/>
    <mergeCell ref="S9:S18"/>
    <mergeCell ref="T9:T18"/>
    <mergeCell ref="U9:U18"/>
    <mergeCell ref="X9:X18"/>
    <mergeCell ref="Y9:Y18"/>
    <mergeCell ref="Z9:Z18"/>
    <mergeCell ref="AA9:AA18"/>
    <mergeCell ref="AB9:AB18"/>
    <mergeCell ref="AC9:AC18"/>
    <mergeCell ref="AD9:AD18"/>
    <mergeCell ref="AE9:AE18"/>
    <mergeCell ref="AF9:AF18"/>
    <mergeCell ref="AG9:AG18"/>
    <mergeCell ref="AH9:AH18"/>
    <mergeCell ref="AI9:AI18"/>
    <mergeCell ref="AJ9:AJ18"/>
    <mergeCell ref="AK9:AK18"/>
    <mergeCell ref="AL9:AL18"/>
    <mergeCell ref="AM9:AM18"/>
    <mergeCell ref="AN9:AN18"/>
    <mergeCell ref="AO9:AO18"/>
    <mergeCell ref="AP9:AP18"/>
    <mergeCell ref="AQ9:AQ18"/>
    <mergeCell ref="AR9:AR18"/>
    <mergeCell ref="A19:B19"/>
    <mergeCell ref="C19:D19"/>
    <mergeCell ref="E19:F19"/>
    <mergeCell ref="G19:H19"/>
    <mergeCell ref="K19:L19"/>
    <mergeCell ref="N19:O19"/>
    <mergeCell ref="P19:Q19"/>
    <mergeCell ref="R19:S19"/>
    <mergeCell ref="T19:U19"/>
    <mergeCell ref="X19:Y19"/>
    <mergeCell ref="Z19:AA19"/>
    <mergeCell ref="AB19:AC19"/>
    <mergeCell ref="AD19:AE19"/>
    <mergeCell ref="AH19:AI19"/>
    <mergeCell ref="AK19:AL19"/>
    <mergeCell ref="AM19:AN19"/>
    <mergeCell ref="AO19:AP19"/>
    <mergeCell ref="AQ19:AR19"/>
    <mergeCell ref="A20:B20"/>
    <mergeCell ref="C20:D20"/>
    <mergeCell ref="E20:F20"/>
    <mergeCell ref="G20:H20"/>
    <mergeCell ref="K20:L20"/>
    <mergeCell ref="N20:O20"/>
    <mergeCell ref="P20:Q20"/>
    <mergeCell ref="R20:S20"/>
    <mergeCell ref="T20:U20"/>
    <mergeCell ref="A21:B21"/>
    <mergeCell ref="C21:D21"/>
    <mergeCell ref="E21:F21"/>
    <mergeCell ref="G21:H21"/>
    <mergeCell ref="K21:L21"/>
    <mergeCell ref="N21:O21"/>
    <mergeCell ref="P21:Q21"/>
    <mergeCell ref="R21:S21"/>
    <mergeCell ref="T21:U21"/>
    <mergeCell ref="A22:B22"/>
    <mergeCell ref="C22:D22"/>
    <mergeCell ref="E22:F22"/>
    <mergeCell ref="G22:H22"/>
    <mergeCell ref="K22:L22"/>
    <mergeCell ref="N22:O22"/>
    <mergeCell ref="P22:Q22"/>
    <mergeCell ref="R22:S22"/>
    <mergeCell ref="T22:U22"/>
    <mergeCell ref="A23:B23"/>
    <mergeCell ref="C23:D23"/>
    <mergeCell ref="E23:F23"/>
    <mergeCell ref="G23:H23"/>
    <mergeCell ref="K23:L23"/>
    <mergeCell ref="N23:O23"/>
    <mergeCell ref="P23:Q23"/>
    <mergeCell ref="R23:S23"/>
    <mergeCell ref="T23:U23"/>
    <mergeCell ref="A24:B24"/>
    <mergeCell ref="C24:D24"/>
    <mergeCell ref="E24:F24"/>
    <mergeCell ref="G24:H24"/>
    <mergeCell ref="K24:L24"/>
    <mergeCell ref="N24:O24"/>
    <mergeCell ref="P24:Q24"/>
    <mergeCell ref="R24:S24"/>
    <mergeCell ref="T24:U24"/>
    <mergeCell ref="A25:B25"/>
    <mergeCell ref="C25:D25"/>
    <mergeCell ref="E25:F25"/>
    <mergeCell ref="G25:H25"/>
    <mergeCell ref="K25:L25"/>
    <mergeCell ref="N25:O25"/>
    <mergeCell ref="P25:Q25"/>
    <mergeCell ref="R25:S25"/>
    <mergeCell ref="T25:U25"/>
    <mergeCell ref="A26:B26"/>
    <mergeCell ref="C26:D26"/>
    <mergeCell ref="E26:F26"/>
    <mergeCell ref="G26:H26"/>
    <mergeCell ref="K26:L26"/>
    <mergeCell ref="N26:O26"/>
    <mergeCell ref="P26:Q26"/>
    <mergeCell ref="R26:S26"/>
    <mergeCell ref="T26:U26"/>
    <mergeCell ref="A27:B27"/>
    <mergeCell ref="C27:D27"/>
    <mergeCell ref="E27:F27"/>
    <mergeCell ref="G27:H27"/>
    <mergeCell ref="K27:L27"/>
    <mergeCell ref="N27:O27"/>
    <mergeCell ref="P27:Q27"/>
    <mergeCell ref="R27:S27"/>
    <mergeCell ref="T27:U27"/>
    <mergeCell ref="A28:B28"/>
    <mergeCell ref="C28:D28"/>
    <mergeCell ref="E28:F28"/>
    <mergeCell ref="G28:H28"/>
    <mergeCell ref="K28:L28"/>
    <mergeCell ref="N28:O28"/>
    <mergeCell ref="P28:Q28"/>
    <mergeCell ref="R28:S28"/>
    <mergeCell ref="T28:U28"/>
    <mergeCell ref="A29:B29"/>
    <mergeCell ref="C29:D29"/>
    <mergeCell ref="E29:F29"/>
    <mergeCell ref="G29:H29"/>
    <mergeCell ref="K29:L29"/>
    <mergeCell ref="N29:O29"/>
    <mergeCell ref="P29:Q29"/>
    <mergeCell ref="R29:S29"/>
    <mergeCell ref="T29:U29"/>
    <mergeCell ref="A30:B30"/>
    <mergeCell ref="C30:D30"/>
    <mergeCell ref="E30:F30"/>
    <mergeCell ref="G30:H30"/>
    <mergeCell ref="K30:L30"/>
    <mergeCell ref="N30:O30"/>
    <mergeCell ref="P30:Q30"/>
    <mergeCell ref="R30:S30"/>
    <mergeCell ref="T30:U30"/>
    <mergeCell ref="A31:B31"/>
    <mergeCell ref="C31:D31"/>
    <mergeCell ref="E31:F31"/>
    <mergeCell ref="G31:H31"/>
    <mergeCell ref="K31:L31"/>
    <mergeCell ref="N31:O31"/>
    <mergeCell ref="P31:Q31"/>
    <mergeCell ref="R31:S31"/>
    <mergeCell ref="T31:U31"/>
    <mergeCell ref="A32:B32"/>
    <mergeCell ref="C32:D32"/>
    <mergeCell ref="E32:F32"/>
    <mergeCell ref="G32:H32"/>
    <mergeCell ref="K32:L32"/>
    <mergeCell ref="N32:O32"/>
    <mergeCell ref="P32:Q32"/>
    <mergeCell ref="R32:S32"/>
    <mergeCell ref="T32:U32"/>
    <mergeCell ref="A33:B33"/>
    <mergeCell ref="C33:D33"/>
    <mergeCell ref="E33:F33"/>
    <mergeCell ref="G33:H33"/>
    <mergeCell ref="K33:L33"/>
    <mergeCell ref="N33:O33"/>
    <mergeCell ref="P33:Q33"/>
    <mergeCell ref="R33:S33"/>
    <mergeCell ref="T33:U33"/>
    <mergeCell ref="A34:B34"/>
    <mergeCell ref="C34:D34"/>
    <mergeCell ref="E34:F34"/>
    <mergeCell ref="G34:H34"/>
    <mergeCell ref="K34:L34"/>
    <mergeCell ref="N34:O34"/>
    <mergeCell ref="P34:Q34"/>
    <mergeCell ref="R34:S34"/>
    <mergeCell ref="T34:U34"/>
    <mergeCell ref="A35:B35"/>
    <mergeCell ref="C35:D35"/>
    <mergeCell ref="E35:F35"/>
    <mergeCell ref="G35:H35"/>
    <mergeCell ref="K35:L35"/>
    <mergeCell ref="N35:O35"/>
    <mergeCell ref="P35:Q35"/>
    <mergeCell ref="R35:S35"/>
    <mergeCell ref="A36:B36"/>
    <mergeCell ref="C36:D36"/>
    <mergeCell ref="E36:F36"/>
    <mergeCell ref="G36:H36"/>
    <mergeCell ref="K36:L36"/>
    <mergeCell ref="N36:O36"/>
    <mergeCell ref="A37:B37"/>
    <mergeCell ref="C37:D37"/>
    <mergeCell ref="E37:F37"/>
    <mergeCell ref="G37:H37"/>
    <mergeCell ref="K37:L37"/>
    <mergeCell ref="N37:O37"/>
    <mergeCell ref="P37:Q37"/>
    <mergeCell ref="R37:S37"/>
    <mergeCell ref="T37:U37"/>
    <mergeCell ref="X20:Y20"/>
    <mergeCell ref="Z20:AA20"/>
    <mergeCell ref="AB20:AC20"/>
    <mergeCell ref="T35:U35"/>
    <mergeCell ref="P36:Q36"/>
    <mergeCell ref="R36:S36"/>
    <mergeCell ref="T36:U36"/>
    <mergeCell ref="AD20:AE20"/>
    <mergeCell ref="AH20:AI20"/>
    <mergeCell ref="AK20:AL20"/>
    <mergeCell ref="AM20:AN20"/>
    <mergeCell ref="AO20:AP20"/>
    <mergeCell ref="AQ20:AR20"/>
    <mergeCell ref="T38:U38"/>
    <mergeCell ref="X21:Y21"/>
    <mergeCell ref="Z21:AA21"/>
    <mergeCell ref="AB21:AC21"/>
    <mergeCell ref="A38:B38"/>
    <mergeCell ref="C38:D38"/>
    <mergeCell ref="E38:F38"/>
    <mergeCell ref="G38:H38"/>
    <mergeCell ref="K38:L38"/>
    <mergeCell ref="N38:O38"/>
    <mergeCell ref="AD21:AE21"/>
    <mergeCell ref="AH21:AI21"/>
    <mergeCell ref="AK21:AL21"/>
    <mergeCell ref="AM21:AN21"/>
    <mergeCell ref="AO21:AP21"/>
    <mergeCell ref="AQ21:AR21"/>
    <mergeCell ref="X22:Y22"/>
    <mergeCell ref="Z22:AA22"/>
    <mergeCell ref="AB22:AC22"/>
    <mergeCell ref="A39:B39"/>
    <mergeCell ref="C39:D39"/>
    <mergeCell ref="E39:F39"/>
    <mergeCell ref="G39:H39"/>
    <mergeCell ref="K39:L39"/>
    <mergeCell ref="N39:O39"/>
    <mergeCell ref="P38:Q38"/>
    <mergeCell ref="AD22:AE22"/>
    <mergeCell ref="AH22:AI22"/>
    <mergeCell ref="AK22:AL22"/>
    <mergeCell ref="AM22:AN22"/>
    <mergeCell ref="AO22:AP22"/>
    <mergeCell ref="AQ22:AR22"/>
    <mergeCell ref="A40:B40"/>
    <mergeCell ref="C40:D40"/>
    <mergeCell ref="E40:F40"/>
    <mergeCell ref="G40:H40"/>
    <mergeCell ref="K40:L40"/>
    <mergeCell ref="N40:O40"/>
    <mergeCell ref="P40:Q40"/>
    <mergeCell ref="R40:S40"/>
    <mergeCell ref="T40:U40"/>
    <mergeCell ref="X23:Y23"/>
    <mergeCell ref="Z23:AA23"/>
    <mergeCell ref="AB23:AC23"/>
    <mergeCell ref="P39:Q39"/>
    <mergeCell ref="R39:S39"/>
    <mergeCell ref="T39:U39"/>
    <mergeCell ref="R38:S38"/>
    <mergeCell ref="AD23:AE23"/>
    <mergeCell ref="AH23:AI23"/>
    <mergeCell ref="AK23:AL23"/>
    <mergeCell ref="AM23:AN23"/>
    <mergeCell ref="AO23:AP23"/>
    <mergeCell ref="AQ23:AR23"/>
    <mergeCell ref="T41:U41"/>
    <mergeCell ref="X24:Y24"/>
    <mergeCell ref="Z24:AA24"/>
    <mergeCell ref="AB24:AC24"/>
    <mergeCell ref="A41:B41"/>
    <mergeCell ref="C41:D41"/>
    <mergeCell ref="E41:F41"/>
    <mergeCell ref="G41:H41"/>
    <mergeCell ref="K41:L41"/>
    <mergeCell ref="N41:O41"/>
    <mergeCell ref="AD24:AE24"/>
    <mergeCell ref="AH24:AI24"/>
    <mergeCell ref="AK24:AL24"/>
    <mergeCell ref="AM24:AN24"/>
    <mergeCell ref="AO24:AP24"/>
    <mergeCell ref="AQ24:AR24"/>
    <mergeCell ref="X25:Y25"/>
    <mergeCell ref="Z25:AA25"/>
    <mergeCell ref="AB25:AC25"/>
    <mergeCell ref="AB26:AC26"/>
    <mergeCell ref="A42:B42"/>
    <mergeCell ref="C42:D42"/>
    <mergeCell ref="E42:F42"/>
    <mergeCell ref="G42:H42"/>
    <mergeCell ref="K42:L42"/>
    <mergeCell ref="N42:O42"/>
    <mergeCell ref="AD25:AE25"/>
    <mergeCell ref="AH25:AI25"/>
    <mergeCell ref="AK25:AL25"/>
    <mergeCell ref="AM25:AN25"/>
    <mergeCell ref="AO25:AP25"/>
    <mergeCell ref="AQ25:AR25"/>
    <mergeCell ref="X26:Y26"/>
    <mergeCell ref="Z26:AA26"/>
    <mergeCell ref="R44:S44"/>
    <mergeCell ref="T44:U44"/>
    <mergeCell ref="A43:B43"/>
    <mergeCell ref="C43:D43"/>
    <mergeCell ref="E43:F43"/>
    <mergeCell ref="G43:H43"/>
    <mergeCell ref="K43:L43"/>
    <mergeCell ref="N43:O43"/>
    <mergeCell ref="AD26:AE26"/>
    <mergeCell ref="AH26:AI26"/>
    <mergeCell ref="Z27:AA27"/>
    <mergeCell ref="AB27:AC27"/>
    <mergeCell ref="AD27:AE27"/>
    <mergeCell ref="AH27:AI27"/>
    <mergeCell ref="A44:B44"/>
    <mergeCell ref="C44:D44"/>
    <mergeCell ref="E44:F44"/>
    <mergeCell ref="G44:H44"/>
    <mergeCell ref="K44:L44"/>
    <mergeCell ref="N44:O44"/>
    <mergeCell ref="AQ26:AR26"/>
    <mergeCell ref="AK26:AL26"/>
    <mergeCell ref="AM26:AN26"/>
    <mergeCell ref="AO26:AP26"/>
    <mergeCell ref="AM27:AN27"/>
    <mergeCell ref="AQ27:AR27"/>
    <mergeCell ref="AO27:AP27"/>
    <mergeCell ref="A45:B45"/>
    <mergeCell ref="C45:D45"/>
    <mergeCell ref="E45:F45"/>
    <mergeCell ref="G45:H45"/>
    <mergeCell ref="K45:L45"/>
    <mergeCell ref="N45:O45"/>
    <mergeCell ref="X27:Y27"/>
    <mergeCell ref="R45:S45"/>
    <mergeCell ref="T45:U45"/>
    <mergeCell ref="X28:Y28"/>
    <mergeCell ref="Z28:AA28"/>
    <mergeCell ref="AK27:AL27"/>
    <mergeCell ref="R43:S43"/>
    <mergeCell ref="T43:U43"/>
    <mergeCell ref="R42:S42"/>
    <mergeCell ref="T42:U42"/>
    <mergeCell ref="AB28:AC28"/>
    <mergeCell ref="AD28:AE28"/>
    <mergeCell ref="Z29:AA29"/>
    <mergeCell ref="AH28:AI28"/>
    <mergeCell ref="AK28:AL28"/>
    <mergeCell ref="AM28:AN28"/>
    <mergeCell ref="AM29:AN29"/>
    <mergeCell ref="AQ28:AR28"/>
    <mergeCell ref="A46:B46"/>
    <mergeCell ref="C46:D46"/>
    <mergeCell ref="E46:F46"/>
    <mergeCell ref="G46:H46"/>
    <mergeCell ref="K46:L46"/>
    <mergeCell ref="AB29:AC29"/>
    <mergeCell ref="AD29:AE29"/>
    <mergeCell ref="AH29:AI29"/>
    <mergeCell ref="AK29:AL29"/>
    <mergeCell ref="N46:O46"/>
    <mergeCell ref="P46:Q46"/>
    <mergeCell ref="R46:S46"/>
    <mergeCell ref="T46:U46"/>
    <mergeCell ref="X29:Y29"/>
    <mergeCell ref="AQ29:AR29"/>
    <mergeCell ref="P45:Q45"/>
    <mergeCell ref="P44:Q44"/>
    <mergeCell ref="P43:Q43"/>
    <mergeCell ref="P42:Q42"/>
    <mergeCell ref="G48:H48"/>
    <mergeCell ref="K48:L48"/>
    <mergeCell ref="N48:O48"/>
    <mergeCell ref="A47:B47"/>
    <mergeCell ref="C47:D47"/>
    <mergeCell ref="E47:F47"/>
    <mergeCell ref="G47:H47"/>
    <mergeCell ref="K47:L47"/>
    <mergeCell ref="N47:O47"/>
    <mergeCell ref="X30:Y30"/>
    <mergeCell ref="Z30:AA30"/>
    <mergeCell ref="T48:U48"/>
    <mergeCell ref="X31:Y31"/>
    <mergeCell ref="Z31:AA31"/>
    <mergeCell ref="P47:Q47"/>
    <mergeCell ref="R47:S47"/>
    <mergeCell ref="T47:U47"/>
    <mergeCell ref="P41:Q41"/>
    <mergeCell ref="R41:S41"/>
    <mergeCell ref="AQ32:AR32"/>
    <mergeCell ref="AD31:AE31"/>
    <mergeCell ref="AM30:AN30"/>
    <mergeCell ref="AB30:AC30"/>
    <mergeCell ref="AD30:AE30"/>
    <mergeCell ref="AH30:AI30"/>
    <mergeCell ref="AK30:AL30"/>
    <mergeCell ref="AK31:AL31"/>
    <mergeCell ref="AM31:AN31"/>
    <mergeCell ref="AQ30:AR30"/>
    <mergeCell ref="A49:B49"/>
    <mergeCell ref="C49:D49"/>
    <mergeCell ref="E49:F49"/>
    <mergeCell ref="G49:H49"/>
    <mergeCell ref="K49:L49"/>
    <mergeCell ref="R48:S48"/>
    <mergeCell ref="P48:Q48"/>
    <mergeCell ref="A48:B48"/>
    <mergeCell ref="C48:D48"/>
    <mergeCell ref="E48:F48"/>
    <mergeCell ref="G50:H50"/>
    <mergeCell ref="K50:L50"/>
    <mergeCell ref="N50:O50"/>
    <mergeCell ref="AO28:AP28"/>
    <mergeCell ref="N49:O49"/>
    <mergeCell ref="P49:Q49"/>
    <mergeCell ref="R49:S49"/>
    <mergeCell ref="T49:U49"/>
    <mergeCell ref="X32:Y32"/>
    <mergeCell ref="Z32:AA32"/>
    <mergeCell ref="AO29:AP29"/>
    <mergeCell ref="AQ33:AR33"/>
    <mergeCell ref="P50:Q50"/>
    <mergeCell ref="R50:S50"/>
    <mergeCell ref="T50:U50"/>
    <mergeCell ref="X33:Y33"/>
    <mergeCell ref="Z33:AA33"/>
    <mergeCell ref="AB33:AC33"/>
    <mergeCell ref="AH31:AI31"/>
    <mergeCell ref="AQ31:AR31"/>
    <mergeCell ref="AO32:AP32"/>
    <mergeCell ref="AH32:AI32"/>
    <mergeCell ref="AB32:AC32"/>
    <mergeCell ref="AD32:AE32"/>
    <mergeCell ref="AB31:AC31"/>
    <mergeCell ref="AM35:AN35"/>
    <mergeCell ref="AK32:AL32"/>
    <mergeCell ref="AM32:AN32"/>
    <mergeCell ref="V51:V52"/>
    <mergeCell ref="X36:Y36"/>
    <mergeCell ref="Z36:AA36"/>
    <mergeCell ref="AB36:AC36"/>
    <mergeCell ref="AK36:AL36"/>
    <mergeCell ref="AO30:AP30"/>
    <mergeCell ref="X34:Y34"/>
    <mergeCell ref="Z34:AA34"/>
    <mergeCell ref="AB34:AC34"/>
    <mergeCell ref="AO31:AP31"/>
    <mergeCell ref="AQ34:AR34"/>
    <mergeCell ref="AD35:AE35"/>
    <mergeCell ref="AH35:AI35"/>
    <mergeCell ref="AD34:AE34"/>
    <mergeCell ref="AK35:AL35"/>
    <mergeCell ref="AO35:AP35"/>
    <mergeCell ref="AQ35:AR35"/>
    <mergeCell ref="AO34:AP34"/>
    <mergeCell ref="A51:B52"/>
    <mergeCell ref="AD33:AE33"/>
    <mergeCell ref="AH33:AI33"/>
    <mergeCell ref="AK33:AL33"/>
    <mergeCell ref="AM33:AN33"/>
    <mergeCell ref="AO33:AP33"/>
    <mergeCell ref="AH34:AI34"/>
    <mergeCell ref="AK34:AL34"/>
    <mergeCell ref="AM34:AN34"/>
    <mergeCell ref="X35:Y35"/>
    <mergeCell ref="AD36:AE36"/>
    <mergeCell ref="AH36:AI36"/>
    <mergeCell ref="E4:K5"/>
    <mergeCell ref="L4:S5"/>
    <mergeCell ref="E51:K52"/>
    <mergeCell ref="L51:S52"/>
    <mergeCell ref="AB4:AH5"/>
    <mergeCell ref="Z35:AA35"/>
    <mergeCell ref="AB35:AC35"/>
    <mergeCell ref="T51:U52"/>
    <mergeCell ref="A50:B50"/>
    <mergeCell ref="C50:D50"/>
    <mergeCell ref="E50:F50"/>
    <mergeCell ref="AO36:AP36"/>
    <mergeCell ref="AQ36:AR36"/>
    <mergeCell ref="AD37:AE37"/>
    <mergeCell ref="AH37:AI37"/>
    <mergeCell ref="AK37:AL37"/>
    <mergeCell ref="AM37:AN37"/>
    <mergeCell ref="AM36:AN36"/>
    <mergeCell ref="X37:Y37"/>
    <mergeCell ref="Z37:AA37"/>
    <mergeCell ref="AB37:AC37"/>
    <mergeCell ref="A54:B54"/>
    <mergeCell ref="C54:D54"/>
    <mergeCell ref="E54:F54"/>
    <mergeCell ref="G54:H54"/>
    <mergeCell ref="K54:L54"/>
    <mergeCell ref="N54:O54"/>
    <mergeCell ref="C51:D52"/>
    <mergeCell ref="AH40:AI40"/>
    <mergeCell ref="AO37:AP37"/>
    <mergeCell ref="AQ37:AR37"/>
    <mergeCell ref="A55:B55"/>
    <mergeCell ref="C55:D55"/>
    <mergeCell ref="E55:F55"/>
    <mergeCell ref="G55:H55"/>
    <mergeCell ref="K55:L55"/>
    <mergeCell ref="N55:O55"/>
    <mergeCell ref="P55:Q55"/>
    <mergeCell ref="X38:Y38"/>
    <mergeCell ref="Z38:AA38"/>
    <mergeCell ref="AB38:AC38"/>
    <mergeCell ref="AD38:AE38"/>
    <mergeCell ref="AH38:AI38"/>
    <mergeCell ref="AD39:AE39"/>
    <mergeCell ref="AH39:AI39"/>
    <mergeCell ref="AK38:AL38"/>
    <mergeCell ref="AM38:AN38"/>
    <mergeCell ref="AO38:AP38"/>
    <mergeCell ref="AQ38:AR38"/>
    <mergeCell ref="A56:B56"/>
    <mergeCell ref="C56:D56"/>
    <mergeCell ref="E56:F56"/>
    <mergeCell ref="G56:H56"/>
    <mergeCell ref="K56:L56"/>
    <mergeCell ref="N56:O56"/>
    <mergeCell ref="AQ39:AR39"/>
    <mergeCell ref="A57:B57"/>
    <mergeCell ref="C57:D57"/>
    <mergeCell ref="E57:F57"/>
    <mergeCell ref="G57:H57"/>
    <mergeCell ref="K57:L57"/>
    <mergeCell ref="N57:O57"/>
    <mergeCell ref="P56:Q56"/>
    <mergeCell ref="R56:S56"/>
    <mergeCell ref="T56:U56"/>
    <mergeCell ref="X40:Y40"/>
    <mergeCell ref="Z40:AA40"/>
    <mergeCell ref="AB40:AC40"/>
    <mergeCell ref="AK39:AL39"/>
    <mergeCell ref="AM39:AN39"/>
    <mergeCell ref="AO39:AP39"/>
    <mergeCell ref="X39:Y39"/>
    <mergeCell ref="Z39:AA39"/>
    <mergeCell ref="AB39:AC39"/>
    <mergeCell ref="AD40:AE40"/>
    <mergeCell ref="AK40:AL40"/>
    <mergeCell ref="AM40:AN40"/>
    <mergeCell ref="AO40:AP40"/>
    <mergeCell ref="AQ40:AR40"/>
    <mergeCell ref="A58:B58"/>
    <mergeCell ref="C58:D58"/>
    <mergeCell ref="E58:F58"/>
    <mergeCell ref="G58:H58"/>
    <mergeCell ref="K58:L58"/>
    <mergeCell ref="N58:O58"/>
    <mergeCell ref="X41:Y41"/>
    <mergeCell ref="Z41:AA41"/>
    <mergeCell ref="AB41:AC41"/>
    <mergeCell ref="AB45:AC45"/>
    <mergeCell ref="Z50:AA50"/>
    <mergeCell ref="AB50:AC50"/>
    <mergeCell ref="X42:Y42"/>
    <mergeCell ref="Z42:AA42"/>
    <mergeCell ref="AB42:AC42"/>
    <mergeCell ref="X43:Y43"/>
    <mergeCell ref="AD41:AE41"/>
    <mergeCell ref="AH41:AI41"/>
    <mergeCell ref="AK41:AL41"/>
    <mergeCell ref="AM41:AN41"/>
    <mergeCell ref="AO41:AP41"/>
    <mergeCell ref="AQ41:AR41"/>
    <mergeCell ref="A59:B59"/>
    <mergeCell ref="C59:D59"/>
    <mergeCell ref="E59:F59"/>
    <mergeCell ref="G59:H59"/>
    <mergeCell ref="K59:L59"/>
    <mergeCell ref="N59:O59"/>
    <mergeCell ref="Z43:AA43"/>
    <mergeCell ref="AB43:AC43"/>
    <mergeCell ref="AM43:AN43"/>
    <mergeCell ref="AO43:AP43"/>
    <mergeCell ref="AQ43:AR43"/>
    <mergeCell ref="AD42:AE42"/>
    <mergeCell ref="AH42:AI42"/>
    <mergeCell ref="AK42:AL42"/>
    <mergeCell ref="AM42:AN42"/>
    <mergeCell ref="AO42:AP42"/>
    <mergeCell ref="AQ42:AR42"/>
    <mergeCell ref="A61:B61"/>
    <mergeCell ref="C61:D61"/>
    <mergeCell ref="E61:F61"/>
    <mergeCell ref="AD43:AE43"/>
    <mergeCell ref="AH43:AI43"/>
    <mergeCell ref="AK43:AL43"/>
    <mergeCell ref="P59:Q59"/>
    <mergeCell ref="R59:S59"/>
    <mergeCell ref="T59:U59"/>
    <mergeCell ref="Z44:AA44"/>
    <mergeCell ref="P58:Q58"/>
    <mergeCell ref="R58:S58"/>
    <mergeCell ref="T58:U58"/>
    <mergeCell ref="Z45:AA45"/>
    <mergeCell ref="A60:B60"/>
    <mergeCell ref="C60:D60"/>
    <mergeCell ref="E60:F60"/>
    <mergeCell ref="G60:H60"/>
    <mergeCell ref="K60:L60"/>
    <mergeCell ref="X45:Y45"/>
    <mergeCell ref="P61:Q61"/>
    <mergeCell ref="P57:Q57"/>
    <mergeCell ref="R57:S57"/>
    <mergeCell ref="T57:U57"/>
    <mergeCell ref="AO44:AP44"/>
    <mergeCell ref="P60:Q60"/>
    <mergeCell ref="R60:S60"/>
    <mergeCell ref="T60:U60"/>
    <mergeCell ref="X44:Y44"/>
    <mergeCell ref="AD44:AE44"/>
    <mergeCell ref="AB44:AC44"/>
    <mergeCell ref="AM45:AN45"/>
    <mergeCell ref="AO45:AP45"/>
    <mergeCell ref="AQ45:AR45"/>
    <mergeCell ref="AH45:AI45"/>
    <mergeCell ref="AK45:AL45"/>
    <mergeCell ref="AH44:AI44"/>
    <mergeCell ref="AK44:AL44"/>
    <mergeCell ref="AQ44:AR44"/>
    <mergeCell ref="AM46:AN46"/>
    <mergeCell ref="Z47:AA47"/>
    <mergeCell ref="AB47:AC47"/>
    <mergeCell ref="AD47:AE47"/>
    <mergeCell ref="AM48:AN48"/>
    <mergeCell ref="AD45:AE45"/>
    <mergeCell ref="AB46:AC46"/>
    <mergeCell ref="AD46:AE46"/>
    <mergeCell ref="AH46:AI46"/>
    <mergeCell ref="AK46:AL46"/>
    <mergeCell ref="P54:Q54"/>
    <mergeCell ref="A62:B62"/>
    <mergeCell ref="C62:D62"/>
    <mergeCell ref="E62:F62"/>
    <mergeCell ref="G62:H62"/>
    <mergeCell ref="K62:L62"/>
    <mergeCell ref="G61:H61"/>
    <mergeCell ref="K61:L61"/>
    <mergeCell ref="N61:O61"/>
    <mergeCell ref="N60:O60"/>
    <mergeCell ref="R62:S62"/>
    <mergeCell ref="T62:U62"/>
    <mergeCell ref="X46:Y46"/>
    <mergeCell ref="Z46:AA46"/>
    <mergeCell ref="X47:Y47"/>
    <mergeCell ref="T55:U55"/>
    <mergeCell ref="R55:S55"/>
    <mergeCell ref="R61:S61"/>
    <mergeCell ref="T61:U61"/>
    <mergeCell ref="X51:Y51"/>
    <mergeCell ref="AH47:AI47"/>
    <mergeCell ref="AK47:AL47"/>
    <mergeCell ref="AQ46:AR46"/>
    <mergeCell ref="A63:B63"/>
    <mergeCell ref="C63:D63"/>
    <mergeCell ref="E63:F63"/>
    <mergeCell ref="G63:H63"/>
    <mergeCell ref="K63:L63"/>
    <mergeCell ref="N63:O63"/>
    <mergeCell ref="P63:Q63"/>
    <mergeCell ref="AM47:AN47"/>
    <mergeCell ref="AO47:AP47"/>
    <mergeCell ref="AQ47:AR47"/>
    <mergeCell ref="A64:B64"/>
    <mergeCell ref="C64:D64"/>
    <mergeCell ref="E64:F64"/>
    <mergeCell ref="G64:H64"/>
    <mergeCell ref="K64:L64"/>
    <mergeCell ref="N64:O64"/>
    <mergeCell ref="P64:Q64"/>
    <mergeCell ref="R64:S64"/>
    <mergeCell ref="T64:U64"/>
    <mergeCell ref="AQ48:AR48"/>
    <mergeCell ref="A65:B65"/>
    <mergeCell ref="C65:D65"/>
    <mergeCell ref="E65:F65"/>
    <mergeCell ref="G65:H65"/>
    <mergeCell ref="K65:L65"/>
    <mergeCell ref="AM49:AN49"/>
    <mergeCell ref="AO49:AP49"/>
    <mergeCell ref="N65:O65"/>
    <mergeCell ref="R63:S63"/>
    <mergeCell ref="AH48:AI48"/>
    <mergeCell ref="Z51:AA51"/>
    <mergeCell ref="AB51:AC51"/>
    <mergeCell ref="AD51:AE51"/>
    <mergeCell ref="X50:Y50"/>
    <mergeCell ref="R54:S54"/>
    <mergeCell ref="A53:V53"/>
    <mergeCell ref="Z53:AA53"/>
    <mergeCell ref="AO48:AP48"/>
    <mergeCell ref="X48:Y48"/>
    <mergeCell ref="Z48:AA48"/>
    <mergeCell ref="AB48:AC48"/>
    <mergeCell ref="AD48:AE48"/>
    <mergeCell ref="T65:U65"/>
    <mergeCell ref="X49:Y49"/>
    <mergeCell ref="Z49:AA49"/>
    <mergeCell ref="T63:U63"/>
    <mergeCell ref="T54:U54"/>
    <mergeCell ref="N62:O62"/>
    <mergeCell ref="P62:Q62"/>
    <mergeCell ref="AB49:AC49"/>
    <mergeCell ref="AD49:AE49"/>
    <mergeCell ref="AH49:AI49"/>
    <mergeCell ref="AK49:AL49"/>
    <mergeCell ref="AH50:AI50"/>
    <mergeCell ref="AK50:AL50"/>
    <mergeCell ref="AD50:AE50"/>
    <mergeCell ref="AH51:AI51"/>
    <mergeCell ref="AQ49:AR49"/>
    <mergeCell ref="A66:B66"/>
    <mergeCell ref="C66:D66"/>
    <mergeCell ref="E66:F66"/>
    <mergeCell ref="G66:H66"/>
    <mergeCell ref="K66:L66"/>
    <mergeCell ref="N66:O66"/>
    <mergeCell ref="P66:Q66"/>
    <mergeCell ref="AM50:AN50"/>
    <mergeCell ref="AO50:AP50"/>
    <mergeCell ref="AQ50:AR50"/>
    <mergeCell ref="A67:B67"/>
    <mergeCell ref="C67:D67"/>
    <mergeCell ref="E67:F67"/>
    <mergeCell ref="G67:H67"/>
    <mergeCell ref="K67:L67"/>
    <mergeCell ref="N67:O67"/>
    <mergeCell ref="P67:Q67"/>
    <mergeCell ref="R67:S67"/>
    <mergeCell ref="T67:U67"/>
    <mergeCell ref="AO51:AP51"/>
    <mergeCell ref="AQ51:AR51"/>
    <mergeCell ref="A68:B68"/>
    <mergeCell ref="C68:D68"/>
    <mergeCell ref="E68:F68"/>
    <mergeCell ref="G68:H68"/>
    <mergeCell ref="K68:L68"/>
    <mergeCell ref="AM52:AN52"/>
    <mergeCell ref="N68:O68"/>
    <mergeCell ref="P65:Q65"/>
    <mergeCell ref="R68:S68"/>
    <mergeCell ref="T68:U68"/>
    <mergeCell ref="X52:Y52"/>
    <mergeCell ref="Z52:AA52"/>
    <mergeCell ref="X54:Y54"/>
    <mergeCell ref="Z54:AA54"/>
    <mergeCell ref="R66:S66"/>
    <mergeCell ref="T66:U66"/>
    <mergeCell ref="X53:Y53"/>
    <mergeCell ref="R65:S65"/>
    <mergeCell ref="AK51:AL51"/>
    <mergeCell ref="R69:S69"/>
    <mergeCell ref="T69:U69"/>
    <mergeCell ref="AB52:AC52"/>
    <mergeCell ref="AD52:AE52"/>
    <mergeCell ref="AH52:AI52"/>
    <mergeCell ref="AK52:AL52"/>
    <mergeCell ref="AH53:AI53"/>
    <mergeCell ref="AK53:AL53"/>
    <mergeCell ref="Z57:AA57"/>
    <mergeCell ref="AQ52:AR52"/>
    <mergeCell ref="A69:B69"/>
    <mergeCell ref="C69:D69"/>
    <mergeCell ref="E69:F69"/>
    <mergeCell ref="G69:H69"/>
    <mergeCell ref="K69:L69"/>
    <mergeCell ref="N69:O69"/>
    <mergeCell ref="P69:Q69"/>
    <mergeCell ref="AM53:AN53"/>
    <mergeCell ref="AO53:AP53"/>
    <mergeCell ref="AQ54:AR54"/>
    <mergeCell ref="AQ53:AR53"/>
    <mergeCell ref="A70:B70"/>
    <mergeCell ref="C70:D70"/>
    <mergeCell ref="E70:F70"/>
    <mergeCell ref="G70:H70"/>
    <mergeCell ref="K70:L70"/>
    <mergeCell ref="N70:O70"/>
    <mergeCell ref="P70:Q70"/>
    <mergeCell ref="R70:S70"/>
    <mergeCell ref="P71:Q71"/>
    <mergeCell ref="R71:S71"/>
    <mergeCell ref="AB53:AC53"/>
    <mergeCell ref="AD53:AE53"/>
    <mergeCell ref="AM54:AN54"/>
    <mergeCell ref="AK54:AL54"/>
    <mergeCell ref="AB54:AC54"/>
    <mergeCell ref="T70:U70"/>
    <mergeCell ref="P68:Q68"/>
    <mergeCell ref="Z56:AA56"/>
    <mergeCell ref="AO54:AP54"/>
    <mergeCell ref="AB56:AC56"/>
    <mergeCell ref="A71:B71"/>
    <mergeCell ref="C71:D71"/>
    <mergeCell ref="E71:F71"/>
    <mergeCell ref="G71:H71"/>
    <mergeCell ref="K71:L71"/>
    <mergeCell ref="AM55:AN55"/>
    <mergeCell ref="X57:Y57"/>
    <mergeCell ref="AB55:AC55"/>
    <mergeCell ref="AD55:AE55"/>
    <mergeCell ref="AH55:AI55"/>
    <mergeCell ref="AO55:AP55"/>
    <mergeCell ref="N71:O71"/>
    <mergeCell ref="AD54:AE54"/>
    <mergeCell ref="AH54:AI54"/>
    <mergeCell ref="AB57:AC57"/>
    <mergeCell ref="AD57:AE57"/>
    <mergeCell ref="X56:Y56"/>
    <mergeCell ref="AD56:AE56"/>
    <mergeCell ref="AQ55:AR55"/>
    <mergeCell ref="A72:B72"/>
    <mergeCell ref="C72:D72"/>
    <mergeCell ref="E72:F72"/>
    <mergeCell ref="G72:H72"/>
    <mergeCell ref="K72:L72"/>
    <mergeCell ref="N72:O72"/>
    <mergeCell ref="T71:U71"/>
    <mergeCell ref="X55:Y55"/>
    <mergeCell ref="Z55:AA55"/>
    <mergeCell ref="A73:B73"/>
    <mergeCell ref="C73:D73"/>
    <mergeCell ref="E73:F73"/>
    <mergeCell ref="G73:H73"/>
    <mergeCell ref="K73:L73"/>
    <mergeCell ref="N73:O73"/>
    <mergeCell ref="AO57:AP57"/>
    <mergeCell ref="AQ57:AR57"/>
    <mergeCell ref="AH57:AI57"/>
    <mergeCell ref="AK57:AL57"/>
    <mergeCell ref="AM57:AN57"/>
    <mergeCell ref="AM56:AN56"/>
    <mergeCell ref="AO56:AP56"/>
    <mergeCell ref="AQ56:AR56"/>
    <mergeCell ref="AH56:AI56"/>
    <mergeCell ref="A74:B74"/>
    <mergeCell ref="C74:D74"/>
    <mergeCell ref="E74:F74"/>
    <mergeCell ref="G74:H74"/>
    <mergeCell ref="K74:L74"/>
    <mergeCell ref="Z58:AA58"/>
    <mergeCell ref="P73:Q73"/>
    <mergeCell ref="R73:S73"/>
    <mergeCell ref="T73:U73"/>
    <mergeCell ref="P72:Q72"/>
    <mergeCell ref="AM58:AN58"/>
    <mergeCell ref="AO58:AP58"/>
    <mergeCell ref="AO52:AP52"/>
    <mergeCell ref="AK48:AL48"/>
    <mergeCell ref="AO46:AP46"/>
    <mergeCell ref="AM44:AN44"/>
    <mergeCell ref="AK58:AL58"/>
    <mergeCell ref="AK55:AL55"/>
    <mergeCell ref="AK56:AL56"/>
    <mergeCell ref="AM51:AN51"/>
    <mergeCell ref="AQ58:AR58"/>
    <mergeCell ref="A75:B75"/>
    <mergeCell ref="C75:D75"/>
    <mergeCell ref="E75:F75"/>
    <mergeCell ref="G75:H75"/>
    <mergeCell ref="K75:L75"/>
    <mergeCell ref="N75:O75"/>
    <mergeCell ref="AB58:AC58"/>
    <mergeCell ref="AH58:AI58"/>
    <mergeCell ref="N74:O74"/>
    <mergeCell ref="P75:Q75"/>
    <mergeCell ref="R75:S75"/>
    <mergeCell ref="T75:U75"/>
    <mergeCell ref="AD58:AE58"/>
    <mergeCell ref="P74:Q74"/>
    <mergeCell ref="R74:S74"/>
    <mergeCell ref="T74:U74"/>
    <mergeCell ref="X58:Y58"/>
    <mergeCell ref="R72:S72"/>
    <mergeCell ref="T72:U72"/>
    <mergeCell ref="X59:Y59"/>
    <mergeCell ref="Z59:AA59"/>
    <mergeCell ref="AB59:AC59"/>
    <mergeCell ref="AD59:AE59"/>
    <mergeCell ref="AH59:AI59"/>
    <mergeCell ref="AK59:AL59"/>
    <mergeCell ref="AM59:AN59"/>
    <mergeCell ref="AO59:AP59"/>
    <mergeCell ref="AQ59:AR59"/>
    <mergeCell ref="X60:Y60"/>
    <mergeCell ref="Z60:AA60"/>
    <mergeCell ref="AB60:AC60"/>
    <mergeCell ref="AD60:AE60"/>
    <mergeCell ref="AH60:AI60"/>
    <mergeCell ref="AK60:AL60"/>
    <mergeCell ref="AM60:AN60"/>
    <mergeCell ref="AO60:AP60"/>
    <mergeCell ref="AQ60:AR60"/>
    <mergeCell ref="X61:Y61"/>
    <mergeCell ref="Z61:AA61"/>
    <mergeCell ref="AB61:AC61"/>
    <mergeCell ref="AD61:AE61"/>
    <mergeCell ref="AH61:AI61"/>
    <mergeCell ref="AK61:AL61"/>
    <mergeCell ref="AM61:AN61"/>
    <mergeCell ref="AO61:AP61"/>
    <mergeCell ref="AQ61:AR61"/>
    <mergeCell ref="X62:Y62"/>
    <mergeCell ref="Z62:AA62"/>
    <mergeCell ref="AB62:AC62"/>
    <mergeCell ref="AD62:AE62"/>
    <mergeCell ref="AH62:AI62"/>
    <mergeCell ref="AK62:AL62"/>
    <mergeCell ref="AM62:AN62"/>
    <mergeCell ref="AO62:AP62"/>
    <mergeCell ref="AQ62:AR62"/>
    <mergeCell ref="X63:Y63"/>
    <mergeCell ref="Z63:AA63"/>
    <mergeCell ref="AB63:AC63"/>
    <mergeCell ref="AD63:AE63"/>
    <mergeCell ref="AH63:AI63"/>
    <mergeCell ref="AK63:AL63"/>
    <mergeCell ref="AM63:AN63"/>
    <mergeCell ref="AO63:AP63"/>
    <mergeCell ref="AQ63:AR63"/>
    <mergeCell ref="X64:Y64"/>
    <mergeCell ref="Z64:AA64"/>
    <mergeCell ref="AB64:AC64"/>
    <mergeCell ref="AD64:AE64"/>
    <mergeCell ref="AH64:AI64"/>
    <mergeCell ref="AK64:AL64"/>
    <mergeCell ref="AM64:AN64"/>
    <mergeCell ref="AO64:AP64"/>
    <mergeCell ref="AQ64:AR64"/>
    <mergeCell ref="X65:Y65"/>
    <mergeCell ref="Z65:AA65"/>
    <mergeCell ref="AB65:AC65"/>
    <mergeCell ref="AD65:AE65"/>
    <mergeCell ref="AH65:AI65"/>
    <mergeCell ref="AK65:AL65"/>
    <mergeCell ref="AM65:AN65"/>
    <mergeCell ref="AO65:AP65"/>
    <mergeCell ref="AQ65:AR65"/>
    <mergeCell ref="X66:Y66"/>
    <mergeCell ref="Z66:AA66"/>
    <mergeCell ref="AB66:AC66"/>
    <mergeCell ref="AD66:AE66"/>
    <mergeCell ref="AH66:AI66"/>
    <mergeCell ref="AK66:AL66"/>
    <mergeCell ref="AM66:AN66"/>
    <mergeCell ref="AO66:AP66"/>
    <mergeCell ref="AQ66:AR66"/>
    <mergeCell ref="X67:Y67"/>
    <mergeCell ref="Z67:AA67"/>
    <mergeCell ref="AB67:AC67"/>
    <mergeCell ref="AD67:AE67"/>
    <mergeCell ref="AH67:AI67"/>
    <mergeCell ref="AK67:AL67"/>
    <mergeCell ref="AM67:AN67"/>
    <mergeCell ref="AO67:AP67"/>
    <mergeCell ref="AQ67:AR67"/>
    <mergeCell ref="X68:Y68"/>
    <mergeCell ref="Z68:AA68"/>
    <mergeCell ref="AB68:AC68"/>
    <mergeCell ref="AD68:AE68"/>
    <mergeCell ref="AH68:AI68"/>
    <mergeCell ref="AK68:AL68"/>
    <mergeCell ref="AM68:AN68"/>
    <mergeCell ref="AO68:AP68"/>
    <mergeCell ref="AQ68:AR68"/>
    <mergeCell ref="X69:Y69"/>
    <mergeCell ref="Z69:AA69"/>
    <mergeCell ref="AB69:AC69"/>
    <mergeCell ref="AD69:AE69"/>
    <mergeCell ref="AH69:AI69"/>
    <mergeCell ref="AK69:AL69"/>
    <mergeCell ref="AM69:AN69"/>
    <mergeCell ref="AO69:AP69"/>
    <mergeCell ref="AQ69:AR69"/>
    <mergeCell ref="X70:Y70"/>
    <mergeCell ref="Z70:AA70"/>
    <mergeCell ref="AB70:AC70"/>
    <mergeCell ref="AD70:AE70"/>
    <mergeCell ref="AH70:AI70"/>
    <mergeCell ref="AK70:AL70"/>
    <mergeCell ref="AM70:AN70"/>
    <mergeCell ref="AO70:AP70"/>
    <mergeCell ref="AQ70:AR70"/>
    <mergeCell ref="X71:Y71"/>
    <mergeCell ref="Z71:AA71"/>
    <mergeCell ref="AB71:AC71"/>
    <mergeCell ref="AD71:AE71"/>
    <mergeCell ref="AH71:AI71"/>
    <mergeCell ref="AK71:AL71"/>
    <mergeCell ref="AM71:AN71"/>
    <mergeCell ref="AO71:AP71"/>
    <mergeCell ref="AQ71:AR71"/>
    <mergeCell ref="X72:Y72"/>
    <mergeCell ref="Z72:AA72"/>
    <mergeCell ref="AB72:AC72"/>
    <mergeCell ref="AD72:AE72"/>
    <mergeCell ref="AH72:AI72"/>
    <mergeCell ref="AK72:AL72"/>
    <mergeCell ref="AM72:AN72"/>
    <mergeCell ref="AO72:AP72"/>
    <mergeCell ref="AQ72:AR72"/>
    <mergeCell ref="X73:Y73"/>
    <mergeCell ref="Z73:AA73"/>
    <mergeCell ref="AB73:AC73"/>
    <mergeCell ref="AD73:AE73"/>
    <mergeCell ref="AH73:AI73"/>
    <mergeCell ref="AK73:AL73"/>
    <mergeCell ref="AM73:AN73"/>
    <mergeCell ref="AO73:AP73"/>
    <mergeCell ref="AQ73:AR73"/>
    <mergeCell ref="X74:Y74"/>
    <mergeCell ref="Z74:AA74"/>
    <mergeCell ref="AB74:AC74"/>
    <mergeCell ref="AD74:AE74"/>
    <mergeCell ref="AH74:AI74"/>
    <mergeCell ref="AK74:AL74"/>
    <mergeCell ref="AM74:AN74"/>
    <mergeCell ref="AO74:AP74"/>
    <mergeCell ref="AQ74:AR74"/>
    <mergeCell ref="AM75:AN75"/>
    <mergeCell ref="AO75:AP75"/>
    <mergeCell ref="AQ75:AR75"/>
    <mergeCell ref="X75:Y75"/>
    <mergeCell ref="Z75:AA75"/>
    <mergeCell ref="AB75:AC75"/>
    <mergeCell ref="AD75:AE75"/>
    <mergeCell ref="AH75:AI75"/>
    <mergeCell ref="AK75:AL75"/>
  </mergeCells>
  <printOptions/>
  <pageMargins left="0.75" right="0.75" top="1" bottom="1" header="0.5" footer="0.5"/>
  <pageSetup horizontalDpi="600" verticalDpi="600" orientation="landscape" paperSize="17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AS75"/>
  <sheetViews>
    <sheetView showZeros="0" zoomScale="70" zoomScaleNormal="70" zoomScalePageLayoutView="0" workbookViewId="0" topLeftCell="A13">
      <selection activeCell="AG39" sqref="AG39"/>
    </sheetView>
  </sheetViews>
  <sheetFormatPr defaultColWidth="9.140625" defaultRowHeight="12.75"/>
  <cols>
    <col min="1" max="2" width="5.28125" style="0" customWidth="1"/>
    <col min="3" max="4" width="4.28125" style="0" customWidth="1"/>
    <col min="5" max="6" width="5.28125" style="0" customWidth="1"/>
    <col min="7" max="8" width="4.28125" style="0" customWidth="1"/>
    <col min="9" max="9" width="8.7109375" style="0" customWidth="1"/>
    <col min="10" max="10" width="13.7109375" style="0" customWidth="1"/>
    <col min="11" max="12" width="4.28125" style="0" customWidth="1"/>
    <col min="13" max="13" width="8.7109375" style="0" customWidth="1"/>
    <col min="14" max="15" width="4.28125" style="0" customWidth="1"/>
    <col min="16" max="17" width="5.28125" style="0" customWidth="1"/>
    <col min="18" max="19" width="4.28125" style="0" customWidth="1"/>
    <col min="20" max="21" width="5.28125" style="0" customWidth="1"/>
    <col min="22" max="22" width="11.7109375" style="0" customWidth="1"/>
    <col min="23" max="23" width="8.8515625" style="0" customWidth="1"/>
    <col min="24" max="25" width="5.28125" style="0" customWidth="1"/>
    <col min="26" max="27" width="4.28125" style="0" customWidth="1"/>
    <col min="28" max="29" width="5.28125" style="0" customWidth="1"/>
    <col min="30" max="31" width="4.28125" style="0" customWidth="1"/>
    <col min="32" max="32" width="8.7109375" style="0" customWidth="1"/>
    <col min="33" max="33" width="13.7109375" style="0" customWidth="1"/>
    <col min="34" max="35" width="4.28125" style="0" customWidth="1"/>
    <col min="36" max="36" width="8.7109375" style="0" customWidth="1"/>
    <col min="37" max="38" width="4.28125" style="0" customWidth="1"/>
    <col min="39" max="40" width="5.28125" style="0" customWidth="1"/>
    <col min="41" max="42" width="4.28125" style="0" customWidth="1"/>
    <col min="43" max="44" width="5.28125" style="0" customWidth="1"/>
    <col min="45" max="45" width="11.421875" style="0" customWidth="1"/>
    <col min="46" max="46" width="5.7109375" style="0" customWidth="1"/>
  </cols>
  <sheetData>
    <row r="1" spans="1:45" ht="12.75" customHeight="1">
      <c r="A1" s="188" t="s">
        <v>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90"/>
      <c r="W1" s="1"/>
      <c r="X1" s="250" t="s">
        <v>1</v>
      </c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251"/>
    </row>
    <row r="2" spans="1:45" ht="12.75" customHeight="1">
      <c r="A2" s="191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3"/>
      <c r="W2" s="2"/>
      <c r="X2" s="25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253"/>
    </row>
    <row r="3" spans="1:45" ht="12.75" customHeight="1" thickBot="1">
      <c r="A3" s="191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3"/>
      <c r="W3" s="2"/>
      <c r="X3" s="25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253"/>
    </row>
    <row r="4" spans="1:45" ht="12.75" customHeight="1">
      <c r="A4" s="194"/>
      <c r="B4" s="195"/>
      <c r="C4" s="197"/>
      <c r="D4" s="198"/>
      <c r="E4" s="232" t="s">
        <v>57</v>
      </c>
      <c r="F4" s="233"/>
      <c r="G4" s="233"/>
      <c r="H4" s="233"/>
      <c r="I4" s="233"/>
      <c r="J4" s="233"/>
      <c r="K4" s="234"/>
      <c r="L4" s="232" t="s">
        <v>35</v>
      </c>
      <c r="M4" s="233"/>
      <c r="N4" s="233"/>
      <c r="O4" s="233"/>
      <c r="P4" s="233"/>
      <c r="Q4" s="233"/>
      <c r="R4" s="233"/>
      <c r="S4" s="234"/>
      <c r="T4" s="202"/>
      <c r="U4" s="203"/>
      <c r="V4" s="204"/>
      <c r="W4" s="2"/>
      <c r="X4" s="202"/>
      <c r="Y4" s="203"/>
      <c r="Z4" s="203"/>
      <c r="AA4" s="204"/>
      <c r="AB4" s="232" t="s">
        <v>58</v>
      </c>
      <c r="AC4" s="233"/>
      <c r="AD4" s="233"/>
      <c r="AE4" s="233"/>
      <c r="AF4" s="233"/>
      <c r="AG4" s="233"/>
      <c r="AH4" s="234"/>
      <c r="AI4" s="232" t="s">
        <v>59</v>
      </c>
      <c r="AJ4" s="233"/>
      <c r="AK4" s="233"/>
      <c r="AL4" s="233"/>
      <c r="AM4" s="233"/>
      <c r="AN4" s="233"/>
      <c r="AO4" s="233"/>
      <c r="AP4" s="234"/>
      <c r="AQ4" s="202"/>
      <c r="AR4" s="203"/>
      <c r="AS4" s="247"/>
    </row>
    <row r="5" spans="1:45" ht="12.75" customHeight="1" thickBot="1">
      <c r="A5" s="196"/>
      <c r="B5" s="195"/>
      <c r="C5" s="197"/>
      <c r="D5" s="198"/>
      <c r="E5" s="235"/>
      <c r="F5" s="236"/>
      <c r="G5" s="236"/>
      <c r="H5" s="236"/>
      <c r="I5" s="236"/>
      <c r="J5" s="236"/>
      <c r="K5" s="237"/>
      <c r="L5" s="235"/>
      <c r="M5" s="236"/>
      <c r="N5" s="236"/>
      <c r="O5" s="236"/>
      <c r="P5" s="236"/>
      <c r="Q5" s="236"/>
      <c r="R5" s="236"/>
      <c r="S5" s="237"/>
      <c r="T5" s="202"/>
      <c r="U5" s="203"/>
      <c r="V5" s="204"/>
      <c r="W5" s="2"/>
      <c r="X5" s="202"/>
      <c r="Y5" s="203"/>
      <c r="Z5" s="203"/>
      <c r="AA5" s="204"/>
      <c r="AB5" s="235"/>
      <c r="AC5" s="236"/>
      <c r="AD5" s="236"/>
      <c r="AE5" s="236"/>
      <c r="AF5" s="236"/>
      <c r="AG5" s="236"/>
      <c r="AH5" s="237"/>
      <c r="AI5" s="235"/>
      <c r="AJ5" s="236"/>
      <c r="AK5" s="236"/>
      <c r="AL5" s="236"/>
      <c r="AM5" s="236"/>
      <c r="AN5" s="236"/>
      <c r="AO5" s="236"/>
      <c r="AP5" s="237"/>
      <c r="AQ5" s="202"/>
      <c r="AR5" s="203"/>
      <c r="AS5" s="247"/>
    </row>
    <row r="6" spans="1:45" ht="12.75" customHeight="1" thickBot="1">
      <c r="A6" s="168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70"/>
      <c r="W6" s="2"/>
      <c r="X6" s="248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249"/>
    </row>
    <row r="7" spans="1:45" ht="12.75" customHeight="1">
      <c r="A7" s="171" t="s">
        <v>2</v>
      </c>
      <c r="B7" s="172"/>
      <c r="C7" s="172"/>
      <c r="D7" s="172"/>
      <c r="E7" s="172"/>
      <c r="F7" s="172"/>
      <c r="G7" s="172"/>
      <c r="H7" s="172"/>
      <c r="I7" s="173"/>
      <c r="J7" s="177" t="s">
        <v>3</v>
      </c>
      <c r="K7" s="178"/>
      <c r="L7" s="179"/>
      <c r="M7" s="180" t="s">
        <v>5</v>
      </c>
      <c r="N7" s="172"/>
      <c r="O7" s="172"/>
      <c r="P7" s="172"/>
      <c r="Q7" s="172"/>
      <c r="R7" s="172"/>
      <c r="S7" s="172"/>
      <c r="T7" s="172"/>
      <c r="U7" s="173"/>
      <c r="V7" s="184" t="s">
        <v>0</v>
      </c>
      <c r="W7" s="2"/>
      <c r="X7" s="180" t="s">
        <v>2</v>
      </c>
      <c r="Y7" s="172"/>
      <c r="Z7" s="172"/>
      <c r="AA7" s="172"/>
      <c r="AB7" s="172"/>
      <c r="AC7" s="172"/>
      <c r="AD7" s="172"/>
      <c r="AE7" s="172"/>
      <c r="AF7" s="173"/>
      <c r="AG7" s="177" t="s">
        <v>3</v>
      </c>
      <c r="AH7" s="178"/>
      <c r="AI7" s="179"/>
      <c r="AJ7" s="180" t="s">
        <v>5</v>
      </c>
      <c r="AK7" s="172"/>
      <c r="AL7" s="172"/>
      <c r="AM7" s="172"/>
      <c r="AN7" s="172"/>
      <c r="AO7" s="172"/>
      <c r="AP7" s="172"/>
      <c r="AQ7" s="172"/>
      <c r="AR7" s="173"/>
      <c r="AS7" s="244" t="s">
        <v>0</v>
      </c>
    </row>
    <row r="8" spans="1:45" ht="12.75" customHeight="1" thickBot="1">
      <c r="A8" s="174"/>
      <c r="B8" s="175"/>
      <c r="C8" s="175"/>
      <c r="D8" s="175"/>
      <c r="E8" s="175"/>
      <c r="F8" s="175"/>
      <c r="G8" s="175"/>
      <c r="H8" s="175"/>
      <c r="I8" s="176"/>
      <c r="J8" s="187" t="s">
        <v>4</v>
      </c>
      <c r="K8" s="175"/>
      <c r="L8" s="176"/>
      <c r="M8" s="181"/>
      <c r="N8" s="182"/>
      <c r="O8" s="182"/>
      <c r="P8" s="182"/>
      <c r="Q8" s="182"/>
      <c r="R8" s="182"/>
      <c r="S8" s="182"/>
      <c r="T8" s="182"/>
      <c r="U8" s="183"/>
      <c r="V8" s="185"/>
      <c r="W8" s="2"/>
      <c r="X8" s="187"/>
      <c r="Y8" s="175"/>
      <c r="Z8" s="175"/>
      <c r="AA8" s="175"/>
      <c r="AB8" s="175"/>
      <c r="AC8" s="175"/>
      <c r="AD8" s="175"/>
      <c r="AE8" s="175"/>
      <c r="AF8" s="176"/>
      <c r="AG8" s="187" t="s">
        <v>4</v>
      </c>
      <c r="AH8" s="175"/>
      <c r="AI8" s="176"/>
      <c r="AJ8" s="181"/>
      <c r="AK8" s="182"/>
      <c r="AL8" s="182"/>
      <c r="AM8" s="182"/>
      <c r="AN8" s="182"/>
      <c r="AO8" s="182"/>
      <c r="AP8" s="182"/>
      <c r="AQ8" s="182"/>
      <c r="AR8" s="183"/>
      <c r="AS8" s="245"/>
    </row>
    <row r="9" spans="1:45" ht="12.75" customHeight="1">
      <c r="A9" s="165" t="s">
        <v>6</v>
      </c>
      <c r="B9" s="152" t="s">
        <v>7</v>
      </c>
      <c r="C9" s="165" t="s">
        <v>8</v>
      </c>
      <c r="D9" s="152" t="s">
        <v>9</v>
      </c>
      <c r="E9" s="165" t="s">
        <v>7</v>
      </c>
      <c r="F9" s="152" t="s">
        <v>10</v>
      </c>
      <c r="G9" s="165" t="s">
        <v>11</v>
      </c>
      <c r="H9" s="152" t="s">
        <v>12</v>
      </c>
      <c r="I9" s="162" t="s">
        <v>13</v>
      </c>
      <c r="J9" s="162" t="s">
        <v>14</v>
      </c>
      <c r="K9" s="159" t="s">
        <v>15</v>
      </c>
      <c r="L9" s="152" t="s">
        <v>16</v>
      </c>
      <c r="M9" s="162" t="s">
        <v>13</v>
      </c>
      <c r="N9" s="155" t="s">
        <v>11</v>
      </c>
      <c r="O9" s="152" t="s">
        <v>12</v>
      </c>
      <c r="P9" s="155" t="s">
        <v>7</v>
      </c>
      <c r="Q9" s="152" t="s">
        <v>10</v>
      </c>
      <c r="R9" s="155" t="s">
        <v>8</v>
      </c>
      <c r="S9" s="152" t="s">
        <v>9</v>
      </c>
      <c r="T9" s="155" t="s">
        <v>6</v>
      </c>
      <c r="U9" s="152" t="s">
        <v>7</v>
      </c>
      <c r="V9" s="185"/>
      <c r="W9" s="2"/>
      <c r="X9" s="159" t="s">
        <v>6</v>
      </c>
      <c r="Y9" s="152" t="s">
        <v>7</v>
      </c>
      <c r="Z9" s="155" t="s">
        <v>8</v>
      </c>
      <c r="AA9" s="152" t="s">
        <v>9</v>
      </c>
      <c r="AB9" s="155" t="s">
        <v>7</v>
      </c>
      <c r="AC9" s="152" t="s">
        <v>10</v>
      </c>
      <c r="AD9" s="155" t="s">
        <v>11</v>
      </c>
      <c r="AE9" s="152" t="s">
        <v>12</v>
      </c>
      <c r="AF9" s="162" t="s">
        <v>13</v>
      </c>
      <c r="AG9" s="162" t="s">
        <v>14</v>
      </c>
      <c r="AH9" s="159" t="s">
        <v>15</v>
      </c>
      <c r="AI9" s="152" t="s">
        <v>16</v>
      </c>
      <c r="AJ9" s="162" t="s">
        <v>13</v>
      </c>
      <c r="AK9" s="155" t="s">
        <v>11</v>
      </c>
      <c r="AL9" s="152" t="s">
        <v>12</v>
      </c>
      <c r="AM9" s="155" t="s">
        <v>7</v>
      </c>
      <c r="AN9" s="152" t="s">
        <v>10</v>
      </c>
      <c r="AO9" s="155" t="s">
        <v>8</v>
      </c>
      <c r="AP9" s="152" t="s">
        <v>9</v>
      </c>
      <c r="AQ9" s="155" t="s">
        <v>6</v>
      </c>
      <c r="AR9" s="152" t="s">
        <v>7</v>
      </c>
      <c r="AS9" s="245"/>
    </row>
    <row r="10" spans="1:45" ht="12.75" customHeight="1">
      <c r="A10" s="166"/>
      <c r="B10" s="153"/>
      <c r="C10" s="166"/>
      <c r="D10" s="153"/>
      <c r="E10" s="166"/>
      <c r="F10" s="153"/>
      <c r="G10" s="166"/>
      <c r="H10" s="153"/>
      <c r="I10" s="163"/>
      <c r="J10" s="163"/>
      <c r="K10" s="160"/>
      <c r="L10" s="153"/>
      <c r="M10" s="163"/>
      <c r="N10" s="156"/>
      <c r="O10" s="153"/>
      <c r="P10" s="156"/>
      <c r="Q10" s="153"/>
      <c r="R10" s="156"/>
      <c r="S10" s="153"/>
      <c r="T10" s="156"/>
      <c r="U10" s="153"/>
      <c r="V10" s="185"/>
      <c r="W10" s="2"/>
      <c r="X10" s="160"/>
      <c r="Y10" s="153"/>
      <c r="Z10" s="156"/>
      <c r="AA10" s="153"/>
      <c r="AB10" s="156"/>
      <c r="AC10" s="153"/>
      <c r="AD10" s="156"/>
      <c r="AE10" s="153"/>
      <c r="AF10" s="163"/>
      <c r="AG10" s="163"/>
      <c r="AH10" s="160"/>
      <c r="AI10" s="153"/>
      <c r="AJ10" s="163"/>
      <c r="AK10" s="156"/>
      <c r="AL10" s="153"/>
      <c r="AM10" s="156"/>
      <c r="AN10" s="153"/>
      <c r="AO10" s="156"/>
      <c r="AP10" s="153"/>
      <c r="AQ10" s="156"/>
      <c r="AR10" s="153"/>
      <c r="AS10" s="245"/>
    </row>
    <row r="11" spans="1:45" ht="12.75" customHeight="1">
      <c r="A11" s="166"/>
      <c r="B11" s="153"/>
      <c r="C11" s="166"/>
      <c r="D11" s="153"/>
      <c r="E11" s="166"/>
      <c r="F11" s="153"/>
      <c r="G11" s="166"/>
      <c r="H11" s="153"/>
      <c r="I11" s="163"/>
      <c r="J11" s="163"/>
      <c r="K11" s="160"/>
      <c r="L11" s="153"/>
      <c r="M11" s="163"/>
      <c r="N11" s="156"/>
      <c r="O11" s="153"/>
      <c r="P11" s="156"/>
      <c r="Q11" s="153"/>
      <c r="R11" s="156"/>
      <c r="S11" s="153"/>
      <c r="T11" s="156"/>
      <c r="U11" s="153"/>
      <c r="V11" s="185"/>
      <c r="W11" s="2"/>
      <c r="X11" s="160"/>
      <c r="Y11" s="153"/>
      <c r="Z11" s="156"/>
      <c r="AA11" s="153"/>
      <c r="AB11" s="156"/>
      <c r="AC11" s="153"/>
      <c r="AD11" s="156"/>
      <c r="AE11" s="153"/>
      <c r="AF11" s="163"/>
      <c r="AG11" s="163"/>
      <c r="AH11" s="160"/>
      <c r="AI11" s="153"/>
      <c r="AJ11" s="163"/>
      <c r="AK11" s="156"/>
      <c r="AL11" s="153"/>
      <c r="AM11" s="156"/>
      <c r="AN11" s="153"/>
      <c r="AO11" s="156"/>
      <c r="AP11" s="153"/>
      <c r="AQ11" s="156"/>
      <c r="AR11" s="153"/>
      <c r="AS11" s="245"/>
    </row>
    <row r="12" spans="1:45" ht="12.75" customHeight="1">
      <c r="A12" s="166"/>
      <c r="B12" s="153"/>
      <c r="C12" s="166"/>
      <c r="D12" s="153"/>
      <c r="E12" s="166"/>
      <c r="F12" s="153"/>
      <c r="G12" s="166"/>
      <c r="H12" s="153"/>
      <c r="I12" s="163"/>
      <c r="J12" s="163"/>
      <c r="K12" s="160"/>
      <c r="L12" s="153"/>
      <c r="M12" s="163"/>
      <c r="N12" s="156"/>
      <c r="O12" s="153"/>
      <c r="P12" s="156"/>
      <c r="Q12" s="153"/>
      <c r="R12" s="156"/>
      <c r="S12" s="153"/>
      <c r="T12" s="156"/>
      <c r="U12" s="153"/>
      <c r="V12" s="185"/>
      <c r="W12" s="2"/>
      <c r="X12" s="160"/>
      <c r="Y12" s="153"/>
      <c r="Z12" s="156"/>
      <c r="AA12" s="153"/>
      <c r="AB12" s="156"/>
      <c r="AC12" s="153"/>
      <c r="AD12" s="156"/>
      <c r="AE12" s="153"/>
      <c r="AF12" s="163"/>
      <c r="AG12" s="163"/>
      <c r="AH12" s="160"/>
      <c r="AI12" s="153"/>
      <c r="AJ12" s="163"/>
      <c r="AK12" s="156"/>
      <c r="AL12" s="153"/>
      <c r="AM12" s="156"/>
      <c r="AN12" s="153"/>
      <c r="AO12" s="156"/>
      <c r="AP12" s="153"/>
      <c r="AQ12" s="156"/>
      <c r="AR12" s="153"/>
      <c r="AS12" s="245"/>
    </row>
    <row r="13" spans="1:45" ht="12.75" customHeight="1">
      <c r="A13" s="166"/>
      <c r="B13" s="153"/>
      <c r="C13" s="166"/>
      <c r="D13" s="153"/>
      <c r="E13" s="166"/>
      <c r="F13" s="153"/>
      <c r="G13" s="166"/>
      <c r="H13" s="153"/>
      <c r="I13" s="163"/>
      <c r="J13" s="163"/>
      <c r="K13" s="160"/>
      <c r="L13" s="153"/>
      <c r="M13" s="163"/>
      <c r="N13" s="156"/>
      <c r="O13" s="153"/>
      <c r="P13" s="156"/>
      <c r="Q13" s="153"/>
      <c r="R13" s="156"/>
      <c r="S13" s="153"/>
      <c r="T13" s="156"/>
      <c r="U13" s="153"/>
      <c r="V13" s="185"/>
      <c r="W13" s="2"/>
      <c r="X13" s="160"/>
      <c r="Y13" s="153"/>
      <c r="Z13" s="156"/>
      <c r="AA13" s="153"/>
      <c r="AB13" s="156"/>
      <c r="AC13" s="153"/>
      <c r="AD13" s="156"/>
      <c r="AE13" s="153"/>
      <c r="AF13" s="163"/>
      <c r="AG13" s="163"/>
      <c r="AH13" s="160"/>
      <c r="AI13" s="153"/>
      <c r="AJ13" s="163"/>
      <c r="AK13" s="156"/>
      <c r="AL13" s="153"/>
      <c r="AM13" s="156"/>
      <c r="AN13" s="153"/>
      <c r="AO13" s="156"/>
      <c r="AP13" s="153"/>
      <c r="AQ13" s="156"/>
      <c r="AR13" s="153"/>
      <c r="AS13" s="245"/>
    </row>
    <row r="14" spans="1:45" ht="12.75" customHeight="1">
      <c r="A14" s="166"/>
      <c r="B14" s="153"/>
      <c r="C14" s="166"/>
      <c r="D14" s="153"/>
      <c r="E14" s="166"/>
      <c r="F14" s="153"/>
      <c r="G14" s="166"/>
      <c r="H14" s="153"/>
      <c r="I14" s="163"/>
      <c r="J14" s="163"/>
      <c r="K14" s="160"/>
      <c r="L14" s="153"/>
      <c r="M14" s="163"/>
      <c r="N14" s="156"/>
      <c r="O14" s="153"/>
      <c r="P14" s="156"/>
      <c r="Q14" s="153"/>
      <c r="R14" s="156"/>
      <c r="S14" s="153"/>
      <c r="T14" s="156"/>
      <c r="U14" s="153"/>
      <c r="V14" s="185"/>
      <c r="W14" s="2"/>
      <c r="X14" s="160"/>
      <c r="Y14" s="153"/>
      <c r="Z14" s="156"/>
      <c r="AA14" s="153"/>
      <c r="AB14" s="156"/>
      <c r="AC14" s="153"/>
      <c r="AD14" s="156"/>
      <c r="AE14" s="153"/>
      <c r="AF14" s="163"/>
      <c r="AG14" s="163"/>
      <c r="AH14" s="160"/>
      <c r="AI14" s="153"/>
      <c r="AJ14" s="163"/>
      <c r="AK14" s="156"/>
      <c r="AL14" s="153"/>
      <c r="AM14" s="156"/>
      <c r="AN14" s="153"/>
      <c r="AO14" s="156"/>
      <c r="AP14" s="153"/>
      <c r="AQ14" s="156"/>
      <c r="AR14" s="153"/>
      <c r="AS14" s="245"/>
    </row>
    <row r="15" spans="1:45" ht="12.75" customHeight="1">
      <c r="A15" s="166"/>
      <c r="B15" s="153"/>
      <c r="C15" s="166"/>
      <c r="D15" s="153"/>
      <c r="E15" s="166"/>
      <c r="F15" s="153"/>
      <c r="G15" s="166"/>
      <c r="H15" s="153"/>
      <c r="I15" s="163"/>
      <c r="J15" s="163"/>
      <c r="K15" s="160"/>
      <c r="L15" s="153"/>
      <c r="M15" s="163"/>
      <c r="N15" s="156"/>
      <c r="O15" s="153"/>
      <c r="P15" s="156"/>
      <c r="Q15" s="153"/>
      <c r="R15" s="156"/>
      <c r="S15" s="153"/>
      <c r="T15" s="156"/>
      <c r="U15" s="153"/>
      <c r="V15" s="185"/>
      <c r="W15" s="2"/>
      <c r="X15" s="160"/>
      <c r="Y15" s="153"/>
      <c r="Z15" s="156"/>
      <c r="AA15" s="153"/>
      <c r="AB15" s="156"/>
      <c r="AC15" s="153"/>
      <c r="AD15" s="156"/>
      <c r="AE15" s="153"/>
      <c r="AF15" s="163"/>
      <c r="AG15" s="163"/>
      <c r="AH15" s="160"/>
      <c r="AI15" s="153"/>
      <c r="AJ15" s="163"/>
      <c r="AK15" s="156"/>
      <c r="AL15" s="153"/>
      <c r="AM15" s="156"/>
      <c r="AN15" s="153"/>
      <c r="AO15" s="156"/>
      <c r="AP15" s="153"/>
      <c r="AQ15" s="156"/>
      <c r="AR15" s="153"/>
      <c r="AS15" s="245"/>
    </row>
    <row r="16" spans="1:45" ht="12.75" customHeight="1">
      <c r="A16" s="166"/>
      <c r="B16" s="153"/>
      <c r="C16" s="166"/>
      <c r="D16" s="153"/>
      <c r="E16" s="166"/>
      <c r="F16" s="153"/>
      <c r="G16" s="166"/>
      <c r="H16" s="153"/>
      <c r="I16" s="163"/>
      <c r="J16" s="163"/>
      <c r="K16" s="160"/>
      <c r="L16" s="153"/>
      <c r="M16" s="163"/>
      <c r="N16" s="156"/>
      <c r="O16" s="153"/>
      <c r="P16" s="156"/>
      <c r="Q16" s="153"/>
      <c r="R16" s="156"/>
      <c r="S16" s="153"/>
      <c r="T16" s="156"/>
      <c r="U16" s="153"/>
      <c r="V16" s="185"/>
      <c r="W16" s="2"/>
      <c r="X16" s="160"/>
      <c r="Y16" s="153"/>
      <c r="Z16" s="156"/>
      <c r="AA16" s="153"/>
      <c r="AB16" s="156"/>
      <c r="AC16" s="153"/>
      <c r="AD16" s="156"/>
      <c r="AE16" s="153"/>
      <c r="AF16" s="163"/>
      <c r="AG16" s="163"/>
      <c r="AH16" s="160"/>
      <c r="AI16" s="153"/>
      <c r="AJ16" s="163"/>
      <c r="AK16" s="156"/>
      <c r="AL16" s="153"/>
      <c r="AM16" s="156"/>
      <c r="AN16" s="153"/>
      <c r="AO16" s="156"/>
      <c r="AP16" s="153"/>
      <c r="AQ16" s="156"/>
      <c r="AR16" s="153"/>
      <c r="AS16" s="245"/>
    </row>
    <row r="17" spans="1:45" ht="12.75" customHeight="1">
      <c r="A17" s="166"/>
      <c r="B17" s="153"/>
      <c r="C17" s="166"/>
      <c r="D17" s="153"/>
      <c r="E17" s="166"/>
      <c r="F17" s="153"/>
      <c r="G17" s="166"/>
      <c r="H17" s="153"/>
      <c r="I17" s="163"/>
      <c r="J17" s="163"/>
      <c r="K17" s="160"/>
      <c r="L17" s="153"/>
      <c r="M17" s="163"/>
      <c r="N17" s="156"/>
      <c r="O17" s="153"/>
      <c r="P17" s="156"/>
      <c r="Q17" s="153"/>
      <c r="R17" s="156"/>
      <c r="S17" s="153"/>
      <c r="T17" s="156"/>
      <c r="U17" s="153"/>
      <c r="V17" s="185"/>
      <c r="W17" s="2"/>
      <c r="X17" s="160"/>
      <c r="Y17" s="153"/>
      <c r="Z17" s="156"/>
      <c r="AA17" s="153"/>
      <c r="AB17" s="156"/>
      <c r="AC17" s="153"/>
      <c r="AD17" s="156"/>
      <c r="AE17" s="153"/>
      <c r="AF17" s="163"/>
      <c r="AG17" s="163"/>
      <c r="AH17" s="160"/>
      <c r="AI17" s="153"/>
      <c r="AJ17" s="163"/>
      <c r="AK17" s="156"/>
      <c r="AL17" s="153"/>
      <c r="AM17" s="156"/>
      <c r="AN17" s="153"/>
      <c r="AO17" s="156"/>
      <c r="AP17" s="153"/>
      <c r="AQ17" s="156"/>
      <c r="AR17" s="153"/>
      <c r="AS17" s="245"/>
    </row>
    <row r="18" spans="1:45" ht="12.75" customHeight="1" thickBot="1">
      <c r="A18" s="167"/>
      <c r="B18" s="154"/>
      <c r="C18" s="167"/>
      <c r="D18" s="154"/>
      <c r="E18" s="167"/>
      <c r="F18" s="154"/>
      <c r="G18" s="167"/>
      <c r="H18" s="154"/>
      <c r="I18" s="164"/>
      <c r="J18" s="164"/>
      <c r="K18" s="161"/>
      <c r="L18" s="154"/>
      <c r="M18" s="164"/>
      <c r="N18" s="157"/>
      <c r="O18" s="154"/>
      <c r="P18" s="157"/>
      <c r="Q18" s="154"/>
      <c r="R18" s="157"/>
      <c r="S18" s="154"/>
      <c r="T18" s="157"/>
      <c r="U18" s="154"/>
      <c r="V18" s="186"/>
      <c r="W18" s="2"/>
      <c r="X18" s="161"/>
      <c r="Y18" s="154"/>
      <c r="Z18" s="157"/>
      <c r="AA18" s="154"/>
      <c r="AB18" s="157"/>
      <c r="AC18" s="154"/>
      <c r="AD18" s="157"/>
      <c r="AE18" s="154"/>
      <c r="AF18" s="164"/>
      <c r="AG18" s="164"/>
      <c r="AH18" s="161"/>
      <c r="AI18" s="154"/>
      <c r="AJ18" s="164"/>
      <c r="AK18" s="157"/>
      <c r="AL18" s="154"/>
      <c r="AM18" s="157"/>
      <c r="AN18" s="154"/>
      <c r="AO18" s="157"/>
      <c r="AP18" s="154"/>
      <c r="AQ18" s="157"/>
      <c r="AR18" s="154"/>
      <c r="AS18" s="246"/>
    </row>
    <row r="19" spans="1:45" s="8" customFormat="1" ht="12.75" customHeight="1">
      <c r="A19" s="158"/>
      <c r="B19" s="144"/>
      <c r="C19" s="143"/>
      <c r="D19" s="144"/>
      <c r="E19" s="143"/>
      <c r="F19" s="144"/>
      <c r="G19" s="143"/>
      <c r="H19" s="144"/>
      <c r="I19" s="4"/>
      <c r="J19" s="5"/>
      <c r="K19" s="143"/>
      <c r="L19" s="144"/>
      <c r="M19" s="4"/>
      <c r="N19" s="143"/>
      <c r="O19" s="144"/>
      <c r="P19" s="143"/>
      <c r="Q19" s="144"/>
      <c r="R19" s="143"/>
      <c r="S19" s="144"/>
      <c r="T19" s="143"/>
      <c r="U19" s="144"/>
      <c r="V19" s="4"/>
      <c r="W19" s="3"/>
      <c r="X19" s="123">
        <f>'SR 12 RAMP B MASTER'!$A46</f>
        <v>778.7570880645238</v>
      </c>
      <c r="Y19" s="124"/>
      <c r="Z19" s="254" t="str">
        <f>'SR 12 RAMP B MASTER'!C46</f>
        <v>288:1</v>
      </c>
      <c r="AA19" s="228"/>
      <c r="AB19" s="125">
        <f>'SR 12 RAMP B MASTER'!$E46</f>
        <v>0.736760290758069</v>
      </c>
      <c r="AC19" s="126"/>
      <c r="AD19" s="125">
        <f>'SR 12 RAMP B MASTER'!$G46</f>
        <v>0.046047518172379315</v>
      </c>
      <c r="AE19" s="126"/>
      <c r="AF19" s="72">
        <f>'SR 12 RAMP B MASTER'!$I46</f>
        <v>16</v>
      </c>
      <c r="AG19" s="81">
        <f>'SR 12 RAMP B MASTER'!$J46</f>
        <v>85526.0638</v>
      </c>
      <c r="AH19" s="123">
        <f>'SR 12 RAMP B MASTER'!$K46</f>
        <v>778.0203277737658</v>
      </c>
      <c r="AI19" s="124"/>
      <c r="AJ19" s="9"/>
      <c r="AK19" s="112"/>
      <c r="AL19" s="113"/>
      <c r="AM19" s="112"/>
      <c r="AN19" s="113"/>
      <c r="AO19" s="112"/>
      <c r="AP19" s="113"/>
      <c r="AQ19" s="112"/>
      <c r="AR19" s="113"/>
      <c r="AS19" s="91" t="str">
        <f>'SR 12 RAMP B MASTER'!V46</f>
        <v>PCC</v>
      </c>
    </row>
    <row r="20" spans="1:45" s="8" customFormat="1" ht="12.75" customHeight="1">
      <c r="A20" s="123">
        <f>'SR 12 RAMP B MASTER'!$A20</f>
        <v>778.7263</v>
      </c>
      <c r="B20" s="124"/>
      <c r="C20" s="254" t="str">
        <f>'SR 12 RAMP B MASTER'!C20</f>
        <v>243:1</v>
      </c>
      <c r="D20" s="228"/>
      <c r="E20" s="125">
        <f>'SR 12 RAMP B MASTER'!$E20</f>
        <v>0.24</v>
      </c>
      <c r="F20" s="126"/>
      <c r="G20" s="125">
        <f>'SR 12 RAMP B MASTER'!$G20</f>
        <v>0.02</v>
      </c>
      <c r="H20" s="126"/>
      <c r="I20" s="72">
        <f>'SR 12 RAMP B MASTER'!$I20</f>
        <v>12</v>
      </c>
      <c r="J20" s="81">
        <f>'SR 12 RAMP B MASTER'!$J20</f>
        <v>84964.3133</v>
      </c>
      <c r="K20" s="123">
        <f>'SR 12 RAMP B MASTER'!$K20</f>
        <v>778.4863</v>
      </c>
      <c r="L20" s="124"/>
      <c r="M20" s="51"/>
      <c r="N20" s="223"/>
      <c r="O20" s="224"/>
      <c r="P20" s="223"/>
      <c r="Q20" s="224"/>
      <c r="R20" s="223"/>
      <c r="S20" s="224"/>
      <c r="T20" s="223"/>
      <c r="U20" s="224"/>
      <c r="V20" s="84" t="str">
        <f>'SR 12 RAMP B MASTER'!V20</f>
        <v>PC</v>
      </c>
      <c r="W20" s="3"/>
      <c r="X20" s="123">
        <f>'SR 12 RAMP B MASTER'!$A47</f>
        <v>779.2135336238999</v>
      </c>
      <c r="Y20" s="124"/>
      <c r="Z20" s="254" t="str">
        <f>'SR 12 RAMP B MASTER'!C47</f>
        <v>288:1</v>
      </c>
      <c r="AA20" s="228"/>
      <c r="AB20" s="125">
        <f>'SR 12 RAMP B MASTER'!$E47</f>
        <v>0.8162990654205755</v>
      </c>
      <c r="AC20" s="126"/>
      <c r="AD20" s="125">
        <f>'SR 12 RAMP B MASTER'!$G47</f>
        <v>0.05101869158878597</v>
      </c>
      <c r="AE20" s="126"/>
      <c r="AF20" s="72">
        <f>'SR 12 RAMP B MASTER'!$I47</f>
        <v>16</v>
      </c>
      <c r="AG20" s="36">
        <f>'SR 12 RAMP B MASTER'!$J47</f>
        <v>85550</v>
      </c>
      <c r="AH20" s="123">
        <f>'SR 12 RAMP B MASTER'!$K47</f>
        <v>778.3972345584793</v>
      </c>
      <c r="AI20" s="124"/>
      <c r="AJ20" s="9"/>
      <c r="AK20" s="112"/>
      <c r="AL20" s="113"/>
      <c r="AM20" s="112"/>
      <c r="AN20" s="113"/>
      <c r="AO20" s="112"/>
      <c r="AP20" s="113"/>
      <c r="AQ20" s="112"/>
      <c r="AR20" s="113"/>
      <c r="AS20" s="86">
        <f>'SR 12 RAMP B MASTER'!V47</f>
        <v>0</v>
      </c>
    </row>
    <row r="21" spans="1:45" s="8" customFormat="1" ht="12.75" customHeight="1">
      <c r="A21" s="123">
        <f>'SR 12 RAMP B MASTER'!$A21</f>
        <v>778.7096670852951</v>
      </c>
      <c r="B21" s="124"/>
      <c r="C21" s="254" t="str">
        <f>'SR 12 RAMP B MASTER'!C21</f>
        <v>243:1</v>
      </c>
      <c r="D21" s="228"/>
      <c r="E21" s="125">
        <f>'SR 12 RAMP B MASTER'!$E21</f>
        <v>0.2734883252950685</v>
      </c>
      <c r="F21" s="126"/>
      <c r="G21" s="125">
        <f>'SR 12 RAMP B MASTER'!$G21</f>
        <v>0.022752772487110523</v>
      </c>
      <c r="H21" s="126"/>
      <c r="I21" s="72">
        <f>'SR 12 RAMP B MASTER'!$I21</f>
        <v>12.02</v>
      </c>
      <c r="J21" s="36">
        <f>'SR 12 RAMP B MASTER'!$J21</f>
        <v>84975</v>
      </c>
      <c r="K21" s="123">
        <f>'SR 12 RAMP B MASTER'!$K21</f>
        <v>778.4361787600001</v>
      </c>
      <c r="L21" s="124"/>
      <c r="M21" s="51"/>
      <c r="N21" s="223"/>
      <c r="O21" s="224"/>
      <c r="P21" s="223"/>
      <c r="Q21" s="224"/>
      <c r="R21" s="223"/>
      <c r="S21" s="224"/>
      <c r="T21" s="223"/>
      <c r="U21" s="224"/>
      <c r="V21" s="84">
        <f>'SR 12 RAMP B MASTER'!V21</f>
        <v>0</v>
      </c>
      <c r="W21" s="3"/>
      <c r="X21" s="123">
        <f>'SR 12 RAMP B MASTER'!$A48</f>
        <v>779.7502296556743</v>
      </c>
      <c r="Y21" s="124"/>
      <c r="Z21" s="254" t="str">
        <f>'SR 12 RAMP B MASTER'!C48</f>
        <v>288:1</v>
      </c>
      <c r="AA21" s="228"/>
      <c r="AB21" s="125">
        <f>'SR 12 RAMP B MASTER'!$E48</f>
        <v>0.899372793354122</v>
      </c>
      <c r="AC21" s="126"/>
      <c r="AD21" s="125">
        <f>'SR 12 RAMP B MASTER'!$G48</f>
        <v>0.056210799584632626</v>
      </c>
      <c r="AE21" s="126"/>
      <c r="AF21" s="72">
        <f>'SR 12 RAMP B MASTER'!$I48</f>
        <v>16</v>
      </c>
      <c r="AG21" s="36">
        <f>'SR 12 RAMP B MASTER'!$J48</f>
        <v>85575</v>
      </c>
      <c r="AH21" s="123">
        <f>'SR 12 RAMP B MASTER'!$K48</f>
        <v>778.8508568623201</v>
      </c>
      <c r="AI21" s="124"/>
      <c r="AJ21" s="9"/>
      <c r="AK21" s="112"/>
      <c r="AL21" s="113"/>
      <c r="AM21" s="112"/>
      <c r="AN21" s="113"/>
      <c r="AO21" s="112"/>
      <c r="AP21" s="113"/>
      <c r="AQ21" s="112"/>
      <c r="AR21" s="113"/>
      <c r="AS21" s="86">
        <f>'SR 12 RAMP B MASTER'!V48</f>
        <v>0</v>
      </c>
    </row>
    <row r="22" spans="1:45" s="8" customFormat="1" ht="12.75" customHeight="1">
      <c r="A22" s="123">
        <f>'SR 12 RAMP B MASTER'!$A22</f>
        <v>778.6741263439777</v>
      </c>
      <c r="B22" s="124"/>
      <c r="C22" s="254" t="str">
        <f>'SR 12 RAMP B MASTER'!C22</f>
        <v>243:1</v>
      </c>
      <c r="D22" s="228"/>
      <c r="E22" s="125">
        <f>'SR 12 RAMP B MASTER'!$E22</f>
        <v>0.35527258397769584</v>
      </c>
      <c r="F22" s="126"/>
      <c r="G22" s="125">
        <f>'SR 12 RAMP B MASTER'!$G22</f>
        <v>0.029192488412300398</v>
      </c>
      <c r="H22" s="126"/>
      <c r="I22" s="72">
        <f>'SR 12 RAMP B MASTER'!$I22</f>
        <v>12.17</v>
      </c>
      <c r="J22" s="36">
        <f>'SR 12 RAMP B MASTER'!$J22</f>
        <v>85000</v>
      </c>
      <c r="K22" s="123">
        <f>'SR 12 RAMP B MASTER'!$K22</f>
        <v>778.31885376</v>
      </c>
      <c r="L22" s="124"/>
      <c r="M22" s="51"/>
      <c r="N22" s="223"/>
      <c r="O22" s="224"/>
      <c r="P22" s="223"/>
      <c r="Q22" s="224"/>
      <c r="R22" s="223"/>
      <c r="S22" s="224"/>
      <c r="T22" s="223"/>
      <c r="U22" s="224"/>
      <c r="V22" s="84">
        <f>'SR 12 RAMP B MASTER'!V22</f>
        <v>0</v>
      </c>
      <c r="W22" s="3"/>
      <c r="X22" s="123">
        <f>'SR 12 RAMP B MASTER'!$A49</f>
        <v>780.0638398827658</v>
      </c>
      <c r="Y22" s="124"/>
      <c r="Z22" s="254" t="str">
        <f>'SR 12 RAMP B MASTER'!C49</f>
        <v>288:1</v>
      </c>
      <c r="AA22" s="228"/>
      <c r="AB22" s="125">
        <f>'SR 12 RAMP B MASTER'!$E49</f>
        <v>0.944</v>
      </c>
      <c r="AC22" s="126"/>
      <c r="AD22" s="125">
        <f>'SR 12 RAMP B MASTER'!$G49</f>
        <v>0.059</v>
      </c>
      <c r="AE22" s="126"/>
      <c r="AF22" s="72">
        <f>'SR 12 RAMP B MASTER'!$I49</f>
        <v>16</v>
      </c>
      <c r="AG22" s="81">
        <f>'SR 12 RAMP B MASTER'!$J49</f>
        <v>85588.43</v>
      </c>
      <c r="AH22" s="123">
        <f>'SR 12 RAMP B MASTER'!$K49</f>
        <v>779.1198398827659</v>
      </c>
      <c r="AI22" s="124"/>
      <c r="AJ22" s="9"/>
      <c r="AK22" s="112"/>
      <c r="AL22" s="113"/>
      <c r="AM22" s="112"/>
      <c r="AN22" s="113"/>
      <c r="AO22" s="112"/>
      <c r="AP22" s="113"/>
      <c r="AQ22" s="112"/>
      <c r="AR22" s="113"/>
      <c r="AS22" s="86" t="str">
        <f>'SR 12 RAMP B MASTER'!V49</f>
        <v>FS</v>
      </c>
    </row>
    <row r="23" spans="1:45" s="8" customFormat="1" ht="12.75" customHeight="1">
      <c r="A23" s="123">
        <f>'SR 12 RAMP B MASTER'!$A23</f>
        <v>778.6462186701319</v>
      </c>
      <c r="B23" s="124"/>
      <c r="C23" s="254" t="str">
        <f>'SR 12 RAMP B MASTER'!C23</f>
        <v>243:1</v>
      </c>
      <c r="D23" s="228"/>
      <c r="E23" s="125">
        <f>'SR 12 RAMP B MASTER'!$E23</f>
        <v>0.44468991013187864</v>
      </c>
      <c r="F23" s="126"/>
      <c r="G23" s="125">
        <f>'SR 12 RAMP B MASTER'!$G23</f>
        <v>0.03563220433749027</v>
      </c>
      <c r="H23" s="126"/>
      <c r="I23" s="72">
        <f>'SR 12 RAMP B MASTER'!$I23</f>
        <v>12.48</v>
      </c>
      <c r="J23" s="36">
        <f>'SR 12 RAMP B MASTER'!$J23</f>
        <v>85025</v>
      </c>
      <c r="K23" s="123">
        <f>'SR 12 RAMP B MASTER'!$K23</f>
        <v>778.2015287600001</v>
      </c>
      <c r="L23" s="124"/>
      <c r="M23" s="51"/>
      <c r="N23" s="223"/>
      <c r="O23" s="224"/>
      <c r="P23" s="223"/>
      <c r="Q23" s="224"/>
      <c r="R23" s="223"/>
      <c r="S23" s="224"/>
      <c r="T23" s="223"/>
      <c r="U23" s="224"/>
      <c r="V23" s="84">
        <f>'SR 12 RAMP B MASTER'!V23</f>
        <v>0</v>
      </c>
      <c r="W23" s="3"/>
      <c r="X23" s="123">
        <f>'SR 12 RAMP B MASTER'!$A50</f>
        <v>780.3097473034074</v>
      </c>
      <c r="Y23" s="124"/>
      <c r="Z23" s="254">
        <f>'SR 12 RAMP B MASTER'!C50</f>
        <v>0</v>
      </c>
      <c r="AA23" s="228"/>
      <c r="AB23" s="125">
        <f>'SR 12 RAMP B MASTER'!$E50</f>
        <v>0.944</v>
      </c>
      <c r="AC23" s="126"/>
      <c r="AD23" s="125">
        <f>'SR 12 RAMP B MASTER'!$G50</f>
        <v>0.059</v>
      </c>
      <c r="AE23" s="126"/>
      <c r="AF23" s="72">
        <f>'SR 12 RAMP B MASTER'!$I50</f>
        <v>16</v>
      </c>
      <c r="AG23" s="36">
        <f>'SR 12 RAMP B MASTER'!$J50</f>
        <v>85600</v>
      </c>
      <c r="AH23" s="123">
        <f>'SR 12 RAMP B MASTER'!$K50</f>
        <v>779.3657473034075</v>
      </c>
      <c r="AI23" s="124"/>
      <c r="AJ23" s="9"/>
      <c r="AK23" s="112"/>
      <c r="AL23" s="113"/>
      <c r="AM23" s="112"/>
      <c r="AN23" s="113"/>
      <c r="AO23" s="112"/>
      <c r="AP23" s="113"/>
      <c r="AQ23" s="112"/>
      <c r="AR23" s="113"/>
      <c r="AS23" s="86">
        <f>'SR 12 RAMP B MASTER'!V50</f>
        <v>0</v>
      </c>
    </row>
    <row r="24" spans="1:45" s="8" customFormat="1" ht="12.75" customHeight="1">
      <c r="A24" s="123">
        <f>'SR 12 RAMP B MASTER'!$A24</f>
        <v>778.6416989300001</v>
      </c>
      <c r="B24" s="124"/>
      <c r="C24" s="254" t="str">
        <f>'SR 12 RAMP B MASTER'!C24</f>
        <v>243:1</v>
      </c>
      <c r="D24" s="228"/>
      <c r="E24" s="125">
        <f>'SR 12 RAMP B MASTER'!$E24</f>
        <v>0.46509</v>
      </c>
      <c r="F24" s="126"/>
      <c r="G24" s="125">
        <f>'SR 12 RAMP B MASTER'!$G24</f>
        <v>0.037</v>
      </c>
      <c r="H24" s="126"/>
      <c r="I24" s="72">
        <f>'SR 12 RAMP B MASTER'!$I24</f>
        <v>12.57</v>
      </c>
      <c r="J24" s="81">
        <f>'SR 12 RAMP B MASTER'!$J24</f>
        <v>85030.31</v>
      </c>
      <c r="K24" s="123">
        <f>'SR 12 RAMP B MASTER'!$K24</f>
        <v>778.17660893</v>
      </c>
      <c r="L24" s="124"/>
      <c r="M24" s="51"/>
      <c r="N24" s="223"/>
      <c r="O24" s="224"/>
      <c r="P24" s="223"/>
      <c r="Q24" s="224"/>
      <c r="R24" s="223"/>
      <c r="S24" s="224"/>
      <c r="T24" s="223"/>
      <c r="U24" s="224"/>
      <c r="V24" s="84" t="str">
        <f>'SR 12 RAMP B MASTER'!V24</f>
        <v>FS</v>
      </c>
      <c r="W24" s="3"/>
      <c r="X24" s="123">
        <f>'SR 12 RAMP B MASTER'!$A51</f>
        <v>780.8859058817411</v>
      </c>
      <c r="Y24" s="124"/>
      <c r="Z24" s="254">
        <f>'SR 12 RAMP B MASTER'!C51</f>
        <v>0</v>
      </c>
      <c r="AA24" s="228"/>
      <c r="AB24" s="125">
        <f>'SR 12 RAMP B MASTER'!$E51</f>
        <v>0.944</v>
      </c>
      <c r="AC24" s="126"/>
      <c r="AD24" s="125">
        <f>'SR 12 RAMP B MASTER'!$G51</f>
        <v>0.059</v>
      </c>
      <c r="AE24" s="126"/>
      <c r="AF24" s="72">
        <f>'SR 12 RAMP B MASTER'!$I51</f>
        <v>16</v>
      </c>
      <c r="AG24" s="36">
        <f>'SR 12 RAMP B MASTER'!$J51</f>
        <v>85625</v>
      </c>
      <c r="AH24" s="123">
        <f>'SR 12 RAMP B MASTER'!$K51</f>
        <v>779.9419058817411</v>
      </c>
      <c r="AI24" s="124"/>
      <c r="AJ24" s="9"/>
      <c r="AK24" s="112"/>
      <c r="AL24" s="113"/>
      <c r="AM24" s="112"/>
      <c r="AN24" s="113"/>
      <c r="AO24" s="112"/>
      <c r="AP24" s="113"/>
      <c r="AQ24" s="112"/>
      <c r="AR24" s="113"/>
      <c r="AS24" s="86">
        <f>'SR 12 RAMP B MASTER'!V51</f>
        <v>0</v>
      </c>
    </row>
    <row r="25" spans="1:45" s="8" customFormat="1" ht="12.75" customHeight="1">
      <c r="A25" s="123">
        <f>'SR 12 RAMP B MASTER'!$A25</f>
        <v>778.56372376</v>
      </c>
      <c r="B25" s="124"/>
      <c r="C25" s="254">
        <f>'SR 12 RAMP B MASTER'!C25</f>
        <v>0</v>
      </c>
      <c r="D25" s="228"/>
      <c r="E25" s="125">
        <f>'SR 12 RAMP B MASTER'!$E25</f>
        <v>0.47952</v>
      </c>
      <c r="F25" s="126"/>
      <c r="G25" s="125">
        <f>'SR 12 RAMP B MASTER'!$G25</f>
        <v>0.037</v>
      </c>
      <c r="H25" s="126"/>
      <c r="I25" s="72">
        <f>'SR 12 RAMP B MASTER'!$I25</f>
        <v>12.96</v>
      </c>
      <c r="J25" s="36">
        <f>'SR 12 RAMP B MASTER'!$J25</f>
        <v>85050</v>
      </c>
      <c r="K25" s="123">
        <f>'SR 12 RAMP B MASTER'!$K25</f>
        <v>778.08420376</v>
      </c>
      <c r="L25" s="124"/>
      <c r="M25" s="51"/>
      <c r="N25" s="223"/>
      <c r="O25" s="224"/>
      <c r="P25" s="223"/>
      <c r="Q25" s="224"/>
      <c r="R25" s="223"/>
      <c r="S25" s="224"/>
      <c r="T25" s="223"/>
      <c r="U25" s="224"/>
      <c r="V25" s="84">
        <f>'SR 12 RAMP B MASTER'!V25</f>
        <v>0</v>
      </c>
      <c r="W25" s="3"/>
      <c r="X25" s="123">
        <f>'SR 12 RAMP B MASTER'!$A52</f>
        <v>781.5233325973211</v>
      </c>
      <c r="Y25" s="124"/>
      <c r="Z25" s="254">
        <f>'SR 12 RAMP B MASTER'!C52</f>
        <v>0</v>
      </c>
      <c r="AA25" s="228"/>
      <c r="AB25" s="125">
        <f>'SR 12 RAMP B MASTER'!$E52</f>
        <v>0.944</v>
      </c>
      <c r="AC25" s="126"/>
      <c r="AD25" s="125">
        <f>'SR 12 RAMP B MASTER'!$G52</f>
        <v>0.059</v>
      </c>
      <c r="AE25" s="126"/>
      <c r="AF25" s="72">
        <f>'SR 12 RAMP B MASTER'!$I52</f>
        <v>16</v>
      </c>
      <c r="AG25" s="36">
        <f>'SR 12 RAMP B MASTER'!$J52</f>
        <v>85650</v>
      </c>
      <c r="AH25" s="123">
        <f>'SR 12 RAMP B MASTER'!$K52</f>
        <v>780.5793325973211</v>
      </c>
      <c r="AI25" s="124"/>
      <c r="AJ25" s="9"/>
      <c r="AK25" s="112"/>
      <c r="AL25" s="113"/>
      <c r="AM25" s="112"/>
      <c r="AN25" s="113"/>
      <c r="AO25" s="112"/>
      <c r="AP25" s="113"/>
      <c r="AQ25" s="112"/>
      <c r="AR25" s="113"/>
      <c r="AS25" s="86">
        <f>'SR 12 RAMP B MASTER'!V52</f>
        <v>0</v>
      </c>
    </row>
    <row r="26" spans="1:45" s="8" customFormat="1" ht="12.75" customHeight="1">
      <c r="A26" s="123">
        <f>'SR 12 RAMP B MASTER'!$A26</f>
        <v>778.5093949999999</v>
      </c>
      <c r="B26" s="124"/>
      <c r="C26" s="254">
        <f>'SR 12 RAMP B MASTER'!C26</f>
        <v>0</v>
      </c>
      <c r="D26" s="228"/>
      <c r="E26" s="125">
        <f>'SR 12 RAMP B MASTER'!$E26</f>
        <v>0.50357</v>
      </c>
      <c r="F26" s="126"/>
      <c r="G26" s="125">
        <f>'SR 12 RAMP B MASTER'!$G26</f>
        <v>0.037</v>
      </c>
      <c r="H26" s="126"/>
      <c r="I26" s="72">
        <f>'SR 12 RAMP B MASTER'!$I26</f>
        <v>13.61</v>
      </c>
      <c r="J26" s="36">
        <f>'SR 12 RAMP B MASTER'!$J26</f>
        <v>85075</v>
      </c>
      <c r="K26" s="123">
        <f>'SR 12 RAMP B MASTER'!$K26</f>
        <v>778.005825</v>
      </c>
      <c r="L26" s="124"/>
      <c r="M26" s="51"/>
      <c r="N26" s="223"/>
      <c r="O26" s="224"/>
      <c r="P26" s="223"/>
      <c r="Q26" s="224"/>
      <c r="R26" s="223"/>
      <c r="S26" s="224"/>
      <c r="T26" s="223"/>
      <c r="U26" s="224"/>
      <c r="V26" s="84">
        <f>'SR 12 RAMP B MASTER'!V26</f>
        <v>0</v>
      </c>
      <c r="W26" s="3"/>
      <c r="X26" s="123">
        <f>'SR 12 RAMP B MASTER'!$A53</f>
        <v>781.5740130773373</v>
      </c>
      <c r="Y26" s="124"/>
      <c r="Z26" s="254" t="str">
        <f>'SR 12 RAMP B MASTER'!C53</f>
        <v>200:1</v>
      </c>
      <c r="AA26" s="228"/>
      <c r="AB26" s="125">
        <f>'SR 12 RAMP B MASTER'!$E53</f>
        <v>0.944</v>
      </c>
      <c r="AC26" s="126"/>
      <c r="AD26" s="125">
        <f>'SR 12 RAMP B MASTER'!$G53</f>
        <v>0.059</v>
      </c>
      <c r="AE26" s="126"/>
      <c r="AF26" s="72">
        <f>'SR 12 RAMP B MASTER'!$I53</f>
        <v>16</v>
      </c>
      <c r="AG26" s="81">
        <f>'SR 12 RAMP B MASTER'!$J53</f>
        <v>85651.89</v>
      </c>
      <c r="AH26" s="123">
        <f>'SR 12 RAMP B MASTER'!$K53</f>
        <v>780.6300130773374</v>
      </c>
      <c r="AI26" s="124"/>
      <c r="AJ26" s="9"/>
      <c r="AK26" s="112"/>
      <c r="AL26" s="113"/>
      <c r="AM26" s="112"/>
      <c r="AN26" s="113"/>
      <c r="AO26" s="112"/>
      <c r="AP26" s="113"/>
      <c r="AQ26" s="112"/>
      <c r="AR26" s="113"/>
      <c r="AS26" s="86" t="str">
        <f>'SR 12 RAMP B MASTER'!V53</f>
        <v>FS</v>
      </c>
    </row>
    <row r="27" spans="1:45" s="8" customFormat="1" ht="12.75" customHeight="1">
      <c r="A27" s="123">
        <f>'SR 12 RAMP B MASTER'!$A27</f>
        <v>778.46099</v>
      </c>
      <c r="B27" s="124"/>
      <c r="C27" s="254">
        <f>'SR 12 RAMP B MASTER'!C27</f>
        <v>0</v>
      </c>
      <c r="D27" s="228"/>
      <c r="E27" s="125">
        <f>'SR 12 RAMP B MASTER'!$E27</f>
        <v>0.53354</v>
      </c>
      <c r="F27" s="126"/>
      <c r="G27" s="125">
        <f>'SR 12 RAMP B MASTER'!$G27</f>
        <v>0.037</v>
      </c>
      <c r="H27" s="126"/>
      <c r="I27" s="72">
        <f>'SR 12 RAMP B MASTER'!$I27</f>
        <v>14.42</v>
      </c>
      <c r="J27" s="36">
        <f>'SR 12 RAMP B MASTER'!$J27</f>
        <v>85100</v>
      </c>
      <c r="K27" s="123">
        <f>'SR 12 RAMP B MASTER'!$K27</f>
        <v>777.92745</v>
      </c>
      <c r="L27" s="124"/>
      <c r="M27" s="51"/>
      <c r="N27" s="223"/>
      <c r="O27" s="224"/>
      <c r="P27" s="223"/>
      <c r="Q27" s="224"/>
      <c r="R27" s="223"/>
      <c r="S27" s="224"/>
      <c r="T27" s="223"/>
      <c r="U27" s="224"/>
      <c r="V27" s="84">
        <f>'SR 12 RAMP B MASTER'!V27</f>
        <v>0</v>
      </c>
      <c r="W27" s="3"/>
      <c r="X27" s="123">
        <f>'SR 12 RAMP B MASTER'!$A54</f>
        <v>782.1065948960602</v>
      </c>
      <c r="Y27" s="124"/>
      <c r="Z27" s="254" t="str">
        <f>'SR 12 RAMP B MASTER'!C54</f>
        <v>200:1</v>
      </c>
      <c r="AA27" s="228"/>
      <c r="AB27" s="125">
        <f>'SR 12 RAMP B MASTER'!$E54</f>
        <v>0.8285674459125904</v>
      </c>
      <c r="AC27" s="126"/>
      <c r="AD27" s="125">
        <f>'SR 12 RAMP B MASTER'!$G54</f>
        <v>0.0517854653695369</v>
      </c>
      <c r="AE27" s="126"/>
      <c r="AF27" s="72">
        <f>'SR 12 RAMP B MASTER'!$I54</f>
        <v>16</v>
      </c>
      <c r="AG27" s="36">
        <f>'SR 12 RAMP B MASTER'!$J54</f>
        <v>85675</v>
      </c>
      <c r="AH27" s="123">
        <f>'SR 12 RAMP B MASTER'!$K54</f>
        <v>781.2780274501476</v>
      </c>
      <c r="AI27" s="124"/>
      <c r="AJ27" s="9"/>
      <c r="AK27" s="112"/>
      <c r="AL27" s="113"/>
      <c r="AM27" s="112"/>
      <c r="AN27" s="113"/>
      <c r="AO27" s="112"/>
      <c r="AP27" s="113"/>
      <c r="AQ27" s="112"/>
      <c r="AR27" s="113"/>
      <c r="AS27" s="86">
        <f>'SR 12 RAMP B MASTER'!V54</f>
        <v>0</v>
      </c>
    </row>
    <row r="28" spans="1:45" s="8" customFormat="1" ht="12.75" customHeight="1">
      <c r="A28" s="123">
        <f>'SR 12 RAMP B MASTER'!$A28</f>
        <v>778.418505</v>
      </c>
      <c r="B28" s="124"/>
      <c r="C28" s="254">
        <f>'SR 12 RAMP B MASTER'!C28</f>
        <v>0</v>
      </c>
      <c r="D28" s="228"/>
      <c r="E28" s="125">
        <f>'SR 12 RAMP B MASTER'!$E28</f>
        <v>0.56943</v>
      </c>
      <c r="F28" s="126"/>
      <c r="G28" s="125">
        <f>'SR 12 RAMP B MASTER'!$G28</f>
        <v>0.037</v>
      </c>
      <c r="H28" s="126"/>
      <c r="I28" s="72">
        <f>'SR 12 RAMP B MASTER'!$I28</f>
        <v>15.39</v>
      </c>
      <c r="J28" s="36">
        <f>'SR 12 RAMP B MASTER'!$J28</f>
        <v>85125</v>
      </c>
      <c r="K28" s="123">
        <f>'SR 12 RAMP B MASTER'!$K28</f>
        <v>777.849075</v>
      </c>
      <c r="L28" s="124"/>
      <c r="M28" s="51"/>
      <c r="N28" s="223"/>
      <c r="O28" s="224"/>
      <c r="P28" s="223"/>
      <c r="Q28" s="224"/>
      <c r="R28" s="223"/>
      <c r="S28" s="224"/>
      <c r="T28" s="223"/>
      <c r="U28" s="224"/>
      <c r="V28" s="84">
        <f>'SR 12 RAMP B MASTER'!V28</f>
        <v>0</v>
      </c>
      <c r="W28" s="3"/>
      <c r="X28" s="123">
        <f>'SR 12 RAMP B MASTER'!$A55</f>
        <v>782.7416849370987</v>
      </c>
      <c r="Y28" s="124"/>
      <c r="Z28" s="254" t="str">
        <f>'SR 12 RAMP B MASTER'!C55</f>
        <v>200:1</v>
      </c>
      <c r="AA28" s="228"/>
      <c r="AB28" s="125">
        <f>'SR 12 RAMP B MASTER'!$E55</f>
        <v>0.7036944968781824</v>
      </c>
      <c r="AC28" s="126"/>
      <c r="AD28" s="125">
        <f>'SR 12 RAMP B MASTER'!$G55</f>
        <v>0.0439809060548864</v>
      </c>
      <c r="AE28" s="126"/>
      <c r="AF28" s="72">
        <f>'SR 12 RAMP B MASTER'!$I55</f>
        <v>16</v>
      </c>
      <c r="AG28" s="36">
        <f>'SR 12 RAMP B MASTER'!$J55</f>
        <v>85700</v>
      </c>
      <c r="AH28" s="123">
        <f>'SR 12 RAMP B MASTER'!$K55</f>
        <v>782.0379904402206</v>
      </c>
      <c r="AI28" s="124"/>
      <c r="AJ28" s="9"/>
      <c r="AK28" s="112"/>
      <c r="AL28" s="113"/>
      <c r="AM28" s="112"/>
      <c r="AN28" s="113"/>
      <c r="AO28" s="112"/>
      <c r="AP28" s="113"/>
      <c r="AQ28" s="112"/>
      <c r="AR28" s="113"/>
      <c r="AS28" s="86">
        <f>'SR 12 RAMP B MASTER'!V55</f>
        <v>0</v>
      </c>
    </row>
    <row r="29" spans="1:45" s="8" customFormat="1" ht="12.75" customHeight="1">
      <c r="A29" s="123">
        <f>'SR 12 RAMP B MASTER'!$A29</f>
        <v>778.3627</v>
      </c>
      <c r="B29" s="124"/>
      <c r="C29" s="254">
        <f>'SR 12 RAMP B MASTER'!C29</f>
        <v>0</v>
      </c>
      <c r="D29" s="228"/>
      <c r="E29" s="125">
        <f>'SR 12 RAMP B MASTER'!$E29</f>
        <v>0.592</v>
      </c>
      <c r="F29" s="126"/>
      <c r="G29" s="125">
        <f>'SR 12 RAMP B MASTER'!$G29</f>
        <v>0.037</v>
      </c>
      <c r="H29" s="126"/>
      <c r="I29" s="72">
        <f>'SR 12 RAMP B MASTER'!$I29</f>
        <v>16</v>
      </c>
      <c r="J29" s="36">
        <f>'SR 12 RAMP B MASTER'!$J29</f>
        <v>85150</v>
      </c>
      <c r="K29" s="123">
        <f>'SR 12 RAMP B MASTER'!$K29</f>
        <v>777.7707</v>
      </c>
      <c r="L29" s="124"/>
      <c r="M29" s="51"/>
      <c r="N29" s="223"/>
      <c r="O29" s="224"/>
      <c r="P29" s="223"/>
      <c r="Q29" s="224"/>
      <c r="R29" s="223"/>
      <c r="S29" s="224"/>
      <c r="T29" s="223"/>
      <c r="U29" s="224"/>
      <c r="V29" s="84">
        <f>'SR 12 RAMP B MASTER'!V29</f>
        <v>0</v>
      </c>
      <c r="W29" s="3"/>
      <c r="X29" s="123">
        <f>'SR 12 RAMP B MASTER'!$A56</f>
        <v>783.1313417146768</v>
      </c>
      <c r="Y29" s="124"/>
      <c r="Z29" s="254" t="str">
        <f>'SR 12 RAMP B MASTER'!C56</f>
        <v>200:1</v>
      </c>
      <c r="AA29" s="228"/>
      <c r="AB29" s="125">
        <f>'SR 12 RAMP B MASTER'!$E56</f>
        <v>0.632473959634097</v>
      </c>
      <c r="AC29" s="126"/>
      <c r="AD29" s="125">
        <f>'SR 12 RAMP B MASTER'!$G56</f>
        <v>0.039529622477131064</v>
      </c>
      <c r="AE29" s="126"/>
      <c r="AF29" s="72">
        <f>'SR 12 RAMP B MASTER'!$I56</f>
        <v>16</v>
      </c>
      <c r="AG29" s="81">
        <f>'SR 12 RAMP B MASTER'!$J56</f>
        <v>85714.2586</v>
      </c>
      <c r="AH29" s="123">
        <f>'SR 12 RAMP B MASTER'!$K56</f>
        <v>782.4988677550426</v>
      </c>
      <c r="AI29" s="124"/>
      <c r="AJ29" s="9"/>
      <c r="AK29" s="112"/>
      <c r="AL29" s="113"/>
      <c r="AM29" s="112"/>
      <c r="AN29" s="113"/>
      <c r="AO29" s="112"/>
      <c r="AP29" s="113"/>
      <c r="AQ29" s="112"/>
      <c r="AR29" s="113"/>
      <c r="AS29" s="86" t="str">
        <f>'SR 12 RAMP B MASTER'!V56</f>
        <v>PT</v>
      </c>
    </row>
    <row r="30" spans="1:45" s="8" customFormat="1" ht="12.75" customHeight="1">
      <c r="A30" s="123">
        <f>'SR 12 RAMP B MASTER'!$A30</f>
        <v>778.284275</v>
      </c>
      <c r="B30" s="124"/>
      <c r="C30" s="254">
        <f>'SR 12 RAMP B MASTER'!C30</f>
        <v>0</v>
      </c>
      <c r="D30" s="228"/>
      <c r="E30" s="125">
        <f>'SR 12 RAMP B MASTER'!$E30</f>
        <v>0.592</v>
      </c>
      <c r="F30" s="126"/>
      <c r="G30" s="125">
        <f>'SR 12 RAMP B MASTER'!$G30</f>
        <v>0.037</v>
      </c>
      <c r="H30" s="126"/>
      <c r="I30" s="72">
        <f>'SR 12 RAMP B MASTER'!$I30</f>
        <v>16</v>
      </c>
      <c r="J30" s="36">
        <f>'SR 12 RAMP B MASTER'!$J30</f>
        <v>85175</v>
      </c>
      <c r="K30" s="123">
        <f>'SR 12 RAMP B MASTER'!$K30</f>
        <v>777.692275</v>
      </c>
      <c r="L30" s="124"/>
      <c r="M30" s="51"/>
      <c r="N30" s="223"/>
      <c r="O30" s="224"/>
      <c r="P30" s="223"/>
      <c r="Q30" s="224"/>
      <c r="R30" s="223"/>
      <c r="S30" s="224"/>
      <c r="T30" s="223"/>
      <c r="U30" s="224"/>
      <c r="V30" s="84">
        <f>'SR 12 RAMP B MASTER'!V30</f>
        <v>0</v>
      </c>
      <c r="W30" s="3"/>
      <c r="X30" s="123">
        <f>'SR 12 RAMP B MASTER'!$A57</f>
        <v>783.4380431153836</v>
      </c>
      <c r="Y30" s="124"/>
      <c r="Z30" s="254" t="str">
        <f>'SR 12 RAMP B MASTER'!C57</f>
        <v>200:1</v>
      </c>
      <c r="AA30" s="228"/>
      <c r="AB30" s="125">
        <f>'SR 12 RAMP B MASTER'!$E57</f>
        <v>0.5788215478437746</v>
      </c>
      <c r="AC30" s="126"/>
      <c r="AD30" s="125">
        <f>'SR 12 RAMP B MASTER'!$G57</f>
        <v>0.03617634674023591</v>
      </c>
      <c r="AE30" s="126"/>
      <c r="AF30" s="72">
        <f>'SR 12 RAMP B MASTER'!$I57</f>
        <v>16</v>
      </c>
      <c r="AG30" s="36">
        <f>'SR 12 RAMP B MASTER'!$J57</f>
        <v>85725</v>
      </c>
      <c r="AH30" s="123">
        <f>'SR 12 RAMP B MASTER'!$K57</f>
        <v>782.8592215675399</v>
      </c>
      <c r="AI30" s="124"/>
      <c r="AJ30" s="9"/>
      <c r="AK30" s="112"/>
      <c r="AL30" s="113"/>
      <c r="AM30" s="112"/>
      <c r="AN30" s="113"/>
      <c r="AO30" s="112"/>
      <c r="AP30" s="113"/>
      <c r="AQ30" s="112"/>
      <c r="AR30" s="113"/>
      <c r="AS30" s="86">
        <f>'SR 12 RAMP B MASTER'!V57</f>
        <v>0</v>
      </c>
    </row>
    <row r="31" spans="1:45" s="8" customFormat="1" ht="12.75" customHeight="1">
      <c r="A31" s="123">
        <f>'SR 12 RAMP B MASTER'!$A31</f>
        <v>778.20585</v>
      </c>
      <c r="B31" s="124"/>
      <c r="C31" s="254">
        <f>'SR 12 RAMP B MASTER'!C31</f>
        <v>0</v>
      </c>
      <c r="D31" s="228"/>
      <c r="E31" s="125">
        <f>'SR 12 RAMP B MASTER'!$E31</f>
        <v>0.592</v>
      </c>
      <c r="F31" s="126"/>
      <c r="G31" s="125">
        <f>'SR 12 RAMP B MASTER'!$G31</f>
        <v>0.037</v>
      </c>
      <c r="H31" s="126"/>
      <c r="I31" s="72">
        <f>'SR 12 RAMP B MASTER'!$I31</f>
        <v>16</v>
      </c>
      <c r="J31" s="36">
        <f>'SR 12 RAMP B MASTER'!$J31</f>
        <v>85200</v>
      </c>
      <c r="K31" s="123">
        <f>'SR 12 RAMP B MASTER'!$K31</f>
        <v>777.6138500000001</v>
      </c>
      <c r="L31" s="124"/>
      <c r="M31" s="51"/>
      <c r="N31" s="223"/>
      <c r="O31" s="224"/>
      <c r="P31" s="223"/>
      <c r="Q31" s="224"/>
      <c r="R31" s="223"/>
      <c r="S31" s="224"/>
      <c r="T31" s="223"/>
      <c r="U31" s="224"/>
      <c r="V31" s="84">
        <f>'SR 12 RAMP B MASTER'!V31</f>
        <v>0</v>
      </c>
      <c r="W31" s="3"/>
      <c r="X31" s="123">
        <f>'SR 12 RAMP B MASTER'!$A58</f>
        <v>784.1956694309149</v>
      </c>
      <c r="Y31" s="124"/>
      <c r="Z31" s="254" t="str">
        <f>'SR 12 RAMP B MASTER'!C58</f>
        <v>200:1</v>
      </c>
      <c r="AA31" s="228"/>
      <c r="AB31" s="125">
        <f>'SR 12 RAMP B MASTER'!$E58</f>
        <v>0.45394859880936667</v>
      </c>
      <c r="AC31" s="126"/>
      <c r="AD31" s="125">
        <f>'SR 12 RAMP B MASTER'!$G58</f>
        <v>0.028371787425585417</v>
      </c>
      <c r="AE31" s="126"/>
      <c r="AF31" s="72">
        <f>'SR 12 RAMP B MASTER'!$I58</f>
        <v>16</v>
      </c>
      <c r="AG31" s="36">
        <f>'SR 12 RAMP B MASTER'!$J58</f>
        <v>85750</v>
      </c>
      <c r="AH31" s="123">
        <f>'SR 12 RAMP B MASTER'!$K58</f>
        <v>783.7417208321056</v>
      </c>
      <c r="AI31" s="124"/>
      <c r="AJ31" s="9"/>
      <c r="AK31" s="112"/>
      <c r="AL31" s="113"/>
      <c r="AM31" s="112"/>
      <c r="AN31" s="113"/>
      <c r="AO31" s="112"/>
      <c r="AP31" s="113"/>
      <c r="AQ31" s="112"/>
      <c r="AR31" s="113"/>
      <c r="AS31" s="86">
        <f>'SR 12 RAMP B MASTER'!V58</f>
        <v>0</v>
      </c>
    </row>
    <row r="32" spans="1:45" s="8" customFormat="1" ht="12.75" customHeight="1">
      <c r="A32" s="123">
        <f>'SR 12 RAMP B MASTER'!$A32</f>
        <v>778.127425</v>
      </c>
      <c r="B32" s="124"/>
      <c r="C32" s="254">
        <f>'SR 12 RAMP B MASTER'!C32</f>
        <v>0</v>
      </c>
      <c r="D32" s="228"/>
      <c r="E32" s="125">
        <f>'SR 12 RAMP B MASTER'!$E32</f>
        <v>0.592</v>
      </c>
      <c r="F32" s="126"/>
      <c r="G32" s="125">
        <f>'SR 12 RAMP B MASTER'!$G32</f>
        <v>0.037</v>
      </c>
      <c r="H32" s="126"/>
      <c r="I32" s="72">
        <f>'SR 12 RAMP B MASTER'!$I32</f>
        <v>16</v>
      </c>
      <c r="J32" s="36">
        <f>'SR 12 RAMP B MASTER'!$J32</f>
        <v>85225</v>
      </c>
      <c r="K32" s="123">
        <f>'SR 12 RAMP B MASTER'!$K32</f>
        <v>777.535425</v>
      </c>
      <c r="L32" s="124"/>
      <c r="M32" s="51"/>
      <c r="N32" s="223"/>
      <c r="O32" s="224"/>
      <c r="P32" s="223"/>
      <c r="Q32" s="224"/>
      <c r="R32" s="223"/>
      <c r="S32" s="224"/>
      <c r="T32" s="223"/>
      <c r="U32" s="224"/>
      <c r="V32" s="84">
        <f>'SR 12 RAMP B MASTER'!V32</f>
        <v>0</v>
      </c>
      <c r="W32" s="3"/>
      <c r="X32" s="123">
        <f>'SR 12 RAMP B MASTER'!$A59</f>
        <v>785.0145638836926</v>
      </c>
      <c r="Y32" s="124"/>
      <c r="Z32" s="254" t="str">
        <f>'SR 12 RAMP B MASTER'!C59</f>
        <v>200:1</v>
      </c>
      <c r="AA32" s="228"/>
      <c r="AB32" s="125">
        <f>'SR 12 RAMP B MASTER'!$E59</f>
        <v>0.32907564977495873</v>
      </c>
      <c r="AC32" s="126"/>
      <c r="AD32" s="125">
        <f>'SR 12 RAMP B MASTER'!$G59</f>
        <v>0.02056722811093492</v>
      </c>
      <c r="AE32" s="126"/>
      <c r="AF32" s="72">
        <f>'SR 12 RAMP B MASTER'!$I59</f>
        <v>16</v>
      </c>
      <c r="AG32" s="36">
        <f>'SR 12 RAMP B MASTER'!$J59</f>
        <v>85775</v>
      </c>
      <c r="AH32" s="123">
        <f>'SR 12 RAMP B MASTER'!$K59</f>
        <v>784.6854882339177</v>
      </c>
      <c r="AI32" s="124"/>
      <c r="AJ32" s="9"/>
      <c r="AK32" s="112"/>
      <c r="AL32" s="113"/>
      <c r="AM32" s="112"/>
      <c r="AN32" s="113"/>
      <c r="AO32" s="112"/>
      <c r="AP32" s="113"/>
      <c r="AQ32" s="112"/>
      <c r="AR32" s="113"/>
      <c r="AS32" s="86">
        <f>'SR 12 RAMP B MASTER'!V59</f>
        <v>0</v>
      </c>
    </row>
    <row r="33" spans="1:45" s="8" customFormat="1" ht="12.75" customHeight="1">
      <c r="A33" s="123">
        <f>'SR 12 RAMP B MASTER'!$A33</f>
        <v>778.049</v>
      </c>
      <c r="B33" s="124"/>
      <c r="C33" s="254">
        <f>'SR 12 RAMP B MASTER'!C33</f>
        <v>0</v>
      </c>
      <c r="D33" s="228"/>
      <c r="E33" s="125">
        <f>'SR 12 RAMP B MASTER'!$E33</f>
        <v>0.592</v>
      </c>
      <c r="F33" s="126"/>
      <c r="G33" s="125">
        <f>'SR 12 RAMP B MASTER'!$G33</f>
        <v>0.037</v>
      </c>
      <c r="H33" s="126"/>
      <c r="I33" s="72">
        <f>'SR 12 RAMP B MASTER'!$I33</f>
        <v>16</v>
      </c>
      <c r="J33" s="36">
        <f>'SR 12 RAMP B MASTER'!$J33</f>
        <v>85250</v>
      </c>
      <c r="K33" s="123">
        <f>'SR 12 RAMP B MASTER'!$K33</f>
        <v>777.457</v>
      </c>
      <c r="L33" s="124"/>
      <c r="M33" s="51"/>
      <c r="N33" s="223"/>
      <c r="O33" s="224"/>
      <c r="P33" s="223"/>
      <c r="Q33" s="224"/>
      <c r="R33" s="223"/>
      <c r="S33" s="224"/>
      <c r="T33" s="223"/>
      <c r="U33" s="224"/>
      <c r="V33" s="84">
        <f>'SR 12 RAMP B MASTER'!V33</f>
        <v>0</v>
      </c>
      <c r="W33" s="3"/>
      <c r="X33" s="123">
        <f>'SR 12 RAMP B MASTER'!$A60</f>
        <v>785.5118188800002</v>
      </c>
      <c r="Y33" s="124"/>
      <c r="Z33" s="254" t="str">
        <f>'SR 12 RAMP B MASTER'!C60</f>
        <v>200:1</v>
      </c>
      <c r="AA33" s="228"/>
      <c r="AB33" s="125">
        <f>'SR 12 RAMP B MASTER'!$E60</f>
        <v>0.256</v>
      </c>
      <c r="AC33" s="126"/>
      <c r="AD33" s="125">
        <f>'SR 12 RAMP B MASTER'!$G60</f>
        <v>0.016</v>
      </c>
      <c r="AE33" s="126"/>
      <c r="AF33" s="72">
        <f>'SR 12 RAMP B MASTER'!$I60</f>
        <v>16</v>
      </c>
      <c r="AG33" s="81">
        <f>'SR 12 RAMP B MASTER'!$J60</f>
        <v>85789.63</v>
      </c>
      <c r="AH33" s="123">
        <f>'SR 12 RAMP B MASTER'!$K60</f>
        <v>785.2558188800002</v>
      </c>
      <c r="AI33" s="124"/>
      <c r="AJ33" s="9"/>
      <c r="AK33" s="112"/>
      <c r="AL33" s="113"/>
      <c r="AM33" s="112"/>
      <c r="AN33" s="113"/>
      <c r="AO33" s="112"/>
      <c r="AP33" s="113"/>
      <c r="AQ33" s="112"/>
      <c r="AR33" s="113"/>
      <c r="AS33" s="86">
        <f>'SR 12 RAMP B MASTER'!V60</f>
        <v>0</v>
      </c>
    </row>
    <row r="34" spans="1:45" s="8" customFormat="1" ht="12.75" customHeight="1">
      <c r="A34" s="123">
        <f>'SR 12 RAMP B MASTER'!$A34</f>
        <v>777.920575</v>
      </c>
      <c r="B34" s="124"/>
      <c r="C34" s="254">
        <f>'SR 12 RAMP B MASTER'!C34</f>
        <v>0</v>
      </c>
      <c r="D34" s="228"/>
      <c r="E34" s="125">
        <f>'SR 12 RAMP B MASTER'!$E34</f>
        <v>0.592</v>
      </c>
      <c r="F34" s="126"/>
      <c r="G34" s="125">
        <f>'SR 12 RAMP B MASTER'!$G34</f>
        <v>0.037</v>
      </c>
      <c r="H34" s="126"/>
      <c r="I34" s="72">
        <f>'SR 12 RAMP B MASTER'!$I34</f>
        <v>16</v>
      </c>
      <c r="J34" s="36">
        <f>'SR 12 RAMP B MASTER'!$J34</f>
        <v>85275</v>
      </c>
      <c r="K34" s="123">
        <f>'SR 12 RAMP B MASTER'!$K34</f>
        <v>777.328575</v>
      </c>
      <c r="L34" s="124"/>
      <c r="M34" s="51"/>
      <c r="N34" s="223"/>
      <c r="O34" s="224"/>
      <c r="P34" s="223"/>
      <c r="Q34" s="224"/>
      <c r="R34" s="223"/>
      <c r="S34" s="224"/>
      <c r="T34" s="223"/>
      <c r="U34" s="224"/>
      <c r="V34" s="84">
        <f>'SR 12 RAMP B MASTER'!V34</f>
        <v>0</v>
      </c>
      <c r="W34" s="3"/>
      <c r="X34" s="123">
        <f>'SR 12 RAMP B MASTER'!$A61</f>
        <v>785.9159999999999</v>
      </c>
      <c r="Y34" s="124"/>
      <c r="Z34" s="254">
        <f>'SR 12 RAMP B MASTER'!C61</f>
        <v>0</v>
      </c>
      <c r="AA34" s="228"/>
      <c r="AB34" s="125">
        <f>'SR 12 RAMP B MASTER'!$E61</f>
        <v>0.256</v>
      </c>
      <c r="AC34" s="126"/>
      <c r="AD34" s="125">
        <f>'SR 12 RAMP B MASTER'!$G61</f>
        <v>0.016</v>
      </c>
      <c r="AE34" s="126"/>
      <c r="AF34" s="72">
        <f>'SR 12 RAMP B MASTER'!$I61</f>
        <v>16</v>
      </c>
      <c r="AG34" s="36">
        <f>'SR 12 RAMP B MASTER'!$J61</f>
        <v>85800</v>
      </c>
      <c r="AH34" s="123">
        <f>'SR 12 RAMP B MASTER'!$K61</f>
        <v>785.66</v>
      </c>
      <c r="AI34" s="124"/>
      <c r="AJ34" s="9"/>
      <c r="AK34" s="112"/>
      <c r="AL34" s="113"/>
      <c r="AM34" s="112"/>
      <c r="AN34" s="113"/>
      <c r="AO34" s="112"/>
      <c r="AP34" s="113"/>
      <c r="AQ34" s="112"/>
      <c r="AR34" s="113"/>
      <c r="AS34" s="86">
        <f>'SR 12 RAMP B MASTER'!V61</f>
        <v>0</v>
      </c>
    </row>
    <row r="35" spans="1:45" s="8" customFormat="1" ht="12.75" customHeight="1">
      <c r="A35" s="123">
        <f>'SR 12 RAMP B MASTER'!$A35</f>
        <v>777.79215</v>
      </c>
      <c r="B35" s="124"/>
      <c r="C35" s="254">
        <f>'SR 12 RAMP B MASTER'!C35</f>
        <v>0</v>
      </c>
      <c r="D35" s="228"/>
      <c r="E35" s="125">
        <f>'SR 12 RAMP B MASTER'!$E35</f>
        <v>0.592</v>
      </c>
      <c r="F35" s="126"/>
      <c r="G35" s="125">
        <f>'SR 12 RAMP B MASTER'!$G35</f>
        <v>0.037</v>
      </c>
      <c r="H35" s="126"/>
      <c r="I35" s="72">
        <f>'SR 12 RAMP B MASTER'!$I35</f>
        <v>16</v>
      </c>
      <c r="J35" s="36">
        <f>'SR 12 RAMP B MASTER'!$J35</f>
        <v>85300</v>
      </c>
      <c r="K35" s="123">
        <f>'SR 12 RAMP B MASTER'!$K35</f>
        <v>777.20015</v>
      </c>
      <c r="L35" s="124"/>
      <c r="M35" s="51"/>
      <c r="N35" s="223"/>
      <c r="O35" s="224"/>
      <c r="P35" s="223"/>
      <c r="Q35" s="224"/>
      <c r="R35" s="223"/>
      <c r="S35" s="224"/>
      <c r="T35" s="223"/>
      <c r="U35" s="224"/>
      <c r="V35" s="84">
        <f>'SR 12 RAMP B MASTER'!V35</f>
        <v>0</v>
      </c>
      <c r="W35" s="3"/>
      <c r="X35" s="123">
        <f>'SR 12 RAMP B MASTER'!$A62</f>
        <v>786.8553729166665</v>
      </c>
      <c r="Y35" s="124"/>
      <c r="Z35" s="254">
        <f>'SR 12 RAMP B MASTER'!C62</f>
        <v>0</v>
      </c>
      <c r="AA35" s="228"/>
      <c r="AB35" s="125">
        <f>'SR 12 RAMP B MASTER'!$E62</f>
        <v>0.256</v>
      </c>
      <c r="AC35" s="126"/>
      <c r="AD35" s="125">
        <f>'SR 12 RAMP B MASTER'!$G62</f>
        <v>0.016</v>
      </c>
      <c r="AE35" s="126"/>
      <c r="AF35" s="72">
        <f>'SR 12 RAMP B MASTER'!$I62</f>
        <v>16</v>
      </c>
      <c r="AG35" s="36">
        <f>'SR 12 RAMP B MASTER'!$J62</f>
        <v>85825</v>
      </c>
      <c r="AH35" s="123">
        <f>'SR 12 RAMP B MASTER'!$K62</f>
        <v>786.5993729166665</v>
      </c>
      <c r="AI35" s="124"/>
      <c r="AJ35" s="9"/>
      <c r="AK35" s="112"/>
      <c r="AL35" s="113"/>
      <c r="AM35" s="112"/>
      <c r="AN35" s="113"/>
      <c r="AO35" s="112"/>
      <c r="AP35" s="113"/>
      <c r="AQ35" s="112"/>
      <c r="AR35" s="113"/>
      <c r="AS35" s="86">
        <f>'SR 12 RAMP B MASTER'!V62</f>
        <v>0</v>
      </c>
    </row>
    <row r="36" spans="1:45" s="8" customFormat="1" ht="12.75" customHeight="1">
      <c r="A36" s="123">
        <f>'SR 12 RAMP B MASTER'!$A36</f>
        <v>777.6637</v>
      </c>
      <c r="B36" s="124"/>
      <c r="C36" s="254">
        <f>'SR 12 RAMP B MASTER'!C36</f>
        <v>0</v>
      </c>
      <c r="D36" s="228"/>
      <c r="E36" s="125">
        <f>'SR 12 RAMP B MASTER'!$E36</f>
        <v>0.592</v>
      </c>
      <c r="F36" s="126"/>
      <c r="G36" s="125">
        <f>'SR 12 RAMP B MASTER'!$G36</f>
        <v>0.037</v>
      </c>
      <c r="H36" s="126"/>
      <c r="I36" s="72">
        <f>'SR 12 RAMP B MASTER'!$I36</f>
        <v>16</v>
      </c>
      <c r="J36" s="36">
        <f>'SR 12 RAMP B MASTER'!$J36</f>
        <v>85325</v>
      </c>
      <c r="K36" s="123">
        <f>'SR 12 RAMP B MASTER'!$K36</f>
        <v>777.0717</v>
      </c>
      <c r="L36" s="124"/>
      <c r="M36" s="51"/>
      <c r="N36" s="223"/>
      <c r="O36" s="224"/>
      <c r="P36" s="223"/>
      <c r="Q36" s="224"/>
      <c r="R36" s="223"/>
      <c r="S36" s="224"/>
      <c r="T36" s="223"/>
      <c r="U36" s="224"/>
      <c r="V36" s="84">
        <f>'SR 12 RAMP B MASTER'!V36</f>
        <v>0</v>
      </c>
      <c r="W36" s="3"/>
      <c r="X36" s="123">
        <f>'SR 12 RAMP B MASTER'!$A63</f>
        <v>787.7246916666666</v>
      </c>
      <c r="Y36" s="124"/>
      <c r="Z36" s="254">
        <f>'SR 12 RAMP B MASTER'!C63</f>
        <v>0</v>
      </c>
      <c r="AA36" s="228"/>
      <c r="AB36" s="125">
        <f>'SR 12 RAMP B MASTER'!$E63</f>
        <v>0.256</v>
      </c>
      <c r="AC36" s="126"/>
      <c r="AD36" s="125">
        <f>'SR 12 RAMP B MASTER'!$G63</f>
        <v>0.016</v>
      </c>
      <c r="AE36" s="126"/>
      <c r="AF36" s="72">
        <f>'SR 12 RAMP B MASTER'!$I63</f>
        <v>16</v>
      </c>
      <c r="AG36" s="36">
        <f>'SR 12 RAMP B MASTER'!$J63</f>
        <v>85850</v>
      </c>
      <c r="AH36" s="123">
        <f>'SR 12 RAMP B MASTER'!$K63</f>
        <v>787.4686916666666</v>
      </c>
      <c r="AI36" s="124"/>
      <c r="AJ36" s="9"/>
      <c r="AK36" s="112"/>
      <c r="AL36" s="113"/>
      <c r="AM36" s="112"/>
      <c r="AN36" s="113"/>
      <c r="AO36" s="112"/>
      <c r="AP36" s="113"/>
      <c r="AQ36" s="112"/>
      <c r="AR36" s="113"/>
      <c r="AS36" s="86">
        <f>'SR 12 RAMP B MASTER'!V63</f>
        <v>0</v>
      </c>
    </row>
    <row r="37" spans="1:45" s="8" customFormat="1" ht="12.75" customHeight="1">
      <c r="A37" s="123">
        <f>'SR 12 RAMP B MASTER'!$A37</f>
        <v>777.5659090686231</v>
      </c>
      <c r="B37" s="124"/>
      <c r="C37" s="254">
        <f>'SR 12 RAMP B MASTER'!C37</f>
        <v>0</v>
      </c>
      <c r="D37" s="228"/>
      <c r="E37" s="125">
        <f>'SR 12 RAMP B MASTER'!$E37</f>
        <v>0.592</v>
      </c>
      <c r="F37" s="126"/>
      <c r="G37" s="125">
        <f>'SR 12 RAMP B MASTER'!$G37</f>
        <v>0.037</v>
      </c>
      <c r="H37" s="126"/>
      <c r="I37" s="72">
        <f>'SR 12 RAMP B MASTER'!$I37</f>
        <v>16</v>
      </c>
      <c r="J37" s="36">
        <f>'SR 12 RAMP B MASTER'!$J37</f>
        <v>85350</v>
      </c>
      <c r="K37" s="123">
        <f>'SR 12 RAMP B MASTER'!$K37</f>
        <v>776.9739090686231</v>
      </c>
      <c r="L37" s="124"/>
      <c r="M37" s="51"/>
      <c r="N37" s="223"/>
      <c r="O37" s="224"/>
      <c r="P37" s="223"/>
      <c r="Q37" s="224"/>
      <c r="R37" s="223"/>
      <c r="S37" s="224"/>
      <c r="T37" s="223"/>
      <c r="U37" s="224"/>
      <c r="V37" s="84">
        <f>'SR 12 RAMP B MASTER'!V37</f>
        <v>0</v>
      </c>
      <c r="W37" s="3"/>
      <c r="X37" s="123">
        <f>'SR 12 RAMP B MASTER'!$A64</f>
        <v>788.5239562499999</v>
      </c>
      <c r="Y37" s="124"/>
      <c r="Z37" s="254">
        <f>'SR 12 RAMP B MASTER'!C64</f>
        <v>0</v>
      </c>
      <c r="AA37" s="228"/>
      <c r="AB37" s="125">
        <f>'SR 12 RAMP B MASTER'!$E64</f>
        <v>0.256</v>
      </c>
      <c r="AC37" s="126"/>
      <c r="AD37" s="125">
        <f>'SR 12 RAMP B MASTER'!$G64</f>
        <v>0.016</v>
      </c>
      <c r="AE37" s="126"/>
      <c r="AF37" s="72">
        <f>'SR 12 RAMP B MASTER'!$I64</f>
        <v>16</v>
      </c>
      <c r="AG37" s="36">
        <f>'SR 12 RAMP B MASTER'!$J64</f>
        <v>85875</v>
      </c>
      <c r="AH37" s="123">
        <f>'SR 12 RAMP B MASTER'!$K64</f>
        <v>788.2679562499999</v>
      </c>
      <c r="AI37" s="124"/>
      <c r="AJ37" s="9"/>
      <c r="AK37" s="112"/>
      <c r="AL37" s="113"/>
      <c r="AM37" s="112"/>
      <c r="AN37" s="113"/>
      <c r="AO37" s="112"/>
      <c r="AP37" s="113"/>
      <c r="AQ37" s="112"/>
      <c r="AR37" s="113"/>
      <c r="AS37" s="86">
        <f>'SR 12 RAMP B MASTER'!V64</f>
        <v>0</v>
      </c>
    </row>
    <row r="38" spans="1:45" s="8" customFormat="1" ht="12.75" customHeight="1">
      <c r="A38" s="123">
        <f>'SR 12 RAMP B MASTER'!$A38</f>
        <v>777.5293862744928</v>
      </c>
      <c r="B38" s="124"/>
      <c r="C38" s="254">
        <f>'SR 12 RAMP B MASTER'!C38</f>
        <v>0</v>
      </c>
      <c r="D38" s="228"/>
      <c r="E38" s="125">
        <f>'SR 12 RAMP B MASTER'!$E38</f>
        <v>0.592</v>
      </c>
      <c r="F38" s="126"/>
      <c r="G38" s="125">
        <f>'SR 12 RAMP B MASTER'!$G38</f>
        <v>0.037</v>
      </c>
      <c r="H38" s="126"/>
      <c r="I38" s="72">
        <f>'SR 12 RAMP B MASTER'!$I38</f>
        <v>16</v>
      </c>
      <c r="J38" s="36">
        <f>'SR 12 RAMP B MASTER'!$J38</f>
        <v>85375</v>
      </c>
      <c r="K38" s="123">
        <f>'SR 12 RAMP B MASTER'!$K38</f>
        <v>776.9373862744928</v>
      </c>
      <c r="L38" s="124"/>
      <c r="M38" s="51"/>
      <c r="N38" s="223"/>
      <c r="O38" s="224"/>
      <c r="P38" s="223"/>
      <c r="Q38" s="224"/>
      <c r="R38" s="223"/>
      <c r="S38" s="224"/>
      <c r="T38" s="223"/>
      <c r="U38" s="224"/>
      <c r="V38" s="84">
        <f>'SR 12 RAMP B MASTER'!V38</f>
        <v>0</v>
      </c>
      <c r="W38" s="3"/>
      <c r="X38" s="123">
        <f>'SR 12 RAMP B MASTER'!$A65</f>
        <v>789.2531666666666</v>
      </c>
      <c r="Y38" s="124"/>
      <c r="Z38" s="254">
        <f>'SR 12 RAMP B MASTER'!C65</f>
        <v>0</v>
      </c>
      <c r="AA38" s="228"/>
      <c r="AB38" s="125">
        <f>'SR 12 RAMP B MASTER'!$E65</f>
        <v>0.256</v>
      </c>
      <c r="AC38" s="126"/>
      <c r="AD38" s="125">
        <f>'SR 12 RAMP B MASTER'!$G65</f>
        <v>0.016</v>
      </c>
      <c r="AE38" s="126"/>
      <c r="AF38" s="72">
        <f>'SR 12 RAMP B MASTER'!$I65</f>
        <v>16</v>
      </c>
      <c r="AG38" s="36">
        <f>'SR 12 RAMP B MASTER'!$J65</f>
        <v>85900</v>
      </c>
      <c r="AH38" s="123">
        <f>'SR 12 RAMP B MASTER'!$K65</f>
        <v>788.9971666666667</v>
      </c>
      <c r="AI38" s="124"/>
      <c r="AJ38" s="9"/>
      <c r="AK38" s="112"/>
      <c r="AL38" s="113"/>
      <c r="AM38" s="112"/>
      <c r="AN38" s="113"/>
      <c r="AO38" s="112"/>
      <c r="AP38" s="113"/>
      <c r="AQ38" s="112"/>
      <c r="AR38" s="113"/>
      <c r="AS38" s="86">
        <f>'SR 12 RAMP B MASTER'!V65</f>
        <v>0</v>
      </c>
    </row>
    <row r="39" spans="1:45" s="8" customFormat="1" ht="12.75" customHeight="1">
      <c r="A39" s="123">
        <f>'SR 12 RAMP B MASTER'!$A39</f>
        <v>777.5541316176088</v>
      </c>
      <c r="B39" s="124"/>
      <c r="C39" s="254">
        <f>'SR 12 RAMP B MASTER'!C39</f>
        <v>0</v>
      </c>
      <c r="D39" s="228"/>
      <c r="E39" s="125">
        <f>'SR 12 RAMP B MASTER'!$E39</f>
        <v>0.592</v>
      </c>
      <c r="F39" s="126"/>
      <c r="G39" s="125">
        <f>'SR 12 RAMP B MASTER'!$G39</f>
        <v>0.037</v>
      </c>
      <c r="H39" s="126"/>
      <c r="I39" s="72">
        <f>'SR 12 RAMP B MASTER'!$I39</f>
        <v>16</v>
      </c>
      <c r="J39" s="36">
        <f>'SR 12 RAMP B MASTER'!$J39</f>
        <v>85400</v>
      </c>
      <c r="K39" s="123">
        <f>'SR 12 RAMP B MASTER'!$K39</f>
        <v>776.9621316176089</v>
      </c>
      <c r="L39" s="124"/>
      <c r="M39" s="51"/>
      <c r="N39" s="223"/>
      <c r="O39" s="224"/>
      <c r="P39" s="223"/>
      <c r="Q39" s="224"/>
      <c r="R39" s="223"/>
      <c r="S39" s="224"/>
      <c r="T39" s="223"/>
      <c r="U39" s="224"/>
      <c r="V39" s="84">
        <f>'SR 12 RAMP B MASTER'!V39</f>
        <v>0</v>
      </c>
      <c r="W39" s="3"/>
      <c r="X39" s="123">
        <f>'SR 12 RAMP B MASTER'!$A66</f>
        <v>789.7860959999999</v>
      </c>
      <c r="Y39" s="124"/>
      <c r="Z39" s="254" t="str">
        <f>'SR 12 RAMP B MASTER'!C66</f>
        <v>335:1</v>
      </c>
      <c r="AA39" s="228"/>
      <c r="AB39" s="125">
        <f>'SR 12 RAMP B MASTER'!$E66</f>
        <v>0.256</v>
      </c>
      <c r="AC39" s="126"/>
      <c r="AD39" s="125">
        <f>'SR 12 RAMP B MASTER'!$G66</f>
        <v>0.016</v>
      </c>
      <c r="AE39" s="126"/>
      <c r="AF39" s="72">
        <f>'SR 12 RAMP B MASTER'!$I66</f>
        <v>16</v>
      </c>
      <c r="AG39" s="37">
        <f>'SR 12 RAMP B MASTER'!$J66</f>
        <v>85920</v>
      </c>
      <c r="AH39" s="123">
        <f>'SR 12 RAMP B MASTER'!$K66</f>
        <v>789.530096</v>
      </c>
      <c r="AI39" s="124"/>
      <c r="AJ39" s="9"/>
      <c r="AK39" s="112"/>
      <c r="AL39" s="113"/>
      <c r="AM39" s="112"/>
      <c r="AN39" s="113"/>
      <c r="AO39" s="112"/>
      <c r="AP39" s="113"/>
      <c r="AQ39" s="112"/>
      <c r="AR39" s="113"/>
      <c r="AS39" s="86">
        <f>'SR 12 RAMP B MASTER'!V66</f>
        <v>0</v>
      </c>
    </row>
    <row r="40" spans="1:45" s="8" customFormat="1" ht="12.75" customHeight="1">
      <c r="A40" s="123">
        <f>'SR 12 RAMP B MASTER'!$A40</f>
        <v>777.6401450979712</v>
      </c>
      <c r="B40" s="124"/>
      <c r="C40" s="254">
        <f>'SR 12 RAMP B MASTER'!C40</f>
        <v>0</v>
      </c>
      <c r="D40" s="228"/>
      <c r="E40" s="125">
        <f>'SR 12 RAMP B MASTER'!$E40</f>
        <v>0.592</v>
      </c>
      <c r="F40" s="126"/>
      <c r="G40" s="125">
        <f>'SR 12 RAMP B MASTER'!$G40</f>
        <v>0.037</v>
      </c>
      <c r="H40" s="126"/>
      <c r="I40" s="72">
        <f>'SR 12 RAMP B MASTER'!$I40</f>
        <v>16</v>
      </c>
      <c r="J40" s="36">
        <f>'SR 12 RAMP B MASTER'!$J40</f>
        <v>85425</v>
      </c>
      <c r="K40" s="123">
        <f>'SR 12 RAMP B MASTER'!$K40</f>
        <v>777.0481450979712</v>
      </c>
      <c r="L40" s="124"/>
      <c r="M40" s="51"/>
      <c r="N40" s="223"/>
      <c r="O40" s="224"/>
      <c r="P40" s="223"/>
      <c r="Q40" s="224"/>
      <c r="R40" s="223"/>
      <c r="S40" s="224"/>
      <c r="T40" s="223"/>
      <c r="U40" s="224"/>
      <c r="V40" s="84">
        <f>'SR 12 RAMP B MASTER'!V40</f>
        <v>0</v>
      </c>
      <c r="W40" s="3"/>
      <c r="X40" s="123">
        <f>'SR 12 RAMP B MASTER'!$A67</f>
        <v>789.9272562499999</v>
      </c>
      <c r="Y40" s="124"/>
      <c r="Z40" s="254" t="str">
        <f>'SR 12 RAMP B MASTER'!C67</f>
        <v>335:1</v>
      </c>
      <c r="AA40" s="228"/>
      <c r="AB40" s="125">
        <f>'SR 12 RAMP B MASTER'!$E67</f>
        <v>0.27093333333333336</v>
      </c>
      <c r="AC40" s="126"/>
      <c r="AD40" s="125">
        <f>'SR 12 RAMP B MASTER'!$G67</f>
        <v>0.016933333333333335</v>
      </c>
      <c r="AE40" s="126"/>
      <c r="AF40" s="72">
        <f>'SR 12 RAMP B MASTER'!$I67</f>
        <v>16</v>
      </c>
      <c r="AG40" s="36">
        <f>'SR 12 RAMP B MASTER'!$J67</f>
        <v>85925</v>
      </c>
      <c r="AH40" s="123">
        <f>'SR 12 RAMP B MASTER'!$K67</f>
        <v>789.6563229166666</v>
      </c>
      <c r="AI40" s="124"/>
      <c r="AJ40" s="9"/>
      <c r="AK40" s="112"/>
      <c r="AL40" s="113"/>
      <c r="AM40" s="112"/>
      <c r="AN40" s="113"/>
      <c r="AO40" s="112"/>
      <c r="AP40" s="113"/>
      <c r="AQ40" s="112"/>
      <c r="AR40" s="113"/>
      <c r="AS40" s="86">
        <f>'SR 12 RAMP B MASTER'!V67</f>
        <v>0</v>
      </c>
    </row>
    <row r="41" spans="1:45" s="8" customFormat="1" ht="12.75" customHeight="1">
      <c r="A41" s="123">
        <f>'SR 12 RAMP B MASTER'!$A41</f>
        <v>777.7874267155801</v>
      </c>
      <c r="B41" s="124"/>
      <c r="C41" s="254">
        <f>'SR 12 RAMP B MASTER'!C41</f>
        <v>0</v>
      </c>
      <c r="D41" s="228"/>
      <c r="E41" s="125">
        <f>'SR 12 RAMP B MASTER'!$E41</f>
        <v>0.592</v>
      </c>
      <c r="F41" s="126"/>
      <c r="G41" s="125">
        <f>'SR 12 RAMP B MASTER'!$G41</f>
        <v>0.037</v>
      </c>
      <c r="H41" s="126"/>
      <c r="I41" s="72">
        <f>'SR 12 RAMP B MASTER'!$I41</f>
        <v>16</v>
      </c>
      <c r="J41" s="36">
        <f>'SR 12 RAMP B MASTER'!$J41</f>
        <v>85450</v>
      </c>
      <c r="K41" s="123">
        <f>'SR 12 RAMP B MASTER'!$K41</f>
        <v>777.1954267155801</v>
      </c>
      <c r="L41" s="124"/>
      <c r="M41" s="51"/>
      <c r="N41" s="223"/>
      <c r="O41" s="224"/>
      <c r="P41" s="223"/>
      <c r="Q41" s="224"/>
      <c r="R41" s="223"/>
      <c r="S41" s="224"/>
      <c r="T41" s="223"/>
      <c r="U41" s="224"/>
      <c r="V41" s="84">
        <f>'SR 12 RAMP B MASTER'!V41</f>
        <v>0</v>
      </c>
      <c r="W41" s="3"/>
      <c r="X41" s="123">
        <f>'SR 12 RAMP B MASTER'!$A68</f>
        <v>790.591025</v>
      </c>
      <c r="Y41" s="124"/>
      <c r="Z41" s="254" t="str">
        <f>'SR 12 RAMP B MASTER'!C68</f>
        <v>335:1</v>
      </c>
      <c r="AA41" s="228"/>
      <c r="AB41" s="125">
        <f>'SR 12 RAMP B MASTER'!$E68</f>
        <v>0.3456</v>
      </c>
      <c r="AC41" s="126"/>
      <c r="AD41" s="125">
        <f>'SR 12 RAMP B MASTER'!$G68</f>
        <v>0.0216</v>
      </c>
      <c r="AE41" s="126"/>
      <c r="AF41" s="72">
        <f>'SR 12 RAMP B MASTER'!$I68</f>
        <v>16</v>
      </c>
      <c r="AG41" s="36">
        <f>'SR 12 RAMP B MASTER'!$J68</f>
        <v>85950</v>
      </c>
      <c r="AH41" s="123">
        <f>'SR 12 RAMP B MASTER'!$K68</f>
        <v>790.245425</v>
      </c>
      <c r="AI41" s="124"/>
      <c r="AJ41" s="9"/>
      <c r="AK41" s="112"/>
      <c r="AL41" s="113"/>
      <c r="AM41" s="112"/>
      <c r="AN41" s="113"/>
      <c r="AO41" s="112"/>
      <c r="AP41" s="113"/>
      <c r="AQ41" s="112"/>
      <c r="AR41" s="113"/>
      <c r="AS41" s="86">
        <f>'SR 12 RAMP B MASTER'!V68</f>
        <v>0</v>
      </c>
    </row>
    <row r="42" spans="1:45" s="8" customFormat="1" ht="12.75" customHeight="1">
      <c r="A42" s="123">
        <f>'SR 12 RAMP B MASTER'!$A42</f>
        <v>777.9959764704353</v>
      </c>
      <c r="B42" s="124"/>
      <c r="C42" s="254">
        <f>'SR 12 RAMP B MASTER'!C42</f>
        <v>0</v>
      </c>
      <c r="D42" s="228"/>
      <c r="E42" s="125">
        <f>'SR 12 RAMP B MASTER'!$E42</f>
        <v>0.592</v>
      </c>
      <c r="F42" s="126"/>
      <c r="G42" s="125">
        <f>'SR 12 RAMP B MASTER'!$G42</f>
        <v>0.037</v>
      </c>
      <c r="H42" s="126"/>
      <c r="I42" s="72">
        <f>'SR 12 RAMP B MASTER'!$I42</f>
        <v>16</v>
      </c>
      <c r="J42" s="36">
        <f>'SR 12 RAMP B MASTER'!$J42</f>
        <v>85475</v>
      </c>
      <c r="K42" s="123">
        <f>'SR 12 RAMP B MASTER'!$K42</f>
        <v>777.4039764704353</v>
      </c>
      <c r="L42" s="124"/>
      <c r="M42" s="51"/>
      <c r="N42" s="223"/>
      <c r="O42" s="224"/>
      <c r="P42" s="223"/>
      <c r="Q42" s="224"/>
      <c r="R42" s="223"/>
      <c r="S42" s="224"/>
      <c r="T42" s="223"/>
      <c r="U42" s="224"/>
      <c r="V42" s="84">
        <f>'SR 12 RAMP B MASTER'!V42</f>
        <v>0</v>
      </c>
      <c r="W42" s="3"/>
      <c r="X42" s="123">
        <f>'SR 12 RAMP B MASTER'!$A69</f>
        <v>791.145075</v>
      </c>
      <c r="Y42" s="124"/>
      <c r="Z42" s="254">
        <f>'SR 12 RAMP B MASTER'!C69</f>
        <v>0</v>
      </c>
      <c r="AA42" s="228"/>
      <c r="AB42" s="125">
        <f>'SR 12 RAMP B MASTER'!$E69</f>
        <v>0.3456</v>
      </c>
      <c r="AC42" s="126"/>
      <c r="AD42" s="125">
        <f>'SR 12 RAMP B MASTER'!$G69</f>
        <v>0.0216</v>
      </c>
      <c r="AE42" s="126"/>
      <c r="AF42" s="72">
        <f>'SR 12 RAMP B MASTER'!$I69</f>
        <v>16</v>
      </c>
      <c r="AG42" s="36">
        <f>'SR 12 RAMP B MASTER'!$J69</f>
        <v>85975</v>
      </c>
      <c r="AH42" s="123">
        <f>'SR 12 RAMP B MASTER'!$K69</f>
        <v>790.799475</v>
      </c>
      <c r="AI42" s="124"/>
      <c r="AJ42" s="9"/>
      <c r="AK42" s="112"/>
      <c r="AL42" s="113"/>
      <c r="AM42" s="112"/>
      <c r="AN42" s="113"/>
      <c r="AO42" s="112"/>
      <c r="AP42" s="113"/>
      <c r="AQ42" s="112"/>
      <c r="AR42" s="113"/>
      <c r="AS42" s="86">
        <f>'SR 12 RAMP B MASTER'!V69</f>
        <v>0</v>
      </c>
    </row>
    <row r="43" spans="1:45" s="8" customFormat="1" ht="12.75" customHeight="1">
      <c r="A43" s="123">
        <f>'SR 12 RAMP B MASTER'!$A43</f>
        <v>778.070488683655</v>
      </c>
      <c r="B43" s="124"/>
      <c r="C43" s="254" t="str">
        <f>'SR 12 RAMP B MASTER'!C43</f>
        <v>288:1</v>
      </c>
      <c r="D43" s="228"/>
      <c r="E43" s="125">
        <f>'SR 12 RAMP B MASTER'!$E43</f>
        <v>0.592</v>
      </c>
      <c r="F43" s="126"/>
      <c r="G43" s="125">
        <f>'SR 12 RAMP B MASTER'!$G43</f>
        <v>0.037</v>
      </c>
      <c r="H43" s="126"/>
      <c r="I43" s="72">
        <f>'SR 12 RAMP B MASTER'!$I43</f>
        <v>16</v>
      </c>
      <c r="J43" s="81">
        <f>'SR 12 RAMP B MASTER'!$J43</f>
        <v>85482.5</v>
      </c>
      <c r="K43" s="123">
        <f>'SR 12 RAMP B MASTER'!$K43</f>
        <v>777.478488683655</v>
      </c>
      <c r="L43" s="124"/>
      <c r="M43" s="51"/>
      <c r="N43" s="223"/>
      <c r="O43" s="224"/>
      <c r="P43" s="223"/>
      <c r="Q43" s="224"/>
      <c r="R43" s="223"/>
      <c r="S43" s="224"/>
      <c r="T43" s="223"/>
      <c r="U43" s="224"/>
      <c r="V43" s="84" t="str">
        <f>'SR 12 RAMP B MASTER'!V43</f>
        <v>FS</v>
      </c>
      <c r="W43" s="3"/>
      <c r="X43" s="123">
        <f>'SR 12 RAMP B MASTER'!$A70</f>
        <v>791.7155506200002</v>
      </c>
      <c r="Y43" s="124"/>
      <c r="Z43" s="254">
        <f>'SR 12 RAMP B MASTER'!C70</f>
        <v>0</v>
      </c>
      <c r="AA43" s="228"/>
      <c r="AB43" s="125">
        <f>'SR 12 RAMP B MASTER'!$E70</f>
        <v>0.3456</v>
      </c>
      <c r="AC43" s="126"/>
      <c r="AD43" s="125">
        <f>'SR 12 RAMP B MASTER'!$G70</f>
        <v>0.0216</v>
      </c>
      <c r="AE43" s="126"/>
      <c r="AF43" s="72">
        <f>'SR 12 RAMP B MASTER'!$I70</f>
        <v>16</v>
      </c>
      <c r="AG43" s="37">
        <f>'SR 12 RAMP B MASTER'!$J70</f>
        <v>86000.74</v>
      </c>
      <c r="AH43" s="123">
        <f>'SR 12 RAMP B MASTER'!$K70</f>
        <v>791.3699506200002</v>
      </c>
      <c r="AI43" s="124"/>
      <c r="AJ43" s="9"/>
      <c r="AK43" s="112"/>
      <c r="AL43" s="113"/>
      <c r="AM43" s="112"/>
      <c r="AN43" s="113"/>
      <c r="AO43" s="112"/>
      <c r="AP43" s="113"/>
      <c r="AQ43" s="112"/>
      <c r="AR43" s="113"/>
      <c r="AS43" s="86">
        <f>'SR 12 RAMP B MASTER'!V70</f>
        <v>0</v>
      </c>
    </row>
    <row r="44" spans="1:45" s="8" customFormat="1" ht="12.75" customHeight="1">
      <c r="A44" s="123">
        <f>'SR 12 RAMP B MASTER'!$A44</f>
        <v>778.3239459720904</v>
      </c>
      <c r="B44" s="124"/>
      <c r="C44" s="254" t="str">
        <f>'SR 12 RAMP B MASTER'!C44</f>
        <v>288:1</v>
      </c>
      <c r="D44" s="228"/>
      <c r="E44" s="125">
        <f>'SR 12 RAMP B MASTER'!$E44</f>
        <v>0.6501516095534825</v>
      </c>
      <c r="F44" s="126"/>
      <c r="G44" s="125">
        <f>'SR 12 RAMP B MASTER'!$G44</f>
        <v>0.040634475597092656</v>
      </c>
      <c r="H44" s="126"/>
      <c r="I44" s="72">
        <f>'SR 12 RAMP B MASTER'!$I44</f>
        <v>16</v>
      </c>
      <c r="J44" s="36">
        <f>'SR 12 RAMP B MASTER'!$J44</f>
        <v>85500</v>
      </c>
      <c r="K44" s="123">
        <f>'SR 12 RAMP B MASTER'!$K44</f>
        <v>777.6737943625369</v>
      </c>
      <c r="L44" s="124"/>
      <c r="M44" s="51"/>
      <c r="N44" s="223"/>
      <c r="O44" s="224"/>
      <c r="P44" s="223"/>
      <c r="Q44" s="224"/>
      <c r="R44" s="223"/>
      <c r="S44" s="224"/>
      <c r="T44" s="223"/>
      <c r="U44" s="224"/>
      <c r="V44" s="84">
        <f>'SR 12 RAMP B MASTER'!V44</f>
        <v>0</v>
      </c>
      <c r="W44" s="3"/>
      <c r="X44" s="123">
        <f>'SR 12 RAMP B MASTER'!$A71</f>
        <v>0</v>
      </c>
      <c r="Y44" s="124"/>
      <c r="Z44" s="254">
        <f>'SR 12 RAMP B MASTER'!C71</f>
        <v>0</v>
      </c>
      <c r="AA44" s="228"/>
      <c r="AB44" s="125">
        <f>'SR 12 RAMP B MASTER'!$E71</f>
        <v>0</v>
      </c>
      <c r="AC44" s="126"/>
      <c r="AD44" s="125">
        <f>'SR 12 RAMP B MASTER'!$G71</f>
        <v>0</v>
      </c>
      <c r="AE44" s="126"/>
      <c r="AF44" s="72">
        <f>'SR 12 RAMP B MASTER'!$I71</f>
        <v>0</v>
      </c>
      <c r="AG44" s="36">
        <f>'SR 12 RAMP B MASTER'!$J71</f>
        <v>86025.74</v>
      </c>
      <c r="AH44" s="123">
        <f>'SR 12 RAMP B MASTER'!$K71</f>
        <v>0</v>
      </c>
      <c r="AI44" s="124"/>
      <c r="AJ44" s="9"/>
      <c r="AK44" s="112"/>
      <c r="AL44" s="113"/>
      <c r="AM44" s="112"/>
      <c r="AN44" s="113"/>
      <c r="AO44" s="112"/>
      <c r="AP44" s="113"/>
      <c r="AQ44" s="112"/>
      <c r="AR44" s="113"/>
      <c r="AS44" s="86">
        <f>'SR 12 RAMP B MASTER'!V71</f>
        <v>0</v>
      </c>
    </row>
    <row r="45" spans="1:45" s="8" customFormat="1" ht="12.75" customHeight="1">
      <c r="A45" s="123">
        <f>'SR 12 RAMP B MASTER'!$A45</f>
        <v>778.7381057293719</v>
      </c>
      <c r="B45" s="124"/>
      <c r="C45" s="254" t="str">
        <f>'SR 12 RAMP B MASTER'!C45</f>
        <v>288:1</v>
      </c>
      <c r="D45" s="228"/>
      <c r="E45" s="125">
        <f>'SR 12 RAMP B MASTER'!$E45</f>
        <v>0.733225337487029</v>
      </c>
      <c r="F45" s="126"/>
      <c r="G45" s="125">
        <f>'SR 12 RAMP B MASTER'!$G45</f>
        <v>0.04582658359293931</v>
      </c>
      <c r="H45" s="126"/>
      <c r="I45" s="72">
        <f>'SR 12 RAMP B MASTER'!$I45</f>
        <v>16</v>
      </c>
      <c r="J45" s="36">
        <f>'SR 12 RAMP B MASTER'!$J45</f>
        <v>85525</v>
      </c>
      <c r="K45" s="123">
        <f>'SR 12 RAMP B MASTER'!$K45</f>
        <v>778.0048803918849</v>
      </c>
      <c r="L45" s="124"/>
      <c r="M45" s="51"/>
      <c r="N45" s="223"/>
      <c r="O45" s="224"/>
      <c r="P45" s="223"/>
      <c r="Q45" s="224"/>
      <c r="R45" s="223"/>
      <c r="S45" s="224"/>
      <c r="T45" s="223"/>
      <c r="U45" s="224"/>
      <c r="V45" s="84">
        <f>'SR 12 RAMP B MASTER'!V45</f>
        <v>0</v>
      </c>
      <c r="W45" s="3"/>
      <c r="X45" s="123">
        <f>'SR 12 RAMP B MASTER'!$A72</f>
        <v>0</v>
      </c>
      <c r="Y45" s="124"/>
      <c r="Z45" s="254">
        <f>'SR 12 RAMP B MASTER'!C72</f>
        <v>0</v>
      </c>
      <c r="AA45" s="228"/>
      <c r="AB45" s="125">
        <f>'SR 12 RAMP B MASTER'!$E72</f>
        <v>0</v>
      </c>
      <c r="AC45" s="126"/>
      <c r="AD45" s="125">
        <f>'SR 12 RAMP B MASTER'!$G72</f>
        <v>0</v>
      </c>
      <c r="AE45" s="126"/>
      <c r="AF45" s="72">
        <f>'SR 12 RAMP B MASTER'!$I72</f>
        <v>0</v>
      </c>
      <c r="AG45" s="36">
        <f>'SR 12 RAMP B MASTER'!$J72</f>
        <v>86050.74</v>
      </c>
      <c r="AH45" s="123">
        <f>'SR 12 RAMP B MASTER'!$K72</f>
        <v>0</v>
      </c>
      <c r="AI45" s="124"/>
      <c r="AJ45" s="9"/>
      <c r="AK45" s="112"/>
      <c r="AL45" s="113"/>
      <c r="AM45" s="112"/>
      <c r="AN45" s="113"/>
      <c r="AO45" s="112"/>
      <c r="AP45" s="113"/>
      <c r="AQ45" s="112"/>
      <c r="AR45" s="113"/>
      <c r="AS45" s="86">
        <f>'SR 12 RAMP B MASTER'!V72</f>
        <v>0</v>
      </c>
    </row>
    <row r="46" spans="1:45" s="8" customFormat="1" ht="12.75" customHeight="1">
      <c r="A46" s="123">
        <f>'SR 12 RAMP B MASTER'!$A46</f>
        <v>778.7570880645238</v>
      </c>
      <c r="B46" s="124"/>
      <c r="C46" s="254" t="str">
        <f>'SR 12 RAMP B MASTER'!C46</f>
        <v>288:1</v>
      </c>
      <c r="D46" s="228"/>
      <c r="E46" s="125">
        <f>'SR 12 RAMP B MASTER'!$E46</f>
        <v>0.736760290758069</v>
      </c>
      <c r="F46" s="126"/>
      <c r="G46" s="125">
        <f>'SR 12 RAMP B MASTER'!$G46</f>
        <v>0.046047518172379315</v>
      </c>
      <c r="H46" s="126"/>
      <c r="I46" s="72">
        <f>'SR 12 RAMP B MASTER'!$I46</f>
        <v>16</v>
      </c>
      <c r="J46" s="81">
        <f>'SR 12 RAMP B MASTER'!$J46</f>
        <v>85526.0638</v>
      </c>
      <c r="K46" s="123">
        <f>'SR 12 RAMP B MASTER'!$K46</f>
        <v>778.0203277737658</v>
      </c>
      <c r="L46" s="124"/>
      <c r="M46" s="51"/>
      <c r="N46" s="223"/>
      <c r="O46" s="224"/>
      <c r="P46" s="223"/>
      <c r="Q46" s="224"/>
      <c r="R46" s="223"/>
      <c r="S46" s="224"/>
      <c r="T46" s="223"/>
      <c r="U46" s="224"/>
      <c r="V46" s="84" t="str">
        <f>'SR 12 RAMP B MASTER'!V46</f>
        <v>PCC</v>
      </c>
      <c r="W46" s="3"/>
      <c r="X46" s="123">
        <f>'SR 12 RAMP B MASTER'!$A73</f>
        <v>0</v>
      </c>
      <c r="Y46" s="124"/>
      <c r="Z46" s="254">
        <f>'SR 12 RAMP B MASTER'!C73</f>
        <v>0</v>
      </c>
      <c r="AA46" s="228"/>
      <c r="AB46" s="125">
        <f>'SR 12 RAMP B MASTER'!$E73</f>
        <v>0</v>
      </c>
      <c r="AC46" s="126"/>
      <c r="AD46" s="125">
        <f>'SR 12 RAMP B MASTER'!$G73</f>
        <v>0</v>
      </c>
      <c r="AE46" s="126"/>
      <c r="AF46" s="72">
        <f>'SR 12 RAMP B MASTER'!$I73</f>
        <v>0</v>
      </c>
      <c r="AG46" s="36">
        <f>'SR 12 RAMP B MASTER'!$J73</f>
        <v>86075.74</v>
      </c>
      <c r="AH46" s="123">
        <f>'SR 12 RAMP B MASTER'!$K73</f>
        <v>0</v>
      </c>
      <c r="AI46" s="124"/>
      <c r="AJ46" s="9"/>
      <c r="AK46" s="112"/>
      <c r="AL46" s="113"/>
      <c r="AM46" s="112"/>
      <c r="AN46" s="113"/>
      <c r="AO46" s="112"/>
      <c r="AP46" s="113"/>
      <c r="AQ46" s="112"/>
      <c r="AR46" s="113"/>
      <c r="AS46" s="86">
        <f>'SR 12 RAMP B MASTER'!V73</f>
        <v>0</v>
      </c>
    </row>
    <row r="47" spans="1:45" s="8" customFormat="1" ht="12.75" customHeight="1">
      <c r="A47" s="123"/>
      <c r="B47" s="124"/>
      <c r="C47" s="129"/>
      <c r="D47" s="124"/>
      <c r="E47" s="125"/>
      <c r="F47" s="126"/>
      <c r="G47" s="125"/>
      <c r="H47" s="126"/>
      <c r="I47" s="40"/>
      <c r="J47" s="37"/>
      <c r="K47" s="123"/>
      <c r="L47" s="124"/>
      <c r="M47" s="51"/>
      <c r="N47" s="223"/>
      <c r="O47" s="224"/>
      <c r="P47" s="223"/>
      <c r="Q47" s="224"/>
      <c r="R47" s="223"/>
      <c r="S47" s="224"/>
      <c r="T47" s="223"/>
      <c r="U47" s="224"/>
      <c r="V47" s="72"/>
      <c r="W47" s="3"/>
      <c r="X47" s="123">
        <f>'SR 12 RAMP B MASTER'!$A74</f>
        <v>0</v>
      </c>
      <c r="Y47" s="124"/>
      <c r="Z47" s="254">
        <f>'SR 12 RAMP B MASTER'!C74</f>
        <v>0</v>
      </c>
      <c r="AA47" s="228"/>
      <c r="AB47" s="125">
        <f>'SR 12 RAMP B MASTER'!$E74</f>
        <v>0</v>
      </c>
      <c r="AC47" s="126"/>
      <c r="AD47" s="125">
        <f>'SR 12 RAMP B MASTER'!$G74</f>
        <v>0</v>
      </c>
      <c r="AE47" s="126"/>
      <c r="AF47" s="72">
        <f>'SR 12 RAMP B MASTER'!$I74</f>
        <v>0</v>
      </c>
      <c r="AG47" s="36">
        <f>'SR 12 RAMP B MASTER'!$J74</f>
        <v>86100.74</v>
      </c>
      <c r="AH47" s="123">
        <f>'SR 12 RAMP B MASTER'!$K74</f>
        <v>0</v>
      </c>
      <c r="AI47" s="124"/>
      <c r="AJ47" s="9"/>
      <c r="AK47" s="112"/>
      <c r="AL47" s="113"/>
      <c r="AM47" s="112"/>
      <c r="AN47" s="113"/>
      <c r="AO47" s="112"/>
      <c r="AP47" s="113"/>
      <c r="AQ47" s="112"/>
      <c r="AR47" s="113"/>
      <c r="AS47" s="86">
        <f>'SR 12 RAMP B MASTER'!V74</f>
        <v>0</v>
      </c>
    </row>
    <row r="48" spans="1:45" s="8" customFormat="1" ht="12.75" customHeight="1">
      <c r="A48" s="123"/>
      <c r="B48" s="124"/>
      <c r="C48" s="129"/>
      <c r="D48" s="124"/>
      <c r="E48" s="125"/>
      <c r="F48" s="126"/>
      <c r="G48" s="125"/>
      <c r="H48" s="126"/>
      <c r="I48" s="40"/>
      <c r="J48" s="37"/>
      <c r="K48" s="123"/>
      <c r="L48" s="124"/>
      <c r="M48" s="51"/>
      <c r="N48" s="223"/>
      <c r="O48" s="224"/>
      <c r="P48" s="223"/>
      <c r="Q48" s="224"/>
      <c r="R48" s="223"/>
      <c r="S48" s="224"/>
      <c r="T48" s="223"/>
      <c r="U48" s="224"/>
      <c r="V48" s="72"/>
      <c r="W48" s="3"/>
      <c r="X48" s="123">
        <f>'SR 12 RAMP B MASTER'!$A75</f>
        <v>0</v>
      </c>
      <c r="Y48" s="124"/>
      <c r="Z48" s="254">
        <f>'SR 12 RAMP B MASTER'!C75</f>
        <v>0</v>
      </c>
      <c r="AA48" s="228"/>
      <c r="AB48" s="125">
        <f>'SR 12 RAMP B MASTER'!$E75</f>
        <v>0</v>
      </c>
      <c r="AC48" s="126"/>
      <c r="AD48" s="125">
        <f>'SR 12 RAMP B MASTER'!$G75</f>
        <v>0</v>
      </c>
      <c r="AE48" s="126"/>
      <c r="AF48" s="72">
        <f>'SR 12 RAMP B MASTER'!$I75</f>
        <v>0</v>
      </c>
      <c r="AG48" s="37">
        <f>'SR 12 RAMP B MASTER'!$J75</f>
        <v>86103.9872</v>
      </c>
      <c r="AH48" s="123">
        <f>'SR 12 RAMP B MASTER'!$K75</f>
        <v>0</v>
      </c>
      <c r="AI48" s="124"/>
      <c r="AJ48" s="9"/>
      <c r="AK48" s="112"/>
      <c r="AL48" s="113"/>
      <c r="AM48" s="112"/>
      <c r="AN48" s="113"/>
      <c r="AO48" s="112"/>
      <c r="AP48" s="113"/>
      <c r="AQ48" s="112"/>
      <c r="AR48" s="113"/>
      <c r="AS48" s="86" t="str">
        <f>'SR 12 RAMP B MASTER'!V75</f>
        <v>POT</v>
      </c>
    </row>
    <row r="49" spans="1:45" s="8" customFormat="1" ht="12.75" customHeight="1">
      <c r="A49" s="123"/>
      <c r="B49" s="124"/>
      <c r="C49" s="129"/>
      <c r="D49" s="124"/>
      <c r="E49" s="125"/>
      <c r="F49" s="126"/>
      <c r="G49" s="125"/>
      <c r="H49" s="126"/>
      <c r="I49" s="40"/>
      <c r="J49" s="37"/>
      <c r="K49" s="123"/>
      <c r="L49" s="124"/>
      <c r="M49" s="51"/>
      <c r="N49" s="223"/>
      <c r="O49" s="224"/>
      <c r="P49" s="223"/>
      <c r="Q49" s="224"/>
      <c r="R49" s="223"/>
      <c r="S49" s="224"/>
      <c r="T49" s="223"/>
      <c r="U49" s="224"/>
      <c r="V49" s="72"/>
      <c r="W49" s="3"/>
      <c r="X49" s="123"/>
      <c r="Y49" s="124"/>
      <c r="Z49" s="133"/>
      <c r="AA49" s="131"/>
      <c r="AB49" s="125"/>
      <c r="AC49" s="126"/>
      <c r="AD49" s="125"/>
      <c r="AE49" s="126"/>
      <c r="AF49" s="40"/>
      <c r="AG49" s="37"/>
      <c r="AH49" s="123"/>
      <c r="AI49" s="124"/>
      <c r="AJ49" s="9"/>
      <c r="AK49" s="112"/>
      <c r="AL49" s="113"/>
      <c r="AM49" s="112"/>
      <c r="AN49" s="113"/>
      <c r="AO49" s="112"/>
      <c r="AP49" s="113"/>
      <c r="AQ49" s="112"/>
      <c r="AR49" s="113"/>
      <c r="AS49" s="87"/>
    </row>
    <row r="50" spans="1:45" s="8" customFormat="1" ht="12.75" customHeight="1">
      <c r="A50" s="123"/>
      <c r="B50" s="124"/>
      <c r="C50" s="129"/>
      <c r="D50" s="124"/>
      <c r="E50" s="125"/>
      <c r="F50" s="126"/>
      <c r="G50" s="125"/>
      <c r="H50" s="126"/>
      <c r="I50" s="40"/>
      <c r="J50" s="37"/>
      <c r="K50" s="123"/>
      <c r="L50" s="124"/>
      <c r="M50" s="51"/>
      <c r="N50" s="223"/>
      <c r="O50" s="224"/>
      <c r="P50" s="223"/>
      <c r="Q50" s="224"/>
      <c r="R50" s="223"/>
      <c r="S50" s="224"/>
      <c r="T50" s="223"/>
      <c r="U50" s="224"/>
      <c r="V50" s="72"/>
      <c r="W50" s="3"/>
      <c r="X50" s="123"/>
      <c r="Y50" s="124"/>
      <c r="Z50" s="133"/>
      <c r="AA50" s="131"/>
      <c r="AB50" s="125"/>
      <c r="AC50" s="126"/>
      <c r="AD50" s="125"/>
      <c r="AE50" s="126"/>
      <c r="AF50" s="40"/>
      <c r="AG50" s="37"/>
      <c r="AH50" s="123"/>
      <c r="AI50" s="124"/>
      <c r="AJ50" s="9"/>
      <c r="AK50" s="112"/>
      <c r="AL50" s="113"/>
      <c r="AM50" s="112"/>
      <c r="AN50" s="113"/>
      <c r="AO50" s="112"/>
      <c r="AP50" s="113"/>
      <c r="AQ50" s="112"/>
      <c r="AR50" s="113"/>
      <c r="AS50" s="87"/>
    </row>
    <row r="51" spans="1:45" s="8" customFormat="1" ht="12.75" customHeight="1">
      <c r="A51" s="123"/>
      <c r="B51" s="124"/>
      <c r="C51" s="129"/>
      <c r="D51" s="124"/>
      <c r="E51" s="125"/>
      <c r="F51" s="126"/>
      <c r="G51" s="125"/>
      <c r="H51" s="126"/>
      <c r="I51" s="40"/>
      <c r="J51" s="37"/>
      <c r="K51" s="123"/>
      <c r="L51" s="124"/>
      <c r="M51" s="51"/>
      <c r="N51" s="223"/>
      <c r="O51" s="224"/>
      <c r="P51" s="223"/>
      <c r="Q51" s="224"/>
      <c r="R51" s="223"/>
      <c r="S51" s="224"/>
      <c r="T51" s="223"/>
      <c r="U51" s="224"/>
      <c r="V51" s="72"/>
      <c r="W51" s="3"/>
      <c r="X51" s="123"/>
      <c r="Y51" s="124"/>
      <c r="Z51" s="133"/>
      <c r="AA51" s="131"/>
      <c r="AB51" s="125"/>
      <c r="AC51" s="126"/>
      <c r="AD51" s="125"/>
      <c r="AE51" s="126"/>
      <c r="AF51" s="40"/>
      <c r="AG51" s="37"/>
      <c r="AH51" s="123"/>
      <c r="AI51" s="124"/>
      <c r="AJ51" s="9"/>
      <c r="AK51" s="112"/>
      <c r="AL51" s="113"/>
      <c r="AM51" s="112"/>
      <c r="AN51" s="113"/>
      <c r="AO51" s="112"/>
      <c r="AP51" s="113"/>
      <c r="AQ51" s="112"/>
      <c r="AR51" s="113"/>
      <c r="AS51" s="87"/>
    </row>
    <row r="52" spans="1:45" s="8" customFormat="1" ht="12.75" customHeight="1">
      <c r="A52" s="123"/>
      <c r="B52" s="124"/>
      <c r="C52" s="129"/>
      <c r="D52" s="124"/>
      <c r="E52" s="125"/>
      <c r="F52" s="126"/>
      <c r="G52" s="125"/>
      <c r="H52" s="126"/>
      <c r="I52" s="40"/>
      <c r="J52" s="37"/>
      <c r="K52" s="123"/>
      <c r="L52" s="124"/>
      <c r="M52" s="51"/>
      <c r="N52" s="223"/>
      <c r="O52" s="224"/>
      <c r="P52" s="223"/>
      <c r="Q52" s="224"/>
      <c r="R52" s="223"/>
      <c r="S52" s="224"/>
      <c r="T52" s="223"/>
      <c r="U52" s="224"/>
      <c r="V52" s="72"/>
      <c r="W52" s="3"/>
      <c r="X52" s="123"/>
      <c r="Y52" s="124"/>
      <c r="Z52" s="133"/>
      <c r="AA52" s="131"/>
      <c r="AB52" s="125"/>
      <c r="AC52" s="126"/>
      <c r="AD52" s="125"/>
      <c r="AE52" s="126"/>
      <c r="AF52" s="40"/>
      <c r="AG52" s="37"/>
      <c r="AH52" s="123"/>
      <c r="AI52" s="124"/>
      <c r="AJ52" s="9"/>
      <c r="AK52" s="112"/>
      <c r="AL52" s="113"/>
      <c r="AM52" s="112"/>
      <c r="AN52" s="113"/>
      <c r="AO52" s="112"/>
      <c r="AP52" s="113"/>
      <c r="AQ52" s="112"/>
      <c r="AR52" s="113"/>
      <c r="AS52" s="87"/>
    </row>
    <row r="53" spans="1:45" s="8" customFormat="1" ht="12.75" customHeight="1">
      <c r="A53" s="123"/>
      <c r="B53" s="124"/>
      <c r="C53" s="129"/>
      <c r="D53" s="124"/>
      <c r="E53" s="125"/>
      <c r="F53" s="126"/>
      <c r="G53" s="125"/>
      <c r="H53" s="126"/>
      <c r="I53" s="40"/>
      <c r="J53" s="37"/>
      <c r="K53" s="123"/>
      <c r="L53" s="124"/>
      <c r="M53" s="51"/>
      <c r="N53" s="223"/>
      <c r="O53" s="224"/>
      <c r="P53" s="223"/>
      <c r="Q53" s="224"/>
      <c r="R53" s="223"/>
      <c r="S53" s="224"/>
      <c r="T53" s="223"/>
      <c r="U53" s="224"/>
      <c r="V53" s="72"/>
      <c r="W53" s="3"/>
      <c r="X53" s="123"/>
      <c r="Y53" s="124"/>
      <c r="Z53" s="133"/>
      <c r="AA53" s="131"/>
      <c r="AB53" s="125"/>
      <c r="AC53" s="126"/>
      <c r="AD53" s="125"/>
      <c r="AE53" s="126"/>
      <c r="AF53" s="40"/>
      <c r="AG53" s="37"/>
      <c r="AH53" s="123"/>
      <c r="AI53" s="124"/>
      <c r="AJ53" s="9"/>
      <c r="AK53" s="112"/>
      <c r="AL53" s="113"/>
      <c r="AM53" s="112"/>
      <c r="AN53" s="113"/>
      <c r="AO53" s="112"/>
      <c r="AP53" s="113"/>
      <c r="AQ53" s="112"/>
      <c r="AR53" s="113"/>
      <c r="AS53" s="87"/>
    </row>
    <row r="54" spans="1:45" s="8" customFormat="1" ht="12.75" customHeight="1">
      <c r="A54" s="123"/>
      <c r="B54" s="124"/>
      <c r="C54" s="129"/>
      <c r="D54" s="124"/>
      <c r="E54" s="125"/>
      <c r="F54" s="126"/>
      <c r="G54" s="125"/>
      <c r="H54" s="126"/>
      <c r="I54" s="40"/>
      <c r="J54" s="37"/>
      <c r="K54" s="123"/>
      <c r="L54" s="124"/>
      <c r="M54" s="51"/>
      <c r="N54" s="223"/>
      <c r="O54" s="224"/>
      <c r="P54" s="223"/>
      <c r="Q54" s="224"/>
      <c r="R54" s="223"/>
      <c r="S54" s="224"/>
      <c r="T54" s="223"/>
      <c r="U54" s="224"/>
      <c r="V54" s="72"/>
      <c r="W54" s="3"/>
      <c r="X54" s="123"/>
      <c r="Y54" s="124"/>
      <c r="Z54" s="133"/>
      <c r="AA54" s="131"/>
      <c r="AB54" s="125"/>
      <c r="AC54" s="126"/>
      <c r="AD54" s="125"/>
      <c r="AE54" s="126"/>
      <c r="AF54" s="40"/>
      <c r="AG54" s="37"/>
      <c r="AH54" s="123"/>
      <c r="AI54" s="124"/>
      <c r="AJ54" s="9"/>
      <c r="AK54" s="112"/>
      <c r="AL54" s="113"/>
      <c r="AM54" s="112"/>
      <c r="AN54" s="113"/>
      <c r="AO54" s="112"/>
      <c r="AP54" s="113"/>
      <c r="AQ54" s="112"/>
      <c r="AR54" s="113"/>
      <c r="AS54" s="87"/>
    </row>
    <row r="55" spans="1:45" s="8" customFormat="1" ht="12.75" customHeight="1">
      <c r="A55" s="123"/>
      <c r="B55" s="124"/>
      <c r="C55" s="129"/>
      <c r="D55" s="124"/>
      <c r="E55" s="125"/>
      <c r="F55" s="126"/>
      <c r="G55" s="125"/>
      <c r="H55" s="126"/>
      <c r="I55" s="40"/>
      <c r="J55" s="37"/>
      <c r="K55" s="123"/>
      <c r="L55" s="124"/>
      <c r="M55" s="51"/>
      <c r="N55" s="223"/>
      <c r="O55" s="224"/>
      <c r="P55" s="223"/>
      <c r="Q55" s="224"/>
      <c r="R55" s="223"/>
      <c r="S55" s="224"/>
      <c r="T55" s="223"/>
      <c r="U55" s="224"/>
      <c r="V55" s="72"/>
      <c r="W55" s="3"/>
      <c r="X55" s="123"/>
      <c r="Y55" s="124"/>
      <c r="Z55" s="133"/>
      <c r="AA55" s="131"/>
      <c r="AB55" s="125"/>
      <c r="AC55" s="126"/>
      <c r="AD55" s="125"/>
      <c r="AE55" s="126"/>
      <c r="AF55" s="40"/>
      <c r="AG55" s="37"/>
      <c r="AH55" s="123"/>
      <c r="AI55" s="124"/>
      <c r="AJ55" s="9"/>
      <c r="AK55" s="112"/>
      <c r="AL55" s="113"/>
      <c r="AM55" s="112"/>
      <c r="AN55" s="113"/>
      <c r="AO55" s="112"/>
      <c r="AP55" s="113"/>
      <c r="AQ55" s="112"/>
      <c r="AR55" s="113"/>
      <c r="AS55" s="87"/>
    </row>
    <row r="56" spans="1:45" s="8" customFormat="1" ht="12.75" customHeight="1">
      <c r="A56" s="123"/>
      <c r="B56" s="124"/>
      <c r="C56" s="129"/>
      <c r="D56" s="124"/>
      <c r="E56" s="125"/>
      <c r="F56" s="126"/>
      <c r="G56" s="125"/>
      <c r="H56" s="126"/>
      <c r="I56" s="40"/>
      <c r="J56" s="37"/>
      <c r="K56" s="123"/>
      <c r="L56" s="124"/>
      <c r="M56" s="51"/>
      <c r="N56" s="223"/>
      <c r="O56" s="224"/>
      <c r="P56" s="223"/>
      <c r="Q56" s="224"/>
      <c r="R56" s="223"/>
      <c r="S56" s="224"/>
      <c r="T56" s="223"/>
      <c r="U56" s="224"/>
      <c r="V56" s="72"/>
      <c r="W56" s="3"/>
      <c r="X56" s="123"/>
      <c r="Y56" s="124"/>
      <c r="Z56" s="133"/>
      <c r="AA56" s="131"/>
      <c r="AB56" s="125"/>
      <c r="AC56" s="126"/>
      <c r="AD56" s="125"/>
      <c r="AE56" s="126"/>
      <c r="AF56" s="40"/>
      <c r="AG56" s="37"/>
      <c r="AH56" s="123"/>
      <c r="AI56" s="124"/>
      <c r="AJ56" s="9"/>
      <c r="AK56" s="112"/>
      <c r="AL56" s="113"/>
      <c r="AM56" s="112"/>
      <c r="AN56" s="113"/>
      <c r="AO56" s="112"/>
      <c r="AP56" s="113"/>
      <c r="AQ56" s="112"/>
      <c r="AR56" s="113"/>
      <c r="AS56" s="87"/>
    </row>
    <row r="57" spans="1:45" s="8" customFormat="1" ht="12.75" customHeight="1">
      <c r="A57" s="123"/>
      <c r="B57" s="124"/>
      <c r="C57" s="129"/>
      <c r="D57" s="124"/>
      <c r="E57" s="125"/>
      <c r="F57" s="126"/>
      <c r="G57" s="125"/>
      <c r="H57" s="126"/>
      <c r="I57" s="40"/>
      <c r="J57" s="37"/>
      <c r="K57" s="123"/>
      <c r="L57" s="124"/>
      <c r="M57" s="51"/>
      <c r="N57" s="223"/>
      <c r="O57" s="224"/>
      <c r="P57" s="223"/>
      <c r="Q57" s="224"/>
      <c r="R57" s="223"/>
      <c r="S57" s="224"/>
      <c r="T57" s="223"/>
      <c r="U57" s="224"/>
      <c r="V57" s="72"/>
      <c r="W57" s="3"/>
      <c r="X57" s="123"/>
      <c r="Y57" s="124"/>
      <c r="Z57" s="133"/>
      <c r="AA57" s="131"/>
      <c r="AB57" s="125"/>
      <c r="AC57" s="126"/>
      <c r="AD57" s="125"/>
      <c r="AE57" s="126"/>
      <c r="AF57" s="40"/>
      <c r="AG57" s="37"/>
      <c r="AH57" s="123"/>
      <c r="AI57" s="124"/>
      <c r="AJ57" s="9"/>
      <c r="AK57" s="112"/>
      <c r="AL57" s="113"/>
      <c r="AM57" s="112"/>
      <c r="AN57" s="113"/>
      <c r="AO57" s="112"/>
      <c r="AP57" s="113"/>
      <c r="AQ57" s="112"/>
      <c r="AR57" s="113"/>
      <c r="AS57" s="87"/>
    </row>
    <row r="58" spans="1:45" s="8" customFormat="1" ht="12.75" customHeight="1">
      <c r="A58" s="123"/>
      <c r="B58" s="124"/>
      <c r="C58" s="129"/>
      <c r="D58" s="124"/>
      <c r="E58" s="125"/>
      <c r="F58" s="126"/>
      <c r="G58" s="125"/>
      <c r="H58" s="126"/>
      <c r="I58" s="40"/>
      <c r="J58" s="37"/>
      <c r="K58" s="123"/>
      <c r="L58" s="124"/>
      <c r="M58" s="51"/>
      <c r="N58" s="223"/>
      <c r="O58" s="224"/>
      <c r="P58" s="223"/>
      <c r="Q58" s="224"/>
      <c r="R58" s="223"/>
      <c r="S58" s="224"/>
      <c r="T58" s="223"/>
      <c r="U58" s="224"/>
      <c r="V58" s="72"/>
      <c r="W58" s="3"/>
      <c r="X58" s="123"/>
      <c r="Y58" s="124"/>
      <c r="Z58" s="133"/>
      <c r="AA58" s="131"/>
      <c r="AB58" s="125"/>
      <c r="AC58" s="126"/>
      <c r="AD58" s="125"/>
      <c r="AE58" s="126"/>
      <c r="AF58" s="40"/>
      <c r="AG58" s="37"/>
      <c r="AH58" s="123"/>
      <c r="AI58" s="124"/>
      <c r="AJ58" s="9"/>
      <c r="AK58" s="112"/>
      <c r="AL58" s="113"/>
      <c r="AM58" s="112"/>
      <c r="AN58" s="113"/>
      <c r="AO58" s="112"/>
      <c r="AP58" s="113"/>
      <c r="AQ58" s="112"/>
      <c r="AR58" s="113"/>
      <c r="AS58" s="87"/>
    </row>
    <row r="59" spans="1:45" s="8" customFormat="1" ht="12.75" customHeight="1">
      <c r="A59" s="123"/>
      <c r="B59" s="124"/>
      <c r="C59" s="129"/>
      <c r="D59" s="124"/>
      <c r="E59" s="125"/>
      <c r="F59" s="126"/>
      <c r="G59" s="125"/>
      <c r="H59" s="126"/>
      <c r="I59" s="40"/>
      <c r="J59" s="37"/>
      <c r="K59" s="123"/>
      <c r="L59" s="124"/>
      <c r="M59" s="51"/>
      <c r="N59" s="223"/>
      <c r="O59" s="224"/>
      <c r="P59" s="223"/>
      <c r="Q59" s="224"/>
      <c r="R59" s="223"/>
      <c r="S59" s="224"/>
      <c r="T59" s="223"/>
      <c r="U59" s="224"/>
      <c r="V59" s="72"/>
      <c r="W59" s="3"/>
      <c r="X59" s="123"/>
      <c r="Y59" s="124"/>
      <c r="Z59" s="133"/>
      <c r="AA59" s="131"/>
      <c r="AB59" s="125"/>
      <c r="AC59" s="126"/>
      <c r="AD59" s="125"/>
      <c r="AE59" s="126"/>
      <c r="AF59" s="40"/>
      <c r="AG59" s="37"/>
      <c r="AH59" s="123"/>
      <c r="AI59" s="124"/>
      <c r="AJ59" s="9"/>
      <c r="AK59" s="112"/>
      <c r="AL59" s="113"/>
      <c r="AM59" s="112"/>
      <c r="AN59" s="113"/>
      <c r="AO59" s="112"/>
      <c r="AP59" s="113"/>
      <c r="AQ59" s="112"/>
      <c r="AR59" s="113"/>
      <c r="AS59" s="87"/>
    </row>
    <row r="60" spans="1:45" s="8" customFormat="1" ht="12.75" customHeight="1">
      <c r="A60" s="123"/>
      <c r="B60" s="124"/>
      <c r="C60" s="129"/>
      <c r="D60" s="124"/>
      <c r="E60" s="125"/>
      <c r="F60" s="126"/>
      <c r="G60" s="125"/>
      <c r="H60" s="126"/>
      <c r="I60" s="40"/>
      <c r="J60" s="37"/>
      <c r="K60" s="123"/>
      <c r="L60" s="124"/>
      <c r="M60" s="51"/>
      <c r="N60" s="223"/>
      <c r="O60" s="224"/>
      <c r="P60" s="223"/>
      <c r="Q60" s="224"/>
      <c r="R60" s="223"/>
      <c r="S60" s="224"/>
      <c r="T60" s="223"/>
      <c r="U60" s="224"/>
      <c r="V60" s="72"/>
      <c r="W60" s="3"/>
      <c r="X60" s="123"/>
      <c r="Y60" s="124"/>
      <c r="Z60" s="133"/>
      <c r="AA60" s="131"/>
      <c r="AB60" s="125"/>
      <c r="AC60" s="126"/>
      <c r="AD60" s="125"/>
      <c r="AE60" s="126"/>
      <c r="AF60" s="40"/>
      <c r="AG60" s="37"/>
      <c r="AH60" s="123"/>
      <c r="AI60" s="124"/>
      <c r="AJ60" s="9"/>
      <c r="AK60" s="112"/>
      <c r="AL60" s="113"/>
      <c r="AM60" s="112"/>
      <c r="AN60" s="113"/>
      <c r="AO60" s="112"/>
      <c r="AP60" s="113"/>
      <c r="AQ60" s="112"/>
      <c r="AR60" s="113"/>
      <c r="AS60" s="87"/>
    </row>
    <row r="61" spans="1:45" s="8" customFormat="1" ht="12.75" customHeight="1">
      <c r="A61" s="123"/>
      <c r="B61" s="124"/>
      <c r="C61" s="129"/>
      <c r="D61" s="124"/>
      <c r="E61" s="125"/>
      <c r="F61" s="126"/>
      <c r="G61" s="125"/>
      <c r="H61" s="126"/>
      <c r="I61" s="40"/>
      <c r="J61" s="37"/>
      <c r="K61" s="123"/>
      <c r="L61" s="124"/>
      <c r="M61" s="51"/>
      <c r="N61" s="223"/>
      <c r="O61" s="224"/>
      <c r="P61" s="223"/>
      <c r="Q61" s="224"/>
      <c r="R61" s="223"/>
      <c r="S61" s="224"/>
      <c r="T61" s="223"/>
      <c r="U61" s="224"/>
      <c r="V61" s="72"/>
      <c r="W61" s="3"/>
      <c r="X61" s="123"/>
      <c r="Y61" s="124"/>
      <c r="Z61" s="133"/>
      <c r="AA61" s="131"/>
      <c r="AB61" s="125"/>
      <c r="AC61" s="126"/>
      <c r="AD61" s="125"/>
      <c r="AE61" s="126"/>
      <c r="AF61" s="40"/>
      <c r="AG61" s="37"/>
      <c r="AH61" s="123"/>
      <c r="AI61" s="124"/>
      <c r="AJ61" s="9"/>
      <c r="AK61" s="112"/>
      <c r="AL61" s="113"/>
      <c r="AM61" s="112"/>
      <c r="AN61" s="113"/>
      <c r="AO61" s="112"/>
      <c r="AP61" s="113"/>
      <c r="AQ61" s="112"/>
      <c r="AR61" s="113"/>
      <c r="AS61" s="87"/>
    </row>
    <row r="62" spans="1:45" s="8" customFormat="1" ht="12.75" customHeight="1">
      <c r="A62" s="123"/>
      <c r="B62" s="124"/>
      <c r="C62" s="129"/>
      <c r="D62" s="124"/>
      <c r="E62" s="125"/>
      <c r="F62" s="126"/>
      <c r="G62" s="125"/>
      <c r="H62" s="126"/>
      <c r="I62" s="40"/>
      <c r="J62" s="37"/>
      <c r="K62" s="123"/>
      <c r="L62" s="124"/>
      <c r="M62" s="51"/>
      <c r="N62" s="223"/>
      <c r="O62" s="224"/>
      <c r="P62" s="223"/>
      <c r="Q62" s="224"/>
      <c r="R62" s="223"/>
      <c r="S62" s="224"/>
      <c r="T62" s="223"/>
      <c r="U62" s="224"/>
      <c r="V62" s="72"/>
      <c r="W62" s="3"/>
      <c r="X62" s="123"/>
      <c r="Y62" s="124"/>
      <c r="Z62" s="133"/>
      <c r="AA62" s="131"/>
      <c r="AB62" s="125"/>
      <c r="AC62" s="126"/>
      <c r="AD62" s="125"/>
      <c r="AE62" s="126"/>
      <c r="AF62" s="40"/>
      <c r="AG62" s="37"/>
      <c r="AH62" s="123"/>
      <c r="AI62" s="124"/>
      <c r="AJ62" s="9"/>
      <c r="AK62" s="112"/>
      <c r="AL62" s="113"/>
      <c r="AM62" s="112"/>
      <c r="AN62" s="113"/>
      <c r="AO62" s="112"/>
      <c r="AP62" s="113"/>
      <c r="AQ62" s="112"/>
      <c r="AR62" s="113"/>
      <c r="AS62" s="87"/>
    </row>
    <row r="63" spans="1:45" s="8" customFormat="1" ht="12.75" customHeight="1">
      <c r="A63" s="123"/>
      <c r="B63" s="124"/>
      <c r="C63" s="129"/>
      <c r="D63" s="124"/>
      <c r="E63" s="125"/>
      <c r="F63" s="126"/>
      <c r="G63" s="125"/>
      <c r="H63" s="126"/>
      <c r="I63" s="40"/>
      <c r="J63" s="37"/>
      <c r="K63" s="123"/>
      <c r="L63" s="124"/>
      <c r="M63" s="51"/>
      <c r="N63" s="223"/>
      <c r="O63" s="224"/>
      <c r="P63" s="223"/>
      <c r="Q63" s="224"/>
      <c r="R63" s="223"/>
      <c r="S63" s="224"/>
      <c r="T63" s="223"/>
      <c r="U63" s="224"/>
      <c r="V63" s="72"/>
      <c r="W63" s="3"/>
      <c r="X63" s="123"/>
      <c r="Y63" s="124"/>
      <c r="Z63" s="133"/>
      <c r="AA63" s="131"/>
      <c r="AB63" s="125"/>
      <c r="AC63" s="126"/>
      <c r="AD63" s="125"/>
      <c r="AE63" s="126"/>
      <c r="AF63" s="40"/>
      <c r="AG63" s="37"/>
      <c r="AH63" s="123"/>
      <c r="AI63" s="124"/>
      <c r="AJ63" s="9"/>
      <c r="AK63" s="112"/>
      <c r="AL63" s="113"/>
      <c r="AM63" s="112"/>
      <c r="AN63" s="113"/>
      <c r="AO63" s="112"/>
      <c r="AP63" s="113"/>
      <c r="AQ63" s="112"/>
      <c r="AR63" s="113"/>
      <c r="AS63" s="87"/>
    </row>
    <row r="64" spans="1:45" s="8" customFormat="1" ht="12.75" customHeight="1">
      <c r="A64" s="123"/>
      <c r="B64" s="124"/>
      <c r="C64" s="129"/>
      <c r="D64" s="124"/>
      <c r="E64" s="125"/>
      <c r="F64" s="126"/>
      <c r="G64" s="125"/>
      <c r="H64" s="126"/>
      <c r="I64" s="40"/>
      <c r="J64" s="37"/>
      <c r="K64" s="123"/>
      <c r="L64" s="124"/>
      <c r="M64" s="51"/>
      <c r="N64" s="223"/>
      <c r="O64" s="224"/>
      <c r="P64" s="223"/>
      <c r="Q64" s="224"/>
      <c r="R64" s="223"/>
      <c r="S64" s="224"/>
      <c r="T64" s="223"/>
      <c r="U64" s="224"/>
      <c r="V64" s="72"/>
      <c r="W64" s="3"/>
      <c r="X64" s="123"/>
      <c r="Y64" s="124"/>
      <c r="Z64" s="133"/>
      <c r="AA64" s="131"/>
      <c r="AB64" s="125"/>
      <c r="AC64" s="126"/>
      <c r="AD64" s="125"/>
      <c r="AE64" s="126"/>
      <c r="AF64" s="40"/>
      <c r="AG64" s="37"/>
      <c r="AH64" s="123"/>
      <c r="AI64" s="124"/>
      <c r="AJ64" s="9"/>
      <c r="AK64" s="112"/>
      <c r="AL64" s="113"/>
      <c r="AM64" s="112"/>
      <c r="AN64" s="113"/>
      <c r="AO64" s="112"/>
      <c r="AP64" s="113"/>
      <c r="AQ64" s="112"/>
      <c r="AR64" s="113"/>
      <c r="AS64" s="87"/>
    </row>
    <row r="65" spans="1:45" s="8" customFormat="1" ht="12.75" customHeight="1">
      <c r="A65" s="123"/>
      <c r="B65" s="124"/>
      <c r="C65" s="129"/>
      <c r="D65" s="124"/>
      <c r="E65" s="125"/>
      <c r="F65" s="126"/>
      <c r="G65" s="125"/>
      <c r="H65" s="126"/>
      <c r="I65" s="40"/>
      <c r="J65" s="37"/>
      <c r="K65" s="123"/>
      <c r="L65" s="124"/>
      <c r="M65" s="51"/>
      <c r="N65" s="223"/>
      <c r="O65" s="224"/>
      <c r="P65" s="223"/>
      <c r="Q65" s="224"/>
      <c r="R65" s="223"/>
      <c r="S65" s="224"/>
      <c r="T65" s="223"/>
      <c r="U65" s="224"/>
      <c r="V65" s="72"/>
      <c r="W65" s="3"/>
      <c r="X65" s="123"/>
      <c r="Y65" s="124"/>
      <c r="Z65" s="133"/>
      <c r="AA65" s="131"/>
      <c r="AB65" s="125"/>
      <c r="AC65" s="126"/>
      <c r="AD65" s="125"/>
      <c r="AE65" s="126"/>
      <c r="AF65" s="40"/>
      <c r="AG65" s="37"/>
      <c r="AH65" s="123"/>
      <c r="AI65" s="124"/>
      <c r="AJ65" s="9"/>
      <c r="AK65" s="112"/>
      <c r="AL65" s="113"/>
      <c r="AM65" s="112"/>
      <c r="AN65" s="113"/>
      <c r="AO65" s="112"/>
      <c r="AP65" s="113"/>
      <c r="AQ65" s="112"/>
      <c r="AR65" s="113"/>
      <c r="AS65" s="87"/>
    </row>
    <row r="66" spans="1:45" s="8" customFormat="1" ht="12.75" customHeight="1">
      <c r="A66" s="123"/>
      <c r="B66" s="124"/>
      <c r="C66" s="129"/>
      <c r="D66" s="124"/>
      <c r="E66" s="125"/>
      <c r="F66" s="126"/>
      <c r="G66" s="125"/>
      <c r="H66" s="126"/>
      <c r="I66" s="40"/>
      <c r="J66" s="37"/>
      <c r="K66" s="123"/>
      <c r="L66" s="124"/>
      <c r="M66" s="51"/>
      <c r="N66" s="223"/>
      <c r="O66" s="224"/>
      <c r="P66" s="223"/>
      <c r="Q66" s="224"/>
      <c r="R66" s="223"/>
      <c r="S66" s="224"/>
      <c r="T66" s="223"/>
      <c r="U66" s="224"/>
      <c r="V66" s="72"/>
      <c r="W66" s="3"/>
      <c r="X66" s="123"/>
      <c r="Y66" s="124"/>
      <c r="Z66" s="133"/>
      <c r="AA66" s="131"/>
      <c r="AB66" s="125"/>
      <c r="AC66" s="126"/>
      <c r="AD66" s="125"/>
      <c r="AE66" s="126"/>
      <c r="AF66" s="40"/>
      <c r="AG66" s="37"/>
      <c r="AH66" s="123"/>
      <c r="AI66" s="124"/>
      <c r="AJ66" s="9"/>
      <c r="AK66" s="112"/>
      <c r="AL66" s="113"/>
      <c r="AM66" s="112"/>
      <c r="AN66" s="113"/>
      <c r="AO66" s="112"/>
      <c r="AP66" s="113"/>
      <c r="AQ66" s="112"/>
      <c r="AR66" s="113"/>
      <c r="AS66" s="87"/>
    </row>
    <row r="67" spans="1:45" s="8" customFormat="1" ht="12.75" customHeight="1">
      <c r="A67" s="123"/>
      <c r="B67" s="124"/>
      <c r="C67" s="129"/>
      <c r="D67" s="124"/>
      <c r="E67" s="125"/>
      <c r="F67" s="126"/>
      <c r="G67" s="125"/>
      <c r="H67" s="126"/>
      <c r="I67" s="40"/>
      <c r="J67" s="37"/>
      <c r="K67" s="123"/>
      <c r="L67" s="124"/>
      <c r="M67" s="51"/>
      <c r="N67" s="223"/>
      <c r="O67" s="224"/>
      <c r="P67" s="223"/>
      <c r="Q67" s="224"/>
      <c r="R67" s="223"/>
      <c r="S67" s="224"/>
      <c r="T67" s="223"/>
      <c r="U67" s="224"/>
      <c r="V67" s="72"/>
      <c r="W67" s="3"/>
      <c r="X67" s="123"/>
      <c r="Y67" s="124"/>
      <c r="Z67" s="133"/>
      <c r="AA67" s="131"/>
      <c r="AB67" s="125"/>
      <c r="AC67" s="126"/>
      <c r="AD67" s="125"/>
      <c r="AE67" s="126"/>
      <c r="AF67" s="40"/>
      <c r="AG67" s="37"/>
      <c r="AH67" s="123"/>
      <c r="AI67" s="124"/>
      <c r="AJ67" s="9"/>
      <c r="AK67" s="112"/>
      <c r="AL67" s="113"/>
      <c r="AM67" s="112"/>
      <c r="AN67" s="113"/>
      <c r="AO67" s="112"/>
      <c r="AP67" s="113"/>
      <c r="AQ67" s="112"/>
      <c r="AR67" s="113"/>
      <c r="AS67" s="87"/>
    </row>
    <row r="68" spans="1:45" s="8" customFormat="1" ht="12.75" customHeight="1">
      <c r="A68" s="123"/>
      <c r="B68" s="124"/>
      <c r="C68" s="129"/>
      <c r="D68" s="124"/>
      <c r="E68" s="125"/>
      <c r="F68" s="126"/>
      <c r="G68" s="125"/>
      <c r="H68" s="126"/>
      <c r="I68" s="40"/>
      <c r="J68" s="37"/>
      <c r="K68" s="123"/>
      <c r="L68" s="124"/>
      <c r="M68" s="51"/>
      <c r="N68" s="223"/>
      <c r="O68" s="224"/>
      <c r="P68" s="223"/>
      <c r="Q68" s="224"/>
      <c r="R68" s="223"/>
      <c r="S68" s="224"/>
      <c r="T68" s="223"/>
      <c r="U68" s="224"/>
      <c r="V68" s="72"/>
      <c r="W68" s="3"/>
      <c r="X68" s="123"/>
      <c r="Y68" s="124"/>
      <c r="Z68" s="133"/>
      <c r="AA68" s="131"/>
      <c r="AB68" s="125"/>
      <c r="AC68" s="126"/>
      <c r="AD68" s="125"/>
      <c r="AE68" s="126"/>
      <c r="AF68" s="40"/>
      <c r="AG68" s="37"/>
      <c r="AH68" s="123"/>
      <c r="AI68" s="124"/>
      <c r="AJ68" s="9"/>
      <c r="AK68" s="112"/>
      <c r="AL68" s="113"/>
      <c r="AM68" s="112"/>
      <c r="AN68" s="113"/>
      <c r="AO68" s="112"/>
      <c r="AP68" s="113"/>
      <c r="AQ68" s="112"/>
      <c r="AR68" s="113"/>
      <c r="AS68" s="87"/>
    </row>
    <row r="69" spans="1:45" s="8" customFormat="1" ht="12.75" customHeight="1">
      <c r="A69" s="123"/>
      <c r="B69" s="124"/>
      <c r="C69" s="129"/>
      <c r="D69" s="124"/>
      <c r="E69" s="125"/>
      <c r="F69" s="126"/>
      <c r="G69" s="125"/>
      <c r="H69" s="126"/>
      <c r="I69" s="40"/>
      <c r="J69" s="37"/>
      <c r="K69" s="123"/>
      <c r="L69" s="124"/>
      <c r="M69" s="51"/>
      <c r="N69" s="223"/>
      <c r="O69" s="224"/>
      <c r="P69" s="223"/>
      <c r="Q69" s="224"/>
      <c r="R69" s="223"/>
      <c r="S69" s="224"/>
      <c r="T69" s="223"/>
      <c r="U69" s="224"/>
      <c r="V69" s="72"/>
      <c r="W69" s="3"/>
      <c r="X69" s="123"/>
      <c r="Y69" s="124"/>
      <c r="Z69" s="133"/>
      <c r="AA69" s="131"/>
      <c r="AB69" s="125"/>
      <c r="AC69" s="126"/>
      <c r="AD69" s="125"/>
      <c r="AE69" s="126"/>
      <c r="AF69" s="40"/>
      <c r="AG69" s="37"/>
      <c r="AH69" s="123"/>
      <c r="AI69" s="124"/>
      <c r="AJ69" s="9"/>
      <c r="AK69" s="112"/>
      <c r="AL69" s="113"/>
      <c r="AM69" s="112"/>
      <c r="AN69" s="113"/>
      <c r="AO69" s="112"/>
      <c r="AP69" s="113"/>
      <c r="AQ69" s="112"/>
      <c r="AR69" s="113"/>
      <c r="AS69" s="87"/>
    </row>
    <row r="70" spans="1:45" s="8" customFormat="1" ht="12.75" customHeight="1">
      <c r="A70" s="123"/>
      <c r="B70" s="124"/>
      <c r="C70" s="129"/>
      <c r="D70" s="124"/>
      <c r="E70" s="125"/>
      <c r="F70" s="126"/>
      <c r="G70" s="125"/>
      <c r="H70" s="126"/>
      <c r="I70" s="40"/>
      <c r="J70" s="37"/>
      <c r="K70" s="123"/>
      <c r="L70" s="124"/>
      <c r="M70" s="51"/>
      <c r="N70" s="223"/>
      <c r="O70" s="224"/>
      <c r="P70" s="223"/>
      <c r="Q70" s="224"/>
      <c r="R70" s="223"/>
      <c r="S70" s="224"/>
      <c r="T70" s="223"/>
      <c r="U70" s="224"/>
      <c r="V70" s="72"/>
      <c r="W70" s="3"/>
      <c r="X70" s="123"/>
      <c r="Y70" s="124"/>
      <c r="Z70" s="133"/>
      <c r="AA70" s="131"/>
      <c r="AB70" s="125"/>
      <c r="AC70" s="126"/>
      <c r="AD70" s="125"/>
      <c r="AE70" s="126"/>
      <c r="AF70" s="40"/>
      <c r="AG70" s="37"/>
      <c r="AH70" s="123"/>
      <c r="AI70" s="124"/>
      <c r="AJ70" s="9"/>
      <c r="AK70" s="112"/>
      <c r="AL70" s="113"/>
      <c r="AM70" s="112"/>
      <c r="AN70" s="113"/>
      <c r="AO70" s="112"/>
      <c r="AP70" s="113"/>
      <c r="AQ70" s="112"/>
      <c r="AR70" s="113"/>
      <c r="AS70" s="87"/>
    </row>
    <row r="71" spans="1:45" s="8" customFormat="1" ht="12.75" customHeight="1">
      <c r="A71" s="123"/>
      <c r="B71" s="124"/>
      <c r="C71" s="129"/>
      <c r="D71" s="124"/>
      <c r="E71" s="125"/>
      <c r="F71" s="126"/>
      <c r="G71" s="125"/>
      <c r="H71" s="126"/>
      <c r="I71" s="40"/>
      <c r="J71" s="37"/>
      <c r="K71" s="123"/>
      <c r="L71" s="124"/>
      <c r="M71" s="51"/>
      <c r="N71" s="223"/>
      <c r="O71" s="224"/>
      <c r="P71" s="223"/>
      <c r="Q71" s="224"/>
      <c r="R71" s="223"/>
      <c r="S71" s="224"/>
      <c r="T71" s="223"/>
      <c r="U71" s="224"/>
      <c r="V71" s="72"/>
      <c r="W71" s="3"/>
      <c r="X71" s="123"/>
      <c r="Y71" s="124"/>
      <c r="Z71" s="133"/>
      <c r="AA71" s="131"/>
      <c r="AB71" s="125"/>
      <c r="AC71" s="126"/>
      <c r="AD71" s="125"/>
      <c r="AE71" s="126"/>
      <c r="AF71" s="40"/>
      <c r="AG71" s="37"/>
      <c r="AH71" s="123"/>
      <c r="AI71" s="124"/>
      <c r="AJ71" s="9"/>
      <c r="AK71" s="112"/>
      <c r="AL71" s="113"/>
      <c r="AM71" s="112"/>
      <c r="AN71" s="113"/>
      <c r="AO71" s="112"/>
      <c r="AP71" s="113"/>
      <c r="AQ71" s="112"/>
      <c r="AR71" s="113"/>
      <c r="AS71" s="87"/>
    </row>
    <row r="72" spans="1:45" s="8" customFormat="1" ht="12.75" customHeight="1">
      <c r="A72" s="123"/>
      <c r="B72" s="124"/>
      <c r="C72" s="129"/>
      <c r="D72" s="124"/>
      <c r="E72" s="125"/>
      <c r="F72" s="126"/>
      <c r="G72" s="125"/>
      <c r="H72" s="126"/>
      <c r="I72" s="40"/>
      <c r="J72" s="37"/>
      <c r="K72" s="123"/>
      <c r="L72" s="124"/>
      <c r="M72" s="51"/>
      <c r="N72" s="223"/>
      <c r="O72" s="224"/>
      <c r="P72" s="223"/>
      <c r="Q72" s="224"/>
      <c r="R72" s="223"/>
      <c r="S72" s="224"/>
      <c r="T72" s="223"/>
      <c r="U72" s="224"/>
      <c r="V72" s="72"/>
      <c r="W72" s="3"/>
      <c r="X72" s="123"/>
      <c r="Y72" s="124"/>
      <c r="Z72" s="133"/>
      <c r="AA72" s="131"/>
      <c r="AB72" s="125"/>
      <c r="AC72" s="126"/>
      <c r="AD72" s="125"/>
      <c r="AE72" s="126"/>
      <c r="AF72" s="40"/>
      <c r="AG72" s="37"/>
      <c r="AH72" s="123"/>
      <c r="AI72" s="124"/>
      <c r="AJ72" s="9"/>
      <c r="AK72" s="112"/>
      <c r="AL72" s="113"/>
      <c r="AM72" s="112"/>
      <c r="AN72" s="113"/>
      <c r="AO72" s="112"/>
      <c r="AP72" s="113"/>
      <c r="AQ72" s="112"/>
      <c r="AR72" s="113"/>
      <c r="AS72" s="87"/>
    </row>
    <row r="73" spans="1:45" s="8" customFormat="1" ht="12.75" customHeight="1">
      <c r="A73" s="123"/>
      <c r="B73" s="124"/>
      <c r="C73" s="129"/>
      <c r="D73" s="124"/>
      <c r="E73" s="125"/>
      <c r="F73" s="126"/>
      <c r="G73" s="125"/>
      <c r="H73" s="126"/>
      <c r="I73" s="40"/>
      <c r="J73" s="37"/>
      <c r="K73" s="123"/>
      <c r="L73" s="124"/>
      <c r="M73" s="51"/>
      <c r="N73" s="223"/>
      <c r="O73" s="224"/>
      <c r="P73" s="223"/>
      <c r="Q73" s="224"/>
      <c r="R73" s="223"/>
      <c r="S73" s="224"/>
      <c r="T73" s="223"/>
      <c r="U73" s="224"/>
      <c r="V73" s="72"/>
      <c r="W73" s="3"/>
      <c r="X73" s="123"/>
      <c r="Y73" s="124"/>
      <c r="Z73" s="133"/>
      <c r="AA73" s="131"/>
      <c r="AB73" s="125"/>
      <c r="AC73" s="126"/>
      <c r="AD73" s="125"/>
      <c r="AE73" s="126"/>
      <c r="AF73" s="40"/>
      <c r="AG73" s="37"/>
      <c r="AH73" s="123"/>
      <c r="AI73" s="124"/>
      <c r="AJ73" s="9"/>
      <c r="AK73" s="112"/>
      <c r="AL73" s="113"/>
      <c r="AM73" s="112"/>
      <c r="AN73" s="113"/>
      <c r="AO73" s="112"/>
      <c r="AP73" s="113"/>
      <c r="AQ73" s="112"/>
      <c r="AR73" s="113"/>
      <c r="AS73" s="87"/>
    </row>
    <row r="74" spans="1:45" s="8" customFormat="1" ht="12.75" customHeight="1">
      <c r="A74" s="123"/>
      <c r="B74" s="124"/>
      <c r="C74" s="129"/>
      <c r="D74" s="124"/>
      <c r="E74" s="125"/>
      <c r="F74" s="126"/>
      <c r="G74" s="125"/>
      <c r="H74" s="126"/>
      <c r="I74" s="40"/>
      <c r="J74" s="37"/>
      <c r="K74" s="123"/>
      <c r="L74" s="124"/>
      <c r="M74" s="51"/>
      <c r="N74" s="223"/>
      <c r="O74" s="224"/>
      <c r="P74" s="223"/>
      <c r="Q74" s="224"/>
      <c r="R74" s="223"/>
      <c r="S74" s="224"/>
      <c r="T74" s="223"/>
      <c r="U74" s="224"/>
      <c r="V74" s="72"/>
      <c r="W74" s="3"/>
      <c r="X74" s="123"/>
      <c r="Y74" s="124"/>
      <c r="Z74" s="133"/>
      <c r="AA74" s="131"/>
      <c r="AB74" s="125"/>
      <c r="AC74" s="126"/>
      <c r="AD74" s="125"/>
      <c r="AE74" s="126"/>
      <c r="AF74" s="40"/>
      <c r="AG74" s="37"/>
      <c r="AH74" s="123"/>
      <c r="AI74" s="124"/>
      <c r="AJ74" s="9"/>
      <c r="AK74" s="112"/>
      <c r="AL74" s="113"/>
      <c r="AM74" s="112"/>
      <c r="AN74" s="113"/>
      <c r="AO74" s="112"/>
      <c r="AP74" s="113"/>
      <c r="AQ74" s="112"/>
      <c r="AR74" s="113"/>
      <c r="AS74" s="87"/>
    </row>
    <row r="75" spans="1:45" s="8" customFormat="1" ht="12.75" customHeight="1">
      <c r="A75" s="123"/>
      <c r="B75" s="124"/>
      <c r="C75" s="129"/>
      <c r="D75" s="124"/>
      <c r="E75" s="125"/>
      <c r="F75" s="126"/>
      <c r="G75" s="125"/>
      <c r="H75" s="126"/>
      <c r="I75" s="40"/>
      <c r="J75" s="37"/>
      <c r="K75" s="123"/>
      <c r="L75" s="124"/>
      <c r="M75" s="51"/>
      <c r="N75" s="223"/>
      <c r="O75" s="224"/>
      <c r="P75" s="223"/>
      <c r="Q75" s="224"/>
      <c r="R75" s="223"/>
      <c r="S75" s="224"/>
      <c r="T75" s="223"/>
      <c r="U75" s="224"/>
      <c r="V75" s="72"/>
      <c r="W75" s="3"/>
      <c r="X75" s="123"/>
      <c r="Y75" s="124"/>
      <c r="Z75" s="133"/>
      <c r="AA75" s="131"/>
      <c r="AB75" s="125"/>
      <c r="AC75" s="126"/>
      <c r="AD75" s="125"/>
      <c r="AE75" s="126"/>
      <c r="AF75" s="40"/>
      <c r="AG75" s="37"/>
      <c r="AH75" s="123"/>
      <c r="AI75" s="124"/>
      <c r="AJ75" s="9"/>
      <c r="AK75" s="112"/>
      <c r="AL75" s="113"/>
      <c r="AM75" s="112"/>
      <c r="AN75" s="113"/>
      <c r="AO75" s="112"/>
      <c r="AP75" s="113"/>
      <c r="AQ75" s="112"/>
      <c r="AR75" s="113"/>
      <c r="AS75" s="87"/>
    </row>
  </sheetData>
  <sheetProtection/>
  <mergeCells count="1094">
    <mergeCell ref="E4:K5"/>
    <mergeCell ref="L4:S5"/>
    <mergeCell ref="AB4:AH5"/>
    <mergeCell ref="AI4:AP5"/>
    <mergeCell ref="A7:I8"/>
    <mergeCell ref="J7:L7"/>
    <mergeCell ref="A6:V6"/>
    <mergeCell ref="J8:L8"/>
    <mergeCell ref="M7:U8"/>
    <mergeCell ref="A4:B5"/>
    <mergeCell ref="C4:D5"/>
    <mergeCell ref="T4:U5"/>
    <mergeCell ref="V4:V5"/>
    <mergeCell ref="X6:AS6"/>
    <mergeCell ref="A1:V3"/>
    <mergeCell ref="X1:AS3"/>
    <mergeCell ref="X4:Y5"/>
    <mergeCell ref="Z4:AA5"/>
    <mergeCell ref="AQ4:AR5"/>
    <mergeCell ref="AS4:AS5"/>
    <mergeCell ref="A9:A18"/>
    <mergeCell ref="B9:B18"/>
    <mergeCell ref="C9:C18"/>
    <mergeCell ref="D9:D18"/>
    <mergeCell ref="E9:E18"/>
    <mergeCell ref="F9:F18"/>
    <mergeCell ref="G9:G18"/>
    <mergeCell ref="H9:H18"/>
    <mergeCell ref="I9:I18"/>
    <mergeCell ref="J9:J18"/>
    <mergeCell ref="K9:K18"/>
    <mergeCell ref="L9:L18"/>
    <mergeCell ref="M9:M18"/>
    <mergeCell ref="N9:N18"/>
    <mergeCell ref="O9:O18"/>
    <mergeCell ref="P9:P18"/>
    <mergeCell ref="Z9:Z18"/>
    <mergeCell ref="AA9:AA18"/>
    <mergeCell ref="Q9:Q18"/>
    <mergeCell ref="R9:R18"/>
    <mergeCell ref="S9:S18"/>
    <mergeCell ref="T9:T18"/>
    <mergeCell ref="AB9:AB18"/>
    <mergeCell ref="AC9:AC18"/>
    <mergeCell ref="AD9:AD18"/>
    <mergeCell ref="U9:U18"/>
    <mergeCell ref="V7:V18"/>
    <mergeCell ref="X7:AF8"/>
    <mergeCell ref="AE9:AE18"/>
    <mergeCell ref="AF9:AF18"/>
    <mergeCell ref="X9:X18"/>
    <mergeCell ref="Y9:Y18"/>
    <mergeCell ref="AS7:AS18"/>
    <mergeCell ref="AG8:AI8"/>
    <mergeCell ref="AG7:AI7"/>
    <mergeCell ref="AG9:AG18"/>
    <mergeCell ref="AH9:AH18"/>
    <mergeCell ref="AI9:AI18"/>
    <mergeCell ref="AM9:AM18"/>
    <mergeCell ref="AJ7:AR8"/>
    <mergeCell ref="A21:B21"/>
    <mergeCell ref="C19:D19"/>
    <mergeCell ref="AR9:AR18"/>
    <mergeCell ref="AN9:AN18"/>
    <mergeCell ref="AO9:AO18"/>
    <mergeCell ref="AP9:AP18"/>
    <mergeCell ref="AQ9:AQ18"/>
    <mergeCell ref="AJ9:AJ18"/>
    <mergeCell ref="AK9:AK18"/>
    <mergeCell ref="AL9:AL18"/>
    <mergeCell ref="P19:Q19"/>
    <mergeCell ref="R19:S19"/>
    <mergeCell ref="T19:U19"/>
    <mergeCell ref="A22:B22"/>
    <mergeCell ref="E19:F19"/>
    <mergeCell ref="G19:H19"/>
    <mergeCell ref="K19:L19"/>
    <mergeCell ref="N19:O19"/>
    <mergeCell ref="A19:B19"/>
    <mergeCell ref="A20:B20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C20:D20"/>
    <mergeCell ref="C21:D21"/>
    <mergeCell ref="C22:D22"/>
    <mergeCell ref="C23:D23"/>
    <mergeCell ref="C24:D24"/>
    <mergeCell ref="A41:B41"/>
    <mergeCell ref="A40:B40"/>
    <mergeCell ref="A29:B29"/>
    <mergeCell ref="A30:B30"/>
    <mergeCell ref="A31:B31"/>
    <mergeCell ref="C25:D25"/>
    <mergeCell ref="C26:D26"/>
    <mergeCell ref="C27:D27"/>
    <mergeCell ref="C28:D28"/>
    <mergeCell ref="C29:D29"/>
    <mergeCell ref="C30:D30"/>
    <mergeCell ref="C42:D42"/>
    <mergeCell ref="C31:D31"/>
    <mergeCell ref="C32:D32"/>
    <mergeCell ref="C33:D33"/>
    <mergeCell ref="C34:D34"/>
    <mergeCell ref="C35:D35"/>
    <mergeCell ref="C36:D36"/>
    <mergeCell ref="E26:F26"/>
    <mergeCell ref="C43:D43"/>
    <mergeCell ref="C44:D44"/>
    <mergeCell ref="C45:D45"/>
    <mergeCell ref="C46:D46"/>
    <mergeCell ref="C37:D37"/>
    <mergeCell ref="C38:D38"/>
    <mergeCell ref="C39:D39"/>
    <mergeCell ref="C40:D40"/>
    <mergeCell ref="C41:D41"/>
    <mergeCell ref="E20:F20"/>
    <mergeCell ref="E21:F21"/>
    <mergeCell ref="E22:F22"/>
    <mergeCell ref="E23:F23"/>
    <mergeCell ref="E24:F24"/>
    <mergeCell ref="E25:F25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G27:H27"/>
    <mergeCell ref="G28:H28"/>
    <mergeCell ref="E45:F45"/>
    <mergeCell ref="E46:F46"/>
    <mergeCell ref="E39:F39"/>
    <mergeCell ref="E40:F40"/>
    <mergeCell ref="E41:F41"/>
    <mergeCell ref="E42:F42"/>
    <mergeCell ref="E43:F43"/>
    <mergeCell ref="E44:F44"/>
    <mergeCell ref="G32:H32"/>
    <mergeCell ref="G33:H33"/>
    <mergeCell ref="G34:H34"/>
    <mergeCell ref="G20:H20"/>
    <mergeCell ref="G21:H21"/>
    <mergeCell ref="G22:H22"/>
    <mergeCell ref="G23:H23"/>
    <mergeCell ref="G24:H24"/>
    <mergeCell ref="G25:H25"/>
    <mergeCell ref="G26:H26"/>
    <mergeCell ref="G42:H42"/>
    <mergeCell ref="G43:H43"/>
    <mergeCell ref="G44:H44"/>
    <mergeCell ref="G45:H45"/>
    <mergeCell ref="G46:H46"/>
    <mergeCell ref="G35:H35"/>
    <mergeCell ref="G36:H36"/>
    <mergeCell ref="G37:H37"/>
    <mergeCell ref="G38:H38"/>
    <mergeCell ref="G39:H39"/>
    <mergeCell ref="K20:L20"/>
    <mergeCell ref="K21:L21"/>
    <mergeCell ref="K22:L22"/>
    <mergeCell ref="K23:L23"/>
    <mergeCell ref="K24:L24"/>
    <mergeCell ref="G41:H41"/>
    <mergeCell ref="G40:H40"/>
    <mergeCell ref="G29:H29"/>
    <mergeCell ref="G30:H30"/>
    <mergeCell ref="G31:H31"/>
    <mergeCell ref="K25:L25"/>
    <mergeCell ref="K26:L26"/>
    <mergeCell ref="K27:L27"/>
    <mergeCell ref="K28:L28"/>
    <mergeCell ref="K29:L29"/>
    <mergeCell ref="K30:L30"/>
    <mergeCell ref="K42:L42"/>
    <mergeCell ref="K31:L31"/>
    <mergeCell ref="K32:L32"/>
    <mergeCell ref="K33:L33"/>
    <mergeCell ref="K34:L34"/>
    <mergeCell ref="K35:L35"/>
    <mergeCell ref="K36:L36"/>
    <mergeCell ref="N26:O26"/>
    <mergeCell ref="K43:L43"/>
    <mergeCell ref="K44:L44"/>
    <mergeCell ref="K45:L45"/>
    <mergeCell ref="K46:L46"/>
    <mergeCell ref="K37:L37"/>
    <mergeCell ref="K38:L38"/>
    <mergeCell ref="K39:L39"/>
    <mergeCell ref="K40:L40"/>
    <mergeCell ref="K41:L41"/>
    <mergeCell ref="N20:O20"/>
    <mergeCell ref="N21:O21"/>
    <mergeCell ref="N22:O22"/>
    <mergeCell ref="N23:O23"/>
    <mergeCell ref="N24:O24"/>
    <mergeCell ref="N25:O25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38:O38"/>
    <mergeCell ref="P27:Q27"/>
    <mergeCell ref="P28:Q28"/>
    <mergeCell ref="N45:O45"/>
    <mergeCell ref="N46:O46"/>
    <mergeCell ref="N39:O39"/>
    <mergeCell ref="N40:O40"/>
    <mergeCell ref="N41:O41"/>
    <mergeCell ref="N42:O42"/>
    <mergeCell ref="N43:O43"/>
    <mergeCell ref="N44:O44"/>
    <mergeCell ref="P32:Q32"/>
    <mergeCell ref="P33:Q33"/>
    <mergeCell ref="P34:Q34"/>
    <mergeCell ref="P20:Q20"/>
    <mergeCell ref="P21:Q21"/>
    <mergeCell ref="P22:Q22"/>
    <mergeCell ref="P23:Q23"/>
    <mergeCell ref="P24:Q24"/>
    <mergeCell ref="P25:Q25"/>
    <mergeCell ref="P26:Q26"/>
    <mergeCell ref="P42:Q42"/>
    <mergeCell ref="P43:Q43"/>
    <mergeCell ref="P44:Q44"/>
    <mergeCell ref="P45:Q45"/>
    <mergeCell ref="P46:Q46"/>
    <mergeCell ref="P35:Q35"/>
    <mergeCell ref="P36:Q36"/>
    <mergeCell ref="P37:Q37"/>
    <mergeCell ref="P38:Q38"/>
    <mergeCell ref="P39:Q39"/>
    <mergeCell ref="R20:S20"/>
    <mergeCell ref="R21:S21"/>
    <mergeCell ref="R22:S22"/>
    <mergeCell ref="R23:S23"/>
    <mergeCell ref="R24:S24"/>
    <mergeCell ref="P41:Q41"/>
    <mergeCell ref="P40:Q40"/>
    <mergeCell ref="P29:Q29"/>
    <mergeCell ref="P30:Q30"/>
    <mergeCell ref="P31:Q31"/>
    <mergeCell ref="R25:S25"/>
    <mergeCell ref="R26:S26"/>
    <mergeCell ref="R27:S27"/>
    <mergeCell ref="R28:S28"/>
    <mergeCell ref="R29:S29"/>
    <mergeCell ref="R30:S30"/>
    <mergeCell ref="R42:S42"/>
    <mergeCell ref="R31:S31"/>
    <mergeCell ref="R32:S32"/>
    <mergeCell ref="R33:S33"/>
    <mergeCell ref="R34:S34"/>
    <mergeCell ref="R35:S35"/>
    <mergeCell ref="R36:S36"/>
    <mergeCell ref="T26:U26"/>
    <mergeCell ref="R43:S43"/>
    <mergeCell ref="R44:S44"/>
    <mergeCell ref="R45:S45"/>
    <mergeCell ref="R46:S46"/>
    <mergeCell ref="R37:S37"/>
    <mergeCell ref="R38:S38"/>
    <mergeCell ref="R39:S39"/>
    <mergeCell ref="R40:S40"/>
    <mergeCell ref="R41:S41"/>
    <mergeCell ref="T20:U20"/>
    <mergeCell ref="T21:U21"/>
    <mergeCell ref="T22:U22"/>
    <mergeCell ref="T23:U23"/>
    <mergeCell ref="T24:U24"/>
    <mergeCell ref="T25:U25"/>
    <mergeCell ref="T27:U27"/>
    <mergeCell ref="T28:U28"/>
    <mergeCell ref="T29:U29"/>
    <mergeCell ref="T30:U30"/>
    <mergeCell ref="T31:U31"/>
    <mergeCell ref="T32:U32"/>
    <mergeCell ref="T43:U43"/>
    <mergeCell ref="T44:U44"/>
    <mergeCell ref="T33:U33"/>
    <mergeCell ref="T34:U34"/>
    <mergeCell ref="T35:U35"/>
    <mergeCell ref="T36:U36"/>
    <mergeCell ref="T37:U37"/>
    <mergeCell ref="T38:U38"/>
    <mergeCell ref="X19:Y19"/>
    <mergeCell ref="X20:Y20"/>
    <mergeCell ref="X21:Y21"/>
    <mergeCell ref="X22:Y22"/>
    <mergeCell ref="T45:U45"/>
    <mergeCell ref="T46:U46"/>
    <mergeCell ref="T39:U39"/>
    <mergeCell ref="T40:U40"/>
    <mergeCell ref="T41:U41"/>
    <mergeCell ref="T42:U42"/>
    <mergeCell ref="X33:Y33"/>
    <mergeCell ref="X34:Y34"/>
    <mergeCell ref="X23:Y23"/>
    <mergeCell ref="X24:Y24"/>
    <mergeCell ref="X25:Y25"/>
    <mergeCell ref="X26:Y26"/>
    <mergeCell ref="X27:Y27"/>
    <mergeCell ref="X28:Y28"/>
    <mergeCell ref="X43:Y43"/>
    <mergeCell ref="X44:Y44"/>
    <mergeCell ref="X45:Y45"/>
    <mergeCell ref="X46:Y46"/>
    <mergeCell ref="X35:Y35"/>
    <mergeCell ref="X36:Y36"/>
    <mergeCell ref="X37:Y37"/>
    <mergeCell ref="X38:Y38"/>
    <mergeCell ref="X39:Y39"/>
    <mergeCell ref="X40:Y40"/>
    <mergeCell ref="Z19:AA19"/>
    <mergeCell ref="Z20:AA20"/>
    <mergeCell ref="Z21:AA21"/>
    <mergeCell ref="Z22:AA22"/>
    <mergeCell ref="X41:Y41"/>
    <mergeCell ref="X42:Y42"/>
    <mergeCell ref="X29:Y29"/>
    <mergeCell ref="X30:Y30"/>
    <mergeCell ref="X31:Y31"/>
    <mergeCell ref="X32:Y32"/>
    <mergeCell ref="Z33:AA33"/>
    <mergeCell ref="Z34:AA34"/>
    <mergeCell ref="Z23:AA23"/>
    <mergeCell ref="Z24:AA24"/>
    <mergeCell ref="Z25:AA25"/>
    <mergeCell ref="Z26:AA26"/>
    <mergeCell ref="Z27:AA27"/>
    <mergeCell ref="Z28:AA28"/>
    <mergeCell ref="Z45:AA45"/>
    <mergeCell ref="Z46:AA46"/>
    <mergeCell ref="Z35:AA35"/>
    <mergeCell ref="Z36:AA36"/>
    <mergeCell ref="Z37:AA37"/>
    <mergeCell ref="Z38:AA38"/>
    <mergeCell ref="Z39:AA39"/>
    <mergeCell ref="Z40:AA40"/>
    <mergeCell ref="AB19:AC19"/>
    <mergeCell ref="AB20:AC20"/>
    <mergeCell ref="Z41:AA41"/>
    <mergeCell ref="Z42:AA42"/>
    <mergeCell ref="Z43:AA43"/>
    <mergeCell ref="Z44:AA44"/>
    <mergeCell ref="Z29:AA29"/>
    <mergeCell ref="Z30:AA30"/>
    <mergeCell ref="Z31:AA31"/>
    <mergeCell ref="Z32:AA32"/>
    <mergeCell ref="AB21:AC21"/>
    <mergeCell ref="AB22:AC22"/>
    <mergeCell ref="AB23:AC23"/>
    <mergeCell ref="AB24:AC24"/>
    <mergeCell ref="AB25:AC25"/>
    <mergeCell ref="AB26:AC26"/>
    <mergeCell ref="AB27:AC27"/>
    <mergeCell ref="AB28:AC28"/>
    <mergeCell ref="AB29:AC29"/>
    <mergeCell ref="AB30:AC30"/>
    <mergeCell ref="AB31:AC31"/>
    <mergeCell ref="AB32:AC32"/>
    <mergeCell ref="AB33:AC33"/>
    <mergeCell ref="AB34:AC34"/>
    <mergeCell ref="AB35:AC35"/>
    <mergeCell ref="AB36:AC36"/>
    <mergeCell ref="AB37:AC37"/>
    <mergeCell ref="AB38:AC38"/>
    <mergeCell ref="AB45:AC45"/>
    <mergeCell ref="AB46:AC46"/>
    <mergeCell ref="AB39:AC39"/>
    <mergeCell ref="AB40:AC40"/>
    <mergeCell ref="AB41:AC41"/>
    <mergeCell ref="AB42:AC42"/>
    <mergeCell ref="AB43:AC43"/>
    <mergeCell ref="AB44:AC44"/>
    <mergeCell ref="AD19:AE19"/>
    <mergeCell ref="AD20:AE20"/>
    <mergeCell ref="AD21:AE21"/>
    <mergeCell ref="AD22:AE22"/>
    <mergeCell ref="AD23:AE23"/>
    <mergeCell ref="AD24:AE24"/>
    <mergeCell ref="AD35:AE35"/>
    <mergeCell ref="AD36:AE36"/>
    <mergeCell ref="AD25:AE25"/>
    <mergeCell ref="AD26:AE26"/>
    <mergeCell ref="AD27:AE27"/>
    <mergeCell ref="AD28:AE28"/>
    <mergeCell ref="AD29:AE29"/>
    <mergeCell ref="AD30:AE30"/>
    <mergeCell ref="AD45:AE45"/>
    <mergeCell ref="AD46:AE46"/>
    <mergeCell ref="AD37:AE37"/>
    <mergeCell ref="AD38:AE38"/>
    <mergeCell ref="AD39:AE39"/>
    <mergeCell ref="AD40:AE40"/>
    <mergeCell ref="AD41:AE41"/>
    <mergeCell ref="AD42:AE42"/>
    <mergeCell ref="AH19:AI19"/>
    <mergeCell ref="AH20:AI20"/>
    <mergeCell ref="AH21:AI21"/>
    <mergeCell ref="AH22:AI22"/>
    <mergeCell ref="AD43:AE43"/>
    <mergeCell ref="AD44:AE44"/>
    <mergeCell ref="AD31:AE31"/>
    <mergeCell ref="AD32:AE32"/>
    <mergeCell ref="AD33:AE33"/>
    <mergeCell ref="AD34:AE34"/>
    <mergeCell ref="AH33:AI33"/>
    <mergeCell ref="AH34:AI34"/>
    <mergeCell ref="AH23:AI23"/>
    <mergeCell ref="AH24:AI24"/>
    <mergeCell ref="AH25:AI25"/>
    <mergeCell ref="AH26:AI26"/>
    <mergeCell ref="AH27:AI27"/>
    <mergeCell ref="AH28:AI28"/>
    <mergeCell ref="AH45:AI45"/>
    <mergeCell ref="AH46:AI46"/>
    <mergeCell ref="AH35:AI35"/>
    <mergeCell ref="AH36:AI36"/>
    <mergeCell ref="AH37:AI37"/>
    <mergeCell ref="AH38:AI38"/>
    <mergeCell ref="AH39:AI39"/>
    <mergeCell ref="AH40:AI40"/>
    <mergeCell ref="AK19:AL19"/>
    <mergeCell ref="AK20:AL20"/>
    <mergeCell ref="AH41:AI41"/>
    <mergeCell ref="AH42:AI42"/>
    <mergeCell ref="AH43:AI43"/>
    <mergeCell ref="AH44:AI44"/>
    <mergeCell ref="AH29:AI29"/>
    <mergeCell ref="AH30:AI30"/>
    <mergeCell ref="AH31:AI31"/>
    <mergeCell ref="AH32:AI32"/>
    <mergeCell ref="AK21:AL21"/>
    <mergeCell ref="AK22:AL22"/>
    <mergeCell ref="AK23:AL23"/>
    <mergeCell ref="AK24:AL24"/>
    <mergeCell ref="AK25:AL25"/>
    <mergeCell ref="AK26:AL26"/>
    <mergeCell ref="AK27:AL27"/>
    <mergeCell ref="AK28:AL28"/>
    <mergeCell ref="AK29:AL29"/>
    <mergeCell ref="AK30:AL30"/>
    <mergeCell ref="AK31:AL31"/>
    <mergeCell ref="AK32:AL32"/>
    <mergeCell ref="AK43:AL43"/>
    <mergeCell ref="AK44:AL44"/>
    <mergeCell ref="AK33:AL33"/>
    <mergeCell ref="AK34:AL34"/>
    <mergeCell ref="AK35:AL35"/>
    <mergeCell ref="AK36:AL36"/>
    <mergeCell ref="AK37:AL37"/>
    <mergeCell ref="AK38:AL38"/>
    <mergeCell ref="AM19:AN19"/>
    <mergeCell ref="AM20:AN20"/>
    <mergeCell ref="AM21:AN21"/>
    <mergeCell ref="AM22:AN22"/>
    <mergeCell ref="AK45:AL45"/>
    <mergeCell ref="AK46:AL46"/>
    <mergeCell ref="AK39:AL39"/>
    <mergeCell ref="AK40:AL40"/>
    <mergeCell ref="AK41:AL41"/>
    <mergeCell ref="AK42:AL42"/>
    <mergeCell ref="AM23:AN23"/>
    <mergeCell ref="AM24:AN24"/>
    <mergeCell ref="AM25:AN25"/>
    <mergeCell ref="AM26:AN26"/>
    <mergeCell ref="AM27:AN27"/>
    <mergeCell ref="AM28:AN28"/>
    <mergeCell ref="AM29:AN29"/>
    <mergeCell ref="AM30:AN30"/>
    <mergeCell ref="AM31:AN31"/>
    <mergeCell ref="AM32:AN32"/>
    <mergeCell ref="AM33:AN33"/>
    <mergeCell ref="AM34:AN34"/>
    <mergeCell ref="AM35:AN35"/>
    <mergeCell ref="AM36:AN36"/>
    <mergeCell ref="AM37:AN37"/>
    <mergeCell ref="AM38:AN38"/>
    <mergeCell ref="AM39:AN39"/>
    <mergeCell ref="AM40:AN40"/>
    <mergeCell ref="AM41:AN41"/>
    <mergeCell ref="AM42:AN42"/>
    <mergeCell ref="AM43:AN43"/>
    <mergeCell ref="AM44:AN44"/>
    <mergeCell ref="AM45:AN45"/>
    <mergeCell ref="AM46:AN46"/>
    <mergeCell ref="AO19:AP19"/>
    <mergeCell ref="AO20:AP20"/>
    <mergeCell ref="AO21:AP21"/>
    <mergeCell ref="AO22:AP22"/>
    <mergeCell ref="AO23:AP23"/>
    <mergeCell ref="AO24:AP24"/>
    <mergeCell ref="AO35:AP35"/>
    <mergeCell ref="AO36:AP36"/>
    <mergeCell ref="AO25:AP25"/>
    <mergeCell ref="AO26:AP26"/>
    <mergeCell ref="AO27:AP27"/>
    <mergeCell ref="AO28:AP28"/>
    <mergeCell ref="AO29:AP29"/>
    <mergeCell ref="AO30:AP30"/>
    <mergeCell ref="AO45:AP45"/>
    <mergeCell ref="AO46:AP46"/>
    <mergeCell ref="AO37:AP37"/>
    <mergeCell ref="AO38:AP38"/>
    <mergeCell ref="AO39:AP39"/>
    <mergeCell ref="AO40:AP40"/>
    <mergeCell ref="AO41:AP41"/>
    <mergeCell ref="AO42:AP42"/>
    <mergeCell ref="AQ19:AR19"/>
    <mergeCell ref="AQ20:AR20"/>
    <mergeCell ref="AQ21:AR21"/>
    <mergeCell ref="AQ22:AR22"/>
    <mergeCell ref="AO43:AP43"/>
    <mergeCell ref="AO44:AP44"/>
    <mergeCell ref="AO31:AP31"/>
    <mergeCell ref="AO32:AP32"/>
    <mergeCell ref="AO33:AP33"/>
    <mergeCell ref="AO34:AP34"/>
    <mergeCell ref="AQ23:AR23"/>
    <mergeCell ref="AQ24:AR24"/>
    <mergeCell ref="AQ25:AR25"/>
    <mergeCell ref="AQ26:AR26"/>
    <mergeCell ref="AQ27:AR27"/>
    <mergeCell ref="AQ28:AR28"/>
    <mergeCell ref="AQ29:AR29"/>
    <mergeCell ref="AQ30:AR30"/>
    <mergeCell ref="AQ31:AR31"/>
    <mergeCell ref="AQ32:AR32"/>
    <mergeCell ref="AQ33:AR33"/>
    <mergeCell ref="AQ34:AR34"/>
    <mergeCell ref="AQ35:AR35"/>
    <mergeCell ref="AQ36:AR36"/>
    <mergeCell ref="AQ37:AR37"/>
    <mergeCell ref="AQ38:AR38"/>
    <mergeCell ref="AQ39:AR39"/>
    <mergeCell ref="AQ40:AR40"/>
    <mergeCell ref="AQ41:AR41"/>
    <mergeCell ref="AQ42:AR42"/>
    <mergeCell ref="AQ43:AR43"/>
    <mergeCell ref="AQ44:AR44"/>
    <mergeCell ref="AQ45:AR45"/>
    <mergeCell ref="AQ46:AR46"/>
    <mergeCell ref="A47:B47"/>
    <mergeCell ref="C47:D47"/>
    <mergeCell ref="E47:F47"/>
    <mergeCell ref="G47:H47"/>
    <mergeCell ref="K47:L47"/>
    <mergeCell ref="N47:O47"/>
    <mergeCell ref="P47:Q47"/>
    <mergeCell ref="R47:S47"/>
    <mergeCell ref="T47:U47"/>
    <mergeCell ref="X47:Y47"/>
    <mergeCell ref="Z47:AA47"/>
    <mergeCell ref="AB47:AC47"/>
    <mergeCell ref="AD47:AE47"/>
    <mergeCell ref="AH47:AI47"/>
    <mergeCell ref="AK47:AL47"/>
    <mergeCell ref="AM47:AN47"/>
    <mergeCell ref="AO47:AP47"/>
    <mergeCell ref="AQ47:AR47"/>
    <mergeCell ref="A48:B48"/>
    <mergeCell ref="C48:D48"/>
    <mergeCell ref="E48:F48"/>
    <mergeCell ref="G48:H48"/>
    <mergeCell ref="K48:L48"/>
    <mergeCell ref="N48:O48"/>
    <mergeCell ref="P48:Q48"/>
    <mergeCell ref="R48:S48"/>
    <mergeCell ref="T48:U48"/>
    <mergeCell ref="X48:Y48"/>
    <mergeCell ref="Z48:AA48"/>
    <mergeCell ref="AB48:AC48"/>
    <mergeCell ref="AD48:AE48"/>
    <mergeCell ref="AH48:AI48"/>
    <mergeCell ref="AK48:AL48"/>
    <mergeCell ref="AM48:AN48"/>
    <mergeCell ref="AO48:AP48"/>
    <mergeCell ref="AQ48:AR48"/>
    <mergeCell ref="A49:B49"/>
    <mergeCell ref="C49:D49"/>
    <mergeCell ref="E49:F49"/>
    <mergeCell ref="G49:H49"/>
    <mergeCell ref="K49:L49"/>
    <mergeCell ref="N49:O49"/>
    <mergeCell ref="P49:Q49"/>
    <mergeCell ref="R49:S49"/>
    <mergeCell ref="T49:U49"/>
    <mergeCell ref="X49:Y49"/>
    <mergeCell ref="Z49:AA49"/>
    <mergeCell ref="AB49:AC49"/>
    <mergeCell ref="AD49:AE49"/>
    <mergeCell ref="AH49:AI49"/>
    <mergeCell ref="AK49:AL49"/>
    <mergeCell ref="AM49:AN49"/>
    <mergeCell ref="AO49:AP49"/>
    <mergeCell ref="AQ49:AR49"/>
    <mergeCell ref="A50:B50"/>
    <mergeCell ref="C50:D50"/>
    <mergeCell ref="E50:F50"/>
    <mergeCell ref="G50:H50"/>
    <mergeCell ref="K50:L50"/>
    <mergeCell ref="N50:O50"/>
    <mergeCell ref="P50:Q50"/>
    <mergeCell ref="R50:S50"/>
    <mergeCell ref="T50:U50"/>
    <mergeCell ref="X50:Y50"/>
    <mergeCell ref="Z50:AA50"/>
    <mergeCell ref="AB50:AC50"/>
    <mergeCell ref="AD50:AE50"/>
    <mergeCell ref="AH50:AI50"/>
    <mergeCell ref="AK50:AL50"/>
    <mergeCell ref="AM50:AN50"/>
    <mergeCell ref="AO50:AP50"/>
    <mergeCell ref="AQ50:AR50"/>
    <mergeCell ref="A51:B51"/>
    <mergeCell ref="C51:D51"/>
    <mergeCell ref="E51:F51"/>
    <mergeCell ref="G51:H51"/>
    <mergeCell ref="K51:L51"/>
    <mergeCell ref="N51:O51"/>
    <mergeCell ref="P51:Q51"/>
    <mergeCell ref="R51:S51"/>
    <mergeCell ref="T51:U51"/>
    <mergeCell ref="X51:Y51"/>
    <mergeCell ref="Z51:AA51"/>
    <mergeCell ref="AB51:AC51"/>
    <mergeCell ref="AD51:AE51"/>
    <mergeCell ref="AH51:AI51"/>
    <mergeCell ref="AK51:AL51"/>
    <mergeCell ref="AM51:AN51"/>
    <mergeCell ref="AO51:AP51"/>
    <mergeCell ref="AQ51:AR51"/>
    <mergeCell ref="A52:B52"/>
    <mergeCell ref="C52:D52"/>
    <mergeCell ref="E52:F52"/>
    <mergeCell ref="G52:H52"/>
    <mergeCell ref="K52:L52"/>
    <mergeCell ref="N52:O52"/>
    <mergeCell ref="P52:Q52"/>
    <mergeCell ref="R52:S52"/>
    <mergeCell ref="T52:U52"/>
    <mergeCell ref="X52:Y52"/>
    <mergeCell ref="Z52:AA52"/>
    <mergeCell ref="AB52:AC52"/>
    <mergeCell ref="AD52:AE52"/>
    <mergeCell ref="AH52:AI52"/>
    <mergeCell ref="AK52:AL52"/>
    <mergeCell ref="AM52:AN52"/>
    <mergeCell ref="AO52:AP52"/>
    <mergeCell ref="AQ52:AR52"/>
    <mergeCell ref="A53:B53"/>
    <mergeCell ref="C53:D53"/>
    <mergeCell ref="E53:F53"/>
    <mergeCell ref="G53:H53"/>
    <mergeCell ref="K53:L53"/>
    <mergeCell ref="N53:O53"/>
    <mergeCell ref="P53:Q53"/>
    <mergeCell ref="R53:S53"/>
    <mergeCell ref="T53:U53"/>
    <mergeCell ref="X53:Y53"/>
    <mergeCell ref="Z53:AA53"/>
    <mergeCell ref="AB53:AC53"/>
    <mergeCell ref="AD53:AE53"/>
    <mergeCell ref="AH53:AI53"/>
    <mergeCell ref="AK53:AL53"/>
    <mergeCell ref="AM53:AN53"/>
    <mergeCell ref="AO53:AP53"/>
    <mergeCell ref="AQ53:AR53"/>
    <mergeCell ref="A54:B54"/>
    <mergeCell ref="C54:D54"/>
    <mergeCell ref="E54:F54"/>
    <mergeCell ref="G54:H54"/>
    <mergeCell ref="K54:L54"/>
    <mergeCell ref="N54:O54"/>
    <mergeCell ref="P54:Q54"/>
    <mergeCell ref="R54:S54"/>
    <mergeCell ref="T54:U54"/>
    <mergeCell ref="X54:Y54"/>
    <mergeCell ref="Z54:AA54"/>
    <mergeCell ref="AB54:AC54"/>
    <mergeCell ref="AD54:AE54"/>
    <mergeCell ref="AH54:AI54"/>
    <mergeCell ref="AK54:AL54"/>
    <mergeCell ref="AM54:AN54"/>
    <mergeCell ref="AO54:AP54"/>
    <mergeCell ref="AQ54:AR54"/>
    <mergeCell ref="A55:B55"/>
    <mergeCell ref="C55:D55"/>
    <mergeCell ref="E55:F55"/>
    <mergeCell ref="G55:H55"/>
    <mergeCell ref="K55:L55"/>
    <mergeCell ref="N55:O55"/>
    <mergeCell ref="P55:Q55"/>
    <mergeCell ref="R55:S55"/>
    <mergeCell ref="T55:U55"/>
    <mergeCell ref="X55:Y55"/>
    <mergeCell ref="Z55:AA55"/>
    <mergeCell ref="AB55:AC55"/>
    <mergeCell ref="AD55:AE55"/>
    <mergeCell ref="AH55:AI55"/>
    <mergeCell ref="AK55:AL55"/>
    <mergeCell ref="AM55:AN55"/>
    <mergeCell ref="AO55:AP55"/>
    <mergeCell ref="AQ55:AR55"/>
    <mergeCell ref="A56:B56"/>
    <mergeCell ref="C56:D56"/>
    <mergeCell ref="E56:F56"/>
    <mergeCell ref="G56:H56"/>
    <mergeCell ref="K56:L56"/>
    <mergeCell ref="N56:O56"/>
    <mergeCell ref="P56:Q56"/>
    <mergeCell ref="R56:S56"/>
    <mergeCell ref="T56:U56"/>
    <mergeCell ref="X56:Y56"/>
    <mergeCell ref="Z56:AA56"/>
    <mergeCell ref="AB56:AC56"/>
    <mergeCell ref="AD56:AE56"/>
    <mergeCell ref="AH56:AI56"/>
    <mergeCell ref="AK56:AL56"/>
    <mergeCell ref="AM56:AN56"/>
    <mergeCell ref="AO56:AP56"/>
    <mergeCell ref="AQ56:AR56"/>
    <mergeCell ref="A57:B57"/>
    <mergeCell ref="C57:D57"/>
    <mergeCell ref="E57:F57"/>
    <mergeCell ref="G57:H57"/>
    <mergeCell ref="K57:L57"/>
    <mergeCell ref="N57:O57"/>
    <mergeCell ref="P57:Q57"/>
    <mergeCell ref="R57:S57"/>
    <mergeCell ref="T57:U57"/>
    <mergeCell ref="X57:Y57"/>
    <mergeCell ref="Z57:AA57"/>
    <mergeCell ref="AB57:AC57"/>
    <mergeCell ref="AD57:AE57"/>
    <mergeCell ref="AH57:AI57"/>
    <mergeCell ref="AK57:AL57"/>
    <mergeCell ref="AM57:AN57"/>
    <mergeCell ref="AO57:AP57"/>
    <mergeCell ref="AQ57:AR57"/>
    <mergeCell ref="A58:B58"/>
    <mergeCell ref="C58:D58"/>
    <mergeCell ref="E58:F58"/>
    <mergeCell ref="G58:H58"/>
    <mergeCell ref="K58:L58"/>
    <mergeCell ref="N58:O58"/>
    <mergeCell ref="P58:Q58"/>
    <mergeCell ref="R58:S58"/>
    <mergeCell ref="T58:U58"/>
    <mergeCell ref="X58:Y58"/>
    <mergeCell ref="Z58:AA58"/>
    <mergeCell ref="AB58:AC58"/>
    <mergeCell ref="AD58:AE58"/>
    <mergeCell ref="AH58:AI58"/>
    <mergeCell ref="AK58:AL58"/>
    <mergeCell ref="AM58:AN58"/>
    <mergeCell ref="AO58:AP58"/>
    <mergeCell ref="AQ58:AR58"/>
    <mergeCell ref="A59:B59"/>
    <mergeCell ref="C59:D59"/>
    <mergeCell ref="E59:F59"/>
    <mergeCell ref="G59:H59"/>
    <mergeCell ref="K59:L59"/>
    <mergeCell ref="N59:O59"/>
    <mergeCell ref="P59:Q59"/>
    <mergeCell ref="R59:S59"/>
    <mergeCell ref="T59:U59"/>
    <mergeCell ref="X59:Y59"/>
    <mergeCell ref="Z59:AA59"/>
    <mergeCell ref="AB59:AC59"/>
    <mergeCell ref="AD59:AE59"/>
    <mergeCell ref="AH59:AI59"/>
    <mergeCell ref="AK59:AL59"/>
    <mergeCell ref="AM59:AN59"/>
    <mergeCell ref="AO59:AP59"/>
    <mergeCell ref="AQ59:AR59"/>
    <mergeCell ref="A60:B60"/>
    <mergeCell ref="C60:D60"/>
    <mergeCell ref="E60:F60"/>
    <mergeCell ref="G60:H60"/>
    <mergeCell ref="K60:L60"/>
    <mergeCell ref="N60:O60"/>
    <mergeCell ref="P60:Q60"/>
    <mergeCell ref="R60:S60"/>
    <mergeCell ref="T60:U60"/>
    <mergeCell ref="X60:Y60"/>
    <mergeCell ref="Z60:AA60"/>
    <mergeCell ref="AB60:AC60"/>
    <mergeCell ref="AD60:AE60"/>
    <mergeCell ref="AH60:AI60"/>
    <mergeCell ref="AK60:AL60"/>
    <mergeCell ref="AM60:AN60"/>
    <mergeCell ref="AO60:AP60"/>
    <mergeCell ref="AQ60:AR60"/>
    <mergeCell ref="A61:B61"/>
    <mergeCell ref="C61:D61"/>
    <mergeCell ref="E61:F61"/>
    <mergeCell ref="G61:H61"/>
    <mergeCell ref="K61:L61"/>
    <mergeCell ref="N61:O61"/>
    <mergeCell ref="P61:Q61"/>
    <mergeCell ref="R61:S61"/>
    <mergeCell ref="T61:U61"/>
    <mergeCell ref="X61:Y61"/>
    <mergeCell ref="Z61:AA61"/>
    <mergeCell ref="AB61:AC61"/>
    <mergeCell ref="AD61:AE61"/>
    <mergeCell ref="AH61:AI61"/>
    <mergeCell ref="AK61:AL61"/>
    <mergeCell ref="AM61:AN61"/>
    <mergeCell ref="AO61:AP61"/>
    <mergeCell ref="AQ61:AR61"/>
    <mergeCell ref="A62:B62"/>
    <mergeCell ref="C62:D62"/>
    <mergeCell ref="E62:F62"/>
    <mergeCell ref="G62:H62"/>
    <mergeCell ref="K62:L62"/>
    <mergeCell ref="N62:O62"/>
    <mergeCell ref="P62:Q62"/>
    <mergeCell ref="R62:S62"/>
    <mergeCell ref="T62:U62"/>
    <mergeCell ref="X62:Y62"/>
    <mergeCell ref="Z62:AA62"/>
    <mergeCell ref="AB62:AC62"/>
    <mergeCell ref="AD62:AE62"/>
    <mergeCell ref="AH62:AI62"/>
    <mergeCell ref="AK62:AL62"/>
    <mergeCell ref="AM62:AN62"/>
    <mergeCell ref="AO62:AP62"/>
    <mergeCell ref="AQ62:AR62"/>
    <mergeCell ref="A63:B63"/>
    <mergeCell ref="C63:D63"/>
    <mergeCell ref="E63:F63"/>
    <mergeCell ref="G63:H63"/>
    <mergeCell ref="K63:L63"/>
    <mergeCell ref="N63:O63"/>
    <mergeCell ref="P63:Q63"/>
    <mergeCell ref="R63:S63"/>
    <mergeCell ref="T63:U63"/>
    <mergeCell ref="X63:Y63"/>
    <mergeCell ref="Z63:AA63"/>
    <mergeCell ref="AB63:AC63"/>
    <mergeCell ref="AD63:AE63"/>
    <mergeCell ref="AH63:AI63"/>
    <mergeCell ref="AK63:AL63"/>
    <mergeCell ref="AM63:AN63"/>
    <mergeCell ref="AO63:AP63"/>
    <mergeCell ref="AQ63:AR63"/>
    <mergeCell ref="A64:B64"/>
    <mergeCell ref="C64:D64"/>
    <mergeCell ref="E64:F64"/>
    <mergeCell ref="G64:H64"/>
    <mergeCell ref="K64:L64"/>
    <mergeCell ref="N64:O64"/>
    <mergeCell ref="P64:Q64"/>
    <mergeCell ref="R64:S64"/>
    <mergeCell ref="T64:U64"/>
    <mergeCell ref="X64:Y64"/>
    <mergeCell ref="Z64:AA64"/>
    <mergeCell ref="AB64:AC64"/>
    <mergeCell ref="AD64:AE64"/>
    <mergeCell ref="AH64:AI64"/>
    <mergeCell ref="AK64:AL64"/>
    <mergeCell ref="AM64:AN64"/>
    <mergeCell ref="AO64:AP64"/>
    <mergeCell ref="AQ64:AR64"/>
    <mergeCell ref="A65:B65"/>
    <mergeCell ref="C65:D65"/>
    <mergeCell ref="E65:F65"/>
    <mergeCell ref="G65:H65"/>
    <mergeCell ref="K65:L65"/>
    <mergeCell ref="N65:O65"/>
    <mergeCell ref="P65:Q65"/>
    <mergeCell ref="R65:S65"/>
    <mergeCell ref="T65:U65"/>
    <mergeCell ref="X65:Y65"/>
    <mergeCell ref="Z65:AA65"/>
    <mergeCell ref="AB65:AC65"/>
    <mergeCell ref="AD65:AE65"/>
    <mergeCell ref="AH65:AI65"/>
    <mergeCell ref="AK65:AL65"/>
    <mergeCell ref="AM65:AN65"/>
    <mergeCell ref="AO65:AP65"/>
    <mergeCell ref="AQ65:AR65"/>
    <mergeCell ref="A66:B66"/>
    <mergeCell ref="C66:D66"/>
    <mergeCell ref="E66:F66"/>
    <mergeCell ref="G66:H66"/>
    <mergeCell ref="K66:L66"/>
    <mergeCell ref="N66:O66"/>
    <mergeCell ref="P66:Q66"/>
    <mergeCell ref="R66:S66"/>
    <mergeCell ref="T66:U66"/>
    <mergeCell ref="X66:Y66"/>
    <mergeCell ref="Z66:AA66"/>
    <mergeCell ref="AB66:AC66"/>
    <mergeCell ref="AD66:AE66"/>
    <mergeCell ref="AH66:AI66"/>
    <mergeCell ref="AK66:AL66"/>
    <mergeCell ref="AM66:AN66"/>
    <mergeCell ref="AO66:AP66"/>
    <mergeCell ref="AQ66:AR66"/>
    <mergeCell ref="A67:B67"/>
    <mergeCell ref="C67:D67"/>
    <mergeCell ref="E67:F67"/>
    <mergeCell ref="G67:H67"/>
    <mergeCell ref="K67:L67"/>
    <mergeCell ref="N67:O67"/>
    <mergeCell ref="P67:Q67"/>
    <mergeCell ref="R67:S67"/>
    <mergeCell ref="T67:U67"/>
    <mergeCell ref="X67:Y67"/>
    <mergeCell ref="Z67:AA67"/>
    <mergeCell ref="AB67:AC67"/>
    <mergeCell ref="AD67:AE67"/>
    <mergeCell ref="AH67:AI67"/>
    <mergeCell ref="AK67:AL67"/>
    <mergeCell ref="AM67:AN67"/>
    <mergeCell ref="AO67:AP67"/>
    <mergeCell ref="AQ67:AR67"/>
    <mergeCell ref="A68:B68"/>
    <mergeCell ref="C68:D68"/>
    <mergeCell ref="E68:F68"/>
    <mergeCell ref="G68:H68"/>
    <mergeCell ref="K68:L68"/>
    <mergeCell ref="N68:O68"/>
    <mergeCell ref="P68:Q68"/>
    <mergeCell ref="R68:S68"/>
    <mergeCell ref="T68:U68"/>
    <mergeCell ref="X68:Y68"/>
    <mergeCell ref="Z68:AA68"/>
    <mergeCell ref="AB68:AC68"/>
    <mergeCell ref="AD68:AE68"/>
    <mergeCell ref="AH68:AI68"/>
    <mergeCell ref="AK68:AL68"/>
    <mergeCell ref="AM68:AN68"/>
    <mergeCell ref="AO68:AP68"/>
    <mergeCell ref="AQ68:AR68"/>
    <mergeCell ref="A69:B69"/>
    <mergeCell ref="C69:D69"/>
    <mergeCell ref="E69:F69"/>
    <mergeCell ref="G69:H69"/>
    <mergeCell ref="K69:L69"/>
    <mergeCell ref="N69:O69"/>
    <mergeCell ref="P69:Q69"/>
    <mergeCell ref="R69:S69"/>
    <mergeCell ref="T69:U69"/>
    <mergeCell ref="X69:Y69"/>
    <mergeCell ref="Z69:AA69"/>
    <mergeCell ref="AB69:AC69"/>
    <mergeCell ref="AD69:AE69"/>
    <mergeCell ref="AH69:AI69"/>
    <mergeCell ref="AK69:AL69"/>
    <mergeCell ref="AM69:AN69"/>
    <mergeCell ref="AO69:AP69"/>
    <mergeCell ref="AQ69:AR69"/>
    <mergeCell ref="A70:B70"/>
    <mergeCell ref="C70:D70"/>
    <mergeCell ref="E70:F70"/>
    <mergeCell ref="G70:H70"/>
    <mergeCell ref="K70:L70"/>
    <mergeCell ref="N70:O70"/>
    <mergeCell ref="P70:Q70"/>
    <mergeCell ref="R70:S70"/>
    <mergeCell ref="T70:U70"/>
    <mergeCell ref="X70:Y70"/>
    <mergeCell ref="Z70:AA70"/>
    <mergeCell ref="AB70:AC70"/>
    <mergeCell ref="AD70:AE70"/>
    <mergeCell ref="AH70:AI70"/>
    <mergeCell ref="AK70:AL70"/>
    <mergeCell ref="AM70:AN70"/>
    <mergeCell ref="AO70:AP70"/>
    <mergeCell ref="AQ70:AR70"/>
    <mergeCell ref="A71:B71"/>
    <mergeCell ref="C71:D71"/>
    <mergeCell ref="E71:F71"/>
    <mergeCell ref="G71:H71"/>
    <mergeCell ref="K71:L71"/>
    <mergeCell ref="N71:O71"/>
    <mergeCell ref="P71:Q71"/>
    <mergeCell ref="R71:S71"/>
    <mergeCell ref="T71:U71"/>
    <mergeCell ref="X71:Y71"/>
    <mergeCell ref="Z71:AA71"/>
    <mergeCell ref="AB71:AC71"/>
    <mergeCell ref="AD71:AE71"/>
    <mergeCell ref="AH71:AI71"/>
    <mergeCell ref="AK71:AL71"/>
    <mergeCell ref="AM71:AN71"/>
    <mergeCell ref="AO71:AP71"/>
    <mergeCell ref="AQ71:AR71"/>
    <mergeCell ref="A72:B72"/>
    <mergeCell ref="C72:D72"/>
    <mergeCell ref="E72:F72"/>
    <mergeCell ref="G72:H72"/>
    <mergeCell ref="K72:L72"/>
    <mergeCell ref="N72:O72"/>
    <mergeCell ref="P72:Q72"/>
    <mergeCell ref="R72:S72"/>
    <mergeCell ref="T72:U72"/>
    <mergeCell ref="X72:Y72"/>
    <mergeCell ref="Z72:AA72"/>
    <mergeCell ref="AB72:AC72"/>
    <mergeCell ref="AD72:AE72"/>
    <mergeCell ref="AH72:AI72"/>
    <mergeCell ref="AK72:AL72"/>
    <mergeCell ref="AM72:AN72"/>
    <mergeCell ref="AO72:AP72"/>
    <mergeCell ref="AQ72:AR72"/>
    <mergeCell ref="A73:B73"/>
    <mergeCell ref="C73:D73"/>
    <mergeCell ref="E73:F73"/>
    <mergeCell ref="G73:H73"/>
    <mergeCell ref="K73:L73"/>
    <mergeCell ref="N73:O73"/>
    <mergeCell ref="P73:Q73"/>
    <mergeCell ref="R73:S73"/>
    <mergeCell ref="T73:U73"/>
    <mergeCell ref="X73:Y73"/>
    <mergeCell ref="Z73:AA73"/>
    <mergeCell ref="AB73:AC73"/>
    <mergeCell ref="AD73:AE73"/>
    <mergeCell ref="AH73:AI73"/>
    <mergeCell ref="AK73:AL73"/>
    <mergeCell ref="AM73:AN73"/>
    <mergeCell ref="AO73:AP73"/>
    <mergeCell ref="AQ73:AR73"/>
    <mergeCell ref="A74:B74"/>
    <mergeCell ref="C74:D74"/>
    <mergeCell ref="E74:F74"/>
    <mergeCell ref="G74:H74"/>
    <mergeCell ref="K74:L74"/>
    <mergeCell ref="N74:O74"/>
    <mergeCell ref="P74:Q74"/>
    <mergeCell ref="R74:S74"/>
    <mergeCell ref="T74:U74"/>
    <mergeCell ref="X74:Y74"/>
    <mergeCell ref="Z74:AA74"/>
    <mergeCell ref="AB74:AC74"/>
    <mergeCell ref="AD74:AE74"/>
    <mergeCell ref="AH74:AI74"/>
    <mergeCell ref="AK74:AL74"/>
    <mergeCell ref="AM74:AN74"/>
    <mergeCell ref="AO74:AP74"/>
    <mergeCell ref="AQ74:AR74"/>
    <mergeCell ref="A75:B75"/>
    <mergeCell ref="C75:D75"/>
    <mergeCell ref="E75:F75"/>
    <mergeCell ref="G75:H75"/>
    <mergeCell ref="K75:L75"/>
    <mergeCell ref="N75:O75"/>
    <mergeCell ref="P75:Q75"/>
    <mergeCell ref="R75:S75"/>
    <mergeCell ref="T75:U75"/>
    <mergeCell ref="X75:Y75"/>
    <mergeCell ref="Z75:AA75"/>
    <mergeCell ref="AB75:AC75"/>
    <mergeCell ref="AD75:AE75"/>
    <mergeCell ref="AH75:AI75"/>
    <mergeCell ref="AK75:AL75"/>
    <mergeCell ref="AM75:AN75"/>
    <mergeCell ref="AO75:AP75"/>
    <mergeCell ref="AQ75:AR75"/>
  </mergeCells>
  <printOptions/>
  <pageMargins left="0.75" right="0.75" top="1" bottom="1" header="0.5" footer="0.5"/>
  <pageSetup horizontalDpi="600" verticalDpi="600" orientation="landscape" paperSize="17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AS75"/>
  <sheetViews>
    <sheetView zoomScale="70" zoomScaleNormal="70" zoomScalePageLayoutView="0" workbookViewId="0" topLeftCell="A1">
      <pane ySplit="18" topLeftCell="A19" activePane="bottomLeft" state="frozen"/>
      <selection pane="topLeft" activeCell="T33" sqref="A33:U33"/>
      <selection pane="bottomLeft" activeCell="V70" sqref="V70"/>
    </sheetView>
  </sheetViews>
  <sheetFormatPr defaultColWidth="9.140625" defaultRowHeight="12.75"/>
  <cols>
    <col min="1" max="2" width="5.28125" style="0" customWidth="1"/>
    <col min="3" max="4" width="4.28125" style="0" customWidth="1"/>
    <col min="5" max="6" width="5.28125" style="0" customWidth="1"/>
    <col min="7" max="8" width="4.28125" style="0" customWidth="1"/>
    <col min="9" max="9" width="8.7109375" style="0" customWidth="1"/>
    <col min="10" max="10" width="13.7109375" style="0" customWidth="1"/>
    <col min="11" max="12" width="4.28125" style="0" customWidth="1"/>
    <col min="13" max="13" width="8.7109375" style="0" customWidth="1"/>
    <col min="14" max="15" width="4.28125" style="0" customWidth="1"/>
    <col min="16" max="17" width="5.28125" style="0" customWidth="1"/>
    <col min="18" max="19" width="4.28125" style="0" customWidth="1"/>
    <col min="20" max="21" width="5.28125" style="0" customWidth="1"/>
    <col min="22" max="22" width="11.7109375" style="0" customWidth="1"/>
    <col min="23" max="23" width="8.8515625" style="0" customWidth="1"/>
    <col min="24" max="25" width="5.28125" style="0" customWidth="1"/>
    <col min="26" max="27" width="4.28125" style="0" customWidth="1"/>
    <col min="28" max="29" width="5.28125" style="0" customWidth="1"/>
    <col min="30" max="31" width="4.28125" style="0" customWidth="1"/>
    <col min="32" max="32" width="8.7109375" style="0" customWidth="1"/>
    <col min="33" max="33" width="13.7109375" style="0" customWidth="1"/>
    <col min="34" max="35" width="4.28125" style="0" customWidth="1"/>
    <col min="36" max="36" width="8.7109375" style="0" customWidth="1"/>
    <col min="37" max="38" width="4.28125" style="0" customWidth="1"/>
    <col min="39" max="40" width="5.28125" style="0" customWidth="1"/>
    <col min="41" max="42" width="4.28125" style="0" customWidth="1"/>
    <col min="43" max="44" width="5.28125" style="0" customWidth="1"/>
    <col min="45" max="45" width="11.421875" style="0" customWidth="1"/>
    <col min="46" max="46" width="5.7109375" style="0" customWidth="1"/>
  </cols>
  <sheetData>
    <row r="1" spans="1:45" ht="12.75" customHeight="1">
      <c r="A1" s="188" t="s">
        <v>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90"/>
      <c r="W1" s="1"/>
      <c r="X1" s="250" t="s">
        <v>1</v>
      </c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251"/>
    </row>
    <row r="2" spans="1:45" ht="12.75" customHeight="1">
      <c r="A2" s="191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3"/>
      <c r="W2" s="2"/>
      <c r="X2" s="25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253"/>
    </row>
    <row r="3" spans="1:45" ht="12.75" customHeight="1" thickBot="1">
      <c r="A3" s="191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3"/>
      <c r="W3" s="2"/>
      <c r="X3" s="25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253"/>
    </row>
    <row r="4" spans="1:45" ht="12.75" customHeight="1">
      <c r="A4" s="194"/>
      <c r="B4" s="195"/>
      <c r="C4" s="197"/>
      <c r="D4" s="198"/>
      <c r="E4" s="232" t="s">
        <v>61</v>
      </c>
      <c r="F4" s="233"/>
      <c r="G4" s="233"/>
      <c r="H4" s="233"/>
      <c r="I4" s="233"/>
      <c r="J4" s="233"/>
      <c r="K4" s="234"/>
      <c r="L4" s="232" t="s">
        <v>62</v>
      </c>
      <c r="M4" s="233"/>
      <c r="N4" s="233"/>
      <c r="O4" s="233"/>
      <c r="P4" s="233"/>
      <c r="Q4" s="233"/>
      <c r="R4" s="233"/>
      <c r="S4" s="234"/>
      <c r="T4" s="202"/>
      <c r="U4" s="203"/>
      <c r="V4" s="204"/>
      <c r="W4" s="2"/>
      <c r="X4" s="202"/>
      <c r="Y4" s="203"/>
      <c r="Z4" s="203"/>
      <c r="AA4" s="204"/>
      <c r="AB4" s="232" t="s">
        <v>63</v>
      </c>
      <c r="AC4" s="233"/>
      <c r="AD4" s="233"/>
      <c r="AE4" s="233"/>
      <c r="AF4" s="233"/>
      <c r="AG4" s="233"/>
      <c r="AH4" s="234"/>
      <c r="AI4" s="232" t="s">
        <v>64</v>
      </c>
      <c r="AJ4" s="233"/>
      <c r="AK4" s="233"/>
      <c r="AL4" s="233"/>
      <c r="AM4" s="233"/>
      <c r="AN4" s="233"/>
      <c r="AO4" s="233"/>
      <c r="AP4" s="234"/>
      <c r="AQ4" s="202"/>
      <c r="AR4" s="203"/>
      <c r="AS4" s="247"/>
    </row>
    <row r="5" spans="1:45" ht="12.75" customHeight="1" thickBot="1">
      <c r="A5" s="196"/>
      <c r="B5" s="195"/>
      <c r="C5" s="197"/>
      <c r="D5" s="198"/>
      <c r="E5" s="235"/>
      <c r="F5" s="236"/>
      <c r="G5" s="236"/>
      <c r="H5" s="236"/>
      <c r="I5" s="236"/>
      <c r="J5" s="236"/>
      <c r="K5" s="237"/>
      <c r="L5" s="235"/>
      <c r="M5" s="236"/>
      <c r="N5" s="236"/>
      <c r="O5" s="236"/>
      <c r="P5" s="236"/>
      <c r="Q5" s="236"/>
      <c r="R5" s="236"/>
      <c r="S5" s="237"/>
      <c r="T5" s="202"/>
      <c r="U5" s="203"/>
      <c r="V5" s="204"/>
      <c r="W5" s="2"/>
      <c r="X5" s="202"/>
      <c r="Y5" s="203"/>
      <c r="Z5" s="203"/>
      <c r="AA5" s="204"/>
      <c r="AB5" s="235"/>
      <c r="AC5" s="236"/>
      <c r="AD5" s="236"/>
      <c r="AE5" s="236"/>
      <c r="AF5" s="236"/>
      <c r="AG5" s="236"/>
      <c r="AH5" s="237"/>
      <c r="AI5" s="235"/>
      <c r="AJ5" s="236"/>
      <c r="AK5" s="236"/>
      <c r="AL5" s="236"/>
      <c r="AM5" s="236"/>
      <c r="AN5" s="236"/>
      <c r="AO5" s="236"/>
      <c r="AP5" s="237"/>
      <c r="AQ5" s="202"/>
      <c r="AR5" s="203"/>
      <c r="AS5" s="247"/>
    </row>
    <row r="6" spans="1:45" ht="12.75" customHeight="1" thickBot="1">
      <c r="A6" s="168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70"/>
      <c r="W6" s="2"/>
      <c r="X6" s="248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249"/>
    </row>
    <row r="7" spans="1:45" ht="12.75" customHeight="1">
      <c r="A7" s="171" t="s">
        <v>2</v>
      </c>
      <c r="B7" s="172"/>
      <c r="C7" s="172"/>
      <c r="D7" s="172"/>
      <c r="E7" s="172"/>
      <c r="F7" s="172"/>
      <c r="G7" s="172"/>
      <c r="H7" s="172"/>
      <c r="I7" s="173"/>
      <c r="J7" s="177" t="s">
        <v>3</v>
      </c>
      <c r="K7" s="178"/>
      <c r="L7" s="179"/>
      <c r="M7" s="180" t="s">
        <v>5</v>
      </c>
      <c r="N7" s="172"/>
      <c r="O7" s="172"/>
      <c r="P7" s="172"/>
      <c r="Q7" s="172"/>
      <c r="R7" s="172"/>
      <c r="S7" s="172"/>
      <c r="T7" s="172"/>
      <c r="U7" s="173"/>
      <c r="V7" s="184" t="s">
        <v>0</v>
      </c>
      <c r="W7" s="2"/>
      <c r="X7" s="180" t="s">
        <v>2</v>
      </c>
      <c r="Y7" s="172"/>
      <c r="Z7" s="172"/>
      <c r="AA7" s="172"/>
      <c r="AB7" s="172"/>
      <c r="AC7" s="172"/>
      <c r="AD7" s="172"/>
      <c r="AE7" s="172"/>
      <c r="AF7" s="173"/>
      <c r="AG7" s="177" t="s">
        <v>3</v>
      </c>
      <c r="AH7" s="178"/>
      <c r="AI7" s="179"/>
      <c r="AJ7" s="180" t="s">
        <v>5</v>
      </c>
      <c r="AK7" s="172"/>
      <c r="AL7" s="172"/>
      <c r="AM7" s="172"/>
      <c r="AN7" s="172"/>
      <c r="AO7" s="172"/>
      <c r="AP7" s="172"/>
      <c r="AQ7" s="172"/>
      <c r="AR7" s="173"/>
      <c r="AS7" s="244" t="s">
        <v>0</v>
      </c>
    </row>
    <row r="8" spans="1:45" ht="12.75" customHeight="1" thickBot="1">
      <c r="A8" s="174"/>
      <c r="B8" s="175"/>
      <c r="C8" s="175"/>
      <c r="D8" s="175"/>
      <c r="E8" s="175"/>
      <c r="F8" s="175"/>
      <c r="G8" s="175"/>
      <c r="H8" s="175"/>
      <c r="I8" s="176"/>
      <c r="J8" s="187" t="s">
        <v>4</v>
      </c>
      <c r="K8" s="175"/>
      <c r="L8" s="176"/>
      <c r="M8" s="181"/>
      <c r="N8" s="182"/>
      <c r="O8" s="182"/>
      <c r="P8" s="182"/>
      <c r="Q8" s="182"/>
      <c r="R8" s="182"/>
      <c r="S8" s="182"/>
      <c r="T8" s="182"/>
      <c r="U8" s="183"/>
      <c r="V8" s="185"/>
      <c r="W8" s="2"/>
      <c r="X8" s="187"/>
      <c r="Y8" s="175"/>
      <c r="Z8" s="175"/>
      <c r="AA8" s="175"/>
      <c r="AB8" s="175"/>
      <c r="AC8" s="175"/>
      <c r="AD8" s="175"/>
      <c r="AE8" s="175"/>
      <c r="AF8" s="176"/>
      <c r="AG8" s="187" t="s">
        <v>4</v>
      </c>
      <c r="AH8" s="175"/>
      <c r="AI8" s="176"/>
      <c r="AJ8" s="181"/>
      <c r="AK8" s="182"/>
      <c r="AL8" s="182"/>
      <c r="AM8" s="182"/>
      <c r="AN8" s="182"/>
      <c r="AO8" s="182"/>
      <c r="AP8" s="182"/>
      <c r="AQ8" s="182"/>
      <c r="AR8" s="183"/>
      <c r="AS8" s="245"/>
    </row>
    <row r="9" spans="1:45" ht="12.75" customHeight="1">
      <c r="A9" s="165" t="s">
        <v>6</v>
      </c>
      <c r="B9" s="152" t="s">
        <v>7</v>
      </c>
      <c r="C9" s="165" t="s">
        <v>8</v>
      </c>
      <c r="D9" s="152" t="s">
        <v>9</v>
      </c>
      <c r="E9" s="165" t="s">
        <v>7</v>
      </c>
      <c r="F9" s="152" t="s">
        <v>10</v>
      </c>
      <c r="G9" s="165" t="s">
        <v>11</v>
      </c>
      <c r="H9" s="152" t="s">
        <v>12</v>
      </c>
      <c r="I9" s="162" t="s">
        <v>13</v>
      </c>
      <c r="J9" s="162" t="s">
        <v>14</v>
      </c>
      <c r="K9" s="159" t="s">
        <v>15</v>
      </c>
      <c r="L9" s="152" t="s">
        <v>16</v>
      </c>
      <c r="M9" s="162" t="s">
        <v>13</v>
      </c>
      <c r="N9" s="155" t="s">
        <v>11</v>
      </c>
      <c r="O9" s="152" t="s">
        <v>12</v>
      </c>
      <c r="P9" s="155" t="s">
        <v>7</v>
      </c>
      <c r="Q9" s="152" t="s">
        <v>10</v>
      </c>
      <c r="R9" s="155" t="s">
        <v>8</v>
      </c>
      <c r="S9" s="152" t="s">
        <v>9</v>
      </c>
      <c r="T9" s="155" t="s">
        <v>6</v>
      </c>
      <c r="U9" s="152" t="s">
        <v>7</v>
      </c>
      <c r="V9" s="185"/>
      <c r="W9" s="2"/>
      <c r="X9" s="159" t="s">
        <v>6</v>
      </c>
      <c r="Y9" s="152" t="s">
        <v>7</v>
      </c>
      <c r="Z9" s="155" t="s">
        <v>8</v>
      </c>
      <c r="AA9" s="152" t="s">
        <v>9</v>
      </c>
      <c r="AB9" s="155" t="s">
        <v>7</v>
      </c>
      <c r="AC9" s="152" t="s">
        <v>10</v>
      </c>
      <c r="AD9" s="155" t="s">
        <v>11</v>
      </c>
      <c r="AE9" s="152" t="s">
        <v>12</v>
      </c>
      <c r="AF9" s="162" t="s">
        <v>13</v>
      </c>
      <c r="AG9" s="162" t="s">
        <v>14</v>
      </c>
      <c r="AH9" s="159" t="s">
        <v>15</v>
      </c>
      <c r="AI9" s="152" t="s">
        <v>16</v>
      </c>
      <c r="AJ9" s="162" t="s">
        <v>13</v>
      </c>
      <c r="AK9" s="155" t="s">
        <v>11</v>
      </c>
      <c r="AL9" s="152" t="s">
        <v>12</v>
      </c>
      <c r="AM9" s="155" t="s">
        <v>7</v>
      </c>
      <c r="AN9" s="152" t="s">
        <v>10</v>
      </c>
      <c r="AO9" s="155" t="s">
        <v>8</v>
      </c>
      <c r="AP9" s="152" t="s">
        <v>9</v>
      </c>
      <c r="AQ9" s="155" t="s">
        <v>6</v>
      </c>
      <c r="AR9" s="152" t="s">
        <v>7</v>
      </c>
      <c r="AS9" s="245"/>
    </row>
    <row r="10" spans="1:45" ht="12.75" customHeight="1">
      <c r="A10" s="166"/>
      <c r="B10" s="153"/>
      <c r="C10" s="166"/>
      <c r="D10" s="153"/>
      <c r="E10" s="166"/>
      <c r="F10" s="153"/>
      <c r="G10" s="166"/>
      <c r="H10" s="153"/>
      <c r="I10" s="163"/>
      <c r="J10" s="163"/>
      <c r="K10" s="160"/>
      <c r="L10" s="153"/>
      <c r="M10" s="163"/>
      <c r="N10" s="156"/>
      <c r="O10" s="153"/>
      <c r="P10" s="156"/>
      <c r="Q10" s="153"/>
      <c r="R10" s="156"/>
      <c r="S10" s="153"/>
      <c r="T10" s="156"/>
      <c r="U10" s="153"/>
      <c r="V10" s="185"/>
      <c r="W10" s="2"/>
      <c r="X10" s="160"/>
      <c r="Y10" s="153"/>
      <c r="Z10" s="156"/>
      <c r="AA10" s="153"/>
      <c r="AB10" s="156"/>
      <c r="AC10" s="153"/>
      <c r="AD10" s="156"/>
      <c r="AE10" s="153"/>
      <c r="AF10" s="163"/>
      <c r="AG10" s="163"/>
      <c r="AH10" s="160"/>
      <c r="AI10" s="153"/>
      <c r="AJ10" s="163"/>
      <c r="AK10" s="156"/>
      <c r="AL10" s="153"/>
      <c r="AM10" s="156"/>
      <c r="AN10" s="153"/>
      <c r="AO10" s="156"/>
      <c r="AP10" s="153"/>
      <c r="AQ10" s="156"/>
      <c r="AR10" s="153"/>
      <c r="AS10" s="245"/>
    </row>
    <row r="11" spans="1:45" ht="12.75" customHeight="1">
      <c r="A11" s="166"/>
      <c r="B11" s="153"/>
      <c r="C11" s="166"/>
      <c r="D11" s="153"/>
      <c r="E11" s="166"/>
      <c r="F11" s="153"/>
      <c r="G11" s="166"/>
      <c r="H11" s="153"/>
      <c r="I11" s="163"/>
      <c r="J11" s="163"/>
      <c r="K11" s="160"/>
      <c r="L11" s="153"/>
      <c r="M11" s="163"/>
      <c r="N11" s="156"/>
      <c r="O11" s="153"/>
      <c r="P11" s="156"/>
      <c r="Q11" s="153"/>
      <c r="R11" s="156"/>
      <c r="S11" s="153"/>
      <c r="T11" s="156"/>
      <c r="U11" s="153"/>
      <c r="V11" s="185"/>
      <c r="W11" s="2"/>
      <c r="X11" s="160"/>
      <c r="Y11" s="153"/>
      <c r="Z11" s="156"/>
      <c r="AA11" s="153"/>
      <c r="AB11" s="156"/>
      <c r="AC11" s="153"/>
      <c r="AD11" s="156"/>
      <c r="AE11" s="153"/>
      <c r="AF11" s="163"/>
      <c r="AG11" s="163"/>
      <c r="AH11" s="160"/>
      <c r="AI11" s="153"/>
      <c r="AJ11" s="163"/>
      <c r="AK11" s="156"/>
      <c r="AL11" s="153"/>
      <c r="AM11" s="156"/>
      <c r="AN11" s="153"/>
      <c r="AO11" s="156"/>
      <c r="AP11" s="153"/>
      <c r="AQ11" s="156"/>
      <c r="AR11" s="153"/>
      <c r="AS11" s="245"/>
    </row>
    <row r="12" spans="1:45" ht="12.75" customHeight="1">
      <c r="A12" s="166"/>
      <c r="B12" s="153"/>
      <c r="C12" s="166"/>
      <c r="D12" s="153"/>
      <c r="E12" s="166"/>
      <c r="F12" s="153"/>
      <c r="G12" s="166"/>
      <c r="H12" s="153"/>
      <c r="I12" s="163"/>
      <c r="J12" s="163"/>
      <c r="K12" s="160"/>
      <c r="L12" s="153"/>
      <c r="M12" s="163"/>
      <c r="N12" s="156"/>
      <c r="O12" s="153"/>
      <c r="P12" s="156"/>
      <c r="Q12" s="153"/>
      <c r="R12" s="156"/>
      <c r="S12" s="153"/>
      <c r="T12" s="156"/>
      <c r="U12" s="153"/>
      <c r="V12" s="185"/>
      <c r="W12" s="2"/>
      <c r="X12" s="160"/>
      <c r="Y12" s="153"/>
      <c r="Z12" s="156"/>
      <c r="AA12" s="153"/>
      <c r="AB12" s="156"/>
      <c r="AC12" s="153"/>
      <c r="AD12" s="156"/>
      <c r="AE12" s="153"/>
      <c r="AF12" s="163"/>
      <c r="AG12" s="163"/>
      <c r="AH12" s="160"/>
      <c r="AI12" s="153"/>
      <c r="AJ12" s="163"/>
      <c r="AK12" s="156"/>
      <c r="AL12" s="153"/>
      <c r="AM12" s="156"/>
      <c r="AN12" s="153"/>
      <c r="AO12" s="156"/>
      <c r="AP12" s="153"/>
      <c r="AQ12" s="156"/>
      <c r="AR12" s="153"/>
      <c r="AS12" s="245"/>
    </row>
    <row r="13" spans="1:45" ht="12.75" customHeight="1">
      <c r="A13" s="166"/>
      <c r="B13" s="153"/>
      <c r="C13" s="166"/>
      <c r="D13" s="153"/>
      <c r="E13" s="166"/>
      <c r="F13" s="153"/>
      <c r="G13" s="166"/>
      <c r="H13" s="153"/>
      <c r="I13" s="163"/>
      <c r="J13" s="163"/>
      <c r="K13" s="160"/>
      <c r="L13" s="153"/>
      <c r="M13" s="163"/>
      <c r="N13" s="156"/>
      <c r="O13" s="153"/>
      <c r="P13" s="156"/>
      <c r="Q13" s="153"/>
      <c r="R13" s="156"/>
      <c r="S13" s="153"/>
      <c r="T13" s="156"/>
      <c r="U13" s="153"/>
      <c r="V13" s="185"/>
      <c r="W13" s="2"/>
      <c r="X13" s="160"/>
      <c r="Y13" s="153"/>
      <c r="Z13" s="156"/>
      <c r="AA13" s="153"/>
      <c r="AB13" s="156"/>
      <c r="AC13" s="153"/>
      <c r="AD13" s="156"/>
      <c r="AE13" s="153"/>
      <c r="AF13" s="163"/>
      <c r="AG13" s="163"/>
      <c r="AH13" s="160"/>
      <c r="AI13" s="153"/>
      <c r="AJ13" s="163"/>
      <c r="AK13" s="156"/>
      <c r="AL13" s="153"/>
      <c r="AM13" s="156"/>
      <c r="AN13" s="153"/>
      <c r="AO13" s="156"/>
      <c r="AP13" s="153"/>
      <c r="AQ13" s="156"/>
      <c r="AR13" s="153"/>
      <c r="AS13" s="245"/>
    </row>
    <row r="14" spans="1:45" ht="12.75" customHeight="1">
      <c r="A14" s="166"/>
      <c r="B14" s="153"/>
      <c r="C14" s="166"/>
      <c r="D14" s="153"/>
      <c r="E14" s="166"/>
      <c r="F14" s="153"/>
      <c r="G14" s="166"/>
      <c r="H14" s="153"/>
      <c r="I14" s="163"/>
      <c r="J14" s="163"/>
      <c r="K14" s="160"/>
      <c r="L14" s="153"/>
      <c r="M14" s="163"/>
      <c r="N14" s="156"/>
      <c r="O14" s="153"/>
      <c r="P14" s="156"/>
      <c r="Q14" s="153"/>
      <c r="R14" s="156"/>
      <c r="S14" s="153"/>
      <c r="T14" s="156"/>
      <c r="U14" s="153"/>
      <c r="V14" s="185"/>
      <c r="W14" s="2"/>
      <c r="X14" s="160"/>
      <c r="Y14" s="153"/>
      <c r="Z14" s="156"/>
      <c r="AA14" s="153"/>
      <c r="AB14" s="156"/>
      <c r="AC14" s="153"/>
      <c r="AD14" s="156"/>
      <c r="AE14" s="153"/>
      <c r="AF14" s="163"/>
      <c r="AG14" s="163"/>
      <c r="AH14" s="160"/>
      <c r="AI14" s="153"/>
      <c r="AJ14" s="163"/>
      <c r="AK14" s="156"/>
      <c r="AL14" s="153"/>
      <c r="AM14" s="156"/>
      <c r="AN14" s="153"/>
      <c r="AO14" s="156"/>
      <c r="AP14" s="153"/>
      <c r="AQ14" s="156"/>
      <c r="AR14" s="153"/>
      <c r="AS14" s="245"/>
    </row>
    <row r="15" spans="1:45" ht="12.75" customHeight="1">
      <c r="A15" s="166"/>
      <c r="B15" s="153"/>
      <c r="C15" s="166"/>
      <c r="D15" s="153"/>
      <c r="E15" s="166"/>
      <c r="F15" s="153"/>
      <c r="G15" s="166"/>
      <c r="H15" s="153"/>
      <c r="I15" s="163"/>
      <c r="J15" s="163"/>
      <c r="K15" s="160"/>
      <c r="L15" s="153"/>
      <c r="M15" s="163"/>
      <c r="N15" s="156"/>
      <c r="O15" s="153"/>
      <c r="P15" s="156"/>
      <c r="Q15" s="153"/>
      <c r="R15" s="156"/>
      <c r="S15" s="153"/>
      <c r="T15" s="156"/>
      <c r="U15" s="153"/>
      <c r="V15" s="185"/>
      <c r="W15" s="2"/>
      <c r="X15" s="160"/>
      <c r="Y15" s="153"/>
      <c r="Z15" s="156"/>
      <c r="AA15" s="153"/>
      <c r="AB15" s="156"/>
      <c r="AC15" s="153"/>
      <c r="AD15" s="156"/>
      <c r="AE15" s="153"/>
      <c r="AF15" s="163"/>
      <c r="AG15" s="163"/>
      <c r="AH15" s="160"/>
      <c r="AI15" s="153"/>
      <c r="AJ15" s="163"/>
      <c r="AK15" s="156"/>
      <c r="AL15" s="153"/>
      <c r="AM15" s="156"/>
      <c r="AN15" s="153"/>
      <c r="AO15" s="156"/>
      <c r="AP15" s="153"/>
      <c r="AQ15" s="156"/>
      <c r="AR15" s="153"/>
      <c r="AS15" s="245"/>
    </row>
    <row r="16" spans="1:45" ht="12.75" customHeight="1">
      <c r="A16" s="166"/>
      <c r="B16" s="153"/>
      <c r="C16" s="166"/>
      <c r="D16" s="153"/>
      <c r="E16" s="166"/>
      <c r="F16" s="153"/>
      <c r="G16" s="166"/>
      <c r="H16" s="153"/>
      <c r="I16" s="163"/>
      <c r="J16" s="163"/>
      <c r="K16" s="160"/>
      <c r="L16" s="153"/>
      <c r="M16" s="163"/>
      <c r="N16" s="156"/>
      <c r="O16" s="153"/>
      <c r="P16" s="156"/>
      <c r="Q16" s="153"/>
      <c r="R16" s="156"/>
      <c r="S16" s="153"/>
      <c r="T16" s="156"/>
      <c r="U16" s="153"/>
      <c r="V16" s="185"/>
      <c r="W16" s="2"/>
      <c r="X16" s="160"/>
      <c r="Y16" s="153"/>
      <c r="Z16" s="156"/>
      <c r="AA16" s="153"/>
      <c r="AB16" s="156"/>
      <c r="AC16" s="153"/>
      <c r="AD16" s="156"/>
      <c r="AE16" s="153"/>
      <c r="AF16" s="163"/>
      <c r="AG16" s="163"/>
      <c r="AH16" s="160"/>
      <c r="AI16" s="153"/>
      <c r="AJ16" s="163"/>
      <c r="AK16" s="156"/>
      <c r="AL16" s="153"/>
      <c r="AM16" s="156"/>
      <c r="AN16" s="153"/>
      <c r="AO16" s="156"/>
      <c r="AP16" s="153"/>
      <c r="AQ16" s="156"/>
      <c r="AR16" s="153"/>
      <c r="AS16" s="245"/>
    </row>
    <row r="17" spans="1:45" ht="12.75" customHeight="1">
      <c r="A17" s="166"/>
      <c r="B17" s="153"/>
      <c r="C17" s="166"/>
      <c r="D17" s="153"/>
      <c r="E17" s="166"/>
      <c r="F17" s="153"/>
      <c r="G17" s="166"/>
      <c r="H17" s="153"/>
      <c r="I17" s="163"/>
      <c r="J17" s="163"/>
      <c r="K17" s="160"/>
      <c r="L17" s="153"/>
      <c r="M17" s="163"/>
      <c r="N17" s="156"/>
      <c r="O17" s="153"/>
      <c r="P17" s="156"/>
      <c r="Q17" s="153"/>
      <c r="R17" s="156"/>
      <c r="S17" s="153"/>
      <c r="T17" s="156"/>
      <c r="U17" s="153"/>
      <c r="V17" s="185"/>
      <c r="W17" s="2"/>
      <c r="X17" s="160"/>
      <c r="Y17" s="153"/>
      <c r="Z17" s="156"/>
      <c r="AA17" s="153"/>
      <c r="AB17" s="156"/>
      <c r="AC17" s="153"/>
      <c r="AD17" s="156"/>
      <c r="AE17" s="153"/>
      <c r="AF17" s="163"/>
      <c r="AG17" s="163"/>
      <c r="AH17" s="160"/>
      <c r="AI17" s="153"/>
      <c r="AJ17" s="163"/>
      <c r="AK17" s="156"/>
      <c r="AL17" s="153"/>
      <c r="AM17" s="156"/>
      <c r="AN17" s="153"/>
      <c r="AO17" s="156"/>
      <c r="AP17" s="153"/>
      <c r="AQ17" s="156"/>
      <c r="AR17" s="153"/>
      <c r="AS17" s="245"/>
    </row>
    <row r="18" spans="1:45" ht="12.75" customHeight="1" thickBot="1">
      <c r="A18" s="167"/>
      <c r="B18" s="154"/>
      <c r="C18" s="167"/>
      <c r="D18" s="154"/>
      <c r="E18" s="167"/>
      <c r="F18" s="154"/>
      <c r="G18" s="167"/>
      <c r="H18" s="154"/>
      <c r="I18" s="164"/>
      <c r="J18" s="164"/>
      <c r="K18" s="161"/>
      <c r="L18" s="154"/>
      <c r="M18" s="164"/>
      <c r="N18" s="157"/>
      <c r="O18" s="154"/>
      <c r="P18" s="157"/>
      <c r="Q18" s="154"/>
      <c r="R18" s="157"/>
      <c r="S18" s="154"/>
      <c r="T18" s="157"/>
      <c r="U18" s="154"/>
      <c r="V18" s="186"/>
      <c r="W18" s="2"/>
      <c r="X18" s="161"/>
      <c r="Y18" s="154"/>
      <c r="Z18" s="157"/>
      <c r="AA18" s="154"/>
      <c r="AB18" s="157"/>
      <c r="AC18" s="154"/>
      <c r="AD18" s="157"/>
      <c r="AE18" s="154"/>
      <c r="AF18" s="164"/>
      <c r="AG18" s="164"/>
      <c r="AH18" s="161"/>
      <c r="AI18" s="154"/>
      <c r="AJ18" s="164"/>
      <c r="AK18" s="157"/>
      <c r="AL18" s="154"/>
      <c r="AM18" s="157"/>
      <c r="AN18" s="154"/>
      <c r="AO18" s="157"/>
      <c r="AP18" s="154"/>
      <c r="AQ18" s="157"/>
      <c r="AR18" s="154"/>
      <c r="AS18" s="246"/>
    </row>
    <row r="19" spans="1:45" s="8" customFormat="1" ht="12.75" customHeight="1">
      <c r="A19" s="158"/>
      <c r="B19" s="144"/>
      <c r="C19" s="143"/>
      <c r="D19" s="144"/>
      <c r="E19" s="143"/>
      <c r="F19" s="144"/>
      <c r="G19" s="143"/>
      <c r="H19" s="144"/>
      <c r="I19" s="4"/>
      <c r="J19" s="5"/>
      <c r="K19" s="143"/>
      <c r="L19" s="144"/>
      <c r="M19" s="4"/>
      <c r="N19" s="143"/>
      <c r="O19" s="144"/>
      <c r="P19" s="143"/>
      <c r="Q19" s="144"/>
      <c r="R19" s="143"/>
      <c r="S19" s="144"/>
      <c r="T19" s="143"/>
      <c r="U19" s="144"/>
      <c r="V19" s="4"/>
      <c r="W19" s="3"/>
      <c r="X19" s="143"/>
      <c r="Y19" s="144"/>
      <c r="Z19" s="143"/>
      <c r="AA19" s="144"/>
      <c r="AB19" s="143"/>
      <c r="AC19" s="144"/>
      <c r="AD19" s="143"/>
      <c r="AE19" s="144"/>
      <c r="AF19" s="4"/>
      <c r="AG19" s="6"/>
      <c r="AH19" s="143"/>
      <c r="AI19" s="144"/>
      <c r="AJ19" s="4"/>
      <c r="AK19" s="143"/>
      <c r="AL19" s="144"/>
      <c r="AM19" s="143"/>
      <c r="AN19" s="144"/>
      <c r="AO19" s="143"/>
      <c r="AP19" s="144"/>
      <c r="AQ19" s="143"/>
      <c r="AR19" s="144"/>
      <c r="AS19" s="7"/>
    </row>
    <row r="20" spans="1:45" s="8" customFormat="1" ht="12.75" customHeight="1">
      <c r="A20" s="226"/>
      <c r="B20" s="224"/>
      <c r="C20" s="226"/>
      <c r="D20" s="224"/>
      <c r="E20" s="226"/>
      <c r="F20" s="224"/>
      <c r="G20" s="226"/>
      <c r="H20" s="224"/>
      <c r="I20" s="51"/>
      <c r="J20" s="36">
        <f>'SR 12 RAMP C MASTER'!$J21</f>
        <v>86300</v>
      </c>
      <c r="K20" s="123">
        <f>'SR 12 RAMP C MASTER'!$K21</f>
        <v>790.3843</v>
      </c>
      <c r="L20" s="124"/>
      <c r="M20" s="72">
        <f>'SR 12 RAMP C MASTER'!$M21</f>
        <v>16</v>
      </c>
      <c r="N20" s="125">
        <f>'SR 12 RAMP C MASTER'!$N21</f>
        <v>0.0175</v>
      </c>
      <c r="O20" s="126"/>
      <c r="P20" s="125">
        <f>'SR 12 RAMP C MASTER'!$P21</f>
        <v>0.28</v>
      </c>
      <c r="Q20" s="126"/>
      <c r="R20" s="254" t="str">
        <f>'SR 12 RAMP C MASTER'!R21</f>
        <v>190:1</v>
      </c>
      <c r="S20" s="228"/>
      <c r="T20" s="123">
        <f>'SR 12 RAMP C MASTER'!$T21</f>
        <v>790.6643</v>
      </c>
      <c r="U20" s="124"/>
      <c r="V20" s="88">
        <f>'SR 12 RAMP C MASTER'!V21</f>
        <v>0</v>
      </c>
      <c r="W20" s="3"/>
      <c r="X20" s="112"/>
      <c r="Y20" s="113"/>
      <c r="Z20" s="112"/>
      <c r="AA20" s="113"/>
      <c r="AB20" s="112"/>
      <c r="AC20" s="113"/>
      <c r="AD20" s="112"/>
      <c r="AE20" s="113"/>
      <c r="AF20" s="9"/>
      <c r="AG20" s="81">
        <f>'SR 12 RAMP C MASTER'!$J33</f>
        <v>86519.428</v>
      </c>
      <c r="AH20" s="123">
        <f>'SR 12 RAMP C MASTER'!$K33</f>
        <v>781.1485872160887</v>
      </c>
      <c r="AI20" s="124"/>
      <c r="AJ20" s="72">
        <f>'SR 12 RAMP C MASTER'!$M33</f>
        <v>16</v>
      </c>
      <c r="AK20" s="125">
        <f>'SR 12 RAMP C MASTER'!$N33</f>
        <v>0.039000333333332186</v>
      </c>
      <c r="AL20" s="126"/>
      <c r="AM20" s="125">
        <f>'SR 12 RAMP C MASTER'!$P33</f>
        <v>0.624005333333315</v>
      </c>
      <c r="AN20" s="126"/>
      <c r="AO20" s="254" t="str">
        <f>'SR 12 RAMP C MASTER'!R33</f>
        <v>375:1</v>
      </c>
      <c r="AP20" s="228"/>
      <c r="AQ20" s="123">
        <f>'SR 12 RAMP C MASTER'!$T33</f>
        <v>781.772592549422</v>
      </c>
      <c r="AR20" s="124"/>
      <c r="AS20" s="89" t="str">
        <f>'SR 12 RAMP C MASTER'!V33</f>
        <v>PCC</v>
      </c>
    </row>
    <row r="21" spans="1:45" s="8" customFormat="1" ht="12.75" customHeight="1">
      <c r="A21" s="226"/>
      <c r="B21" s="224"/>
      <c r="C21" s="226"/>
      <c r="D21" s="224"/>
      <c r="E21" s="226"/>
      <c r="F21" s="224"/>
      <c r="G21" s="226"/>
      <c r="H21" s="224"/>
      <c r="I21" s="51"/>
      <c r="J21" s="36">
        <f>'SR 12 RAMP C MASTER'!$J22</f>
        <v>86325</v>
      </c>
      <c r="K21" s="123">
        <f>'SR 12 RAMP C MASTER'!$K22</f>
        <v>789.204325</v>
      </c>
      <c r="L21" s="124"/>
      <c r="M21" s="72">
        <f>'SR 12 RAMP C MASTER'!$M22</f>
        <v>16</v>
      </c>
      <c r="N21" s="125">
        <f>'SR 12 RAMP C MASTER'!$N22</f>
        <v>0.0257436653939611</v>
      </c>
      <c r="O21" s="126"/>
      <c r="P21" s="125">
        <f>'SR 12 RAMP C MASTER'!$P22</f>
        <v>0.4118986463033776</v>
      </c>
      <c r="Q21" s="126"/>
      <c r="R21" s="254" t="str">
        <f>'SR 12 RAMP C MASTER'!R22</f>
        <v>190:1</v>
      </c>
      <c r="S21" s="228"/>
      <c r="T21" s="123">
        <f>'SR 12 RAMP C MASTER'!$T22</f>
        <v>789.6162236463034</v>
      </c>
      <c r="U21" s="124"/>
      <c r="V21" s="88">
        <f>'SR 12 RAMP C MASTER'!V22</f>
        <v>0</v>
      </c>
      <c r="W21" s="3"/>
      <c r="X21" s="112"/>
      <c r="Y21" s="113"/>
      <c r="Z21" s="112"/>
      <c r="AA21" s="113"/>
      <c r="AB21" s="112"/>
      <c r="AC21" s="113"/>
      <c r="AD21" s="112"/>
      <c r="AE21" s="113"/>
      <c r="AF21" s="9"/>
      <c r="AG21" s="36">
        <f>'SR 12 RAMP C MASTER'!$J34</f>
        <v>86525</v>
      </c>
      <c r="AH21" s="123">
        <f>'SR 12 RAMP C MASTER'!$K34</f>
        <v>780.9684125</v>
      </c>
      <c r="AI21" s="124"/>
      <c r="AJ21" s="72">
        <f>'SR 12 RAMP C MASTER'!$M34</f>
        <v>16</v>
      </c>
      <c r="AK21" s="125">
        <f>'SR 12 RAMP C MASTER'!$N34</f>
        <v>0.038071666666665505</v>
      </c>
      <c r="AL21" s="126"/>
      <c r="AM21" s="125">
        <f>'SR 12 RAMP C MASTER'!$P34</f>
        <v>0.6091466666666481</v>
      </c>
      <c r="AN21" s="126"/>
      <c r="AO21" s="254" t="str">
        <f>'SR 12 RAMP C MASTER'!R34</f>
        <v>375:1</v>
      </c>
      <c r="AP21" s="228"/>
      <c r="AQ21" s="123">
        <f>'SR 12 RAMP C MASTER'!$T34</f>
        <v>781.5775591666667</v>
      </c>
      <c r="AR21" s="124"/>
      <c r="AS21" s="89">
        <f>'SR 12 RAMP C MASTER'!V34</f>
        <v>0</v>
      </c>
    </row>
    <row r="22" spans="1:45" s="8" customFormat="1" ht="12.75" customHeight="1">
      <c r="A22" s="226"/>
      <c r="B22" s="224"/>
      <c r="C22" s="226"/>
      <c r="D22" s="224"/>
      <c r="E22" s="226"/>
      <c r="F22" s="224"/>
      <c r="G22" s="226"/>
      <c r="H22" s="224"/>
      <c r="I22" s="51"/>
      <c r="J22" s="81">
        <f>'SR 12 RAMP C MASTER'!$J23</f>
        <v>86344.428</v>
      </c>
      <c r="K22" s="123">
        <f>'SR 12 RAMP C MASTER'!$K23</f>
        <v>788.2873428280001</v>
      </c>
      <c r="L22" s="124"/>
      <c r="M22" s="72">
        <f>'SR 12 RAMP C MASTER'!$M23</f>
        <v>16</v>
      </c>
      <c r="N22" s="125">
        <f>'SR 12 RAMP C MASTER'!$N23</f>
        <v>0.03214998264491611</v>
      </c>
      <c r="O22" s="126"/>
      <c r="P22" s="125">
        <f>'SR 12 RAMP C MASTER'!$P23</f>
        <v>0.5143997223186577</v>
      </c>
      <c r="Q22" s="126"/>
      <c r="R22" s="254" t="str">
        <f>'SR 12 RAMP C MASTER'!R23</f>
        <v>190:1</v>
      </c>
      <c r="S22" s="228"/>
      <c r="T22" s="123">
        <f>'SR 12 RAMP C MASTER'!$T23</f>
        <v>788.8017425503187</v>
      </c>
      <c r="U22" s="124"/>
      <c r="V22" s="88" t="str">
        <f>'SR 12 RAMP C MASTER'!V23</f>
        <v>PC</v>
      </c>
      <c r="W22" s="3"/>
      <c r="X22" s="112"/>
      <c r="Y22" s="113"/>
      <c r="Z22" s="112"/>
      <c r="AA22" s="113"/>
      <c r="AB22" s="112"/>
      <c r="AC22" s="113"/>
      <c r="AD22" s="112"/>
      <c r="AE22" s="113"/>
      <c r="AF22" s="9"/>
      <c r="AG22" s="36">
        <f>'SR 12 RAMP C MASTER'!$J35</f>
        <v>86550</v>
      </c>
      <c r="AH22" s="123">
        <f>'SR 12 RAMP C MASTER'!$K35</f>
        <v>780.19935</v>
      </c>
      <c r="AI22" s="124"/>
      <c r="AJ22" s="72">
        <f>'SR 12 RAMP C MASTER'!$M35</f>
        <v>16</v>
      </c>
      <c r="AK22" s="125">
        <f>'SR 12 RAMP C MASTER'!$N35</f>
        <v>0.03390499999999884</v>
      </c>
      <c r="AL22" s="126"/>
      <c r="AM22" s="125">
        <f>'SR 12 RAMP C MASTER'!$P35</f>
        <v>0.5424799999999814</v>
      </c>
      <c r="AN22" s="126"/>
      <c r="AO22" s="254" t="str">
        <f>'SR 12 RAMP C MASTER'!R35</f>
        <v>375:1</v>
      </c>
      <c r="AP22" s="228"/>
      <c r="AQ22" s="123">
        <f>'SR 12 RAMP C MASTER'!$T35</f>
        <v>780.7418299999999</v>
      </c>
      <c r="AR22" s="124"/>
      <c r="AS22" s="89">
        <f>'SR 12 RAMP C MASTER'!V35</f>
        <v>0</v>
      </c>
    </row>
    <row r="23" spans="1:45" s="8" customFormat="1" ht="12.75" customHeight="1">
      <c r="A23" s="226"/>
      <c r="B23" s="224"/>
      <c r="C23" s="226"/>
      <c r="D23" s="224"/>
      <c r="E23" s="226"/>
      <c r="F23" s="224"/>
      <c r="G23" s="226"/>
      <c r="H23" s="224"/>
      <c r="I23" s="51"/>
      <c r="J23" s="36">
        <f>'SR 12 RAMP C MASTER'!$J24</f>
        <v>86350</v>
      </c>
      <c r="K23" s="123">
        <f>'SR 12 RAMP C MASTER'!$K24</f>
        <v>788.02435</v>
      </c>
      <c r="L23" s="124"/>
      <c r="M23" s="72">
        <f>'SR 12 RAMP C MASTER'!$M24</f>
        <v>16</v>
      </c>
      <c r="N23" s="125">
        <f>'SR 12 RAMP C MASTER'!$N24</f>
        <v>0.033987330787922196</v>
      </c>
      <c r="O23" s="126"/>
      <c r="P23" s="125">
        <f>'SR 12 RAMP C MASTER'!$P24</f>
        <v>0.5437972926067551</v>
      </c>
      <c r="Q23" s="126"/>
      <c r="R23" s="254" t="str">
        <f>'SR 12 RAMP C MASTER'!R24</f>
        <v>190:1</v>
      </c>
      <c r="S23" s="228"/>
      <c r="T23" s="123">
        <f>'SR 12 RAMP C MASTER'!$T24</f>
        <v>788.5681472926068</v>
      </c>
      <c r="U23" s="124"/>
      <c r="V23" s="88">
        <f>'SR 12 RAMP C MASTER'!V24</f>
        <v>0</v>
      </c>
      <c r="W23" s="3"/>
      <c r="X23" s="112"/>
      <c r="Y23" s="113"/>
      <c r="Z23" s="112"/>
      <c r="AA23" s="113"/>
      <c r="AB23" s="112"/>
      <c r="AC23" s="113"/>
      <c r="AD23" s="112"/>
      <c r="AE23" s="113"/>
      <c r="AF23" s="9"/>
      <c r="AG23" s="81">
        <f>'SR 12 RAMP C MASTER'!$J36</f>
        <v>86555.43</v>
      </c>
      <c r="AH23" s="123">
        <f>'SR 12 RAMP C MASTER'!$K36</f>
        <v>780.0408126129541</v>
      </c>
      <c r="AI23" s="124"/>
      <c r="AJ23" s="72">
        <f>'SR 12 RAMP C MASTER'!$M36</f>
        <v>16</v>
      </c>
      <c r="AK23" s="125">
        <f>'SR 12 RAMP C MASTER'!$N36</f>
        <v>0.033</v>
      </c>
      <c r="AL23" s="126"/>
      <c r="AM23" s="125">
        <f>'SR 12 RAMP C MASTER'!$P36</f>
        <v>0.528</v>
      </c>
      <c r="AN23" s="126"/>
      <c r="AO23" s="254" t="str">
        <f>'SR 12 RAMP C MASTER'!R36</f>
        <v>375:1</v>
      </c>
      <c r="AP23" s="228"/>
      <c r="AQ23" s="123">
        <f>'SR 12 RAMP C MASTER'!$T36</f>
        <v>780.5688126129542</v>
      </c>
      <c r="AR23" s="124"/>
      <c r="AS23" s="89" t="str">
        <f>'SR 12 RAMP C MASTER'!V36</f>
        <v>FS</v>
      </c>
    </row>
    <row r="24" spans="1:45" s="8" customFormat="1" ht="12.75" customHeight="1">
      <c r="A24" s="129"/>
      <c r="B24" s="113"/>
      <c r="C24" s="226"/>
      <c r="D24" s="224"/>
      <c r="E24" s="128"/>
      <c r="F24" s="126"/>
      <c r="G24" s="128"/>
      <c r="H24" s="126"/>
      <c r="I24" s="40"/>
      <c r="J24" s="81">
        <f>'SR 12 RAMP C MASTER'!$J25</f>
        <v>86386.43</v>
      </c>
      <c r="K24" s="123">
        <f>'SR 12 RAMP C MASTER'!$K25</f>
        <v>786.3880829800004</v>
      </c>
      <c r="L24" s="124"/>
      <c r="M24" s="72">
        <f>'SR 12 RAMP C MASTER'!$M25</f>
        <v>16</v>
      </c>
      <c r="N24" s="125">
        <f>'SR 12 RAMP C MASTER'!$N25</f>
        <v>0.046</v>
      </c>
      <c r="O24" s="126"/>
      <c r="P24" s="125">
        <f>'SR 12 RAMP C MASTER'!$P25</f>
        <v>0.736</v>
      </c>
      <c r="Q24" s="126"/>
      <c r="R24" s="254" t="str">
        <f>'SR 12 RAMP C MASTER'!R25</f>
        <v>190:1</v>
      </c>
      <c r="S24" s="228"/>
      <c r="T24" s="123">
        <f>'SR 12 RAMP C MASTER'!$T25</f>
        <v>787.1240829800004</v>
      </c>
      <c r="U24" s="124"/>
      <c r="V24" s="88" t="str">
        <f>'SR 12 RAMP C MASTER'!V25</f>
        <v>FS</v>
      </c>
      <c r="W24" s="3"/>
      <c r="X24" s="112"/>
      <c r="Y24" s="113"/>
      <c r="Z24" s="112"/>
      <c r="AA24" s="113"/>
      <c r="AB24" s="112"/>
      <c r="AC24" s="113"/>
      <c r="AD24" s="112"/>
      <c r="AE24" s="113"/>
      <c r="AF24" s="9"/>
      <c r="AG24" s="36">
        <f>'SR 12 RAMP C MASTER'!$J37</f>
        <v>86575</v>
      </c>
      <c r="AH24" s="123">
        <f>'SR 12 RAMP C MASTER'!$K37</f>
        <v>779.4946124999999</v>
      </c>
      <c r="AI24" s="124"/>
      <c r="AJ24" s="72">
        <f>'SR 12 RAMP C MASTER'!$M37</f>
        <v>16</v>
      </c>
      <c r="AK24" s="125">
        <f>'SR 12 RAMP C MASTER'!$N37</f>
        <v>0.033</v>
      </c>
      <c r="AL24" s="126"/>
      <c r="AM24" s="125">
        <f>'SR 12 RAMP C MASTER'!$P37</f>
        <v>0.528</v>
      </c>
      <c r="AN24" s="126"/>
      <c r="AO24" s="254">
        <f>'SR 12 RAMP C MASTER'!R37</f>
        <v>0</v>
      </c>
      <c r="AP24" s="228"/>
      <c r="AQ24" s="123">
        <f>'SR 12 RAMP C MASTER'!$T37</f>
        <v>780.0226124999999</v>
      </c>
      <c r="AR24" s="124"/>
      <c r="AS24" s="89">
        <f>'SR 12 RAMP C MASTER'!V37</f>
        <v>0</v>
      </c>
    </row>
    <row r="25" spans="1:45" s="8" customFormat="1" ht="12.75" customHeight="1">
      <c r="A25" s="129"/>
      <c r="B25" s="113"/>
      <c r="C25" s="226"/>
      <c r="D25" s="224"/>
      <c r="E25" s="128"/>
      <c r="F25" s="126"/>
      <c r="G25" s="128"/>
      <c r="H25" s="126"/>
      <c r="I25" s="40"/>
      <c r="J25" s="36">
        <f>'SR 12 RAMP C MASTER'!$J26</f>
        <v>86375</v>
      </c>
      <c r="K25" s="123">
        <f>'SR 12 RAMP C MASTER'!$K26</f>
        <v>786.9014500000001</v>
      </c>
      <c r="L25" s="124"/>
      <c r="M25" s="72">
        <f>'SR 12 RAMP C MASTER'!$M26</f>
        <v>16</v>
      </c>
      <c r="N25" s="125">
        <f>'SR 12 RAMP C MASTER'!$N26</f>
        <v>0.046</v>
      </c>
      <c r="O25" s="126"/>
      <c r="P25" s="125">
        <f>'SR 12 RAMP C MASTER'!$P26</f>
        <v>0.736</v>
      </c>
      <c r="Q25" s="126"/>
      <c r="R25" s="254">
        <f>'SR 12 RAMP C MASTER'!R26</f>
        <v>0</v>
      </c>
      <c r="S25" s="228"/>
      <c r="T25" s="123">
        <f>'SR 12 RAMP C MASTER'!$T26</f>
        <v>787.6374500000001</v>
      </c>
      <c r="U25" s="124"/>
      <c r="V25" s="88">
        <f>'SR 12 RAMP C MASTER'!V26</f>
        <v>0</v>
      </c>
      <c r="W25" s="3"/>
      <c r="X25" s="112"/>
      <c r="Y25" s="113"/>
      <c r="Z25" s="112"/>
      <c r="AA25" s="113"/>
      <c r="AB25" s="112"/>
      <c r="AC25" s="113"/>
      <c r="AD25" s="112"/>
      <c r="AE25" s="113"/>
      <c r="AF25" s="9"/>
      <c r="AG25" s="36">
        <f>'SR 12 RAMP C MASTER'!$J38</f>
        <v>86600</v>
      </c>
      <c r="AH25" s="123">
        <f>'SR 12 RAMP C MASTER'!$K38</f>
        <v>778.8542</v>
      </c>
      <c r="AI25" s="124"/>
      <c r="AJ25" s="72">
        <f>'SR 12 RAMP C MASTER'!$M38</f>
        <v>16</v>
      </c>
      <c r="AK25" s="125">
        <f>'SR 12 RAMP C MASTER'!$N38</f>
        <v>0.033</v>
      </c>
      <c r="AL25" s="126"/>
      <c r="AM25" s="125">
        <f>'SR 12 RAMP C MASTER'!$P38</f>
        <v>0.528</v>
      </c>
      <c r="AN25" s="126"/>
      <c r="AO25" s="254">
        <f>'SR 12 RAMP C MASTER'!R38</f>
        <v>0</v>
      </c>
      <c r="AP25" s="228"/>
      <c r="AQ25" s="123">
        <f>'SR 12 RAMP C MASTER'!$T38</f>
        <v>779.3822</v>
      </c>
      <c r="AR25" s="124"/>
      <c r="AS25" s="89">
        <f>'SR 12 RAMP C MASTER'!V38</f>
        <v>0</v>
      </c>
    </row>
    <row r="26" spans="1:45" s="8" customFormat="1" ht="12.75" customHeight="1">
      <c r="A26" s="129"/>
      <c r="B26" s="113"/>
      <c r="C26" s="226"/>
      <c r="D26" s="224"/>
      <c r="E26" s="128"/>
      <c r="F26" s="126"/>
      <c r="G26" s="128"/>
      <c r="H26" s="126"/>
      <c r="I26" s="40"/>
      <c r="J26" s="36">
        <f>'SR 12 RAMP C MASTER'!$J27</f>
        <v>86400</v>
      </c>
      <c r="K26" s="123">
        <f>'SR 12 RAMP C MASTER'!$K27</f>
        <v>785.7786</v>
      </c>
      <c r="L26" s="124"/>
      <c r="M26" s="72">
        <f>'SR 12 RAMP C MASTER'!$M27</f>
        <v>16</v>
      </c>
      <c r="N26" s="125">
        <f>'SR 12 RAMP C MASTER'!$N27</f>
        <v>0.046</v>
      </c>
      <c r="O26" s="126"/>
      <c r="P26" s="125">
        <f>'SR 12 RAMP C MASTER'!$P27</f>
        <v>0.736</v>
      </c>
      <c r="Q26" s="126"/>
      <c r="R26" s="254">
        <f>'SR 12 RAMP C MASTER'!R27</f>
        <v>0</v>
      </c>
      <c r="S26" s="228"/>
      <c r="T26" s="123">
        <f>'SR 12 RAMP C MASTER'!$T27</f>
        <v>786.5146</v>
      </c>
      <c r="U26" s="124"/>
      <c r="V26" s="88">
        <f>'SR 12 RAMP C MASTER'!V27</f>
        <v>0</v>
      </c>
      <c r="W26" s="3"/>
      <c r="X26" s="112"/>
      <c r="Y26" s="113"/>
      <c r="Z26" s="112"/>
      <c r="AA26" s="113"/>
      <c r="AB26" s="112"/>
      <c r="AC26" s="113"/>
      <c r="AD26" s="112"/>
      <c r="AE26" s="113"/>
      <c r="AF26" s="9"/>
      <c r="AG26" s="36">
        <f>'SR 12 RAMP C MASTER'!$J39</f>
        <v>86625</v>
      </c>
      <c r="AH26" s="123">
        <f>'SR 12 RAMP C MASTER'!$K39</f>
        <v>778.2781125</v>
      </c>
      <c r="AI26" s="124"/>
      <c r="AJ26" s="72">
        <f>'SR 12 RAMP C MASTER'!$M39</f>
        <v>16</v>
      </c>
      <c r="AK26" s="125">
        <f>'SR 12 RAMP C MASTER'!$N39</f>
        <v>0.033</v>
      </c>
      <c r="AL26" s="126"/>
      <c r="AM26" s="125">
        <f>'SR 12 RAMP C MASTER'!$P39</f>
        <v>0.528</v>
      </c>
      <c r="AN26" s="126"/>
      <c r="AO26" s="254">
        <f>'SR 12 RAMP C MASTER'!R39</f>
        <v>0</v>
      </c>
      <c r="AP26" s="228"/>
      <c r="AQ26" s="123">
        <f>'SR 12 RAMP C MASTER'!$T39</f>
        <v>778.8061125</v>
      </c>
      <c r="AR26" s="124"/>
      <c r="AS26" s="89">
        <f>'SR 12 RAMP C MASTER'!V39</f>
        <v>0</v>
      </c>
    </row>
    <row r="27" spans="1:45" s="8" customFormat="1" ht="12.75" customHeight="1">
      <c r="A27" s="129"/>
      <c r="B27" s="113"/>
      <c r="C27" s="226"/>
      <c r="D27" s="224"/>
      <c r="E27" s="128"/>
      <c r="F27" s="126"/>
      <c r="G27" s="128"/>
      <c r="H27" s="126"/>
      <c r="I27" s="40"/>
      <c r="J27" s="36">
        <f>'SR 12 RAMP C MASTER'!$J28</f>
        <v>86425</v>
      </c>
      <c r="K27" s="123">
        <f>'SR 12 RAMP C MASTER'!$K28</f>
        <v>784.6879125</v>
      </c>
      <c r="L27" s="124"/>
      <c r="M27" s="72">
        <f>'SR 12 RAMP C MASTER'!$M28</f>
        <v>16</v>
      </c>
      <c r="N27" s="125">
        <f>'SR 12 RAMP C MASTER'!$N28</f>
        <v>0.046</v>
      </c>
      <c r="O27" s="126"/>
      <c r="P27" s="125">
        <f>'SR 12 RAMP C MASTER'!$P28</f>
        <v>0.736</v>
      </c>
      <c r="Q27" s="126"/>
      <c r="R27" s="254">
        <f>'SR 12 RAMP C MASTER'!R28</f>
        <v>0</v>
      </c>
      <c r="S27" s="228"/>
      <c r="T27" s="123">
        <f>'SR 12 RAMP C MASTER'!$T28</f>
        <v>785.4239125</v>
      </c>
      <c r="U27" s="124"/>
      <c r="V27" s="88">
        <f>'SR 12 RAMP C MASTER'!V28</f>
        <v>0</v>
      </c>
      <c r="W27" s="3"/>
      <c r="X27" s="112"/>
      <c r="Y27" s="113"/>
      <c r="Z27" s="112"/>
      <c r="AA27" s="113"/>
      <c r="AB27" s="112"/>
      <c r="AC27" s="113"/>
      <c r="AD27" s="112"/>
      <c r="AE27" s="113"/>
      <c r="AF27" s="9"/>
      <c r="AG27" s="36">
        <f>'SR 12 RAMP C MASTER'!$J40</f>
        <v>86650</v>
      </c>
      <c r="AH27" s="123">
        <f>'SR 12 RAMP C MASTER'!$K40</f>
        <v>777.7663499999999</v>
      </c>
      <c r="AI27" s="124"/>
      <c r="AJ27" s="72">
        <f>'SR 12 RAMP C MASTER'!$M40</f>
        <v>16</v>
      </c>
      <c r="AK27" s="125">
        <f>'SR 12 RAMP C MASTER'!$N40</f>
        <v>0.033</v>
      </c>
      <c r="AL27" s="126"/>
      <c r="AM27" s="125">
        <f>'SR 12 RAMP C MASTER'!$P40</f>
        <v>0.528</v>
      </c>
      <c r="AN27" s="126"/>
      <c r="AO27" s="254">
        <f>'SR 12 RAMP C MASTER'!R40</f>
        <v>0</v>
      </c>
      <c r="AP27" s="228"/>
      <c r="AQ27" s="123">
        <f>'SR 12 RAMP C MASTER'!$T40</f>
        <v>778.2943499999999</v>
      </c>
      <c r="AR27" s="124"/>
      <c r="AS27" s="89">
        <f>'SR 12 RAMP C MASTER'!V40</f>
        <v>0</v>
      </c>
    </row>
    <row r="28" spans="1:45" s="8" customFormat="1" ht="12.75" customHeight="1">
      <c r="A28" s="129"/>
      <c r="B28" s="113"/>
      <c r="C28" s="225"/>
      <c r="D28" s="224"/>
      <c r="E28" s="128"/>
      <c r="F28" s="126"/>
      <c r="G28" s="128"/>
      <c r="H28" s="126"/>
      <c r="I28" s="40"/>
      <c r="J28" s="36">
        <f>'SR 12 RAMP C MASTER'!$J29</f>
        <v>86450</v>
      </c>
      <c r="K28" s="123">
        <f>'SR 12 RAMP C MASTER'!$K29</f>
        <v>783.6615499999999</v>
      </c>
      <c r="L28" s="124"/>
      <c r="M28" s="72">
        <f>'SR 12 RAMP C MASTER'!$M29</f>
        <v>16</v>
      </c>
      <c r="N28" s="125">
        <f>'SR 12 RAMP C MASTER'!$N29</f>
        <v>0.046</v>
      </c>
      <c r="O28" s="126"/>
      <c r="P28" s="125">
        <f>'SR 12 RAMP C MASTER'!$P29</f>
        <v>0.736</v>
      </c>
      <c r="Q28" s="126"/>
      <c r="R28" s="254">
        <f>'SR 12 RAMP C MASTER'!R29</f>
        <v>0</v>
      </c>
      <c r="S28" s="228"/>
      <c r="T28" s="123">
        <f>'SR 12 RAMP C MASTER'!$T29</f>
        <v>784.3975499999999</v>
      </c>
      <c r="U28" s="124"/>
      <c r="V28" s="88">
        <f>'SR 12 RAMP C MASTER'!V29</f>
        <v>0</v>
      </c>
      <c r="W28" s="3"/>
      <c r="X28" s="112"/>
      <c r="Y28" s="113"/>
      <c r="Z28" s="112"/>
      <c r="AA28" s="113"/>
      <c r="AB28" s="112"/>
      <c r="AC28" s="113"/>
      <c r="AD28" s="112"/>
      <c r="AE28" s="113"/>
      <c r="AF28" s="9"/>
      <c r="AG28" s="36">
        <f>'SR 12 RAMP C MASTER'!$J41</f>
        <v>86675</v>
      </c>
      <c r="AH28" s="123">
        <f>'SR 12 RAMP C MASTER'!$K41</f>
        <v>777.3189125</v>
      </c>
      <c r="AI28" s="124"/>
      <c r="AJ28" s="72">
        <f>'SR 12 RAMP C MASTER'!$M41</f>
        <v>16</v>
      </c>
      <c r="AK28" s="125">
        <f>'SR 12 RAMP C MASTER'!$N41</f>
        <v>0.033</v>
      </c>
      <c r="AL28" s="126"/>
      <c r="AM28" s="125">
        <f>'SR 12 RAMP C MASTER'!$P41</f>
        <v>0.528</v>
      </c>
      <c r="AN28" s="126"/>
      <c r="AO28" s="254">
        <f>'SR 12 RAMP C MASTER'!R41</f>
        <v>0</v>
      </c>
      <c r="AP28" s="228"/>
      <c r="AQ28" s="123">
        <f>'SR 12 RAMP C MASTER'!$T41</f>
        <v>777.8469125</v>
      </c>
      <c r="AR28" s="124"/>
      <c r="AS28" s="89">
        <f>'SR 12 RAMP C MASTER'!V41</f>
        <v>0</v>
      </c>
    </row>
    <row r="29" spans="1:45" s="8" customFormat="1" ht="12.75" customHeight="1">
      <c r="A29" s="129"/>
      <c r="B29" s="113"/>
      <c r="C29" s="225"/>
      <c r="D29" s="224"/>
      <c r="E29" s="128"/>
      <c r="F29" s="126"/>
      <c r="G29" s="128"/>
      <c r="H29" s="126"/>
      <c r="I29" s="40"/>
      <c r="J29" s="36">
        <f>'SR 12 RAMP C MASTER'!$J30</f>
        <v>86475</v>
      </c>
      <c r="K29" s="123">
        <f>'SR 12 RAMP C MASTER'!$K30</f>
        <v>782.6995125</v>
      </c>
      <c r="L29" s="124"/>
      <c r="M29" s="72">
        <f>'SR 12 RAMP C MASTER'!$M30</f>
        <v>16</v>
      </c>
      <c r="N29" s="125">
        <f>'SR 12 RAMP C MASTER'!$N30</f>
        <v>0.046</v>
      </c>
      <c r="O29" s="126"/>
      <c r="P29" s="125">
        <f>'SR 12 RAMP C MASTER'!$P30</f>
        <v>0.736</v>
      </c>
      <c r="Q29" s="126"/>
      <c r="R29" s="254">
        <f>'SR 12 RAMP C MASTER'!R30</f>
        <v>0</v>
      </c>
      <c r="S29" s="228"/>
      <c r="T29" s="123">
        <f>'SR 12 RAMP C MASTER'!$T30</f>
        <v>783.4355125</v>
      </c>
      <c r="U29" s="124"/>
      <c r="V29" s="88">
        <f>'SR 12 RAMP C MASTER'!V30</f>
        <v>0</v>
      </c>
      <c r="W29" s="3"/>
      <c r="X29" s="112"/>
      <c r="Y29" s="113"/>
      <c r="Z29" s="112"/>
      <c r="AA29" s="113"/>
      <c r="AB29" s="112"/>
      <c r="AC29" s="113"/>
      <c r="AD29" s="112"/>
      <c r="AE29" s="113"/>
      <c r="AF29" s="9"/>
      <c r="AG29" s="36">
        <f>'SR 12 RAMP C MASTER'!$J42</f>
        <v>86700</v>
      </c>
      <c r="AH29" s="123">
        <f>'SR 12 RAMP C MASTER'!$K42</f>
        <v>776.9358</v>
      </c>
      <c r="AI29" s="124"/>
      <c r="AJ29" s="72">
        <f>'SR 12 RAMP C MASTER'!$M42</f>
        <v>16</v>
      </c>
      <c r="AK29" s="125">
        <f>'SR 12 RAMP C MASTER'!$N42</f>
        <v>0.033</v>
      </c>
      <c r="AL29" s="126"/>
      <c r="AM29" s="125">
        <f>'SR 12 RAMP C MASTER'!$P42</f>
        <v>0.528</v>
      </c>
      <c r="AN29" s="126"/>
      <c r="AO29" s="254">
        <f>'SR 12 RAMP C MASTER'!R42</f>
        <v>0</v>
      </c>
      <c r="AP29" s="228"/>
      <c r="AQ29" s="123">
        <f>'SR 12 RAMP C MASTER'!$T42</f>
        <v>777.4638</v>
      </c>
      <c r="AR29" s="124"/>
      <c r="AS29" s="89">
        <f>'SR 12 RAMP C MASTER'!V42</f>
        <v>0</v>
      </c>
    </row>
    <row r="30" spans="1:45" s="8" customFormat="1" ht="12.75" customHeight="1">
      <c r="A30" s="129"/>
      <c r="B30" s="113"/>
      <c r="C30" s="225"/>
      <c r="D30" s="224"/>
      <c r="E30" s="128"/>
      <c r="F30" s="126"/>
      <c r="G30" s="128"/>
      <c r="H30" s="126"/>
      <c r="I30" s="40"/>
      <c r="J30" s="81">
        <f>'SR 12 RAMP C MASTER'!$J31</f>
        <v>86477.43</v>
      </c>
      <c r="K30" s="123">
        <f>'SR 12 RAMP C MASTER'!$K31</f>
        <v>782.6094325161542</v>
      </c>
      <c r="L30" s="124"/>
      <c r="M30" s="72">
        <f>'SR 12 RAMP C MASTER'!$M31</f>
        <v>16</v>
      </c>
      <c r="N30" s="125">
        <f>'SR 12 RAMP C MASTER'!$N31</f>
        <v>0.046</v>
      </c>
      <c r="O30" s="126"/>
      <c r="P30" s="125">
        <f>'SR 12 RAMP C MASTER'!$P31</f>
        <v>0.736</v>
      </c>
      <c r="Q30" s="126"/>
      <c r="R30" s="254" t="str">
        <f>'SR 12 RAMP C MASTER'!R31</f>
        <v>375:1</v>
      </c>
      <c r="S30" s="228"/>
      <c r="T30" s="123">
        <f>'SR 12 RAMP C MASTER'!$T31</f>
        <v>783.3454325161542</v>
      </c>
      <c r="U30" s="124"/>
      <c r="V30" s="88" t="str">
        <f>'SR 12 RAMP C MASTER'!V31</f>
        <v>FS</v>
      </c>
      <c r="W30" s="3"/>
      <c r="X30" s="112"/>
      <c r="Y30" s="113"/>
      <c r="Z30" s="112"/>
      <c r="AA30" s="113"/>
      <c r="AB30" s="112"/>
      <c r="AC30" s="113"/>
      <c r="AD30" s="112"/>
      <c r="AE30" s="113"/>
      <c r="AF30" s="9"/>
      <c r="AG30" s="36">
        <f>'SR 12 RAMP C MASTER'!$J43</f>
        <v>86725</v>
      </c>
      <c r="AH30" s="123">
        <f>'SR 12 RAMP C MASTER'!$K43</f>
        <v>776.6170125</v>
      </c>
      <c r="AI30" s="124"/>
      <c r="AJ30" s="72">
        <f>'SR 12 RAMP C MASTER'!$M43</f>
        <v>16</v>
      </c>
      <c r="AK30" s="125">
        <f>'SR 12 RAMP C MASTER'!$N43</f>
        <v>0.033</v>
      </c>
      <c r="AL30" s="126"/>
      <c r="AM30" s="125">
        <f>'SR 12 RAMP C MASTER'!$P43</f>
        <v>0.528</v>
      </c>
      <c r="AN30" s="126"/>
      <c r="AO30" s="254">
        <f>'SR 12 RAMP C MASTER'!R43</f>
        <v>0</v>
      </c>
      <c r="AP30" s="228"/>
      <c r="AQ30" s="123">
        <f>'SR 12 RAMP C MASTER'!$T43</f>
        <v>777.1450125</v>
      </c>
      <c r="AR30" s="124"/>
      <c r="AS30" s="89">
        <f>'SR 12 RAMP C MASTER'!V43</f>
        <v>0</v>
      </c>
    </row>
    <row r="31" spans="1:45" s="8" customFormat="1" ht="12.75" customHeight="1">
      <c r="A31" s="129"/>
      <c r="B31" s="113"/>
      <c r="C31" s="225"/>
      <c r="D31" s="224"/>
      <c r="E31" s="128"/>
      <c r="F31" s="126"/>
      <c r="G31" s="128"/>
      <c r="H31" s="126"/>
      <c r="I31" s="40"/>
      <c r="J31" s="36">
        <f>'SR 12 RAMP C MASTER'!$J32</f>
        <v>86500</v>
      </c>
      <c r="K31" s="123">
        <f>'SR 12 RAMP C MASTER'!$K32</f>
        <v>781.8018</v>
      </c>
      <c r="L31" s="124"/>
      <c r="M31" s="72">
        <f>'SR 12 RAMP C MASTER'!$M32</f>
        <v>16</v>
      </c>
      <c r="N31" s="125">
        <f>'SR 12 RAMP C MASTER'!$N32</f>
        <v>0.04223833333333217</v>
      </c>
      <c r="O31" s="126"/>
      <c r="P31" s="125">
        <f>'SR 12 RAMP C MASTER'!$P32</f>
        <v>0.6758133333333147</v>
      </c>
      <c r="Q31" s="126"/>
      <c r="R31" s="254" t="str">
        <f>'SR 12 RAMP C MASTER'!R32</f>
        <v>375:1</v>
      </c>
      <c r="S31" s="228"/>
      <c r="T31" s="123">
        <f>'SR 12 RAMP C MASTER'!$T32</f>
        <v>782.4776133333332</v>
      </c>
      <c r="U31" s="124"/>
      <c r="V31" s="88">
        <f>'SR 12 RAMP C MASTER'!V32</f>
        <v>0</v>
      </c>
      <c r="W31" s="3"/>
      <c r="X31" s="112"/>
      <c r="Y31" s="113"/>
      <c r="Z31" s="112"/>
      <c r="AA31" s="113"/>
      <c r="AB31" s="112"/>
      <c r="AC31" s="113"/>
      <c r="AD31" s="112"/>
      <c r="AE31" s="113"/>
      <c r="AF31" s="9"/>
      <c r="AG31" s="36">
        <f>'SR 12 RAMP C MASTER'!$J44</f>
        <v>86750</v>
      </c>
      <c r="AH31" s="123">
        <f>'SR 12 RAMP C MASTER'!$K44</f>
        <v>776.3625499999999</v>
      </c>
      <c r="AI31" s="124"/>
      <c r="AJ31" s="72">
        <f>'SR 12 RAMP C MASTER'!$M44</f>
        <v>16</v>
      </c>
      <c r="AK31" s="125">
        <f>'SR 12 RAMP C MASTER'!$N44</f>
        <v>0.033</v>
      </c>
      <c r="AL31" s="126"/>
      <c r="AM31" s="125">
        <f>'SR 12 RAMP C MASTER'!$P44</f>
        <v>0.528</v>
      </c>
      <c r="AN31" s="126"/>
      <c r="AO31" s="254">
        <f>'SR 12 RAMP C MASTER'!R44</f>
        <v>0</v>
      </c>
      <c r="AP31" s="228"/>
      <c r="AQ31" s="123">
        <f>'SR 12 RAMP C MASTER'!$T44</f>
        <v>776.89055</v>
      </c>
      <c r="AR31" s="124"/>
      <c r="AS31" s="89">
        <f>'SR 12 RAMP C MASTER'!V44</f>
        <v>0</v>
      </c>
    </row>
    <row r="32" spans="1:45" s="8" customFormat="1" ht="12.75" customHeight="1">
      <c r="A32" s="129"/>
      <c r="B32" s="113"/>
      <c r="C32" s="225"/>
      <c r="D32" s="224"/>
      <c r="E32" s="128"/>
      <c r="F32" s="126"/>
      <c r="G32" s="128"/>
      <c r="H32" s="126"/>
      <c r="I32" s="40"/>
      <c r="J32" s="81">
        <f>'SR 12 RAMP C MASTER'!$J33</f>
        <v>86519.428</v>
      </c>
      <c r="K32" s="123">
        <f>'SR 12 RAMP C MASTER'!$K33</f>
        <v>781.1485872160887</v>
      </c>
      <c r="L32" s="124"/>
      <c r="M32" s="72">
        <f>'SR 12 RAMP C MASTER'!$M33</f>
        <v>16</v>
      </c>
      <c r="N32" s="125">
        <f>'SR 12 RAMP C MASTER'!$N33</f>
        <v>0.039000333333332186</v>
      </c>
      <c r="O32" s="126"/>
      <c r="P32" s="125">
        <f>'SR 12 RAMP C MASTER'!$P33</f>
        <v>0.624005333333315</v>
      </c>
      <c r="Q32" s="126"/>
      <c r="R32" s="254" t="str">
        <f>'SR 12 RAMP C MASTER'!R33</f>
        <v>375:1</v>
      </c>
      <c r="S32" s="228"/>
      <c r="T32" s="123">
        <f>'SR 12 RAMP C MASTER'!$T33</f>
        <v>781.772592549422</v>
      </c>
      <c r="U32" s="124"/>
      <c r="V32" s="88" t="str">
        <f>'SR 12 RAMP C MASTER'!V33</f>
        <v>PCC</v>
      </c>
      <c r="W32" s="3"/>
      <c r="X32" s="112"/>
      <c r="Y32" s="113"/>
      <c r="Z32" s="112"/>
      <c r="AA32" s="113"/>
      <c r="AB32" s="112"/>
      <c r="AC32" s="113"/>
      <c r="AD32" s="112"/>
      <c r="AE32" s="113"/>
      <c r="AF32" s="9"/>
      <c r="AG32" s="36">
        <f>'SR 12 RAMP C MASTER'!$J45</f>
        <v>86775</v>
      </c>
      <c r="AH32" s="123">
        <f>'SR 12 RAMP C MASTER'!$K45</f>
        <v>776.1724125</v>
      </c>
      <c r="AI32" s="124"/>
      <c r="AJ32" s="72">
        <f>'SR 12 RAMP C MASTER'!$M45</f>
        <v>16</v>
      </c>
      <c r="AK32" s="125">
        <f>'SR 12 RAMP C MASTER'!$N45</f>
        <v>0.033</v>
      </c>
      <c r="AL32" s="126"/>
      <c r="AM32" s="125">
        <f>'SR 12 RAMP C MASTER'!$P45</f>
        <v>0.528</v>
      </c>
      <c r="AN32" s="126"/>
      <c r="AO32" s="254">
        <f>'SR 12 RAMP C MASTER'!R45</f>
        <v>0</v>
      </c>
      <c r="AP32" s="228"/>
      <c r="AQ32" s="123">
        <f>'SR 12 RAMP C MASTER'!$T45</f>
        <v>776.7004125</v>
      </c>
      <c r="AR32" s="124"/>
      <c r="AS32" s="89">
        <f>'SR 12 RAMP C MASTER'!V45</f>
        <v>0</v>
      </c>
    </row>
    <row r="33" spans="1:45" s="8" customFormat="1" ht="12.75" customHeight="1">
      <c r="A33" s="129"/>
      <c r="B33" s="113"/>
      <c r="C33" s="225"/>
      <c r="D33" s="224"/>
      <c r="E33" s="128"/>
      <c r="F33" s="126"/>
      <c r="G33" s="128"/>
      <c r="H33" s="126"/>
      <c r="I33" s="40"/>
      <c r="J33" s="36"/>
      <c r="K33" s="123"/>
      <c r="L33" s="124"/>
      <c r="M33" s="40"/>
      <c r="N33" s="125"/>
      <c r="O33" s="126"/>
      <c r="P33" s="125"/>
      <c r="Q33" s="126"/>
      <c r="R33" s="207"/>
      <c r="S33" s="111"/>
      <c r="T33" s="123"/>
      <c r="U33" s="124"/>
      <c r="V33" s="41"/>
      <c r="W33" s="3"/>
      <c r="X33" s="112"/>
      <c r="Y33" s="113"/>
      <c r="Z33" s="112"/>
      <c r="AA33" s="113"/>
      <c r="AB33" s="112"/>
      <c r="AC33" s="113"/>
      <c r="AD33" s="112"/>
      <c r="AE33" s="113"/>
      <c r="AF33" s="9"/>
      <c r="AG33" s="36">
        <f>'SR 12 RAMP C MASTER'!$J46</f>
        <v>86800</v>
      </c>
      <c r="AH33" s="123">
        <f>'SR 12 RAMP C MASTER'!$K46</f>
        <v>776.0466</v>
      </c>
      <c r="AI33" s="124"/>
      <c r="AJ33" s="72">
        <f>'SR 12 RAMP C MASTER'!$M46</f>
        <v>16</v>
      </c>
      <c r="AK33" s="125">
        <f>'SR 12 RAMP C MASTER'!$N46</f>
        <v>0.033</v>
      </c>
      <c r="AL33" s="126"/>
      <c r="AM33" s="125">
        <f>'SR 12 RAMP C MASTER'!$P46</f>
        <v>0.528</v>
      </c>
      <c r="AN33" s="126"/>
      <c r="AO33" s="254">
        <f>'SR 12 RAMP C MASTER'!R46</f>
        <v>0</v>
      </c>
      <c r="AP33" s="228"/>
      <c r="AQ33" s="123">
        <f>'SR 12 RAMP C MASTER'!$T46</f>
        <v>776.5746</v>
      </c>
      <c r="AR33" s="124"/>
      <c r="AS33" s="89">
        <f>'SR 12 RAMP C MASTER'!V46</f>
        <v>0</v>
      </c>
    </row>
    <row r="34" spans="1:45" s="8" customFormat="1" ht="12.75" customHeight="1">
      <c r="A34" s="129"/>
      <c r="B34" s="113"/>
      <c r="C34" s="225"/>
      <c r="D34" s="224"/>
      <c r="E34" s="128"/>
      <c r="F34" s="126"/>
      <c r="G34" s="128"/>
      <c r="H34" s="126"/>
      <c r="I34" s="40"/>
      <c r="J34" s="36"/>
      <c r="K34" s="123"/>
      <c r="L34" s="124"/>
      <c r="M34" s="40"/>
      <c r="N34" s="125"/>
      <c r="O34" s="126"/>
      <c r="P34" s="125"/>
      <c r="Q34" s="126"/>
      <c r="R34" s="207"/>
      <c r="S34" s="111"/>
      <c r="T34" s="123"/>
      <c r="U34" s="124"/>
      <c r="V34" s="41"/>
      <c r="W34" s="3"/>
      <c r="X34" s="112"/>
      <c r="Y34" s="113"/>
      <c r="Z34" s="112"/>
      <c r="AA34" s="113"/>
      <c r="AB34" s="112"/>
      <c r="AC34" s="113"/>
      <c r="AD34" s="112"/>
      <c r="AE34" s="113"/>
      <c r="AF34" s="9"/>
      <c r="AG34" s="36">
        <f>'SR 12 RAMP C MASTER'!$J47</f>
        <v>86825</v>
      </c>
      <c r="AH34" s="123">
        <f>'SR 12 RAMP C MASTER'!$K47</f>
        <v>775.9851125</v>
      </c>
      <c r="AI34" s="124"/>
      <c r="AJ34" s="72">
        <f>'SR 12 RAMP C MASTER'!$M47</f>
        <v>16</v>
      </c>
      <c r="AK34" s="125">
        <f>'SR 12 RAMP C MASTER'!$N47</f>
        <v>0.033</v>
      </c>
      <c r="AL34" s="126"/>
      <c r="AM34" s="125">
        <f>'SR 12 RAMP C MASTER'!$P47</f>
        <v>0.528</v>
      </c>
      <c r="AN34" s="126"/>
      <c r="AO34" s="254">
        <f>'SR 12 RAMP C MASTER'!R47</f>
        <v>0</v>
      </c>
      <c r="AP34" s="228"/>
      <c r="AQ34" s="123">
        <f>'SR 12 RAMP C MASTER'!$T47</f>
        <v>776.5131125</v>
      </c>
      <c r="AR34" s="124"/>
      <c r="AS34" s="89">
        <f>'SR 12 RAMP C MASTER'!V47</f>
        <v>0</v>
      </c>
    </row>
    <row r="35" spans="1:45" s="8" customFormat="1" ht="12.75" customHeight="1">
      <c r="A35" s="129"/>
      <c r="B35" s="113"/>
      <c r="C35" s="225"/>
      <c r="D35" s="224"/>
      <c r="E35" s="128"/>
      <c r="F35" s="126"/>
      <c r="G35" s="128"/>
      <c r="H35" s="126"/>
      <c r="I35" s="40"/>
      <c r="J35" s="37"/>
      <c r="K35" s="123"/>
      <c r="L35" s="124"/>
      <c r="M35" s="40"/>
      <c r="N35" s="125"/>
      <c r="O35" s="126"/>
      <c r="P35" s="125"/>
      <c r="Q35" s="126"/>
      <c r="R35" s="207"/>
      <c r="S35" s="111"/>
      <c r="T35" s="123"/>
      <c r="U35" s="124"/>
      <c r="V35" s="41"/>
      <c r="W35" s="3"/>
      <c r="X35" s="112"/>
      <c r="Y35" s="113"/>
      <c r="Z35" s="112"/>
      <c r="AA35" s="113"/>
      <c r="AB35" s="112"/>
      <c r="AC35" s="113"/>
      <c r="AD35" s="112"/>
      <c r="AE35" s="113"/>
      <c r="AF35" s="9"/>
      <c r="AG35" s="36">
        <f>'SR 12 RAMP C MASTER'!$J48</f>
        <v>86850</v>
      </c>
      <c r="AH35" s="123">
        <f>'SR 12 RAMP C MASTER'!$K48</f>
        <v>775.98795</v>
      </c>
      <c r="AI35" s="124"/>
      <c r="AJ35" s="72">
        <f>'SR 12 RAMP C MASTER'!$M48</f>
        <v>16</v>
      </c>
      <c r="AK35" s="125">
        <f>'SR 12 RAMP C MASTER'!$N48</f>
        <v>0.033</v>
      </c>
      <c r="AL35" s="126"/>
      <c r="AM35" s="125">
        <f>'SR 12 RAMP C MASTER'!$P48</f>
        <v>0.528</v>
      </c>
      <c r="AN35" s="126"/>
      <c r="AO35" s="254">
        <f>'SR 12 RAMP C MASTER'!R48</f>
        <v>0</v>
      </c>
      <c r="AP35" s="228"/>
      <c r="AQ35" s="123">
        <f>'SR 12 RAMP C MASTER'!$T48</f>
        <v>776.51595</v>
      </c>
      <c r="AR35" s="124"/>
      <c r="AS35" s="89">
        <f>'SR 12 RAMP C MASTER'!V48</f>
        <v>0</v>
      </c>
    </row>
    <row r="36" spans="1:45" s="8" customFormat="1" ht="12.75" customHeight="1">
      <c r="A36" s="129"/>
      <c r="B36" s="113"/>
      <c r="C36" s="225"/>
      <c r="D36" s="224"/>
      <c r="E36" s="128"/>
      <c r="F36" s="126"/>
      <c r="G36" s="128"/>
      <c r="H36" s="126"/>
      <c r="I36" s="40"/>
      <c r="J36" s="36"/>
      <c r="K36" s="123"/>
      <c r="L36" s="124"/>
      <c r="M36" s="40"/>
      <c r="N36" s="125"/>
      <c r="O36" s="126"/>
      <c r="P36" s="125"/>
      <c r="Q36" s="126"/>
      <c r="R36" s="112"/>
      <c r="S36" s="113"/>
      <c r="T36" s="123"/>
      <c r="U36" s="124"/>
      <c r="V36" s="41"/>
      <c r="W36" s="3"/>
      <c r="X36" s="112"/>
      <c r="Y36" s="113"/>
      <c r="Z36" s="112"/>
      <c r="AA36" s="113"/>
      <c r="AB36" s="112"/>
      <c r="AC36" s="113"/>
      <c r="AD36" s="112"/>
      <c r="AE36" s="113"/>
      <c r="AF36" s="9"/>
      <c r="AG36" s="36">
        <f>'SR 12 RAMP C MASTER'!$J49</f>
        <v>86875</v>
      </c>
      <c r="AH36" s="123">
        <f>'SR 12 RAMP C MASTER'!$K49</f>
        <v>776.0551125</v>
      </c>
      <c r="AI36" s="124"/>
      <c r="AJ36" s="72">
        <f>'SR 12 RAMP C MASTER'!$M49</f>
        <v>16</v>
      </c>
      <c r="AK36" s="125">
        <f>'SR 12 RAMP C MASTER'!$N49</f>
        <v>0.033</v>
      </c>
      <c r="AL36" s="126"/>
      <c r="AM36" s="125">
        <f>'SR 12 RAMP C MASTER'!$P49</f>
        <v>0.528</v>
      </c>
      <c r="AN36" s="126"/>
      <c r="AO36" s="254">
        <f>'SR 12 RAMP C MASTER'!R49</f>
        <v>0</v>
      </c>
      <c r="AP36" s="228"/>
      <c r="AQ36" s="123">
        <f>'SR 12 RAMP C MASTER'!$T49</f>
        <v>776.5831125</v>
      </c>
      <c r="AR36" s="124"/>
      <c r="AS36" s="89">
        <f>'SR 12 RAMP C MASTER'!V49</f>
        <v>0</v>
      </c>
    </row>
    <row r="37" spans="1:45" s="8" customFormat="1" ht="12.75" customHeight="1">
      <c r="A37" s="129"/>
      <c r="B37" s="113"/>
      <c r="C37" s="225"/>
      <c r="D37" s="224"/>
      <c r="E37" s="128"/>
      <c r="F37" s="126"/>
      <c r="G37" s="128"/>
      <c r="H37" s="126"/>
      <c r="I37" s="40"/>
      <c r="J37" s="36"/>
      <c r="K37" s="123"/>
      <c r="L37" s="124"/>
      <c r="M37" s="40"/>
      <c r="N37" s="125"/>
      <c r="O37" s="126"/>
      <c r="P37" s="125"/>
      <c r="Q37" s="126"/>
      <c r="R37" s="112"/>
      <c r="S37" s="113"/>
      <c r="T37" s="123"/>
      <c r="U37" s="124"/>
      <c r="V37" s="41"/>
      <c r="W37" s="3"/>
      <c r="X37" s="112"/>
      <c r="Y37" s="113"/>
      <c r="Z37" s="112"/>
      <c r="AA37" s="113"/>
      <c r="AB37" s="112"/>
      <c r="AC37" s="113"/>
      <c r="AD37" s="112"/>
      <c r="AE37" s="113"/>
      <c r="AF37" s="9"/>
      <c r="AG37" s="36">
        <f>'SR 12 RAMP C MASTER'!$J50</f>
        <v>86900</v>
      </c>
      <c r="AH37" s="123">
        <f>'SR 12 RAMP C MASTER'!$K50</f>
        <v>776.1866</v>
      </c>
      <c r="AI37" s="124"/>
      <c r="AJ37" s="72">
        <f>'SR 12 RAMP C MASTER'!$M50</f>
        <v>16</v>
      </c>
      <c r="AK37" s="125">
        <f>'SR 12 RAMP C MASTER'!$N50</f>
        <v>0.033</v>
      </c>
      <c r="AL37" s="126"/>
      <c r="AM37" s="125">
        <f>'SR 12 RAMP C MASTER'!$P50</f>
        <v>0.528</v>
      </c>
      <c r="AN37" s="126"/>
      <c r="AO37" s="254">
        <f>'SR 12 RAMP C MASTER'!R50</f>
        <v>0</v>
      </c>
      <c r="AP37" s="228"/>
      <c r="AQ37" s="123">
        <f>'SR 12 RAMP C MASTER'!$T50</f>
        <v>776.7146</v>
      </c>
      <c r="AR37" s="124"/>
      <c r="AS37" s="89">
        <f>'SR 12 RAMP C MASTER'!V50</f>
        <v>0</v>
      </c>
    </row>
    <row r="38" spans="1:45" s="8" customFormat="1" ht="12.75" customHeight="1">
      <c r="A38" s="129"/>
      <c r="B38" s="113"/>
      <c r="C38" s="225"/>
      <c r="D38" s="224"/>
      <c r="E38" s="128"/>
      <c r="F38" s="126"/>
      <c r="G38" s="128"/>
      <c r="H38" s="126"/>
      <c r="I38" s="40"/>
      <c r="J38" s="36"/>
      <c r="K38" s="123"/>
      <c r="L38" s="124"/>
      <c r="M38" s="40"/>
      <c r="N38" s="125"/>
      <c r="O38" s="126"/>
      <c r="P38" s="125"/>
      <c r="Q38" s="126"/>
      <c r="R38" s="112"/>
      <c r="S38" s="113"/>
      <c r="T38" s="123"/>
      <c r="U38" s="124"/>
      <c r="V38" s="41"/>
      <c r="W38" s="3"/>
      <c r="X38" s="112"/>
      <c r="Y38" s="113"/>
      <c r="Z38" s="112"/>
      <c r="AA38" s="113"/>
      <c r="AB38" s="112"/>
      <c r="AC38" s="113"/>
      <c r="AD38" s="112"/>
      <c r="AE38" s="113"/>
      <c r="AF38" s="9"/>
      <c r="AG38" s="36">
        <f>'SR 12 RAMP C MASTER'!$J51</f>
        <v>86925</v>
      </c>
      <c r="AH38" s="123">
        <f>'SR 12 RAMP C MASTER'!$K51</f>
        <v>776.302675</v>
      </c>
      <c r="AI38" s="124"/>
      <c r="AJ38" s="72">
        <f>'SR 12 RAMP C MASTER'!$M51</f>
        <v>16</v>
      </c>
      <c r="AK38" s="125">
        <f>'SR 12 RAMP C MASTER'!$N51</f>
        <v>0.033</v>
      </c>
      <c r="AL38" s="126"/>
      <c r="AM38" s="125">
        <f>'SR 12 RAMP C MASTER'!$P51</f>
        <v>0.528</v>
      </c>
      <c r="AN38" s="126"/>
      <c r="AO38" s="254">
        <f>'SR 12 RAMP C MASTER'!R51</f>
        <v>0</v>
      </c>
      <c r="AP38" s="228"/>
      <c r="AQ38" s="123">
        <f>'SR 12 RAMP C MASTER'!$T51</f>
        <v>776.830675</v>
      </c>
      <c r="AR38" s="124"/>
      <c r="AS38" s="89">
        <f>'SR 12 RAMP C MASTER'!V51</f>
        <v>0</v>
      </c>
    </row>
    <row r="39" spans="1:45" s="8" customFormat="1" ht="12.75" customHeight="1">
      <c r="A39" s="129"/>
      <c r="B39" s="113"/>
      <c r="C39" s="225"/>
      <c r="D39" s="224"/>
      <c r="E39" s="128"/>
      <c r="F39" s="126"/>
      <c r="G39" s="128"/>
      <c r="H39" s="126"/>
      <c r="I39" s="40"/>
      <c r="J39" s="36"/>
      <c r="K39" s="123"/>
      <c r="L39" s="124"/>
      <c r="M39" s="40"/>
      <c r="N39" s="125"/>
      <c r="O39" s="126"/>
      <c r="P39" s="125"/>
      <c r="Q39" s="126"/>
      <c r="R39" s="112"/>
      <c r="S39" s="113"/>
      <c r="T39" s="123"/>
      <c r="U39" s="124"/>
      <c r="V39" s="41"/>
      <c r="W39" s="3"/>
      <c r="X39" s="112"/>
      <c r="Y39" s="113"/>
      <c r="Z39" s="112"/>
      <c r="AA39" s="113"/>
      <c r="AB39" s="112"/>
      <c r="AC39" s="113"/>
      <c r="AD39" s="112"/>
      <c r="AE39" s="113"/>
      <c r="AF39" s="9"/>
      <c r="AG39" s="36">
        <f>'SR 12 RAMP C MASTER'!$J52</f>
        <v>86950</v>
      </c>
      <c r="AH39" s="123">
        <f>'SR 12 RAMP C MASTER'!$K52</f>
        <v>776.41885</v>
      </c>
      <c r="AI39" s="124"/>
      <c r="AJ39" s="72">
        <f>'SR 12 RAMP C MASTER'!$M52</f>
        <v>16</v>
      </c>
      <c r="AK39" s="125">
        <f>'SR 12 RAMP C MASTER'!$N52</f>
        <v>0.033</v>
      </c>
      <c r="AL39" s="126"/>
      <c r="AM39" s="125">
        <f>'SR 12 RAMP C MASTER'!$P52</f>
        <v>0.528</v>
      </c>
      <c r="AN39" s="126"/>
      <c r="AO39" s="254">
        <f>'SR 12 RAMP C MASTER'!R52</f>
        <v>0</v>
      </c>
      <c r="AP39" s="228"/>
      <c r="AQ39" s="123">
        <f>'SR 12 RAMP C MASTER'!$T52</f>
        <v>776.94685</v>
      </c>
      <c r="AR39" s="124"/>
      <c r="AS39" s="89">
        <f>'SR 12 RAMP C MASTER'!V52</f>
        <v>0</v>
      </c>
    </row>
    <row r="40" spans="1:45" s="8" customFormat="1" ht="12.75" customHeight="1">
      <c r="A40" s="129"/>
      <c r="B40" s="113"/>
      <c r="C40" s="225"/>
      <c r="D40" s="224"/>
      <c r="E40" s="128"/>
      <c r="F40" s="126"/>
      <c r="G40" s="128"/>
      <c r="H40" s="126"/>
      <c r="I40" s="40"/>
      <c r="J40" s="36"/>
      <c r="K40" s="123"/>
      <c r="L40" s="124"/>
      <c r="M40" s="40"/>
      <c r="N40" s="125"/>
      <c r="O40" s="126"/>
      <c r="P40" s="125"/>
      <c r="Q40" s="126"/>
      <c r="R40" s="112"/>
      <c r="S40" s="113"/>
      <c r="T40" s="123"/>
      <c r="U40" s="124"/>
      <c r="V40" s="41"/>
      <c r="W40" s="3"/>
      <c r="X40" s="112"/>
      <c r="Y40" s="113"/>
      <c r="Z40" s="112"/>
      <c r="AA40" s="113"/>
      <c r="AB40" s="112"/>
      <c r="AC40" s="113"/>
      <c r="AD40" s="112"/>
      <c r="AE40" s="113"/>
      <c r="AF40" s="9"/>
      <c r="AG40" s="36">
        <f>'SR 12 RAMP C MASTER'!$J53</f>
        <v>86975</v>
      </c>
      <c r="AH40" s="123">
        <f>'SR 12 RAMP C MASTER'!$K53</f>
        <v>776.535025</v>
      </c>
      <c r="AI40" s="124"/>
      <c r="AJ40" s="72">
        <f>'SR 12 RAMP C MASTER'!$M53</f>
        <v>16</v>
      </c>
      <c r="AK40" s="125">
        <f>'SR 12 RAMP C MASTER'!$N53</f>
        <v>0.033</v>
      </c>
      <c r="AL40" s="126"/>
      <c r="AM40" s="125">
        <f>'SR 12 RAMP C MASTER'!$P53</f>
        <v>0.528</v>
      </c>
      <c r="AN40" s="126"/>
      <c r="AO40" s="254">
        <f>'SR 12 RAMP C MASTER'!R53</f>
        <v>0</v>
      </c>
      <c r="AP40" s="228"/>
      <c r="AQ40" s="123">
        <f>'SR 12 RAMP C MASTER'!$T53</f>
        <v>777.063025</v>
      </c>
      <c r="AR40" s="124"/>
      <c r="AS40" s="89">
        <f>'SR 12 RAMP C MASTER'!V53</f>
        <v>0</v>
      </c>
    </row>
    <row r="41" spans="1:45" s="8" customFormat="1" ht="12.75" customHeight="1">
      <c r="A41" s="129"/>
      <c r="B41" s="113"/>
      <c r="C41" s="225"/>
      <c r="D41" s="224"/>
      <c r="E41" s="128"/>
      <c r="F41" s="126"/>
      <c r="G41" s="128"/>
      <c r="H41" s="126"/>
      <c r="I41" s="40"/>
      <c r="J41" s="36"/>
      <c r="K41" s="123"/>
      <c r="L41" s="124"/>
      <c r="M41" s="40"/>
      <c r="N41" s="125"/>
      <c r="O41" s="126"/>
      <c r="P41" s="125"/>
      <c r="Q41" s="126"/>
      <c r="R41" s="112"/>
      <c r="S41" s="113"/>
      <c r="T41" s="123"/>
      <c r="U41" s="124"/>
      <c r="V41" s="41"/>
      <c r="W41" s="3"/>
      <c r="X41" s="112"/>
      <c r="Y41" s="113"/>
      <c r="Z41" s="112"/>
      <c r="AA41" s="113"/>
      <c r="AB41" s="112"/>
      <c r="AC41" s="113"/>
      <c r="AD41" s="112"/>
      <c r="AE41" s="113"/>
      <c r="AF41" s="9"/>
      <c r="AG41" s="36">
        <f>'SR 12 RAMP C MASTER'!$J54</f>
        <v>87000</v>
      </c>
      <c r="AH41" s="123">
        <f>'SR 12 RAMP C MASTER'!$K54</f>
        <v>776.6512</v>
      </c>
      <c r="AI41" s="124"/>
      <c r="AJ41" s="72">
        <f>'SR 12 RAMP C MASTER'!$M54</f>
        <v>16</v>
      </c>
      <c r="AK41" s="125">
        <f>'SR 12 RAMP C MASTER'!$N54</f>
        <v>0.033</v>
      </c>
      <c r="AL41" s="126"/>
      <c r="AM41" s="125">
        <f>'SR 12 RAMP C MASTER'!$P54</f>
        <v>0.528</v>
      </c>
      <c r="AN41" s="126"/>
      <c r="AO41" s="254">
        <f>'SR 12 RAMP C MASTER'!R54</f>
        <v>0</v>
      </c>
      <c r="AP41" s="228"/>
      <c r="AQ41" s="123">
        <f>'SR 12 RAMP C MASTER'!$T54</f>
        <v>777.1792</v>
      </c>
      <c r="AR41" s="124"/>
      <c r="AS41" s="89">
        <f>'SR 12 RAMP C MASTER'!V54</f>
        <v>0</v>
      </c>
    </row>
    <row r="42" spans="1:45" s="8" customFormat="1" ht="12.75" customHeight="1">
      <c r="A42" s="129"/>
      <c r="B42" s="113"/>
      <c r="C42" s="226"/>
      <c r="D42" s="224"/>
      <c r="E42" s="128"/>
      <c r="F42" s="126"/>
      <c r="G42" s="128"/>
      <c r="H42" s="126"/>
      <c r="I42" s="40"/>
      <c r="J42" s="36"/>
      <c r="K42" s="123"/>
      <c r="L42" s="124"/>
      <c r="M42" s="40"/>
      <c r="N42" s="125"/>
      <c r="O42" s="126"/>
      <c r="P42" s="125"/>
      <c r="Q42" s="126"/>
      <c r="R42" s="112"/>
      <c r="S42" s="113"/>
      <c r="T42" s="123"/>
      <c r="U42" s="124"/>
      <c r="V42" s="41"/>
      <c r="W42" s="3"/>
      <c r="X42" s="112"/>
      <c r="Y42" s="113"/>
      <c r="Z42" s="112"/>
      <c r="AA42" s="113"/>
      <c r="AB42" s="112"/>
      <c r="AC42" s="113"/>
      <c r="AD42" s="112"/>
      <c r="AE42" s="113"/>
      <c r="AF42" s="9"/>
      <c r="AG42" s="36">
        <f>'SR 12 RAMP C MASTER'!$J55</f>
        <v>87025</v>
      </c>
      <c r="AH42" s="123">
        <f>'SR 12 RAMP C MASTER'!$K55</f>
        <v>776.7566</v>
      </c>
      <c r="AI42" s="124"/>
      <c r="AJ42" s="72">
        <f>'SR 12 RAMP C MASTER'!$M55</f>
        <v>16</v>
      </c>
      <c r="AK42" s="125">
        <f>'SR 12 RAMP C MASTER'!$N55</f>
        <v>0.033</v>
      </c>
      <c r="AL42" s="126"/>
      <c r="AM42" s="125">
        <f>'SR 12 RAMP C MASTER'!$P55</f>
        <v>0.528</v>
      </c>
      <c r="AN42" s="126"/>
      <c r="AO42" s="254">
        <f>'SR 12 RAMP C MASTER'!R55</f>
        <v>0</v>
      </c>
      <c r="AP42" s="228"/>
      <c r="AQ42" s="123">
        <f>'SR 12 RAMP C MASTER'!$T55</f>
        <v>777.2846000000001</v>
      </c>
      <c r="AR42" s="124"/>
      <c r="AS42" s="89">
        <f>'SR 12 RAMP C MASTER'!V55</f>
        <v>0</v>
      </c>
    </row>
    <row r="43" spans="1:45" s="8" customFormat="1" ht="12.75" customHeight="1">
      <c r="A43" s="129"/>
      <c r="B43" s="113"/>
      <c r="C43" s="226"/>
      <c r="D43" s="224"/>
      <c r="E43" s="128"/>
      <c r="F43" s="126"/>
      <c r="G43" s="128"/>
      <c r="H43" s="126"/>
      <c r="I43" s="40"/>
      <c r="J43" s="36"/>
      <c r="K43" s="123"/>
      <c r="L43" s="124"/>
      <c r="M43" s="40"/>
      <c r="N43" s="125"/>
      <c r="O43" s="126"/>
      <c r="P43" s="125"/>
      <c r="Q43" s="126"/>
      <c r="R43" s="112"/>
      <c r="S43" s="113"/>
      <c r="T43" s="123"/>
      <c r="U43" s="124"/>
      <c r="V43" s="41"/>
      <c r="W43" s="3"/>
      <c r="X43" s="112"/>
      <c r="Y43" s="113"/>
      <c r="Z43" s="112"/>
      <c r="AA43" s="113"/>
      <c r="AB43" s="112"/>
      <c r="AC43" s="113"/>
      <c r="AD43" s="112"/>
      <c r="AE43" s="113"/>
      <c r="AF43" s="9"/>
      <c r="AG43" s="36">
        <f>'SR 12 RAMP C MASTER'!$J56</f>
        <v>87050</v>
      </c>
      <c r="AH43" s="123">
        <f>'SR 12 RAMP C MASTER'!$K56</f>
        <v>776.862</v>
      </c>
      <c r="AI43" s="124"/>
      <c r="AJ43" s="72">
        <f>'SR 12 RAMP C MASTER'!$M56</f>
        <v>16</v>
      </c>
      <c r="AK43" s="125">
        <f>'SR 12 RAMP C MASTER'!$N56</f>
        <v>0.033</v>
      </c>
      <c r="AL43" s="126"/>
      <c r="AM43" s="125">
        <f>'SR 12 RAMP C MASTER'!$P56</f>
        <v>0.528</v>
      </c>
      <c r="AN43" s="126"/>
      <c r="AO43" s="254">
        <f>'SR 12 RAMP C MASTER'!R56</f>
        <v>0</v>
      </c>
      <c r="AP43" s="228"/>
      <c r="AQ43" s="123">
        <f>'SR 12 RAMP C MASTER'!$T56</f>
        <v>777.39</v>
      </c>
      <c r="AR43" s="124"/>
      <c r="AS43" s="89">
        <f>'SR 12 RAMP C MASTER'!V56</f>
        <v>0</v>
      </c>
    </row>
    <row r="44" spans="1:45" s="8" customFormat="1" ht="12.75" customHeight="1">
      <c r="A44" s="129"/>
      <c r="B44" s="113"/>
      <c r="C44" s="226"/>
      <c r="D44" s="224"/>
      <c r="E44" s="128"/>
      <c r="F44" s="126"/>
      <c r="G44" s="128"/>
      <c r="H44" s="126"/>
      <c r="I44" s="40"/>
      <c r="J44" s="36"/>
      <c r="K44" s="123"/>
      <c r="L44" s="124"/>
      <c r="M44" s="40"/>
      <c r="N44" s="125"/>
      <c r="O44" s="126"/>
      <c r="P44" s="125"/>
      <c r="Q44" s="126"/>
      <c r="R44" s="112"/>
      <c r="S44" s="113"/>
      <c r="T44" s="123"/>
      <c r="U44" s="124"/>
      <c r="V44" s="41"/>
      <c r="W44" s="3"/>
      <c r="X44" s="112"/>
      <c r="Y44" s="113"/>
      <c r="Z44" s="112"/>
      <c r="AA44" s="113"/>
      <c r="AB44" s="112"/>
      <c r="AC44" s="113"/>
      <c r="AD44" s="112"/>
      <c r="AE44" s="113"/>
      <c r="AF44" s="9"/>
      <c r="AG44" s="36">
        <f>'SR 12 RAMP C MASTER'!$J57</f>
        <v>87075</v>
      </c>
      <c r="AH44" s="123">
        <f>'SR 12 RAMP C MASTER'!$K57</f>
        <v>776.9674</v>
      </c>
      <c r="AI44" s="124"/>
      <c r="AJ44" s="72">
        <f>'SR 12 RAMP C MASTER'!$M57</f>
        <v>16</v>
      </c>
      <c r="AK44" s="125">
        <f>'SR 12 RAMP C MASTER'!$N57</f>
        <v>0.033</v>
      </c>
      <c r="AL44" s="126"/>
      <c r="AM44" s="125">
        <f>'SR 12 RAMP C MASTER'!$P57</f>
        <v>0.528</v>
      </c>
      <c r="AN44" s="126"/>
      <c r="AO44" s="254">
        <f>'SR 12 RAMP C MASTER'!R57</f>
        <v>0</v>
      </c>
      <c r="AP44" s="228"/>
      <c r="AQ44" s="123">
        <f>'SR 12 RAMP C MASTER'!$T57</f>
        <v>777.4954</v>
      </c>
      <c r="AR44" s="124"/>
      <c r="AS44" s="89">
        <f>'SR 12 RAMP C MASTER'!V57</f>
        <v>0</v>
      </c>
    </row>
    <row r="45" spans="1:45" s="8" customFormat="1" ht="12.75" customHeight="1">
      <c r="A45" s="129"/>
      <c r="B45" s="113"/>
      <c r="C45" s="226"/>
      <c r="D45" s="224"/>
      <c r="E45" s="128"/>
      <c r="F45" s="126"/>
      <c r="G45" s="128"/>
      <c r="H45" s="126"/>
      <c r="I45" s="40"/>
      <c r="J45" s="36"/>
      <c r="K45" s="123"/>
      <c r="L45" s="124"/>
      <c r="M45" s="40"/>
      <c r="N45" s="125"/>
      <c r="O45" s="126"/>
      <c r="P45" s="125"/>
      <c r="Q45" s="126"/>
      <c r="R45" s="112"/>
      <c r="S45" s="113"/>
      <c r="T45" s="123"/>
      <c r="U45" s="124"/>
      <c r="V45" s="41"/>
      <c r="W45" s="3"/>
      <c r="X45" s="112"/>
      <c r="Y45" s="113"/>
      <c r="Z45" s="112"/>
      <c r="AA45" s="113"/>
      <c r="AB45" s="112"/>
      <c r="AC45" s="113"/>
      <c r="AD45" s="112"/>
      <c r="AE45" s="113"/>
      <c r="AF45" s="9"/>
      <c r="AG45" s="36">
        <f>'SR 12 RAMP C MASTER'!$J58</f>
        <v>87100</v>
      </c>
      <c r="AH45" s="123">
        <f>'SR 12 RAMP C MASTER'!$K58</f>
        <v>777.0728</v>
      </c>
      <c r="AI45" s="124"/>
      <c r="AJ45" s="72">
        <f>'SR 12 RAMP C MASTER'!$M58</f>
        <v>16</v>
      </c>
      <c r="AK45" s="125">
        <f>'SR 12 RAMP C MASTER'!$N58</f>
        <v>0.033</v>
      </c>
      <c r="AL45" s="126"/>
      <c r="AM45" s="125">
        <f>'SR 12 RAMP C MASTER'!$P58</f>
        <v>0.528</v>
      </c>
      <c r="AN45" s="126"/>
      <c r="AO45" s="254">
        <f>'SR 12 RAMP C MASTER'!R58</f>
        <v>0</v>
      </c>
      <c r="AP45" s="228"/>
      <c r="AQ45" s="123">
        <f>'SR 12 RAMP C MASTER'!$T58</f>
        <v>777.6008</v>
      </c>
      <c r="AR45" s="124"/>
      <c r="AS45" s="89">
        <f>'SR 12 RAMP C MASTER'!V58</f>
        <v>0</v>
      </c>
    </row>
    <row r="46" spans="1:45" s="8" customFormat="1" ht="12.75" customHeight="1">
      <c r="A46" s="129"/>
      <c r="B46" s="113"/>
      <c r="C46" s="226"/>
      <c r="D46" s="224"/>
      <c r="E46" s="128"/>
      <c r="F46" s="126"/>
      <c r="G46" s="128"/>
      <c r="H46" s="126"/>
      <c r="I46" s="40"/>
      <c r="J46" s="36"/>
      <c r="K46" s="123"/>
      <c r="L46" s="124"/>
      <c r="M46" s="40"/>
      <c r="N46" s="125"/>
      <c r="O46" s="126"/>
      <c r="P46" s="125"/>
      <c r="Q46" s="126"/>
      <c r="R46" s="112"/>
      <c r="S46" s="113"/>
      <c r="T46" s="123"/>
      <c r="U46" s="124"/>
      <c r="V46" s="41"/>
      <c r="W46" s="3"/>
      <c r="X46" s="112"/>
      <c r="Y46" s="113"/>
      <c r="Z46" s="112"/>
      <c r="AA46" s="113"/>
      <c r="AB46" s="112"/>
      <c r="AC46" s="113"/>
      <c r="AD46" s="112"/>
      <c r="AE46" s="113"/>
      <c r="AF46" s="9"/>
      <c r="AG46" s="36">
        <f>'SR 12 RAMP C MASTER'!$J59</f>
        <v>87125</v>
      </c>
      <c r="AH46" s="123">
        <f>'SR 12 RAMP C MASTER'!$K59</f>
        <v>777.1697250000001</v>
      </c>
      <c r="AI46" s="124"/>
      <c r="AJ46" s="72">
        <f>'SR 12 RAMP C MASTER'!$M59</f>
        <v>16</v>
      </c>
      <c r="AK46" s="125">
        <f>'SR 12 RAMP C MASTER'!$N59</f>
        <v>0.033</v>
      </c>
      <c r="AL46" s="126"/>
      <c r="AM46" s="125">
        <f>'SR 12 RAMP C MASTER'!$P59</f>
        <v>0.528</v>
      </c>
      <c r="AN46" s="126"/>
      <c r="AO46" s="254">
        <f>'SR 12 RAMP C MASTER'!R59</f>
        <v>0</v>
      </c>
      <c r="AP46" s="228"/>
      <c r="AQ46" s="123">
        <f>'SR 12 RAMP C MASTER'!$T59</f>
        <v>777.6977250000001</v>
      </c>
      <c r="AR46" s="124"/>
      <c r="AS46" s="89">
        <f>'SR 12 RAMP C MASTER'!V59</f>
        <v>0</v>
      </c>
    </row>
    <row r="47" spans="1:45" s="8" customFormat="1" ht="12.75" customHeight="1">
      <c r="A47" s="129"/>
      <c r="B47" s="113"/>
      <c r="C47" s="226"/>
      <c r="D47" s="224"/>
      <c r="E47" s="128"/>
      <c r="F47" s="126"/>
      <c r="G47" s="128"/>
      <c r="H47" s="126"/>
      <c r="I47" s="40"/>
      <c r="J47" s="36"/>
      <c r="K47" s="123"/>
      <c r="L47" s="124"/>
      <c r="M47" s="40"/>
      <c r="N47" s="125"/>
      <c r="O47" s="126"/>
      <c r="P47" s="125"/>
      <c r="Q47" s="126"/>
      <c r="R47" s="112"/>
      <c r="S47" s="113"/>
      <c r="T47" s="123"/>
      <c r="U47" s="124"/>
      <c r="V47" s="41"/>
      <c r="W47" s="3"/>
      <c r="X47" s="112"/>
      <c r="Y47" s="113"/>
      <c r="Z47" s="112"/>
      <c r="AA47" s="113"/>
      <c r="AB47" s="112"/>
      <c r="AC47" s="113"/>
      <c r="AD47" s="112"/>
      <c r="AE47" s="113"/>
      <c r="AF47" s="9"/>
      <c r="AG47" s="36">
        <f>'SR 12 RAMP C MASTER'!$J60</f>
        <v>87150</v>
      </c>
      <c r="AH47" s="123">
        <f>'SR 12 RAMP C MASTER'!$K60</f>
        <v>777.26665</v>
      </c>
      <c r="AI47" s="124"/>
      <c r="AJ47" s="72">
        <f>'SR 12 RAMP C MASTER'!$M60</f>
        <v>16</v>
      </c>
      <c r="AK47" s="125">
        <f>'SR 12 RAMP C MASTER'!$N60</f>
        <v>0.033</v>
      </c>
      <c r="AL47" s="126"/>
      <c r="AM47" s="125">
        <f>'SR 12 RAMP C MASTER'!$P60</f>
        <v>0.528</v>
      </c>
      <c r="AN47" s="126"/>
      <c r="AO47" s="254">
        <f>'SR 12 RAMP C MASTER'!R60</f>
        <v>0</v>
      </c>
      <c r="AP47" s="228"/>
      <c r="AQ47" s="123">
        <f>'SR 12 RAMP C MASTER'!$T60</f>
        <v>777.79465</v>
      </c>
      <c r="AR47" s="124"/>
      <c r="AS47" s="89">
        <f>'SR 12 RAMP C MASTER'!V60</f>
        <v>0</v>
      </c>
    </row>
    <row r="48" spans="1:45" s="8" customFormat="1" ht="12.75" customHeight="1">
      <c r="A48" s="129"/>
      <c r="B48" s="113"/>
      <c r="C48" s="226"/>
      <c r="D48" s="224"/>
      <c r="E48" s="128"/>
      <c r="F48" s="126"/>
      <c r="G48" s="128"/>
      <c r="H48" s="126"/>
      <c r="I48" s="40"/>
      <c r="J48" s="36"/>
      <c r="K48" s="123"/>
      <c r="L48" s="124"/>
      <c r="M48" s="40"/>
      <c r="N48" s="125"/>
      <c r="O48" s="126"/>
      <c r="P48" s="125"/>
      <c r="Q48" s="126"/>
      <c r="R48" s="112"/>
      <c r="S48" s="113"/>
      <c r="T48" s="123"/>
      <c r="U48" s="124"/>
      <c r="V48" s="41"/>
      <c r="W48" s="3"/>
      <c r="X48" s="112"/>
      <c r="Y48" s="113"/>
      <c r="Z48" s="112"/>
      <c r="AA48" s="113"/>
      <c r="AB48" s="112"/>
      <c r="AC48" s="113"/>
      <c r="AD48" s="112"/>
      <c r="AE48" s="113"/>
      <c r="AF48" s="9"/>
      <c r="AG48" s="36">
        <f>'SR 12 RAMP C MASTER'!$J61</f>
        <v>87175</v>
      </c>
      <c r="AH48" s="123">
        <f>'SR 12 RAMP C MASTER'!$K61</f>
        <v>777.3635750000001</v>
      </c>
      <c r="AI48" s="124"/>
      <c r="AJ48" s="72">
        <f>'SR 12 RAMP C MASTER'!$M61</f>
        <v>16</v>
      </c>
      <c r="AK48" s="125">
        <f>'SR 12 RAMP C MASTER'!$N61</f>
        <v>0.033</v>
      </c>
      <c r="AL48" s="126"/>
      <c r="AM48" s="125">
        <f>'SR 12 RAMP C MASTER'!$P61</f>
        <v>0.528</v>
      </c>
      <c r="AN48" s="126"/>
      <c r="AO48" s="254">
        <f>'SR 12 RAMP C MASTER'!R61</f>
        <v>0</v>
      </c>
      <c r="AP48" s="228"/>
      <c r="AQ48" s="123">
        <f>'SR 12 RAMP C MASTER'!$T61</f>
        <v>777.8915750000001</v>
      </c>
      <c r="AR48" s="124"/>
      <c r="AS48" s="89">
        <f>'SR 12 RAMP C MASTER'!V61</f>
        <v>0</v>
      </c>
    </row>
    <row r="49" spans="1:45" s="8" customFormat="1" ht="12.75" customHeight="1">
      <c r="A49" s="240"/>
      <c r="B49" s="239"/>
      <c r="C49" s="240"/>
      <c r="D49" s="239"/>
      <c r="E49" s="241"/>
      <c r="F49" s="242"/>
      <c r="G49" s="241"/>
      <c r="H49" s="242"/>
      <c r="I49" s="52"/>
      <c r="J49" s="36"/>
      <c r="K49" s="123"/>
      <c r="L49" s="124"/>
      <c r="M49" s="40"/>
      <c r="N49" s="125"/>
      <c r="O49" s="126"/>
      <c r="P49" s="125"/>
      <c r="Q49" s="126"/>
      <c r="R49" s="112"/>
      <c r="S49" s="113"/>
      <c r="T49" s="123"/>
      <c r="U49" s="124"/>
      <c r="V49" s="41"/>
      <c r="W49" s="3"/>
      <c r="X49" s="112"/>
      <c r="Y49" s="113"/>
      <c r="Z49" s="112"/>
      <c r="AA49" s="113"/>
      <c r="AB49" s="112"/>
      <c r="AC49" s="113"/>
      <c r="AD49" s="112"/>
      <c r="AE49" s="113"/>
      <c r="AF49" s="9"/>
      <c r="AG49" s="36">
        <f>'SR 12 RAMP C MASTER'!$J62</f>
        <v>87182</v>
      </c>
      <c r="AH49" s="123">
        <f>'SR 12 RAMP C MASTER'!$K62</f>
        <v>777.390714</v>
      </c>
      <c r="AI49" s="124"/>
      <c r="AJ49" s="72">
        <f>'SR 12 RAMP C MASTER'!$M62</f>
        <v>16</v>
      </c>
      <c r="AK49" s="125">
        <f>'SR 12 RAMP C MASTER'!$N62</f>
        <v>0.033</v>
      </c>
      <c r="AL49" s="126"/>
      <c r="AM49" s="125">
        <f>'SR 12 RAMP C MASTER'!$P62</f>
        <v>0.528</v>
      </c>
      <c r="AN49" s="126"/>
      <c r="AO49" s="254">
        <f>'SR 12 RAMP C MASTER'!R62</f>
        <v>0</v>
      </c>
      <c r="AP49" s="228"/>
      <c r="AQ49" s="123">
        <f>'SR 12 RAMP C MASTER'!$T62</f>
        <v>777.918714</v>
      </c>
      <c r="AR49" s="124"/>
      <c r="AS49" s="89">
        <f>'SR 12 RAMP C MASTER'!V62</f>
        <v>0</v>
      </c>
    </row>
    <row r="50" spans="1:45" s="8" customFormat="1" ht="12.75" customHeight="1">
      <c r="A50" s="129"/>
      <c r="B50" s="113"/>
      <c r="C50" s="226"/>
      <c r="D50" s="224"/>
      <c r="E50" s="128"/>
      <c r="F50" s="126"/>
      <c r="G50" s="128"/>
      <c r="H50" s="126"/>
      <c r="I50" s="40"/>
      <c r="J50" s="36"/>
      <c r="K50" s="123"/>
      <c r="L50" s="124"/>
      <c r="M50" s="40"/>
      <c r="N50" s="125"/>
      <c r="O50" s="126"/>
      <c r="P50" s="125"/>
      <c r="Q50" s="126"/>
      <c r="R50" s="112"/>
      <c r="S50" s="113"/>
      <c r="T50" s="123"/>
      <c r="U50" s="124"/>
      <c r="V50" s="41"/>
      <c r="W50" s="3"/>
      <c r="X50" s="112"/>
      <c r="Y50" s="113"/>
      <c r="Z50" s="112"/>
      <c r="AA50" s="113"/>
      <c r="AB50" s="112"/>
      <c r="AC50" s="113"/>
      <c r="AD50" s="112"/>
      <c r="AE50" s="113"/>
      <c r="AF50" s="9"/>
      <c r="AG50" s="36">
        <f>'SR 12 RAMP C MASTER'!$J63</f>
        <v>87200</v>
      </c>
      <c r="AH50" s="123">
        <f>'SR 12 RAMP C MASTER'!$K63</f>
        <v>777.4605</v>
      </c>
      <c r="AI50" s="124"/>
      <c r="AJ50" s="72">
        <f>'SR 12 RAMP C MASTER'!$M63</f>
        <v>15.27</v>
      </c>
      <c r="AK50" s="125">
        <f>'SR 12 RAMP C MASTER'!$N63</f>
        <v>0.033</v>
      </c>
      <c r="AL50" s="126"/>
      <c r="AM50" s="125">
        <f>'SR 12 RAMP C MASTER'!$P63</f>
        <v>0.50391</v>
      </c>
      <c r="AN50" s="126"/>
      <c r="AO50" s="254">
        <f>'SR 12 RAMP C MASTER'!R63</f>
        <v>0</v>
      </c>
      <c r="AP50" s="228"/>
      <c r="AQ50" s="123">
        <f>'SR 12 RAMP C MASTER'!$T63</f>
        <v>777.96441</v>
      </c>
      <c r="AR50" s="124"/>
      <c r="AS50" s="89">
        <f>'SR 12 RAMP C MASTER'!V63</f>
        <v>0</v>
      </c>
    </row>
    <row r="51" spans="1:45" s="8" customFormat="1" ht="12.75" customHeight="1">
      <c r="A51" s="129"/>
      <c r="B51" s="113"/>
      <c r="C51" s="226"/>
      <c r="D51" s="224"/>
      <c r="E51" s="128"/>
      <c r="F51" s="126"/>
      <c r="G51" s="128"/>
      <c r="H51" s="126"/>
      <c r="I51" s="40"/>
      <c r="J51" s="36"/>
      <c r="K51" s="123"/>
      <c r="L51" s="124"/>
      <c r="M51" s="40"/>
      <c r="N51" s="125"/>
      <c r="O51" s="126"/>
      <c r="P51" s="125"/>
      <c r="Q51" s="126"/>
      <c r="R51" s="112"/>
      <c r="S51" s="113"/>
      <c r="T51" s="123"/>
      <c r="U51" s="124"/>
      <c r="V51" s="41"/>
      <c r="W51" s="3"/>
      <c r="X51" s="112"/>
      <c r="Y51" s="113"/>
      <c r="Z51" s="112"/>
      <c r="AA51" s="113"/>
      <c r="AB51" s="112"/>
      <c r="AC51" s="113"/>
      <c r="AD51" s="112"/>
      <c r="AE51" s="113"/>
      <c r="AF51" s="9"/>
      <c r="AG51" s="36">
        <f>'SR 12 RAMP C MASTER'!$J64</f>
        <v>87225</v>
      </c>
      <c r="AH51" s="123">
        <f>'SR 12 RAMP C MASTER'!$K64</f>
        <v>777.538675</v>
      </c>
      <c r="AI51" s="124"/>
      <c r="AJ51" s="72">
        <f>'SR 12 RAMP C MASTER'!$M64</f>
        <v>14.39</v>
      </c>
      <c r="AK51" s="125">
        <f>'SR 12 RAMP C MASTER'!$N64</f>
        <v>0.033</v>
      </c>
      <c r="AL51" s="126"/>
      <c r="AM51" s="125">
        <f>'SR 12 RAMP C MASTER'!$P64</f>
        <v>0.47487</v>
      </c>
      <c r="AN51" s="126"/>
      <c r="AO51" s="254">
        <f>'SR 12 RAMP C MASTER'!R64</f>
        <v>0</v>
      </c>
      <c r="AP51" s="228"/>
      <c r="AQ51" s="123">
        <f>'SR 12 RAMP C MASTER'!$T64</f>
        <v>778.013545</v>
      </c>
      <c r="AR51" s="124"/>
      <c r="AS51" s="89">
        <f>'SR 12 RAMP C MASTER'!V64</f>
        <v>0</v>
      </c>
    </row>
    <row r="52" spans="1:45" s="8" customFormat="1" ht="12.75" customHeight="1">
      <c r="A52" s="129"/>
      <c r="B52" s="113"/>
      <c r="C52" s="226"/>
      <c r="D52" s="224"/>
      <c r="E52" s="128"/>
      <c r="F52" s="126"/>
      <c r="G52" s="128"/>
      <c r="H52" s="126"/>
      <c r="I52" s="40"/>
      <c r="J52" s="36"/>
      <c r="K52" s="123"/>
      <c r="L52" s="124"/>
      <c r="M52" s="40"/>
      <c r="N52" s="125"/>
      <c r="O52" s="126"/>
      <c r="P52" s="125"/>
      <c r="Q52" s="126"/>
      <c r="R52" s="112"/>
      <c r="S52" s="113"/>
      <c r="T52" s="123"/>
      <c r="U52" s="124"/>
      <c r="V52" s="41"/>
      <c r="W52" s="3"/>
      <c r="X52" s="112"/>
      <c r="Y52" s="113"/>
      <c r="Z52" s="112"/>
      <c r="AA52" s="113"/>
      <c r="AB52" s="112"/>
      <c r="AC52" s="113"/>
      <c r="AD52" s="112"/>
      <c r="AE52" s="113"/>
      <c r="AF52" s="9"/>
      <c r="AG52" s="36">
        <f>'SR 12 RAMP C MASTER'!$J65</f>
        <v>87250</v>
      </c>
      <c r="AH52" s="123">
        <f>'SR 12 RAMP C MASTER'!$K65</f>
        <v>777.61685</v>
      </c>
      <c r="AI52" s="124"/>
      <c r="AJ52" s="72">
        <f>'SR 12 RAMP C MASTER'!$M65</f>
        <v>13.65</v>
      </c>
      <c r="AK52" s="125">
        <f>'SR 12 RAMP C MASTER'!$N65</f>
        <v>0.033</v>
      </c>
      <c r="AL52" s="126"/>
      <c r="AM52" s="125">
        <f>'SR 12 RAMP C MASTER'!$P65</f>
        <v>0.45045</v>
      </c>
      <c r="AN52" s="126"/>
      <c r="AO52" s="254">
        <f>'SR 12 RAMP C MASTER'!R65</f>
        <v>0</v>
      </c>
      <c r="AP52" s="228"/>
      <c r="AQ52" s="123">
        <f>'SR 12 RAMP C MASTER'!$T65</f>
        <v>778.0673</v>
      </c>
      <c r="AR52" s="124"/>
      <c r="AS52" s="89">
        <f>'SR 12 RAMP C MASTER'!V65</f>
        <v>0</v>
      </c>
    </row>
    <row r="53" spans="1:45" s="8" customFormat="1" ht="12.75" customHeight="1">
      <c r="A53" s="129"/>
      <c r="B53" s="113"/>
      <c r="C53" s="226"/>
      <c r="D53" s="224"/>
      <c r="E53" s="128"/>
      <c r="F53" s="126"/>
      <c r="G53" s="128"/>
      <c r="H53" s="126"/>
      <c r="I53" s="40"/>
      <c r="J53" s="36"/>
      <c r="K53" s="123"/>
      <c r="L53" s="124"/>
      <c r="M53" s="40"/>
      <c r="N53" s="125"/>
      <c r="O53" s="126"/>
      <c r="P53" s="125"/>
      <c r="Q53" s="126"/>
      <c r="R53" s="112"/>
      <c r="S53" s="113"/>
      <c r="T53" s="123"/>
      <c r="U53" s="124"/>
      <c r="V53" s="41"/>
      <c r="W53" s="3"/>
      <c r="X53" s="112"/>
      <c r="Y53" s="113"/>
      <c r="Z53" s="112"/>
      <c r="AA53" s="113"/>
      <c r="AB53" s="112"/>
      <c r="AC53" s="113"/>
      <c r="AD53" s="112"/>
      <c r="AE53" s="113"/>
      <c r="AF53" s="9"/>
      <c r="AG53" s="36">
        <f>'SR 12 RAMP C MASTER'!$J66</f>
        <v>87275</v>
      </c>
      <c r="AH53" s="123">
        <f>'SR 12 RAMP C MASTER'!$K66</f>
        <v>777.695025</v>
      </c>
      <c r="AI53" s="124"/>
      <c r="AJ53" s="72">
        <f>'SR 12 RAMP C MASTER'!$M66</f>
        <v>13.05</v>
      </c>
      <c r="AK53" s="125">
        <f>'SR 12 RAMP C MASTER'!$N66</f>
        <v>0.033</v>
      </c>
      <c r="AL53" s="126"/>
      <c r="AM53" s="125">
        <f>'SR 12 RAMP C MASTER'!$P66</f>
        <v>0.43065000000000003</v>
      </c>
      <c r="AN53" s="126"/>
      <c r="AO53" s="254">
        <f>'SR 12 RAMP C MASTER'!R66</f>
        <v>0</v>
      </c>
      <c r="AP53" s="228"/>
      <c r="AQ53" s="123">
        <f>'SR 12 RAMP C MASTER'!$T66</f>
        <v>778.125675</v>
      </c>
      <c r="AR53" s="124"/>
      <c r="AS53" s="89">
        <f>'SR 12 RAMP C MASTER'!V66</f>
        <v>0</v>
      </c>
    </row>
    <row r="54" spans="1:45" s="8" customFormat="1" ht="12.75" customHeight="1">
      <c r="A54" s="129"/>
      <c r="B54" s="113"/>
      <c r="C54" s="226"/>
      <c r="D54" s="224"/>
      <c r="E54" s="128"/>
      <c r="F54" s="126"/>
      <c r="G54" s="128"/>
      <c r="H54" s="126"/>
      <c r="I54" s="40"/>
      <c r="J54" s="36"/>
      <c r="K54" s="123"/>
      <c r="L54" s="124"/>
      <c r="M54" s="40"/>
      <c r="N54" s="125"/>
      <c r="O54" s="126"/>
      <c r="P54" s="125"/>
      <c r="Q54" s="126"/>
      <c r="R54" s="112"/>
      <c r="S54" s="113"/>
      <c r="T54" s="123"/>
      <c r="U54" s="124"/>
      <c r="V54" s="41"/>
      <c r="W54" s="3"/>
      <c r="X54" s="112"/>
      <c r="Y54" s="113"/>
      <c r="Z54" s="112"/>
      <c r="AA54" s="113"/>
      <c r="AB54" s="112"/>
      <c r="AC54" s="113"/>
      <c r="AD54" s="112"/>
      <c r="AE54" s="113"/>
      <c r="AF54" s="9"/>
      <c r="AG54" s="36">
        <f>'SR 12 RAMP C MASTER'!$J67</f>
        <v>87300</v>
      </c>
      <c r="AH54" s="123">
        <f>'SR 12 RAMP C MASTER'!$K67</f>
        <v>777.7732</v>
      </c>
      <c r="AI54" s="124"/>
      <c r="AJ54" s="72">
        <f>'SR 12 RAMP C MASTER'!$M67</f>
        <v>12.58</v>
      </c>
      <c r="AK54" s="125">
        <f>'SR 12 RAMP C MASTER'!$N67</f>
        <v>0.033</v>
      </c>
      <c r="AL54" s="126"/>
      <c r="AM54" s="125">
        <f>'SR 12 RAMP C MASTER'!$P67</f>
        <v>0.41514</v>
      </c>
      <c r="AN54" s="126"/>
      <c r="AO54" s="254">
        <f>'SR 12 RAMP C MASTER'!R67</f>
        <v>0</v>
      </c>
      <c r="AP54" s="228"/>
      <c r="AQ54" s="123">
        <f>'SR 12 RAMP C MASTER'!$T67</f>
        <v>778.1883399999999</v>
      </c>
      <c r="AR54" s="124"/>
      <c r="AS54" s="89">
        <f>'SR 12 RAMP C MASTER'!V67</f>
        <v>0</v>
      </c>
    </row>
    <row r="55" spans="1:45" s="8" customFormat="1" ht="12.75" customHeight="1">
      <c r="A55" s="129"/>
      <c r="B55" s="113"/>
      <c r="C55" s="225"/>
      <c r="D55" s="224"/>
      <c r="E55" s="128"/>
      <c r="F55" s="126"/>
      <c r="G55" s="128"/>
      <c r="H55" s="126"/>
      <c r="I55" s="40"/>
      <c r="J55" s="36"/>
      <c r="K55" s="123"/>
      <c r="L55" s="124"/>
      <c r="M55" s="40"/>
      <c r="N55" s="125"/>
      <c r="O55" s="126"/>
      <c r="P55" s="125"/>
      <c r="Q55" s="126"/>
      <c r="R55" s="112"/>
      <c r="S55" s="113"/>
      <c r="T55" s="123"/>
      <c r="U55" s="124"/>
      <c r="V55" s="41"/>
      <c r="W55" s="3"/>
      <c r="X55" s="112"/>
      <c r="Y55" s="113"/>
      <c r="Z55" s="112"/>
      <c r="AA55" s="113"/>
      <c r="AB55" s="112"/>
      <c r="AC55" s="113"/>
      <c r="AD55" s="112"/>
      <c r="AE55" s="113"/>
      <c r="AF55" s="9"/>
      <c r="AG55" s="81">
        <f>'SR 12 RAMP C MASTER'!$J68</f>
        <v>87324.92</v>
      </c>
      <c r="AH55" s="123">
        <f>'SR 12 RAMP C MASTER'!$K68</f>
        <v>777.84626544</v>
      </c>
      <c r="AI55" s="124"/>
      <c r="AJ55" s="72">
        <f>'SR 12 RAMP C MASTER'!$M68</f>
        <v>12.25</v>
      </c>
      <c r="AK55" s="125">
        <f>'SR 12 RAMP C MASTER'!$N68</f>
        <v>0.033</v>
      </c>
      <c r="AL55" s="126"/>
      <c r="AM55" s="125">
        <f>'SR 12 RAMP C MASTER'!$P68</f>
        <v>0.40425</v>
      </c>
      <c r="AN55" s="126"/>
      <c r="AO55" s="254" t="str">
        <f>'SR 12 RAMP C MASTER'!R68</f>
        <v>231:1</v>
      </c>
      <c r="AP55" s="228"/>
      <c r="AQ55" s="123">
        <f>'SR 12 RAMP C MASTER'!$T68</f>
        <v>778.2505154400001</v>
      </c>
      <c r="AR55" s="124"/>
      <c r="AS55" s="89" t="str">
        <f>'SR 12 RAMP C MASTER'!V68</f>
        <v>FS</v>
      </c>
    </row>
    <row r="56" spans="1:45" s="8" customFormat="1" ht="12.75" customHeight="1">
      <c r="A56" s="129"/>
      <c r="B56" s="113"/>
      <c r="C56" s="225"/>
      <c r="D56" s="224"/>
      <c r="E56" s="128"/>
      <c r="F56" s="126"/>
      <c r="G56" s="128"/>
      <c r="H56" s="126"/>
      <c r="I56" s="40"/>
      <c r="J56" s="36"/>
      <c r="K56" s="123"/>
      <c r="L56" s="124"/>
      <c r="M56" s="40"/>
      <c r="N56" s="125"/>
      <c r="O56" s="126"/>
      <c r="P56" s="125"/>
      <c r="Q56" s="126"/>
      <c r="R56" s="112"/>
      <c r="S56" s="113"/>
      <c r="T56" s="123"/>
      <c r="U56" s="124"/>
      <c r="V56" s="41"/>
      <c r="W56" s="3"/>
      <c r="X56" s="112"/>
      <c r="Y56" s="113"/>
      <c r="Z56" s="112"/>
      <c r="AA56" s="113"/>
      <c r="AB56" s="112"/>
      <c r="AC56" s="113"/>
      <c r="AD56" s="112"/>
      <c r="AE56" s="113"/>
      <c r="AF56" s="9"/>
      <c r="AG56" s="36">
        <f>'SR 12 RAMP C MASTER'!$J69</f>
        <v>87325</v>
      </c>
      <c r="AH56" s="123">
        <f>'SR 12 RAMP C MASTER'!$K69</f>
        <v>777.8465</v>
      </c>
      <c r="AI56" s="124"/>
      <c r="AJ56" s="72">
        <f>'SR 12 RAMP C MASTER'!$M69</f>
        <v>12.25</v>
      </c>
      <c r="AK56" s="125">
        <f>'SR 12 RAMP C MASTER'!$N69</f>
        <v>0.03297833324305471</v>
      </c>
      <c r="AL56" s="126"/>
      <c r="AM56" s="125">
        <f>'SR 12 RAMP C MASTER'!$P69</f>
        <v>0.4039845822274202</v>
      </c>
      <c r="AN56" s="126"/>
      <c r="AO56" s="254" t="str">
        <f>'SR 12 RAMP C MASTER'!R69</f>
        <v>231:1</v>
      </c>
      <c r="AP56" s="228"/>
      <c r="AQ56" s="123">
        <f>'SR 12 RAMP C MASTER'!$T69</f>
        <v>778.2504845822274</v>
      </c>
      <c r="AR56" s="124"/>
      <c r="AS56" s="89">
        <f>'SR 12 RAMP C MASTER'!V69</f>
        <v>0</v>
      </c>
    </row>
    <row r="57" spans="1:45" s="8" customFormat="1" ht="12.75" customHeight="1">
      <c r="A57" s="129"/>
      <c r="B57" s="113"/>
      <c r="C57" s="225"/>
      <c r="D57" s="224"/>
      <c r="E57" s="128"/>
      <c r="F57" s="126"/>
      <c r="G57" s="128"/>
      <c r="H57" s="126"/>
      <c r="I57" s="40"/>
      <c r="J57" s="36"/>
      <c r="K57" s="123"/>
      <c r="L57" s="124"/>
      <c r="M57" s="40"/>
      <c r="N57" s="125"/>
      <c r="O57" s="126"/>
      <c r="P57" s="125"/>
      <c r="Q57" s="126"/>
      <c r="R57" s="112"/>
      <c r="S57" s="113"/>
      <c r="T57" s="123"/>
      <c r="U57" s="124"/>
      <c r="V57" s="41"/>
      <c r="W57" s="3"/>
      <c r="X57" s="112"/>
      <c r="Y57" s="113"/>
      <c r="Z57" s="112"/>
      <c r="AA57" s="113"/>
      <c r="AB57" s="112"/>
      <c r="AC57" s="113"/>
      <c r="AD57" s="112"/>
      <c r="AE57" s="113"/>
      <c r="AF57" s="9"/>
      <c r="AG57" s="36">
        <f>'SR 12 RAMP C MASTER'!$J70</f>
        <v>87350</v>
      </c>
      <c r="AH57" s="123">
        <f>'SR 12 RAMP C MASTER'!$K70</f>
        <v>777.9198</v>
      </c>
      <c r="AI57" s="124"/>
      <c r="AJ57" s="72">
        <f>'SR 12 RAMP C MASTER'!$M70</f>
        <v>12.06</v>
      </c>
      <c r="AK57" s="125">
        <f>'SR 12 RAMP C MASTER'!$N70</f>
        <v>0.026207471697798985</v>
      </c>
      <c r="AL57" s="126"/>
      <c r="AM57" s="125">
        <f>'SR 12 RAMP C MASTER'!$P70</f>
        <v>0.31606210867545576</v>
      </c>
      <c r="AN57" s="126"/>
      <c r="AO57" s="254" t="str">
        <f>'SR 12 RAMP C MASTER'!R70</f>
        <v>231:1</v>
      </c>
      <c r="AP57" s="228"/>
      <c r="AQ57" s="123">
        <f>'SR 12 RAMP C MASTER'!$T70</f>
        <v>778.2358621086755</v>
      </c>
      <c r="AR57" s="124"/>
      <c r="AS57" s="89">
        <f>'SR 12 RAMP C MASTER'!V70</f>
        <v>0</v>
      </c>
    </row>
    <row r="58" spans="1:45" s="8" customFormat="1" ht="12.75" customHeight="1">
      <c r="A58" s="129"/>
      <c r="B58" s="113"/>
      <c r="C58" s="225"/>
      <c r="D58" s="224"/>
      <c r="E58" s="128"/>
      <c r="F58" s="126"/>
      <c r="G58" s="128"/>
      <c r="H58" s="126"/>
      <c r="I58" s="40"/>
      <c r="J58" s="36"/>
      <c r="K58" s="123"/>
      <c r="L58" s="124"/>
      <c r="M58" s="40"/>
      <c r="N58" s="125"/>
      <c r="O58" s="126"/>
      <c r="P58" s="125"/>
      <c r="Q58" s="126"/>
      <c r="R58" s="112"/>
      <c r="S58" s="113"/>
      <c r="T58" s="123"/>
      <c r="U58" s="124"/>
      <c r="V58" s="41"/>
      <c r="W58" s="3"/>
      <c r="X58" s="112"/>
      <c r="Y58" s="113"/>
      <c r="Z58" s="112"/>
      <c r="AA58" s="113"/>
      <c r="AB58" s="112"/>
      <c r="AC58" s="113"/>
      <c r="AD58" s="112"/>
      <c r="AE58" s="113"/>
      <c r="AF58" s="9"/>
      <c r="AG58" s="81">
        <f>'SR 12 RAMP C MASTER'!$J71</f>
        <v>87372.9198</v>
      </c>
      <c r="AH58" s="123">
        <f>'SR 12 RAMP C MASTER'!$K71</f>
        <v>777.9870008536</v>
      </c>
      <c r="AI58" s="124"/>
      <c r="AJ58" s="72">
        <f>'SR 12 RAMP C MASTER'!$M71</f>
        <v>12</v>
      </c>
      <c r="AK58" s="125">
        <f>'SR 12 RAMP C MASTER'!$N71</f>
        <v>0.02</v>
      </c>
      <c r="AL58" s="126"/>
      <c r="AM58" s="125">
        <f>'SR 12 RAMP C MASTER'!$P71</f>
        <v>0.24</v>
      </c>
      <c r="AN58" s="126"/>
      <c r="AO58" s="254" t="str">
        <f>'SR 12 RAMP C MASTER'!R71</f>
        <v>231:1</v>
      </c>
      <c r="AP58" s="228"/>
      <c r="AQ58" s="123">
        <f>'SR 12 RAMP C MASTER'!$T71</f>
        <v>778.2270008536</v>
      </c>
      <c r="AR58" s="124"/>
      <c r="AS58" s="89" t="str">
        <f>'SR 12 RAMP C MASTER'!V71</f>
        <v>PT</v>
      </c>
    </row>
    <row r="59" spans="1:45" s="8" customFormat="1" ht="12.75" customHeight="1">
      <c r="A59" s="129"/>
      <c r="B59" s="113"/>
      <c r="C59" s="225"/>
      <c r="D59" s="224"/>
      <c r="E59" s="128"/>
      <c r="F59" s="126"/>
      <c r="G59" s="128"/>
      <c r="H59" s="126"/>
      <c r="I59" s="40"/>
      <c r="J59" s="36"/>
      <c r="K59" s="123"/>
      <c r="L59" s="124"/>
      <c r="M59" s="40"/>
      <c r="N59" s="125"/>
      <c r="O59" s="126"/>
      <c r="P59" s="125"/>
      <c r="Q59" s="126"/>
      <c r="R59" s="112"/>
      <c r="S59" s="113"/>
      <c r="T59" s="123"/>
      <c r="U59" s="124"/>
      <c r="V59" s="41"/>
      <c r="W59" s="3"/>
      <c r="X59" s="112"/>
      <c r="Y59" s="113"/>
      <c r="Z59" s="112"/>
      <c r="AA59" s="113"/>
      <c r="AB59" s="112"/>
      <c r="AC59" s="113"/>
      <c r="AD59" s="112"/>
      <c r="AE59" s="113"/>
      <c r="AF59" s="9"/>
      <c r="AG59" s="10"/>
      <c r="AH59" s="112"/>
      <c r="AI59" s="113"/>
      <c r="AJ59" s="9"/>
      <c r="AK59" s="112"/>
      <c r="AL59" s="113"/>
      <c r="AM59" s="112"/>
      <c r="AN59" s="113"/>
      <c r="AO59" s="112"/>
      <c r="AP59" s="113"/>
      <c r="AQ59" s="112"/>
      <c r="AR59" s="113"/>
      <c r="AS59" s="90"/>
    </row>
    <row r="60" spans="1:45" s="8" customFormat="1" ht="12.75" customHeight="1">
      <c r="A60" s="129"/>
      <c r="B60" s="113"/>
      <c r="C60" s="225"/>
      <c r="D60" s="224"/>
      <c r="E60" s="128"/>
      <c r="F60" s="126"/>
      <c r="G60" s="128"/>
      <c r="H60" s="126"/>
      <c r="I60" s="40"/>
      <c r="J60" s="36"/>
      <c r="K60" s="123"/>
      <c r="L60" s="124"/>
      <c r="M60" s="40"/>
      <c r="N60" s="125"/>
      <c r="O60" s="126"/>
      <c r="P60" s="125"/>
      <c r="Q60" s="126"/>
      <c r="R60" s="130"/>
      <c r="S60" s="131"/>
      <c r="T60" s="123"/>
      <c r="U60" s="124"/>
      <c r="V60" s="41"/>
      <c r="W60" s="3"/>
      <c r="X60" s="112"/>
      <c r="Y60" s="113"/>
      <c r="Z60" s="112"/>
      <c r="AA60" s="113"/>
      <c r="AB60" s="112"/>
      <c r="AC60" s="113"/>
      <c r="AD60" s="112"/>
      <c r="AE60" s="113"/>
      <c r="AF60" s="9"/>
      <c r="AG60" s="10"/>
      <c r="AH60" s="112"/>
      <c r="AI60" s="113"/>
      <c r="AJ60" s="9"/>
      <c r="AK60" s="112"/>
      <c r="AL60" s="113"/>
      <c r="AM60" s="112"/>
      <c r="AN60" s="113"/>
      <c r="AO60" s="112"/>
      <c r="AP60" s="113"/>
      <c r="AQ60" s="112"/>
      <c r="AR60" s="113"/>
      <c r="AS60" s="90"/>
    </row>
    <row r="61" spans="1:45" s="8" customFormat="1" ht="12.75" customHeight="1">
      <c r="A61" s="129"/>
      <c r="B61" s="113"/>
      <c r="C61" s="225"/>
      <c r="D61" s="224"/>
      <c r="E61" s="128"/>
      <c r="F61" s="126"/>
      <c r="G61" s="128"/>
      <c r="H61" s="126"/>
      <c r="I61" s="40"/>
      <c r="J61" s="36"/>
      <c r="K61" s="123"/>
      <c r="L61" s="124"/>
      <c r="M61" s="40"/>
      <c r="N61" s="125"/>
      <c r="O61" s="126"/>
      <c r="P61" s="125"/>
      <c r="Q61" s="126"/>
      <c r="R61" s="130"/>
      <c r="S61" s="131"/>
      <c r="T61" s="123"/>
      <c r="U61" s="124"/>
      <c r="V61" s="41"/>
      <c r="W61" s="3"/>
      <c r="X61" s="112"/>
      <c r="Y61" s="113"/>
      <c r="Z61" s="112"/>
      <c r="AA61" s="113"/>
      <c r="AB61" s="112"/>
      <c r="AC61" s="113"/>
      <c r="AD61" s="112"/>
      <c r="AE61" s="113"/>
      <c r="AF61" s="9"/>
      <c r="AG61" s="10"/>
      <c r="AH61" s="112"/>
      <c r="AI61" s="113"/>
      <c r="AJ61" s="9"/>
      <c r="AK61" s="112"/>
      <c r="AL61" s="113"/>
      <c r="AM61" s="112"/>
      <c r="AN61" s="113"/>
      <c r="AO61" s="112"/>
      <c r="AP61" s="113"/>
      <c r="AQ61" s="112"/>
      <c r="AR61" s="113"/>
      <c r="AS61" s="90"/>
    </row>
    <row r="62" spans="1:45" s="8" customFormat="1" ht="12.75" customHeight="1">
      <c r="A62" s="129"/>
      <c r="B62" s="113"/>
      <c r="C62" s="225"/>
      <c r="D62" s="224"/>
      <c r="E62" s="128"/>
      <c r="F62" s="126"/>
      <c r="G62" s="128"/>
      <c r="H62" s="126"/>
      <c r="I62" s="40"/>
      <c r="J62" s="36"/>
      <c r="K62" s="123"/>
      <c r="L62" s="124"/>
      <c r="M62" s="40"/>
      <c r="N62" s="125"/>
      <c r="O62" s="126"/>
      <c r="P62" s="125"/>
      <c r="Q62" s="126"/>
      <c r="R62" s="130"/>
      <c r="S62" s="131"/>
      <c r="T62" s="123"/>
      <c r="U62" s="124"/>
      <c r="V62" s="41"/>
      <c r="W62" s="3"/>
      <c r="X62" s="112"/>
      <c r="Y62" s="113"/>
      <c r="Z62" s="112"/>
      <c r="AA62" s="113"/>
      <c r="AB62" s="112"/>
      <c r="AC62" s="113"/>
      <c r="AD62" s="112"/>
      <c r="AE62" s="113"/>
      <c r="AF62" s="9"/>
      <c r="AG62" s="10"/>
      <c r="AH62" s="112"/>
      <c r="AI62" s="113"/>
      <c r="AJ62" s="9"/>
      <c r="AK62" s="112"/>
      <c r="AL62" s="113"/>
      <c r="AM62" s="112"/>
      <c r="AN62" s="113"/>
      <c r="AO62" s="112"/>
      <c r="AP62" s="113"/>
      <c r="AQ62" s="112"/>
      <c r="AR62" s="113"/>
      <c r="AS62" s="90"/>
    </row>
    <row r="63" spans="1:45" s="8" customFormat="1" ht="12.75" customHeight="1">
      <c r="A63" s="129"/>
      <c r="B63" s="113"/>
      <c r="C63" s="225"/>
      <c r="D63" s="224"/>
      <c r="E63" s="128"/>
      <c r="F63" s="126"/>
      <c r="G63" s="128"/>
      <c r="H63" s="126"/>
      <c r="I63" s="40"/>
      <c r="J63" s="36"/>
      <c r="K63" s="123"/>
      <c r="L63" s="124"/>
      <c r="M63" s="40"/>
      <c r="N63" s="125"/>
      <c r="O63" s="126"/>
      <c r="P63" s="125"/>
      <c r="Q63" s="126"/>
      <c r="R63" s="130"/>
      <c r="S63" s="131"/>
      <c r="T63" s="123"/>
      <c r="U63" s="124"/>
      <c r="V63" s="41"/>
      <c r="W63" s="3"/>
      <c r="X63" s="112"/>
      <c r="Y63" s="113"/>
      <c r="Z63" s="112"/>
      <c r="AA63" s="113"/>
      <c r="AB63" s="112"/>
      <c r="AC63" s="113"/>
      <c r="AD63" s="112"/>
      <c r="AE63" s="113"/>
      <c r="AF63" s="9"/>
      <c r="AG63" s="10"/>
      <c r="AH63" s="112"/>
      <c r="AI63" s="113"/>
      <c r="AJ63" s="9"/>
      <c r="AK63" s="112"/>
      <c r="AL63" s="113"/>
      <c r="AM63" s="112"/>
      <c r="AN63" s="113"/>
      <c r="AO63" s="112"/>
      <c r="AP63" s="113"/>
      <c r="AQ63" s="112"/>
      <c r="AR63" s="113"/>
      <c r="AS63" s="90"/>
    </row>
    <row r="64" spans="1:45" s="8" customFormat="1" ht="12.75" customHeight="1">
      <c r="A64" s="129"/>
      <c r="B64" s="113"/>
      <c r="C64" s="226"/>
      <c r="D64" s="224"/>
      <c r="E64" s="128"/>
      <c r="F64" s="126"/>
      <c r="G64" s="128"/>
      <c r="H64" s="126"/>
      <c r="I64" s="40"/>
      <c r="J64" s="36"/>
      <c r="K64" s="123"/>
      <c r="L64" s="124"/>
      <c r="M64" s="40"/>
      <c r="N64" s="125"/>
      <c r="O64" s="126"/>
      <c r="P64" s="125"/>
      <c r="Q64" s="126"/>
      <c r="R64" s="130"/>
      <c r="S64" s="131"/>
      <c r="T64" s="123"/>
      <c r="U64" s="124"/>
      <c r="V64" s="41"/>
      <c r="W64" s="3"/>
      <c r="X64" s="112"/>
      <c r="Y64" s="113"/>
      <c r="Z64" s="112"/>
      <c r="AA64" s="113"/>
      <c r="AB64" s="112"/>
      <c r="AC64" s="113"/>
      <c r="AD64" s="112"/>
      <c r="AE64" s="113"/>
      <c r="AF64" s="9"/>
      <c r="AG64" s="10"/>
      <c r="AH64" s="112"/>
      <c r="AI64" s="113"/>
      <c r="AJ64" s="9"/>
      <c r="AK64" s="112"/>
      <c r="AL64" s="113"/>
      <c r="AM64" s="112"/>
      <c r="AN64" s="113"/>
      <c r="AO64" s="112"/>
      <c r="AP64" s="113"/>
      <c r="AQ64" s="112"/>
      <c r="AR64" s="113"/>
      <c r="AS64" s="90"/>
    </row>
    <row r="65" spans="1:45" s="8" customFormat="1" ht="12.75" customHeight="1">
      <c r="A65" s="129"/>
      <c r="B65" s="113"/>
      <c r="C65" s="226"/>
      <c r="D65" s="224"/>
      <c r="E65" s="128"/>
      <c r="F65" s="126"/>
      <c r="G65" s="128"/>
      <c r="H65" s="126"/>
      <c r="I65" s="40"/>
      <c r="J65" s="36"/>
      <c r="K65" s="123"/>
      <c r="L65" s="124"/>
      <c r="M65" s="40"/>
      <c r="N65" s="125"/>
      <c r="O65" s="126"/>
      <c r="P65" s="125"/>
      <c r="Q65" s="126"/>
      <c r="R65" s="130"/>
      <c r="S65" s="131"/>
      <c r="T65" s="123"/>
      <c r="U65" s="124"/>
      <c r="V65" s="41"/>
      <c r="W65" s="3"/>
      <c r="X65" s="112"/>
      <c r="Y65" s="113"/>
      <c r="Z65" s="112"/>
      <c r="AA65" s="113"/>
      <c r="AB65" s="112"/>
      <c r="AC65" s="113"/>
      <c r="AD65" s="112"/>
      <c r="AE65" s="113"/>
      <c r="AF65" s="9"/>
      <c r="AG65" s="10"/>
      <c r="AH65" s="112"/>
      <c r="AI65" s="113"/>
      <c r="AJ65" s="9"/>
      <c r="AK65" s="112"/>
      <c r="AL65" s="113"/>
      <c r="AM65" s="112"/>
      <c r="AN65" s="113"/>
      <c r="AO65" s="112"/>
      <c r="AP65" s="113"/>
      <c r="AQ65" s="112"/>
      <c r="AR65" s="113"/>
      <c r="AS65" s="90"/>
    </row>
    <row r="66" spans="1:45" s="8" customFormat="1" ht="12.75" customHeight="1">
      <c r="A66" s="129"/>
      <c r="B66" s="113"/>
      <c r="C66" s="226"/>
      <c r="D66" s="224"/>
      <c r="E66" s="128"/>
      <c r="F66" s="126"/>
      <c r="G66" s="128"/>
      <c r="H66" s="126"/>
      <c r="I66" s="40"/>
      <c r="J66" s="36"/>
      <c r="K66" s="123"/>
      <c r="L66" s="124"/>
      <c r="M66" s="40"/>
      <c r="N66" s="125"/>
      <c r="O66" s="126"/>
      <c r="P66" s="125"/>
      <c r="Q66" s="126"/>
      <c r="R66" s="130"/>
      <c r="S66" s="131"/>
      <c r="T66" s="123"/>
      <c r="U66" s="124"/>
      <c r="V66" s="41"/>
      <c r="W66" s="3"/>
      <c r="X66" s="112"/>
      <c r="Y66" s="113"/>
      <c r="Z66" s="112"/>
      <c r="AA66" s="113"/>
      <c r="AB66" s="112"/>
      <c r="AC66" s="113"/>
      <c r="AD66" s="112"/>
      <c r="AE66" s="113"/>
      <c r="AF66" s="9"/>
      <c r="AG66" s="10"/>
      <c r="AH66" s="112"/>
      <c r="AI66" s="113"/>
      <c r="AJ66" s="9"/>
      <c r="AK66" s="112"/>
      <c r="AL66" s="113"/>
      <c r="AM66" s="112"/>
      <c r="AN66" s="113"/>
      <c r="AO66" s="112"/>
      <c r="AP66" s="113"/>
      <c r="AQ66" s="112"/>
      <c r="AR66" s="113"/>
      <c r="AS66" s="90"/>
    </row>
    <row r="67" spans="1:45" s="8" customFormat="1" ht="12.75" customHeight="1">
      <c r="A67" s="129"/>
      <c r="B67" s="113"/>
      <c r="C67" s="226"/>
      <c r="D67" s="224"/>
      <c r="E67" s="128"/>
      <c r="F67" s="126"/>
      <c r="G67" s="128"/>
      <c r="H67" s="126"/>
      <c r="I67" s="40"/>
      <c r="J67" s="37"/>
      <c r="K67" s="123"/>
      <c r="L67" s="124"/>
      <c r="M67" s="40"/>
      <c r="N67" s="125"/>
      <c r="O67" s="126"/>
      <c r="P67" s="125"/>
      <c r="Q67" s="126"/>
      <c r="R67" s="207"/>
      <c r="S67" s="111"/>
      <c r="T67" s="123"/>
      <c r="U67" s="124"/>
      <c r="V67" s="41"/>
      <c r="W67" s="3"/>
      <c r="X67" s="112"/>
      <c r="Y67" s="113"/>
      <c r="Z67" s="112"/>
      <c r="AA67" s="113"/>
      <c r="AB67" s="112"/>
      <c r="AC67" s="113"/>
      <c r="AD67" s="112"/>
      <c r="AE67" s="113"/>
      <c r="AF67" s="9"/>
      <c r="AG67" s="10"/>
      <c r="AH67" s="112"/>
      <c r="AI67" s="113"/>
      <c r="AJ67" s="9"/>
      <c r="AK67" s="112"/>
      <c r="AL67" s="113"/>
      <c r="AM67" s="112"/>
      <c r="AN67" s="113"/>
      <c r="AO67" s="112"/>
      <c r="AP67" s="113"/>
      <c r="AQ67" s="112"/>
      <c r="AR67" s="113"/>
      <c r="AS67" s="90"/>
    </row>
    <row r="68" spans="1:45" s="8" customFormat="1" ht="12.75" customHeight="1">
      <c r="A68" s="129"/>
      <c r="B68" s="113"/>
      <c r="C68" s="226"/>
      <c r="D68" s="224"/>
      <c r="E68" s="128"/>
      <c r="F68" s="126"/>
      <c r="G68" s="128"/>
      <c r="H68" s="126"/>
      <c r="I68" s="40"/>
      <c r="J68" s="36"/>
      <c r="K68" s="123"/>
      <c r="L68" s="124"/>
      <c r="M68" s="40"/>
      <c r="N68" s="125"/>
      <c r="O68" s="126"/>
      <c r="P68" s="125"/>
      <c r="Q68" s="126"/>
      <c r="R68" s="207"/>
      <c r="S68" s="111"/>
      <c r="T68" s="123"/>
      <c r="U68" s="124"/>
      <c r="V68" s="41"/>
      <c r="W68" s="3"/>
      <c r="X68" s="112"/>
      <c r="Y68" s="113"/>
      <c r="Z68" s="112"/>
      <c r="AA68" s="113"/>
      <c r="AB68" s="112"/>
      <c r="AC68" s="113"/>
      <c r="AD68" s="112"/>
      <c r="AE68" s="113"/>
      <c r="AF68" s="9"/>
      <c r="AG68" s="10"/>
      <c r="AH68" s="112"/>
      <c r="AI68" s="113"/>
      <c r="AJ68" s="9"/>
      <c r="AK68" s="112"/>
      <c r="AL68" s="113"/>
      <c r="AM68" s="112"/>
      <c r="AN68" s="113"/>
      <c r="AO68" s="112"/>
      <c r="AP68" s="113"/>
      <c r="AQ68" s="112"/>
      <c r="AR68" s="113"/>
      <c r="AS68" s="90"/>
    </row>
    <row r="69" spans="1:45" s="8" customFormat="1" ht="12.75" customHeight="1">
      <c r="A69" s="129"/>
      <c r="B69" s="113"/>
      <c r="C69" s="226"/>
      <c r="D69" s="224"/>
      <c r="E69" s="128"/>
      <c r="F69" s="126"/>
      <c r="G69" s="128"/>
      <c r="H69" s="126"/>
      <c r="I69" s="40"/>
      <c r="J69" s="36"/>
      <c r="K69" s="123"/>
      <c r="L69" s="124"/>
      <c r="M69" s="40"/>
      <c r="N69" s="125"/>
      <c r="O69" s="126"/>
      <c r="P69" s="125"/>
      <c r="Q69" s="126"/>
      <c r="R69" s="207"/>
      <c r="S69" s="111"/>
      <c r="T69" s="123"/>
      <c r="U69" s="124"/>
      <c r="V69" s="41"/>
      <c r="W69" s="3"/>
      <c r="X69" s="112"/>
      <c r="Y69" s="113"/>
      <c r="Z69" s="112"/>
      <c r="AA69" s="113"/>
      <c r="AB69" s="112"/>
      <c r="AC69" s="113"/>
      <c r="AD69" s="112"/>
      <c r="AE69" s="113"/>
      <c r="AF69" s="9"/>
      <c r="AG69" s="10"/>
      <c r="AH69" s="112"/>
      <c r="AI69" s="113"/>
      <c r="AJ69" s="9"/>
      <c r="AK69" s="112"/>
      <c r="AL69" s="113"/>
      <c r="AM69" s="112"/>
      <c r="AN69" s="113"/>
      <c r="AO69" s="112"/>
      <c r="AP69" s="113"/>
      <c r="AQ69" s="112"/>
      <c r="AR69" s="113"/>
      <c r="AS69" s="90"/>
    </row>
    <row r="70" spans="1:45" s="8" customFormat="1" ht="12.75" customHeight="1">
      <c r="A70" s="129"/>
      <c r="B70" s="113"/>
      <c r="C70" s="226"/>
      <c r="D70" s="224"/>
      <c r="E70" s="128"/>
      <c r="F70" s="126"/>
      <c r="G70" s="128"/>
      <c r="H70" s="126"/>
      <c r="I70" s="40"/>
      <c r="J70" s="37"/>
      <c r="K70" s="123"/>
      <c r="L70" s="124"/>
      <c r="M70" s="40"/>
      <c r="N70" s="125"/>
      <c r="O70" s="126"/>
      <c r="P70" s="125"/>
      <c r="Q70" s="126"/>
      <c r="R70" s="207"/>
      <c r="S70" s="111"/>
      <c r="T70" s="123"/>
      <c r="U70" s="124"/>
      <c r="V70" s="41"/>
      <c r="W70" s="3"/>
      <c r="X70" s="112"/>
      <c r="Y70" s="113"/>
      <c r="Z70" s="112"/>
      <c r="AA70" s="113"/>
      <c r="AB70" s="112"/>
      <c r="AC70" s="113"/>
      <c r="AD70" s="112"/>
      <c r="AE70" s="113"/>
      <c r="AF70" s="9"/>
      <c r="AG70" s="10"/>
      <c r="AH70" s="112"/>
      <c r="AI70" s="113"/>
      <c r="AJ70" s="9"/>
      <c r="AK70" s="112"/>
      <c r="AL70" s="113"/>
      <c r="AM70" s="112"/>
      <c r="AN70" s="113"/>
      <c r="AO70" s="112"/>
      <c r="AP70" s="113"/>
      <c r="AQ70" s="112"/>
      <c r="AR70" s="113"/>
      <c r="AS70" s="90"/>
    </row>
    <row r="71" spans="1:45" s="8" customFormat="1" ht="12.75" customHeight="1">
      <c r="A71" s="129"/>
      <c r="B71" s="113"/>
      <c r="C71" s="226"/>
      <c r="D71" s="224"/>
      <c r="E71" s="128"/>
      <c r="F71" s="126"/>
      <c r="G71" s="128"/>
      <c r="H71" s="126"/>
      <c r="I71" s="40"/>
      <c r="J71" s="37"/>
      <c r="K71" s="123"/>
      <c r="L71" s="113"/>
      <c r="M71" s="40"/>
      <c r="N71" s="125"/>
      <c r="O71" s="126"/>
      <c r="P71" s="125"/>
      <c r="Q71" s="126"/>
      <c r="R71" s="223"/>
      <c r="S71" s="224"/>
      <c r="T71" s="123"/>
      <c r="U71" s="124"/>
      <c r="V71" s="51"/>
      <c r="W71" s="3"/>
      <c r="X71" s="112"/>
      <c r="Y71" s="113"/>
      <c r="Z71" s="112"/>
      <c r="AA71" s="113"/>
      <c r="AB71" s="112"/>
      <c r="AC71" s="113"/>
      <c r="AD71" s="112"/>
      <c r="AE71" s="113"/>
      <c r="AF71" s="9"/>
      <c r="AG71" s="10"/>
      <c r="AH71" s="112"/>
      <c r="AI71" s="113"/>
      <c r="AJ71" s="9"/>
      <c r="AK71" s="112"/>
      <c r="AL71" s="113"/>
      <c r="AM71" s="112"/>
      <c r="AN71" s="113"/>
      <c r="AO71" s="112"/>
      <c r="AP71" s="113"/>
      <c r="AQ71" s="112"/>
      <c r="AR71" s="113"/>
      <c r="AS71" s="90"/>
    </row>
    <row r="72" spans="1:45" s="8" customFormat="1" ht="12.75" customHeight="1">
      <c r="A72" s="129"/>
      <c r="B72" s="113"/>
      <c r="C72" s="226"/>
      <c r="D72" s="224"/>
      <c r="E72" s="128"/>
      <c r="F72" s="126"/>
      <c r="G72" s="128"/>
      <c r="H72" s="126"/>
      <c r="I72" s="40"/>
      <c r="J72" s="37"/>
      <c r="K72" s="123"/>
      <c r="L72" s="113"/>
      <c r="M72" s="40"/>
      <c r="N72" s="125"/>
      <c r="O72" s="126"/>
      <c r="P72" s="125"/>
      <c r="Q72" s="126"/>
      <c r="R72" s="223"/>
      <c r="S72" s="224"/>
      <c r="T72" s="123"/>
      <c r="U72" s="124"/>
      <c r="V72" s="51"/>
      <c r="W72" s="70"/>
      <c r="X72" s="112"/>
      <c r="Y72" s="113"/>
      <c r="Z72" s="112"/>
      <c r="AA72" s="113"/>
      <c r="AB72" s="112"/>
      <c r="AC72" s="113"/>
      <c r="AD72" s="112"/>
      <c r="AE72" s="113"/>
      <c r="AF72" s="9"/>
      <c r="AG72" s="10"/>
      <c r="AH72" s="112"/>
      <c r="AI72" s="113"/>
      <c r="AJ72" s="9"/>
      <c r="AK72" s="112"/>
      <c r="AL72" s="113"/>
      <c r="AM72" s="112"/>
      <c r="AN72" s="113"/>
      <c r="AO72" s="112"/>
      <c r="AP72" s="113"/>
      <c r="AQ72" s="112"/>
      <c r="AR72" s="113"/>
      <c r="AS72" s="90"/>
    </row>
    <row r="73" spans="1:45" s="8" customFormat="1" ht="12.75" customHeight="1">
      <c r="A73" s="129"/>
      <c r="B73" s="113"/>
      <c r="C73" s="226"/>
      <c r="D73" s="224"/>
      <c r="E73" s="128"/>
      <c r="F73" s="126"/>
      <c r="G73" s="128"/>
      <c r="H73" s="126"/>
      <c r="I73" s="40"/>
      <c r="J73" s="37"/>
      <c r="K73" s="123"/>
      <c r="L73" s="113"/>
      <c r="M73" s="40"/>
      <c r="N73" s="125"/>
      <c r="O73" s="126"/>
      <c r="P73" s="125"/>
      <c r="Q73" s="126"/>
      <c r="R73" s="223"/>
      <c r="S73" s="224"/>
      <c r="T73" s="123"/>
      <c r="U73" s="124"/>
      <c r="V73" s="51"/>
      <c r="W73" s="70"/>
      <c r="X73" s="112"/>
      <c r="Y73" s="113"/>
      <c r="Z73" s="112"/>
      <c r="AA73" s="113"/>
      <c r="AB73" s="112"/>
      <c r="AC73" s="113"/>
      <c r="AD73" s="112"/>
      <c r="AE73" s="113"/>
      <c r="AF73" s="9"/>
      <c r="AG73" s="10"/>
      <c r="AH73" s="112"/>
      <c r="AI73" s="113"/>
      <c r="AJ73" s="9"/>
      <c r="AK73" s="112"/>
      <c r="AL73" s="113"/>
      <c r="AM73" s="112"/>
      <c r="AN73" s="113"/>
      <c r="AO73" s="112"/>
      <c r="AP73" s="113"/>
      <c r="AQ73" s="112"/>
      <c r="AR73" s="113"/>
      <c r="AS73" s="90"/>
    </row>
    <row r="74" spans="1:45" s="8" customFormat="1" ht="12.75" customHeight="1">
      <c r="A74" s="129"/>
      <c r="B74" s="113"/>
      <c r="C74" s="226"/>
      <c r="D74" s="224"/>
      <c r="E74" s="128"/>
      <c r="F74" s="126"/>
      <c r="G74" s="128"/>
      <c r="H74" s="126"/>
      <c r="I74" s="40"/>
      <c r="J74" s="37"/>
      <c r="K74" s="123"/>
      <c r="L74" s="113"/>
      <c r="M74" s="40"/>
      <c r="N74" s="125"/>
      <c r="O74" s="126"/>
      <c r="P74" s="125"/>
      <c r="Q74" s="126"/>
      <c r="R74" s="223"/>
      <c r="S74" s="224"/>
      <c r="T74" s="123"/>
      <c r="U74" s="124"/>
      <c r="V74" s="51"/>
      <c r="W74" s="70"/>
      <c r="X74" s="112"/>
      <c r="Y74" s="113"/>
      <c r="Z74" s="112"/>
      <c r="AA74" s="113"/>
      <c r="AB74" s="112"/>
      <c r="AC74" s="113"/>
      <c r="AD74" s="112"/>
      <c r="AE74" s="113"/>
      <c r="AF74" s="9"/>
      <c r="AG74" s="10"/>
      <c r="AH74" s="112"/>
      <c r="AI74" s="113"/>
      <c r="AJ74" s="9"/>
      <c r="AK74" s="112"/>
      <c r="AL74" s="113"/>
      <c r="AM74" s="112"/>
      <c r="AN74" s="113"/>
      <c r="AO74" s="112"/>
      <c r="AP74" s="113"/>
      <c r="AQ74" s="112"/>
      <c r="AR74" s="113"/>
      <c r="AS74" s="90"/>
    </row>
    <row r="75" spans="1:45" s="8" customFormat="1" ht="12.75" customHeight="1">
      <c r="A75" s="129"/>
      <c r="B75" s="113"/>
      <c r="C75" s="226"/>
      <c r="D75" s="224"/>
      <c r="E75" s="128"/>
      <c r="F75" s="126"/>
      <c r="G75" s="128"/>
      <c r="H75" s="126"/>
      <c r="I75" s="40"/>
      <c r="J75" s="37"/>
      <c r="K75" s="123"/>
      <c r="L75" s="113"/>
      <c r="M75" s="40"/>
      <c r="N75" s="125"/>
      <c r="O75" s="126"/>
      <c r="P75" s="125"/>
      <c r="Q75" s="126"/>
      <c r="R75" s="223"/>
      <c r="S75" s="224"/>
      <c r="T75" s="123"/>
      <c r="U75" s="124"/>
      <c r="V75" s="51"/>
      <c r="W75" s="70"/>
      <c r="X75" s="112"/>
      <c r="Y75" s="113"/>
      <c r="Z75" s="112"/>
      <c r="AA75" s="113"/>
      <c r="AB75" s="112"/>
      <c r="AC75" s="113"/>
      <c r="AD75" s="112"/>
      <c r="AE75" s="113"/>
      <c r="AF75" s="9"/>
      <c r="AG75" s="10"/>
      <c r="AH75" s="112"/>
      <c r="AI75" s="113"/>
      <c r="AJ75" s="9"/>
      <c r="AK75" s="112"/>
      <c r="AL75" s="113"/>
      <c r="AM75" s="112"/>
      <c r="AN75" s="113"/>
      <c r="AO75" s="112"/>
      <c r="AP75" s="113"/>
      <c r="AQ75" s="112"/>
      <c r="AR75" s="113"/>
      <c r="AS75" s="90"/>
    </row>
  </sheetData>
  <sheetProtection/>
  <mergeCells count="1094">
    <mergeCell ref="A1:V3"/>
    <mergeCell ref="X1:AS3"/>
    <mergeCell ref="A4:B5"/>
    <mergeCell ref="C4:D5"/>
    <mergeCell ref="E4:K5"/>
    <mergeCell ref="L4:S5"/>
    <mergeCell ref="T4:U5"/>
    <mergeCell ref="V4:V5"/>
    <mergeCell ref="X4:Y5"/>
    <mergeCell ref="Z4:AA5"/>
    <mergeCell ref="AB4:AH5"/>
    <mergeCell ref="AI4:AP5"/>
    <mergeCell ref="AQ4:AR5"/>
    <mergeCell ref="AS4:AS5"/>
    <mergeCell ref="A6:V6"/>
    <mergeCell ref="X6:AS6"/>
    <mergeCell ref="A7:I8"/>
    <mergeCell ref="J7:L7"/>
    <mergeCell ref="M7:U8"/>
    <mergeCell ref="V7:V18"/>
    <mergeCell ref="X7:AF8"/>
    <mergeCell ref="AG7:AI7"/>
    <mergeCell ref="G9:G18"/>
    <mergeCell ref="H9:H18"/>
    <mergeCell ref="I9:I18"/>
    <mergeCell ref="J9:J18"/>
    <mergeCell ref="AJ7:AR8"/>
    <mergeCell ref="AS7:AS18"/>
    <mergeCell ref="J8:L8"/>
    <mergeCell ref="AG8:AI8"/>
    <mergeCell ref="A9:A18"/>
    <mergeCell ref="B9:B18"/>
    <mergeCell ref="C9:C18"/>
    <mergeCell ref="D9:D18"/>
    <mergeCell ref="E9:E18"/>
    <mergeCell ref="F9:F18"/>
    <mergeCell ref="K9:K18"/>
    <mergeCell ref="L9:L18"/>
    <mergeCell ref="M9:M18"/>
    <mergeCell ref="N9:N18"/>
    <mergeCell ref="O9:O18"/>
    <mergeCell ref="P9:P18"/>
    <mergeCell ref="Q9:Q18"/>
    <mergeCell ref="R9:R18"/>
    <mergeCell ref="S9:S18"/>
    <mergeCell ref="T9:T18"/>
    <mergeCell ref="U9:U18"/>
    <mergeCell ref="X9:X18"/>
    <mergeCell ref="Y9:Y18"/>
    <mergeCell ref="Z9:Z18"/>
    <mergeCell ref="AA9:AA18"/>
    <mergeCell ref="AB9:AB18"/>
    <mergeCell ref="AC9:AC18"/>
    <mergeCell ref="AD9:AD18"/>
    <mergeCell ref="AE9:AE18"/>
    <mergeCell ref="AF9:AF18"/>
    <mergeCell ref="AG9:AG18"/>
    <mergeCell ref="AH9:AH18"/>
    <mergeCell ref="AI9:AI18"/>
    <mergeCell ref="AJ9:AJ18"/>
    <mergeCell ref="AK9:AK18"/>
    <mergeCell ref="AL9:AL18"/>
    <mergeCell ref="AM9:AM18"/>
    <mergeCell ref="AN9:AN18"/>
    <mergeCell ref="AO9:AO18"/>
    <mergeCell ref="AP9:AP18"/>
    <mergeCell ref="AQ9:AQ18"/>
    <mergeCell ref="AR9:AR18"/>
    <mergeCell ref="A19:B19"/>
    <mergeCell ref="C19:D19"/>
    <mergeCell ref="E19:F19"/>
    <mergeCell ref="G19:H19"/>
    <mergeCell ref="K19:L19"/>
    <mergeCell ref="N19:O19"/>
    <mergeCell ref="P19:Q19"/>
    <mergeCell ref="R19:S19"/>
    <mergeCell ref="AQ19:AR19"/>
    <mergeCell ref="A20:B20"/>
    <mergeCell ref="C20:D20"/>
    <mergeCell ref="E20:F20"/>
    <mergeCell ref="G20:H20"/>
    <mergeCell ref="K20:L20"/>
    <mergeCell ref="N20:O20"/>
    <mergeCell ref="T19:U19"/>
    <mergeCell ref="X19:Y19"/>
    <mergeCell ref="Z19:AA19"/>
    <mergeCell ref="P20:Q20"/>
    <mergeCell ref="R20:S20"/>
    <mergeCell ref="T20:U20"/>
    <mergeCell ref="AK19:AL19"/>
    <mergeCell ref="AM19:AN19"/>
    <mergeCell ref="AO19:AP19"/>
    <mergeCell ref="AB19:AC19"/>
    <mergeCell ref="AD19:AE19"/>
    <mergeCell ref="AH19:AI19"/>
    <mergeCell ref="P21:Q21"/>
    <mergeCell ref="R21:S21"/>
    <mergeCell ref="T21:U21"/>
    <mergeCell ref="A21:B21"/>
    <mergeCell ref="C21:D21"/>
    <mergeCell ref="E21:F21"/>
    <mergeCell ref="G21:H21"/>
    <mergeCell ref="K21:L21"/>
    <mergeCell ref="N21:O21"/>
    <mergeCell ref="P22:Q22"/>
    <mergeCell ref="R22:S22"/>
    <mergeCell ref="T22:U22"/>
    <mergeCell ref="A22:B22"/>
    <mergeCell ref="C22:D22"/>
    <mergeCell ref="E22:F22"/>
    <mergeCell ref="G22:H22"/>
    <mergeCell ref="K22:L22"/>
    <mergeCell ref="N22:O22"/>
    <mergeCell ref="P23:Q23"/>
    <mergeCell ref="R23:S23"/>
    <mergeCell ref="T23:U23"/>
    <mergeCell ref="A23:B23"/>
    <mergeCell ref="C23:D23"/>
    <mergeCell ref="E23:F23"/>
    <mergeCell ref="G23:H23"/>
    <mergeCell ref="K23:L23"/>
    <mergeCell ref="N23:O23"/>
    <mergeCell ref="P24:Q24"/>
    <mergeCell ref="R24:S24"/>
    <mergeCell ref="T24:U24"/>
    <mergeCell ref="A24:B24"/>
    <mergeCell ref="C24:D24"/>
    <mergeCell ref="E24:F24"/>
    <mergeCell ref="G24:H24"/>
    <mergeCell ref="K24:L24"/>
    <mergeCell ref="N24:O24"/>
    <mergeCell ref="P25:Q25"/>
    <mergeCell ref="R25:S25"/>
    <mergeCell ref="T25:U25"/>
    <mergeCell ref="A25:B25"/>
    <mergeCell ref="C25:D25"/>
    <mergeCell ref="E25:F25"/>
    <mergeCell ref="G25:H25"/>
    <mergeCell ref="K25:L25"/>
    <mergeCell ref="N25:O25"/>
    <mergeCell ref="P26:Q26"/>
    <mergeCell ref="R26:S26"/>
    <mergeCell ref="T26:U26"/>
    <mergeCell ref="A26:B26"/>
    <mergeCell ref="C26:D26"/>
    <mergeCell ref="E26:F26"/>
    <mergeCell ref="G26:H26"/>
    <mergeCell ref="K26:L26"/>
    <mergeCell ref="N26:O26"/>
    <mergeCell ref="P27:Q27"/>
    <mergeCell ref="R27:S27"/>
    <mergeCell ref="T27:U27"/>
    <mergeCell ref="A27:B27"/>
    <mergeCell ref="C27:D27"/>
    <mergeCell ref="E27:F27"/>
    <mergeCell ref="G27:H27"/>
    <mergeCell ref="K27:L27"/>
    <mergeCell ref="N27:O27"/>
    <mergeCell ref="P28:Q28"/>
    <mergeCell ref="R28:S28"/>
    <mergeCell ref="T28:U28"/>
    <mergeCell ref="A28:B28"/>
    <mergeCell ref="C28:D28"/>
    <mergeCell ref="E28:F28"/>
    <mergeCell ref="G28:H28"/>
    <mergeCell ref="K28:L28"/>
    <mergeCell ref="N28:O28"/>
    <mergeCell ref="R29:S29"/>
    <mergeCell ref="T29:U29"/>
    <mergeCell ref="A29:B29"/>
    <mergeCell ref="C29:D29"/>
    <mergeCell ref="E29:F29"/>
    <mergeCell ref="G29:H29"/>
    <mergeCell ref="K29:L29"/>
    <mergeCell ref="N29:O29"/>
    <mergeCell ref="A30:B30"/>
    <mergeCell ref="C30:D30"/>
    <mergeCell ref="E30:F30"/>
    <mergeCell ref="G30:H30"/>
    <mergeCell ref="K30:L30"/>
    <mergeCell ref="N30:O30"/>
    <mergeCell ref="A31:B31"/>
    <mergeCell ref="C31:D31"/>
    <mergeCell ref="E31:F31"/>
    <mergeCell ref="G31:H31"/>
    <mergeCell ref="K31:L31"/>
    <mergeCell ref="N31:O31"/>
    <mergeCell ref="A32:B32"/>
    <mergeCell ref="C32:D32"/>
    <mergeCell ref="E32:F32"/>
    <mergeCell ref="G32:H32"/>
    <mergeCell ref="K32:L32"/>
    <mergeCell ref="N32:O32"/>
    <mergeCell ref="AQ20:AR20"/>
    <mergeCell ref="P32:Q32"/>
    <mergeCell ref="R32:S32"/>
    <mergeCell ref="T32:U32"/>
    <mergeCell ref="X20:Y20"/>
    <mergeCell ref="Z20:AA20"/>
    <mergeCell ref="AB20:AC20"/>
    <mergeCell ref="P31:Q31"/>
    <mergeCell ref="R31:S31"/>
    <mergeCell ref="T31:U31"/>
    <mergeCell ref="N33:O33"/>
    <mergeCell ref="AD20:AE20"/>
    <mergeCell ref="AH20:AI20"/>
    <mergeCell ref="AK20:AL20"/>
    <mergeCell ref="AM20:AN20"/>
    <mergeCell ref="AO20:AP20"/>
    <mergeCell ref="P30:Q30"/>
    <mergeCell ref="R30:S30"/>
    <mergeCell ref="T30:U30"/>
    <mergeCell ref="P29:Q29"/>
    <mergeCell ref="R33:S33"/>
    <mergeCell ref="T33:U33"/>
    <mergeCell ref="X21:Y21"/>
    <mergeCell ref="Z21:AA21"/>
    <mergeCell ref="AB21:AC21"/>
    <mergeCell ref="A33:B33"/>
    <mergeCell ref="C33:D33"/>
    <mergeCell ref="E33:F33"/>
    <mergeCell ref="G33:H33"/>
    <mergeCell ref="K33:L33"/>
    <mergeCell ref="AD21:AE21"/>
    <mergeCell ref="AH21:AI21"/>
    <mergeCell ref="AK21:AL21"/>
    <mergeCell ref="AM21:AN21"/>
    <mergeCell ref="AO21:AP21"/>
    <mergeCell ref="AQ21:AR21"/>
    <mergeCell ref="X22:Y22"/>
    <mergeCell ref="Z22:AA22"/>
    <mergeCell ref="AB22:AC22"/>
    <mergeCell ref="A34:B34"/>
    <mergeCell ref="C34:D34"/>
    <mergeCell ref="E34:F34"/>
    <mergeCell ref="G34:H34"/>
    <mergeCell ref="K34:L34"/>
    <mergeCell ref="N34:O34"/>
    <mergeCell ref="P33:Q33"/>
    <mergeCell ref="AD22:AE22"/>
    <mergeCell ref="AH22:AI22"/>
    <mergeCell ref="AK22:AL22"/>
    <mergeCell ref="AM22:AN22"/>
    <mergeCell ref="AO22:AP22"/>
    <mergeCell ref="AQ22:AR22"/>
    <mergeCell ref="X23:Y23"/>
    <mergeCell ref="Z23:AA23"/>
    <mergeCell ref="AB23:AC23"/>
    <mergeCell ref="A35:B35"/>
    <mergeCell ref="C35:D35"/>
    <mergeCell ref="E35:F35"/>
    <mergeCell ref="G35:H35"/>
    <mergeCell ref="K35:L35"/>
    <mergeCell ref="N35:O35"/>
    <mergeCell ref="P34:Q34"/>
    <mergeCell ref="AD23:AE23"/>
    <mergeCell ref="AH23:AI23"/>
    <mergeCell ref="AK23:AL23"/>
    <mergeCell ref="AM23:AN23"/>
    <mergeCell ref="AO23:AP23"/>
    <mergeCell ref="AQ23:AR23"/>
    <mergeCell ref="X24:Y24"/>
    <mergeCell ref="Z24:AA24"/>
    <mergeCell ref="AB24:AC24"/>
    <mergeCell ref="A36:B36"/>
    <mergeCell ref="C36:D36"/>
    <mergeCell ref="E36:F36"/>
    <mergeCell ref="G36:H36"/>
    <mergeCell ref="K36:L36"/>
    <mergeCell ref="N36:O36"/>
    <mergeCell ref="P35:Q35"/>
    <mergeCell ref="AD24:AE24"/>
    <mergeCell ref="AH24:AI24"/>
    <mergeCell ref="AK24:AL24"/>
    <mergeCell ref="AM24:AN24"/>
    <mergeCell ref="AO24:AP24"/>
    <mergeCell ref="AQ24:AR24"/>
    <mergeCell ref="A37:B37"/>
    <mergeCell ref="C37:D37"/>
    <mergeCell ref="E37:F37"/>
    <mergeCell ref="G37:H37"/>
    <mergeCell ref="K37:L37"/>
    <mergeCell ref="N37:O37"/>
    <mergeCell ref="AQ25:AR25"/>
    <mergeCell ref="P37:Q37"/>
    <mergeCell ref="R37:S37"/>
    <mergeCell ref="T37:U37"/>
    <mergeCell ref="X25:Y25"/>
    <mergeCell ref="Z25:AA25"/>
    <mergeCell ref="AB25:AC25"/>
    <mergeCell ref="P36:Q36"/>
    <mergeCell ref="R36:S36"/>
    <mergeCell ref="T36:U36"/>
    <mergeCell ref="N38:O38"/>
    <mergeCell ref="AD25:AE25"/>
    <mergeCell ref="AH25:AI25"/>
    <mergeCell ref="AK25:AL25"/>
    <mergeCell ref="AM25:AN25"/>
    <mergeCell ref="AO25:AP25"/>
    <mergeCell ref="R35:S35"/>
    <mergeCell ref="T35:U35"/>
    <mergeCell ref="R34:S34"/>
    <mergeCell ref="T34:U34"/>
    <mergeCell ref="R38:S38"/>
    <mergeCell ref="T38:U38"/>
    <mergeCell ref="X26:Y26"/>
    <mergeCell ref="Z26:AA26"/>
    <mergeCell ref="AB26:AC26"/>
    <mergeCell ref="A38:B38"/>
    <mergeCell ref="C38:D38"/>
    <mergeCell ref="E38:F38"/>
    <mergeCell ref="G38:H38"/>
    <mergeCell ref="K38:L38"/>
    <mergeCell ref="AD26:AE26"/>
    <mergeCell ref="AH26:AI26"/>
    <mergeCell ref="AK26:AL26"/>
    <mergeCell ref="AM26:AN26"/>
    <mergeCell ref="AO26:AP26"/>
    <mergeCell ref="AQ26:AR26"/>
    <mergeCell ref="X27:Y27"/>
    <mergeCell ref="Z27:AA27"/>
    <mergeCell ref="AB27:AC27"/>
    <mergeCell ref="A39:B39"/>
    <mergeCell ref="C39:D39"/>
    <mergeCell ref="E39:F39"/>
    <mergeCell ref="G39:H39"/>
    <mergeCell ref="K39:L39"/>
    <mergeCell ref="N39:O39"/>
    <mergeCell ref="P38:Q38"/>
    <mergeCell ref="AD27:AE27"/>
    <mergeCell ref="AH27:AI27"/>
    <mergeCell ref="AK27:AL27"/>
    <mergeCell ref="AM27:AN27"/>
    <mergeCell ref="AO27:AP27"/>
    <mergeCell ref="AQ27:AR27"/>
    <mergeCell ref="X28:Y28"/>
    <mergeCell ref="Z28:AA28"/>
    <mergeCell ref="AB28:AC28"/>
    <mergeCell ref="A40:B40"/>
    <mergeCell ref="C40:D40"/>
    <mergeCell ref="E40:F40"/>
    <mergeCell ref="G40:H40"/>
    <mergeCell ref="K40:L40"/>
    <mergeCell ref="N40:O40"/>
    <mergeCell ref="P39:Q39"/>
    <mergeCell ref="AD28:AE28"/>
    <mergeCell ref="AH28:AI28"/>
    <mergeCell ref="AK28:AL28"/>
    <mergeCell ref="AM28:AN28"/>
    <mergeCell ref="AO28:AP28"/>
    <mergeCell ref="AQ28:AR28"/>
    <mergeCell ref="X29:Y29"/>
    <mergeCell ref="Z29:AA29"/>
    <mergeCell ref="AB29:AC29"/>
    <mergeCell ref="A41:B41"/>
    <mergeCell ref="C41:D41"/>
    <mergeCell ref="E41:F41"/>
    <mergeCell ref="G41:H41"/>
    <mergeCell ref="K41:L41"/>
    <mergeCell ref="N41:O41"/>
    <mergeCell ref="P40:Q40"/>
    <mergeCell ref="AD29:AE29"/>
    <mergeCell ref="AH29:AI29"/>
    <mergeCell ref="AK29:AL29"/>
    <mergeCell ref="AM29:AN29"/>
    <mergeCell ref="AO29:AP29"/>
    <mergeCell ref="AQ29:AR29"/>
    <mergeCell ref="A42:B42"/>
    <mergeCell ref="C42:D42"/>
    <mergeCell ref="E42:F42"/>
    <mergeCell ref="G42:H42"/>
    <mergeCell ref="K42:L42"/>
    <mergeCell ref="N42:O42"/>
    <mergeCell ref="AQ30:AR30"/>
    <mergeCell ref="P42:Q42"/>
    <mergeCell ref="R42:S42"/>
    <mergeCell ref="T42:U42"/>
    <mergeCell ref="X30:Y30"/>
    <mergeCell ref="Z30:AA30"/>
    <mergeCell ref="AB30:AC30"/>
    <mergeCell ref="P41:Q41"/>
    <mergeCell ref="R41:S41"/>
    <mergeCell ref="T41:U41"/>
    <mergeCell ref="N43:O43"/>
    <mergeCell ref="AD30:AE30"/>
    <mergeCell ref="AH30:AI30"/>
    <mergeCell ref="AK30:AL30"/>
    <mergeCell ref="AM30:AN30"/>
    <mergeCell ref="AO30:AP30"/>
    <mergeCell ref="R40:S40"/>
    <mergeCell ref="T40:U40"/>
    <mergeCell ref="R39:S39"/>
    <mergeCell ref="T39:U39"/>
    <mergeCell ref="R43:S43"/>
    <mergeCell ref="T43:U43"/>
    <mergeCell ref="X31:Y31"/>
    <mergeCell ref="Z31:AA31"/>
    <mergeCell ref="AB31:AC31"/>
    <mergeCell ref="A43:B43"/>
    <mergeCell ref="C43:D43"/>
    <mergeCell ref="E43:F43"/>
    <mergeCell ref="G43:H43"/>
    <mergeCell ref="K43:L43"/>
    <mergeCell ref="AD31:AE31"/>
    <mergeCell ref="AH31:AI31"/>
    <mergeCell ref="AK31:AL31"/>
    <mergeCell ref="AM31:AN31"/>
    <mergeCell ref="AO31:AP31"/>
    <mergeCell ref="AQ31:AR31"/>
    <mergeCell ref="X32:Y32"/>
    <mergeCell ref="Z32:AA32"/>
    <mergeCell ref="AB32:AC32"/>
    <mergeCell ref="A44:B44"/>
    <mergeCell ref="C44:D44"/>
    <mergeCell ref="E44:F44"/>
    <mergeCell ref="G44:H44"/>
    <mergeCell ref="K44:L44"/>
    <mergeCell ref="N44:O44"/>
    <mergeCell ref="P43:Q43"/>
    <mergeCell ref="AD32:AE32"/>
    <mergeCell ref="AH32:AI32"/>
    <mergeCell ref="AK32:AL32"/>
    <mergeCell ref="AM32:AN32"/>
    <mergeCell ref="AO32:AP32"/>
    <mergeCell ref="AQ32:AR32"/>
    <mergeCell ref="X33:Y33"/>
    <mergeCell ref="Z33:AA33"/>
    <mergeCell ref="AB33:AC33"/>
    <mergeCell ref="A45:B45"/>
    <mergeCell ref="C45:D45"/>
    <mergeCell ref="E45:F45"/>
    <mergeCell ref="G45:H45"/>
    <mergeCell ref="K45:L45"/>
    <mergeCell ref="N45:O45"/>
    <mergeCell ref="P44:Q44"/>
    <mergeCell ref="AD33:AE33"/>
    <mergeCell ref="AH33:AI33"/>
    <mergeCell ref="AK33:AL33"/>
    <mergeCell ref="AM33:AN33"/>
    <mergeCell ref="AO33:AP33"/>
    <mergeCell ref="AQ33:AR33"/>
    <mergeCell ref="X34:Y34"/>
    <mergeCell ref="Z34:AA34"/>
    <mergeCell ref="AB34:AC34"/>
    <mergeCell ref="A46:B46"/>
    <mergeCell ref="C46:D46"/>
    <mergeCell ref="E46:F46"/>
    <mergeCell ref="G46:H46"/>
    <mergeCell ref="K46:L46"/>
    <mergeCell ref="N46:O46"/>
    <mergeCell ref="P45:Q45"/>
    <mergeCell ref="AD34:AE34"/>
    <mergeCell ref="AH34:AI34"/>
    <mergeCell ref="AK34:AL34"/>
    <mergeCell ref="AM34:AN34"/>
    <mergeCell ref="AO34:AP34"/>
    <mergeCell ref="AQ34:AR34"/>
    <mergeCell ref="A47:B47"/>
    <mergeCell ref="C47:D47"/>
    <mergeCell ref="E47:F47"/>
    <mergeCell ref="G47:H47"/>
    <mergeCell ref="K47:L47"/>
    <mergeCell ref="N47:O47"/>
    <mergeCell ref="AQ35:AR35"/>
    <mergeCell ref="P47:Q47"/>
    <mergeCell ref="R47:S47"/>
    <mergeCell ref="T47:U47"/>
    <mergeCell ref="X35:Y35"/>
    <mergeCell ref="Z35:AA35"/>
    <mergeCell ref="AB35:AC35"/>
    <mergeCell ref="P46:Q46"/>
    <mergeCell ref="R46:S46"/>
    <mergeCell ref="T46:U46"/>
    <mergeCell ref="N48:O48"/>
    <mergeCell ref="AD35:AE35"/>
    <mergeCell ref="AH35:AI35"/>
    <mergeCell ref="AK35:AL35"/>
    <mergeCell ref="AM35:AN35"/>
    <mergeCell ref="AO35:AP35"/>
    <mergeCell ref="R45:S45"/>
    <mergeCell ref="T45:U45"/>
    <mergeCell ref="R44:S44"/>
    <mergeCell ref="T44:U44"/>
    <mergeCell ref="R48:S48"/>
    <mergeCell ref="T48:U48"/>
    <mergeCell ref="X36:Y36"/>
    <mergeCell ref="Z36:AA36"/>
    <mergeCell ref="AB36:AC36"/>
    <mergeCell ref="A48:B48"/>
    <mergeCell ref="C48:D48"/>
    <mergeCell ref="E48:F48"/>
    <mergeCell ref="G48:H48"/>
    <mergeCell ref="K48:L48"/>
    <mergeCell ref="AD36:AE36"/>
    <mergeCell ref="AH36:AI36"/>
    <mergeCell ref="AK36:AL36"/>
    <mergeCell ref="AM36:AN36"/>
    <mergeCell ref="AO36:AP36"/>
    <mergeCell ref="AQ36:AR36"/>
    <mergeCell ref="X37:Y37"/>
    <mergeCell ref="Z37:AA37"/>
    <mergeCell ref="AB37:AC37"/>
    <mergeCell ref="A49:B49"/>
    <mergeCell ref="C49:D49"/>
    <mergeCell ref="E49:F49"/>
    <mergeCell ref="G49:H49"/>
    <mergeCell ref="K49:L49"/>
    <mergeCell ref="N49:O49"/>
    <mergeCell ref="P48:Q48"/>
    <mergeCell ref="AD37:AE37"/>
    <mergeCell ref="AH37:AI37"/>
    <mergeCell ref="AK37:AL37"/>
    <mergeCell ref="AM37:AN37"/>
    <mergeCell ref="AO37:AP37"/>
    <mergeCell ref="AQ37:AR37"/>
    <mergeCell ref="AH47:AI47"/>
    <mergeCell ref="AK47:AL47"/>
    <mergeCell ref="AM47:AN47"/>
    <mergeCell ref="AO47:AP47"/>
    <mergeCell ref="X48:Y48"/>
    <mergeCell ref="Z48:AA48"/>
    <mergeCell ref="AB48:AC48"/>
    <mergeCell ref="AD48:AE48"/>
    <mergeCell ref="AH48:AI48"/>
    <mergeCell ref="AO48:AP48"/>
    <mergeCell ref="X38:Y38"/>
    <mergeCell ref="Z38:AA38"/>
    <mergeCell ref="AB38:AC38"/>
    <mergeCell ref="X47:Y47"/>
    <mergeCell ref="Z47:AA47"/>
    <mergeCell ref="AB47:AC47"/>
    <mergeCell ref="X39:Y39"/>
    <mergeCell ref="Z39:AA39"/>
    <mergeCell ref="AB39:AC39"/>
    <mergeCell ref="X40:Y40"/>
    <mergeCell ref="AD38:AE38"/>
    <mergeCell ref="AH38:AI38"/>
    <mergeCell ref="AK38:AL38"/>
    <mergeCell ref="AM38:AN38"/>
    <mergeCell ref="AO38:AP38"/>
    <mergeCell ref="AQ38:AR38"/>
    <mergeCell ref="AQ54:AR54"/>
    <mergeCell ref="AQ55:AR55"/>
    <mergeCell ref="AQ56:AR56"/>
    <mergeCell ref="AQ57:AR57"/>
    <mergeCell ref="AQ58:AR58"/>
    <mergeCell ref="AQ59:AR59"/>
    <mergeCell ref="AD39:AE39"/>
    <mergeCell ref="AH39:AI39"/>
    <mergeCell ref="AK39:AL39"/>
    <mergeCell ref="AM39:AN39"/>
    <mergeCell ref="AO39:AP39"/>
    <mergeCell ref="AQ39:AR39"/>
    <mergeCell ref="Z40:AA40"/>
    <mergeCell ref="AB40:AC40"/>
    <mergeCell ref="AD40:AE40"/>
    <mergeCell ref="AH40:AI40"/>
    <mergeCell ref="AK40:AL40"/>
    <mergeCell ref="AM40:AN40"/>
    <mergeCell ref="AO40:AP40"/>
    <mergeCell ref="AQ40:AR40"/>
    <mergeCell ref="X41:Y41"/>
    <mergeCell ref="Z41:AA41"/>
    <mergeCell ref="AB41:AC41"/>
    <mergeCell ref="AD41:AE41"/>
    <mergeCell ref="AH41:AI41"/>
    <mergeCell ref="AK41:AL41"/>
    <mergeCell ref="AM41:AN41"/>
    <mergeCell ref="AQ41:AR41"/>
    <mergeCell ref="A50:B50"/>
    <mergeCell ref="C50:D50"/>
    <mergeCell ref="E50:F50"/>
    <mergeCell ref="G50:H50"/>
    <mergeCell ref="K50:L50"/>
    <mergeCell ref="N50:O50"/>
    <mergeCell ref="P50:Q50"/>
    <mergeCell ref="R50:S50"/>
    <mergeCell ref="AD47:AE47"/>
    <mergeCell ref="X42:Y42"/>
    <mergeCell ref="Z42:AA42"/>
    <mergeCell ref="AB42:AC42"/>
    <mergeCell ref="AD42:AE42"/>
    <mergeCell ref="AD43:AE43"/>
    <mergeCell ref="X49:Y49"/>
    <mergeCell ref="Z49:AA49"/>
    <mergeCell ref="AH42:AI42"/>
    <mergeCell ref="AO41:AP41"/>
    <mergeCell ref="AK42:AL42"/>
    <mergeCell ref="AM42:AN42"/>
    <mergeCell ref="AO42:AP42"/>
    <mergeCell ref="AQ42:AR42"/>
    <mergeCell ref="A51:B51"/>
    <mergeCell ref="C51:D51"/>
    <mergeCell ref="E51:F51"/>
    <mergeCell ref="G51:H51"/>
    <mergeCell ref="K51:L51"/>
    <mergeCell ref="N51:O51"/>
    <mergeCell ref="P51:Q51"/>
    <mergeCell ref="R51:S51"/>
    <mergeCell ref="T51:U51"/>
    <mergeCell ref="X43:Y43"/>
    <mergeCell ref="Z43:AA43"/>
    <mergeCell ref="AB43:AC43"/>
    <mergeCell ref="T50:U50"/>
    <mergeCell ref="P49:Q49"/>
    <mergeCell ref="R49:S49"/>
    <mergeCell ref="T49:U49"/>
    <mergeCell ref="AH43:AI43"/>
    <mergeCell ref="AK43:AL43"/>
    <mergeCell ref="AM43:AN43"/>
    <mergeCell ref="AO43:AP43"/>
    <mergeCell ref="AQ43:AR43"/>
    <mergeCell ref="T52:U52"/>
    <mergeCell ref="X44:Y44"/>
    <mergeCell ref="Z44:AA44"/>
    <mergeCell ref="AB44:AC44"/>
    <mergeCell ref="AD44:AE44"/>
    <mergeCell ref="A52:B52"/>
    <mergeCell ref="C52:D52"/>
    <mergeCell ref="E52:F52"/>
    <mergeCell ref="G52:H52"/>
    <mergeCell ref="K52:L52"/>
    <mergeCell ref="N52:O52"/>
    <mergeCell ref="AH44:AI44"/>
    <mergeCell ref="AK44:AL44"/>
    <mergeCell ref="AM44:AN44"/>
    <mergeCell ref="AO44:AP44"/>
    <mergeCell ref="AQ44:AR44"/>
    <mergeCell ref="X45:Y45"/>
    <mergeCell ref="Z45:AA45"/>
    <mergeCell ref="AB45:AC45"/>
    <mergeCell ref="AQ45:AR45"/>
    <mergeCell ref="A53:B53"/>
    <mergeCell ref="C53:D53"/>
    <mergeCell ref="E53:F53"/>
    <mergeCell ref="G53:H53"/>
    <mergeCell ref="K53:L53"/>
    <mergeCell ref="N53:O53"/>
    <mergeCell ref="P52:Q52"/>
    <mergeCell ref="AD45:AE45"/>
    <mergeCell ref="AH45:AI45"/>
    <mergeCell ref="AK45:AL45"/>
    <mergeCell ref="AM45:AN45"/>
    <mergeCell ref="AO45:AP45"/>
    <mergeCell ref="AD46:AE46"/>
    <mergeCell ref="AH46:AI46"/>
    <mergeCell ref="AK46:AL46"/>
    <mergeCell ref="AM46:AN46"/>
    <mergeCell ref="A54:B54"/>
    <mergeCell ref="C54:D54"/>
    <mergeCell ref="E54:F54"/>
    <mergeCell ref="G54:H54"/>
    <mergeCell ref="K54:L54"/>
    <mergeCell ref="N54:O54"/>
    <mergeCell ref="P54:Q54"/>
    <mergeCell ref="R54:S54"/>
    <mergeCell ref="T54:U54"/>
    <mergeCell ref="X46:Y46"/>
    <mergeCell ref="Z46:AA46"/>
    <mergeCell ref="AB46:AC46"/>
    <mergeCell ref="P53:Q53"/>
    <mergeCell ref="R53:S53"/>
    <mergeCell ref="T53:U53"/>
    <mergeCell ref="R52:S52"/>
    <mergeCell ref="AO46:AP46"/>
    <mergeCell ref="AQ46:AR46"/>
    <mergeCell ref="A55:B55"/>
    <mergeCell ref="C55:D55"/>
    <mergeCell ref="E55:F55"/>
    <mergeCell ref="G55:H55"/>
    <mergeCell ref="K55:L55"/>
    <mergeCell ref="N55:O55"/>
    <mergeCell ref="P55:Q55"/>
    <mergeCell ref="R55:S55"/>
    <mergeCell ref="T55:U55"/>
    <mergeCell ref="A56:B56"/>
    <mergeCell ref="C56:D56"/>
    <mergeCell ref="E56:F56"/>
    <mergeCell ref="G56:H56"/>
    <mergeCell ref="K56:L56"/>
    <mergeCell ref="N56:O56"/>
    <mergeCell ref="P56:Q56"/>
    <mergeCell ref="R56:S56"/>
    <mergeCell ref="T56:U56"/>
    <mergeCell ref="A57:B57"/>
    <mergeCell ref="C57:D57"/>
    <mergeCell ref="E57:F57"/>
    <mergeCell ref="G57:H57"/>
    <mergeCell ref="K57:L57"/>
    <mergeCell ref="N57:O57"/>
    <mergeCell ref="P57:Q57"/>
    <mergeCell ref="R57:S57"/>
    <mergeCell ref="T57:U57"/>
    <mergeCell ref="A58:B58"/>
    <mergeCell ref="C58:D58"/>
    <mergeCell ref="E58:F58"/>
    <mergeCell ref="G58:H58"/>
    <mergeCell ref="K58:L58"/>
    <mergeCell ref="N58:O58"/>
    <mergeCell ref="P58:Q58"/>
    <mergeCell ref="R58:S58"/>
    <mergeCell ref="T58:U58"/>
    <mergeCell ref="A59:B59"/>
    <mergeCell ref="C59:D59"/>
    <mergeCell ref="E59:F59"/>
    <mergeCell ref="G59:H59"/>
    <mergeCell ref="K59:L59"/>
    <mergeCell ref="N59:O59"/>
    <mergeCell ref="P59:Q59"/>
    <mergeCell ref="R59:S59"/>
    <mergeCell ref="T59:U59"/>
    <mergeCell ref="A60:B60"/>
    <mergeCell ref="C60:D60"/>
    <mergeCell ref="E60:F60"/>
    <mergeCell ref="G60:H60"/>
    <mergeCell ref="K60:L60"/>
    <mergeCell ref="N60:O60"/>
    <mergeCell ref="P60:Q60"/>
    <mergeCell ref="R60:S60"/>
    <mergeCell ref="T60:U60"/>
    <mergeCell ref="A61:B61"/>
    <mergeCell ref="C61:D61"/>
    <mergeCell ref="E61:F61"/>
    <mergeCell ref="G61:H61"/>
    <mergeCell ref="K61:L61"/>
    <mergeCell ref="N61:O61"/>
    <mergeCell ref="P61:Q61"/>
    <mergeCell ref="R61:S61"/>
    <mergeCell ref="T61:U61"/>
    <mergeCell ref="A62:B62"/>
    <mergeCell ref="C62:D62"/>
    <mergeCell ref="E62:F62"/>
    <mergeCell ref="G62:H62"/>
    <mergeCell ref="K62:L62"/>
    <mergeCell ref="N62:O62"/>
    <mergeCell ref="P62:Q62"/>
    <mergeCell ref="R62:S62"/>
    <mergeCell ref="T62:U62"/>
    <mergeCell ref="A63:B63"/>
    <mergeCell ref="C63:D63"/>
    <mergeCell ref="E63:F63"/>
    <mergeCell ref="G63:H63"/>
    <mergeCell ref="K63:L63"/>
    <mergeCell ref="N63:O63"/>
    <mergeCell ref="P63:Q63"/>
    <mergeCell ref="R63:S63"/>
    <mergeCell ref="T63:U63"/>
    <mergeCell ref="A64:B64"/>
    <mergeCell ref="C64:D64"/>
    <mergeCell ref="E64:F64"/>
    <mergeCell ref="G64:H64"/>
    <mergeCell ref="K64:L64"/>
    <mergeCell ref="N64:O64"/>
    <mergeCell ref="P64:Q64"/>
    <mergeCell ref="R64:S64"/>
    <mergeCell ref="T64:U64"/>
    <mergeCell ref="A65:B65"/>
    <mergeCell ref="C65:D65"/>
    <mergeCell ref="E65:F65"/>
    <mergeCell ref="G65:H65"/>
    <mergeCell ref="K65:L65"/>
    <mergeCell ref="N65:O65"/>
    <mergeCell ref="P65:Q65"/>
    <mergeCell ref="R65:S65"/>
    <mergeCell ref="T65:U65"/>
    <mergeCell ref="A66:B66"/>
    <mergeCell ref="C66:D66"/>
    <mergeCell ref="E66:F66"/>
    <mergeCell ref="G66:H66"/>
    <mergeCell ref="K66:L66"/>
    <mergeCell ref="N66:O66"/>
    <mergeCell ref="P66:Q66"/>
    <mergeCell ref="R66:S66"/>
    <mergeCell ref="T66:U66"/>
    <mergeCell ref="A67:B67"/>
    <mergeCell ref="C67:D67"/>
    <mergeCell ref="E67:F67"/>
    <mergeCell ref="G67:H67"/>
    <mergeCell ref="K67:L67"/>
    <mergeCell ref="N67:O67"/>
    <mergeCell ref="P67:Q67"/>
    <mergeCell ref="R67:S67"/>
    <mergeCell ref="T67:U67"/>
    <mergeCell ref="A68:B68"/>
    <mergeCell ref="C68:D68"/>
    <mergeCell ref="E68:F68"/>
    <mergeCell ref="G68:H68"/>
    <mergeCell ref="K68:L68"/>
    <mergeCell ref="N68:O68"/>
    <mergeCell ref="P68:Q68"/>
    <mergeCell ref="R68:S68"/>
    <mergeCell ref="T68:U68"/>
    <mergeCell ref="A69:B69"/>
    <mergeCell ref="C69:D69"/>
    <mergeCell ref="E69:F69"/>
    <mergeCell ref="G69:H69"/>
    <mergeCell ref="K69:L69"/>
    <mergeCell ref="N69:O69"/>
    <mergeCell ref="P69:Q69"/>
    <mergeCell ref="R69:S69"/>
    <mergeCell ref="T69:U69"/>
    <mergeCell ref="A70:B70"/>
    <mergeCell ref="C70:D70"/>
    <mergeCell ref="E70:F70"/>
    <mergeCell ref="G70:H70"/>
    <mergeCell ref="K70:L70"/>
    <mergeCell ref="N70:O70"/>
    <mergeCell ref="P70:Q70"/>
    <mergeCell ref="R70:S70"/>
    <mergeCell ref="T70:U70"/>
    <mergeCell ref="A71:B71"/>
    <mergeCell ref="C71:D71"/>
    <mergeCell ref="E71:F71"/>
    <mergeCell ref="G71:H71"/>
    <mergeCell ref="K71:L71"/>
    <mergeCell ref="N71:O71"/>
    <mergeCell ref="P71:Q71"/>
    <mergeCell ref="R71:S71"/>
    <mergeCell ref="T71:U71"/>
    <mergeCell ref="AQ47:AR47"/>
    <mergeCell ref="AQ48:AR48"/>
    <mergeCell ref="AQ49:AR49"/>
    <mergeCell ref="AQ50:AR50"/>
    <mergeCell ref="AQ51:AR51"/>
    <mergeCell ref="AQ52:AR52"/>
    <mergeCell ref="AQ53:AR53"/>
    <mergeCell ref="AK48:AL48"/>
    <mergeCell ref="AM48:AN48"/>
    <mergeCell ref="AB49:AC49"/>
    <mergeCell ref="AD49:AE49"/>
    <mergeCell ref="AH49:AI49"/>
    <mergeCell ref="AK49:AL49"/>
    <mergeCell ref="AM49:AN49"/>
    <mergeCell ref="AO49:AP49"/>
    <mergeCell ref="X50:Y50"/>
    <mergeCell ref="Z50:AA50"/>
    <mergeCell ref="AB50:AC50"/>
    <mergeCell ref="AD50:AE50"/>
    <mergeCell ref="AH50:AI50"/>
    <mergeCell ref="AK50:AL50"/>
    <mergeCell ref="AM50:AN50"/>
    <mergeCell ref="AO50:AP50"/>
    <mergeCell ref="X51:Y51"/>
    <mergeCell ref="Z51:AA51"/>
    <mergeCell ref="AB51:AC51"/>
    <mergeCell ref="AD51:AE51"/>
    <mergeCell ref="AH51:AI51"/>
    <mergeCell ref="AK51:AL51"/>
    <mergeCell ref="AM51:AN51"/>
    <mergeCell ref="AO51:AP51"/>
    <mergeCell ref="X52:Y52"/>
    <mergeCell ref="Z52:AA52"/>
    <mergeCell ref="AB52:AC52"/>
    <mergeCell ref="AD52:AE52"/>
    <mergeCell ref="AH52:AI52"/>
    <mergeCell ref="AK52:AL52"/>
    <mergeCell ref="AM52:AN52"/>
    <mergeCell ref="AO52:AP52"/>
    <mergeCell ref="X53:Y53"/>
    <mergeCell ref="Z53:AA53"/>
    <mergeCell ref="AB53:AC53"/>
    <mergeCell ref="AD53:AE53"/>
    <mergeCell ref="AH53:AI53"/>
    <mergeCell ref="AK53:AL53"/>
    <mergeCell ref="AM53:AN53"/>
    <mergeCell ref="AO53:AP53"/>
    <mergeCell ref="X54:Y54"/>
    <mergeCell ref="Z54:AA54"/>
    <mergeCell ref="AB54:AC54"/>
    <mergeCell ref="AD54:AE54"/>
    <mergeCell ref="AH54:AI54"/>
    <mergeCell ref="AK54:AL54"/>
    <mergeCell ref="AM54:AN54"/>
    <mergeCell ref="AO54:AP54"/>
    <mergeCell ref="X55:Y55"/>
    <mergeCell ref="Z55:AA55"/>
    <mergeCell ref="AB55:AC55"/>
    <mergeCell ref="AD55:AE55"/>
    <mergeCell ref="AH55:AI55"/>
    <mergeCell ref="AK55:AL55"/>
    <mergeCell ref="AM55:AN55"/>
    <mergeCell ref="AO55:AP55"/>
    <mergeCell ref="X56:Y56"/>
    <mergeCell ref="Z56:AA56"/>
    <mergeCell ref="AB56:AC56"/>
    <mergeCell ref="AD56:AE56"/>
    <mergeCell ref="AH56:AI56"/>
    <mergeCell ref="AK56:AL56"/>
    <mergeCell ref="AM56:AN56"/>
    <mergeCell ref="AO56:AP56"/>
    <mergeCell ref="X57:Y57"/>
    <mergeCell ref="Z57:AA57"/>
    <mergeCell ref="AB57:AC57"/>
    <mergeCell ref="AD57:AE57"/>
    <mergeCell ref="AH57:AI57"/>
    <mergeCell ref="AK57:AL57"/>
    <mergeCell ref="AM57:AN57"/>
    <mergeCell ref="AO57:AP57"/>
    <mergeCell ref="X58:Y58"/>
    <mergeCell ref="Z58:AA58"/>
    <mergeCell ref="AB58:AC58"/>
    <mergeCell ref="AD58:AE58"/>
    <mergeCell ref="AH58:AI58"/>
    <mergeCell ref="AK58:AL58"/>
    <mergeCell ref="AM58:AN58"/>
    <mergeCell ref="AO58:AP58"/>
    <mergeCell ref="AM59:AN59"/>
    <mergeCell ref="AO59:AP59"/>
    <mergeCell ref="X59:Y59"/>
    <mergeCell ref="Z59:AA59"/>
    <mergeCell ref="AB59:AC59"/>
    <mergeCell ref="AD59:AE59"/>
    <mergeCell ref="AH59:AI59"/>
    <mergeCell ref="AK59:AL59"/>
    <mergeCell ref="A72:B72"/>
    <mergeCell ref="C72:D72"/>
    <mergeCell ref="E72:F72"/>
    <mergeCell ref="G72:H72"/>
    <mergeCell ref="K72:L72"/>
    <mergeCell ref="N72:O72"/>
    <mergeCell ref="P72:Q72"/>
    <mergeCell ref="R72:S72"/>
    <mergeCell ref="T72:U72"/>
    <mergeCell ref="A73:B73"/>
    <mergeCell ref="C73:D73"/>
    <mergeCell ref="E73:F73"/>
    <mergeCell ref="G73:H73"/>
    <mergeCell ref="K73:L73"/>
    <mergeCell ref="N73:O73"/>
    <mergeCell ref="P73:Q73"/>
    <mergeCell ref="R73:S73"/>
    <mergeCell ref="T73:U73"/>
    <mergeCell ref="A74:B74"/>
    <mergeCell ref="C74:D74"/>
    <mergeCell ref="E74:F74"/>
    <mergeCell ref="G74:H74"/>
    <mergeCell ref="K74:L74"/>
    <mergeCell ref="N74:O74"/>
    <mergeCell ref="P74:Q74"/>
    <mergeCell ref="R74:S74"/>
    <mergeCell ref="T74:U74"/>
    <mergeCell ref="A75:B75"/>
    <mergeCell ref="C75:D75"/>
    <mergeCell ref="E75:F75"/>
    <mergeCell ref="G75:H75"/>
    <mergeCell ref="K75:L75"/>
    <mergeCell ref="N75:O75"/>
    <mergeCell ref="P75:Q75"/>
    <mergeCell ref="R75:S75"/>
    <mergeCell ref="T75:U75"/>
    <mergeCell ref="X60:Y60"/>
    <mergeCell ref="Z60:AA60"/>
    <mergeCell ref="AB60:AC60"/>
    <mergeCell ref="AD60:AE60"/>
    <mergeCell ref="X66:Y66"/>
    <mergeCell ref="Z66:AA66"/>
    <mergeCell ref="AB66:AC66"/>
    <mergeCell ref="AD66:AE66"/>
    <mergeCell ref="AH60:AI60"/>
    <mergeCell ref="AK60:AL60"/>
    <mergeCell ref="AM60:AN60"/>
    <mergeCell ref="AO60:AP60"/>
    <mergeCell ref="AQ60:AR60"/>
    <mergeCell ref="X61:Y61"/>
    <mergeCell ref="Z61:AA61"/>
    <mergeCell ref="AB61:AC61"/>
    <mergeCell ref="AD61:AE61"/>
    <mergeCell ref="AH61:AI61"/>
    <mergeCell ref="AK61:AL61"/>
    <mergeCell ref="AM61:AN61"/>
    <mergeCell ref="AO61:AP61"/>
    <mergeCell ref="AQ61:AR61"/>
    <mergeCell ref="X62:Y62"/>
    <mergeCell ref="Z62:AA62"/>
    <mergeCell ref="AB62:AC62"/>
    <mergeCell ref="AD62:AE62"/>
    <mergeCell ref="AH62:AI62"/>
    <mergeCell ref="AK62:AL62"/>
    <mergeCell ref="AM62:AN62"/>
    <mergeCell ref="AO62:AP62"/>
    <mergeCell ref="AQ62:AR62"/>
    <mergeCell ref="X63:Y63"/>
    <mergeCell ref="Z63:AA63"/>
    <mergeCell ref="AB63:AC63"/>
    <mergeCell ref="AD63:AE63"/>
    <mergeCell ref="AH63:AI63"/>
    <mergeCell ref="AK63:AL63"/>
    <mergeCell ref="AM63:AN63"/>
    <mergeCell ref="AO63:AP63"/>
    <mergeCell ref="AQ63:AR63"/>
    <mergeCell ref="X64:Y64"/>
    <mergeCell ref="Z64:AA64"/>
    <mergeCell ref="AB64:AC64"/>
    <mergeCell ref="AD64:AE64"/>
    <mergeCell ref="AH64:AI64"/>
    <mergeCell ref="AK64:AL64"/>
    <mergeCell ref="AM64:AN64"/>
    <mergeCell ref="AO64:AP64"/>
    <mergeCell ref="AQ64:AR64"/>
    <mergeCell ref="X65:Y65"/>
    <mergeCell ref="Z65:AA65"/>
    <mergeCell ref="AB65:AC65"/>
    <mergeCell ref="AD65:AE65"/>
    <mergeCell ref="AH65:AI65"/>
    <mergeCell ref="AK65:AL65"/>
    <mergeCell ref="AM65:AN65"/>
    <mergeCell ref="AO65:AP65"/>
    <mergeCell ref="AQ65:AR65"/>
    <mergeCell ref="AH66:AI66"/>
    <mergeCell ref="AK66:AL66"/>
    <mergeCell ref="AM66:AN66"/>
    <mergeCell ref="AO66:AP66"/>
    <mergeCell ref="AQ66:AR66"/>
    <mergeCell ref="X67:Y67"/>
    <mergeCell ref="Z67:AA67"/>
    <mergeCell ref="AB67:AC67"/>
    <mergeCell ref="AD67:AE67"/>
    <mergeCell ref="AH67:AI67"/>
    <mergeCell ref="AK67:AL67"/>
    <mergeCell ref="AM67:AN67"/>
    <mergeCell ref="AO67:AP67"/>
    <mergeCell ref="AQ67:AR67"/>
    <mergeCell ref="X68:Y68"/>
    <mergeCell ref="Z68:AA68"/>
    <mergeCell ref="AB68:AC68"/>
    <mergeCell ref="AD68:AE68"/>
    <mergeCell ref="AH68:AI68"/>
    <mergeCell ref="AK68:AL68"/>
    <mergeCell ref="AM68:AN68"/>
    <mergeCell ref="AO68:AP68"/>
    <mergeCell ref="AQ68:AR68"/>
    <mergeCell ref="X69:Y69"/>
    <mergeCell ref="Z69:AA69"/>
    <mergeCell ref="AB69:AC69"/>
    <mergeCell ref="AD69:AE69"/>
    <mergeCell ref="AH69:AI69"/>
    <mergeCell ref="AK69:AL69"/>
    <mergeCell ref="AM69:AN69"/>
    <mergeCell ref="AO69:AP69"/>
    <mergeCell ref="AQ69:AR69"/>
    <mergeCell ref="X70:Y70"/>
    <mergeCell ref="Z70:AA70"/>
    <mergeCell ref="AB70:AC70"/>
    <mergeCell ref="AD70:AE70"/>
    <mergeCell ref="AH70:AI70"/>
    <mergeCell ref="AK70:AL70"/>
    <mergeCell ref="AM70:AN70"/>
    <mergeCell ref="AO70:AP70"/>
    <mergeCell ref="AQ70:AR70"/>
    <mergeCell ref="X71:Y71"/>
    <mergeCell ref="Z71:AA71"/>
    <mergeCell ref="AB71:AC71"/>
    <mergeCell ref="AD71:AE71"/>
    <mergeCell ref="AH71:AI71"/>
    <mergeCell ref="AK71:AL71"/>
    <mergeCell ref="AM71:AN71"/>
    <mergeCell ref="AO71:AP71"/>
    <mergeCell ref="AQ71:AR71"/>
    <mergeCell ref="X72:Y72"/>
    <mergeCell ref="Z72:AA72"/>
    <mergeCell ref="AB72:AC72"/>
    <mergeCell ref="AD72:AE72"/>
    <mergeCell ref="AH72:AI72"/>
    <mergeCell ref="AK72:AL72"/>
    <mergeCell ref="AM72:AN72"/>
    <mergeCell ref="AO72:AP72"/>
    <mergeCell ref="AQ72:AR72"/>
    <mergeCell ref="X73:Y73"/>
    <mergeCell ref="Z73:AA73"/>
    <mergeCell ref="AB73:AC73"/>
    <mergeCell ref="AD73:AE73"/>
    <mergeCell ref="AH73:AI73"/>
    <mergeCell ref="AK73:AL73"/>
    <mergeCell ref="AM73:AN73"/>
    <mergeCell ref="AO73:AP73"/>
    <mergeCell ref="AQ73:AR73"/>
    <mergeCell ref="X74:Y74"/>
    <mergeCell ref="Z74:AA74"/>
    <mergeCell ref="AB74:AC74"/>
    <mergeCell ref="AD74:AE74"/>
    <mergeCell ref="AH74:AI74"/>
    <mergeCell ref="AK74:AL74"/>
    <mergeCell ref="AM74:AN74"/>
    <mergeCell ref="AO74:AP74"/>
    <mergeCell ref="AQ74:AR74"/>
    <mergeCell ref="X75:Y75"/>
    <mergeCell ref="Z75:AA75"/>
    <mergeCell ref="AB75:AC75"/>
    <mergeCell ref="AD75:AE75"/>
    <mergeCell ref="AH75:AI75"/>
    <mergeCell ref="AK75:AL75"/>
    <mergeCell ref="AM75:AN75"/>
    <mergeCell ref="AO75:AP75"/>
    <mergeCell ref="AQ75:AR75"/>
  </mergeCells>
  <printOptions/>
  <pageMargins left="0.75" right="0.75" top="1" bottom="1" header="0.5" footer="0.5"/>
  <pageSetup horizontalDpi="600" verticalDpi="600" orientation="landscape" paperSize="17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AS75"/>
  <sheetViews>
    <sheetView showZeros="0" zoomScale="70" zoomScaleNormal="70" zoomScalePageLayoutView="0" workbookViewId="0" topLeftCell="A1">
      <selection activeCell="X35" sqref="X35:AL35"/>
    </sheetView>
  </sheetViews>
  <sheetFormatPr defaultColWidth="9.140625" defaultRowHeight="12.75"/>
  <cols>
    <col min="1" max="2" width="5.28125" style="0" customWidth="1"/>
    <col min="3" max="4" width="4.28125" style="0" customWidth="1"/>
    <col min="5" max="6" width="5.28125" style="0" customWidth="1"/>
    <col min="7" max="8" width="4.28125" style="0" customWidth="1"/>
    <col min="9" max="9" width="8.7109375" style="0" customWidth="1"/>
    <col min="10" max="10" width="13.7109375" style="0" customWidth="1"/>
    <col min="11" max="12" width="4.28125" style="0" customWidth="1"/>
    <col min="13" max="13" width="8.7109375" style="0" customWidth="1"/>
    <col min="14" max="15" width="4.28125" style="0" customWidth="1"/>
    <col min="16" max="17" width="5.28125" style="0" customWidth="1"/>
    <col min="18" max="19" width="4.28125" style="0" customWidth="1"/>
    <col min="20" max="21" width="5.28125" style="0" customWidth="1"/>
    <col min="22" max="22" width="11.7109375" style="0" customWidth="1"/>
    <col min="23" max="23" width="8.8515625" style="0" customWidth="1"/>
    <col min="24" max="25" width="5.28125" style="0" customWidth="1"/>
    <col min="26" max="27" width="4.28125" style="0" customWidth="1"/>
    <col min="28" max="29" width="5.28125" style="0" customWidth="1"/>
    <col min="30" max="31" width="4.28125" style="0" customWidth="1"/>
    <col min="32" max="32" width="8.7109375" style="0" customWidth="1"/>
    <col min="33" max="33" width="13.7109375" style="0" customWidth="1"/>
    <col min="34" max="35" width="4.28125" style="0" customWidth="1"/>
    <col min="36" max="36" width="8.7109375" style="0" customWidth="1"/>
    <col min="37" max="38" width="4.28125" style="0" customWidth="1"/>
    <col min="39" max="40" width="5.28125" style="0" customWidth="1"/>
    <col min="41" max="42" width="4.28125" style="0" customWidth="1"/>
    <col min="43" max="44" width="5.28125" style="0" customWidth="1"/>
    <col min="45" max="45" width="11.421875" style="0" customWidth="1"/>
    <col min="46" max="46" width="5.7109375" style="0" customWidth="1"/>
  </cols>
  <sheetData>
    <row r="1" spans="1:45" ht="12.75" customHeight="1">
      <c r="A1" s="188" t="s">
        <v>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90"/>
      <c r="W1" s="1"/>
      <c r="X1" s="250" t="s">
        <v>1</v>
      </c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251"/>
    </row>
    <row r="2" spans="1:45" ht="12.75" customHeight="1">
      <c r="A2" s="191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3"/>
      <c r="W2" s="2"/>
      <c r="X2" s="25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253"/>
    </row>
    <row r="3" spans="1:45" ht="12.75" customHeight="1" thickBot="1">
      <c r="A3" s="191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3"/>
      <c r="W3" s="2"/>
      <c r="X3" s="25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253"/>
    </row>
    <row r="4" spans="1:45" ht="12.75" customHeight="1">
      <c r="A4" s="194"/>
      <c r="B4" s="195"/>
      <c r="C4" s="197"/>
      <c r="D4" s="198"/>
      <c r="E4" s="232" t="s">
        <v>83</v>
      </c>
      <c r="F4" s="233"/>
      <c r="G4" s="233"/>
      <c r="H4" s="233"/>
      <c r="I4" s="233"/>
      <c r="J4" s="233"/>
      <c r="K4" s="234"/>
      <c r="L4" s="232" t="s">
        <v>84</v>
      </c>
      <c r="M4" s="233"/>
      <c r="N4" s="233"/>
      <c r="O4" s="233"/>
      <c r="P4" s="233"/>
      <c r="Q4" s="233"/>
      <c r="R4" s="233"/>
      <c r="S4" s="234"/>
      <c r="T4" s="202"/>
      <c r="U4" s="203"/>
      <c r="V4" s="204"/>
      <c r="W4" s="2"/>
      <c r="X4" s="202"/>
      <c r="Y4" s="203"/>
      <c r="Z4" s="203"/>
      <c r="AA4" s="204"/>
      <c r="AB4" s="232" t="s">
        <v>67</v>
      </c>
      <c r="AC4" s="233"/>
      <c r="AD4" s="233"/>
      <c r="AE4" s="233"/>
      <c r="AF4" s="233"/>
      <c r="AG4" s="233"/>
      <c r="AH4" s="234"/>
      <c r="AI4" s="232" t="s">
        <v>37</v>
      </c>
      <c r="AJ4" s="233"/>
      <c r="AK4" s="233"/>
      <c r="AL4" s="233"/>
      <c r="AM4" s="233"/>
      <c r="AN4" s="233"/>
      <c r="AO4" s="233"/>
      <c r="AP4" s="234"/>
      <c r="AQ4" s="202"/>
      <c r="AR4" s="203"/>
      <c r="AS4" s="247"/>
    </row>
    <row r="5" spans="1:45" ht="12.75" customHeight="1" thickBot="1">
      <c r="A5" s="196"/>
      <c r="B5" s="195"/>
      <c r="C5" s="197"/>
      <c r="D5" s="198"/>
      <c r="E5" s="235"/>
      <c r="F5" s="236"/>
      <c r="G5" s="236"/>
      <c r="H5" s="236"/>
      <c r="I5" s="236"/>
      <c r="J5" s="236"/>
      <c r="K5" s="237"/>
      <c r="L5" s="235"/>
      <c r="M5" s="236"/>
      <c r="N5" s="236"/>
      <c r="O5" s="236"/>
      <c r="P5" s="236"/>
      <c r="Q5" s="236"/>
      <c r="R5" s="236"/>
      <c r="S5" s="237"/>
      <c r="T5" s="202"/>
      <c r="U5" s="203"/>
      <c r="V5" s="204"/>
      <c r="W5" s="2"/>
      <c r="X5" s="202"/>
      <c r="Y5" s="203"/>
      <c r="Z5" s="203"/>
      <c r="AA5" s="204"/>
      <c r="AB5" s="235"/>
      <c r="AC5" s="236"/>
      <c r="AD5" s="236"/>
      <c r="AE5" s="236"/>
      <c r="AF5" s="236"/>
      <c r="AG5" s="236"/>
      <c r="AH5" s="237"/>
      <c r="AI5" s="235"/>
      <c r="AJ5" s="236"/>
      <c r="AK5" s="236"/>
      <c r="AL5" s="236"/>
      <c r="AM5" s="236"/>
      <c r="AN5" s="236"/>
      <c r="AO5" s="236"/>
      <c r="AP5" s="237"/>
      <c r="AQ5" s="202"/>
      <c r="AR5" s="203"/>
      <c r="AS5" s="247"/>
    </row>
    <row r="6" spans="1:45" ht="12.75" customHeight="1" thickBot="1">
      <c r="A6" s="168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70"/>
      <c r="W6" s="2"/>
      <c r="X6" s="248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249"/>
    </row>
    <row r="7" spans="1:45" ht="12.75" customHeight="1">
      <c r="A7" s="171" t="s">
        <v>2</v>
      </c>
      <c r="B7" s="172"/>
      <c r="C7" s="172"/>
      <c r="D7" s="172"/>
      <c r="E7" s="172"/>
      <c r="F7" s="172"/>
      <c r="G7" s="172"/>
      <c r="H7" s="172"/>
      <c r="I7" s="173"/>
      <c r="J7" s="177" t="s">
        <v>3</v>
      </c>
      <c r="K7" s="178"/>
      <c r="L7" s="179"/>
      <c r="M7" s="180" t="s">
        <v>5</v>
      </c>
      <c r="N7" s="172"/>
      <c r="O7" s="172"/>
      <c r="P7" s="172"/>
      <c r="Q7" s="172"/>
      <c r="R7" s="172"/>
      <c r="S7" s="172"/>
      <c r="T7" s="172"/>
      <c r="U7" s="173"/>
      <c r="V7" s="184" t="s">
        <v>0</v>
      </c>
      <c r="W7" s="2"/>
      <c r="X7" s="180" t="s">
        <v>2</v>
      </c>
      <c r="Y7" s="172"/>
      <c r="Z7" s="172"/>
      <c r="AA7" s="172"/>
      <c r="AB7" s="172"/>
      <c r="AC7" s="172"/>
      <c r="AD7" s="172"/>
      <c r="AE7" s="172"/>
      <c r="AF7" s="173"/>
      <c r="AG7" s="177" t="s">
        <v>3</v>
      </c>
      <c r="AH7" s="178"/>
      <c r="AI7" s="179"/>
      <c r="AJ7" s="180" t="s">
        <v>5</v>
      </c>
      <c r="AK7" s="172"/>
      <c r="AL7" s="172"/>
      <c r="AM7" s="172"/>
      <c r="AN7" s="172"/>
      <c r="AO7" s="172"/>
      <c r="AP7" s="172"/>
      <c r="AQ7" s="172"/>
      <c r="AR7" s="173"/>
      <c r="AS7" s="244" t="s">
        <v>0</v>
      </c>
    </row>
    <row r="8" spans="1:45" ht="12.75" customHeight="1" thickBot="1">
      <c r="A8" s="174"/>
      <c r="B8" s="175"/>
      <c r="C8" s="175"/>
      <c r="D8" s="175"/>
      <c r="E8" s="175"/>
      <c r="F8" s="175"/>
      <c r="G8" s="175"/>
      <c r="H8" s="175"/>
      <c r="I8" s="176"/>
      <c r="J8" s="187" t="s">
        <v>4</v>
      </c>
      <c r="K8" s="175"/>
      <c r="L8" s="176"/>
      <c r="M8" s="181"/>
      <c r="N8" s="182"/>
      <c r="O8" s="182"/>
      <c r="P8" s="182"/>
      <c r="Q8" s="182"/>
      <c r="R8" s="182"/>
      <c r="S8" s="182"/>
      <c r="T8" s="182"/>
      <c r="U8" s="183"/>
      <c r="V8" s="185"/>
      <c r="W8" s="2"/>
      <c r="X8" s="187"/>
      <c r="Y8" s="175"/>
      <c r="Z8" s="175"/>
      <c r="AA8" s="175"/>
      <c r="AB8" s="175"/>
      <c r="AC8" s="175"/>
      <c r="AD8" s="175"/>
      <c r="AE8" s="175"/>
      <c r="AF8" s="176"/>
      <c r="AG8" s="187" t="s">
        <v>4</v>
      </c>
      <c r="AH8" s="175"/>
      <c r="AI8" s="176"/>
      <c r="AJ8" s="181"/>
      <c r="AK8" s="182"/>
      <c r="AL8" s="182"/>
      <c r="AM8" s="182"/>
      <c r="AN8" s="182"/>
      <c r="AO8" s="182"/>
      <c r="AP8" s="182"/>
      <c r="AQ8" s="182"/>
      <c r="AR8" s="183"/>
      <c r="AS8" s="245"/>
    </row>
    <row r="9" spans="1:45" ht="12.75" customHeight="1">
      <c r="A9" s="165" t="s">
        <v>6</v>
      </c>
      <c r="B9" s="152" t="s">
        <v>7</v>
      </c>
      <c r="C9" s="165" t="s">
        <v>8</v>
      </c>
      <c r="D9" s="152" t="s">
        <v>9</v>
      </c>
      <c r="E9" s="165" t="s">
        <v>7</v>
      </c>
      <c r="F9" s="152" t="s">
        <v>10</v>
      </c>
      <c r="G9" s="165" t="s">
        <v>11</v>
      </c>
      <c r="H9" s="152" t="s">
        <v>12</v>
      </c>
      <c r="I9" s="162" t="s">
        <v>13</v>
      </c>
      <c r="J9" s="162" t="s">
        <v>14</v>
      </c>
      <c r="K9" s="159" t="s">
        <v>15</v>
      </c>
      <c r="L9" s="152" t="s">
        <v>16</v>
      </c>
      <c r="M9" s="162" t="s">
        <v>13</v>
      </c>
      <c r="N9" s="155" t="s">
        <v>11</v>
      </c>
      <c r="O9" s="152" t="s">
        <v>12</v>
      </c>
      <c r="P9" s="155" t="s">
        <v>7</v>
      </c>
      <c r="Q9" s="152" t="s">
        <v>10</v>
      </c>
      <c r="R9" s="155" t="s">
        <v>8</v>
      </c>
      <c r="S9" s="152" t="s">
        <v>9</v>
      </c>
      <c r="T9" s="155" t="s">
        <v>6</v>
      </c>
      <c r="U9" s="152" t="s">
        <v>7</v>
      </c>
      <c r="V9" s="185"/>
      <c r="W9" s="2"/>
      <c r="X9" s="159" t="s">
        <v>6</v>
      </c>
      <c r="Y9" s="152" t="s">
        <v>7</v>
      </c>
      <c r="Z9" s="155" t="s">
        <v>8</v>
      </c>
      <c r="AA9" s="152" t="s">
        <v>9</v>
      </c>
      <c r="AB9" s="155" t="s">
        <v>7</v>
      </c>
      <c r="AC9" s="152" t="s">
        <v>10</v>
      </c>
      <c r="AD9" s="155" t="s">
        <v>11</v>
      </c>
      <c r="AE9" s="152" t="s">
        <v>12</v>
      </c>
      <c r="AF9" s="162" t="s">
        <v>13</v>
      </c>
      <c r="AG9" s="162" t="s">
        <v>14</v>
      </c>
      <c r="AH9" s="159" t="s">
        <v>15</v>
      </c>
      <c r="AI9" s="152" t="s">
        <v>16</v>
      </c>
      <c r="AJ9" s="162" t="s">
        <v>13</v>
      </c>
      <c r="AK9" s="155" t="s">
        <v>11</v>
      </c>
      <c r="AL9" s="152" t="s">
        <v>12</v>
      </c>
      <c r="AM9" s="155" t="s">
        <v>7</v>
      </c>
      <c r="AN9" s="152" t="s">
        <v>10</v>
      </c>
      <c r="AO9" s="155" t="s">
        <v>8</v>
      </c>
      <c r="AP9" s="152" t="s">
        <v>9</v>
      </c>
      <c r="AQ9" s="155" t="s">
        <v>6</v>
      </c>
      <c r="AR9" s="152" t="s">
        <v>7</v>
      </c>
      <c r="AS9" s="245"/>
    </row>
    <row r="10" spans="1:45" ht="12.75" customHeight="1">
      <c r="A10" s="166"/>
      <c r="B10" s="153"/>
      <c r="C10" s="166"/>
      <c r="D10" s="153"/>
      <c r="E10" s="166"/>
      <c r="F10" s="153"/>
      <c r="G10" s="166"/>
      <c r="H10" s="153"/>
      <c r="I10" s="163"/>
      <c r="J10" s="163"/>
      <c r="K10" s="160"/>
      <c r="L10" s="153"/>
      <c r="M10" s="163"/>
      <c r="N10" s="156"/>
      <c r="O10" s="153"/>
      <c r="P10" s="156"/>
      <c r="Q10" s="153"/>
      <c r="R10" s="156"/>
      <c r="S10" s="153"/>
      <c r="T10" s="156"/>
      <c r="U10" s="153"/>
      <c r="V10" s="185"/>
      <c r="W10" s="2"/>
      <c r="X10" s="160"/>
      <c r="Y10" s="153"/>
      <c r="Z10" s="156"/>
      <c r="AA10" s="153"/>
      <c r="AB10" s="156"/>
      <c r="AC10" s="153"/>
      <c r="AD10" s="156"/>
      <c r="AE10" s="153"/>
      <c r="AF10" s="163"/>
      <c r="AG10" s="163"/>
      <c r="AH10" s="160"/>
      <c r="AI10" s="153"/>
      <c r="AJ10" s="163"/>
      <c r="AK10" s="156"/>
      <c r="AL10" s="153"/>
      <c r="AM10" s="156"/>
      <c r="AN10" s="153"/>
      <c r="AO10" s="156"/>
      <c r="AP10" s="153"/>
      <c r="AQ10" s="156"/>
      <c r="AR10" s="153"/>
      <c r="AS10" s="245"/>
    </row>
    <row r="11" spans="1:45" ht="12.75" customHeight="1">
      <c r="A11" s="166"/>
      <c r="B11" s="153"/>
      <c r="C11" s="166"/>
      <c r="D11" s="153"/>
      <c r="E11" s="166"/>
      <c r="F11" s="153"/>
      <c r="G11" s="166"/>
      <c r="H11" s="153"/>
      <c r="I11" s="163"/>
      <c r="J11" s="163"/>
      <c r="K11" s="160"/>
      <c r="L11" s="153"/>
      <c r="M11" s="163"/>
      <c r="N11" s="156"/>
      <c r="O11" s="153"/>
      <c r="P11" s="156"/>
      <c r="Q11" s="153"/>
      <c r="R11" s="156"/>
      <c r="S11" s="153"/>
      <c r="T11" s="156"/>
      <c r="U11" s="153"/>
      <c r="V11" s="185"/>
      <c r="W11" s="2"/>
      <c r="X11" s="160"/>
      <c r="Y11" s="153"/>
      <c r="Z11" s="156"/>
      <c r="AA11" s="153"/>
      <c r="AB11" s="156"/>
      <c r="AC11" s="153"/>
      <c r="AD11" s="156"/>
      <c r="AE11" s="153"/>
      <c r="AF11" s="163"/>
      <c r="AG11" s="163"/>
      <c r="AH11" s="160"/>
      <c r="AI11" s="153"/>
      <c r="AJ11" s="163"/>
      <c r="AK11" s="156"/>
      <c r="AL11" s="153"/>
      <c r="AM11" s="156"/>
      <c r="AN11" s="153"/>
      <c r="AO11" s="156"/>
      <c r="AP11" s="153"/>
      <c r="AQ11" s="156"/>
      <c r="AR11" s="153"/>
      <c r="AS11" s="245"/>
    </row>
    <row r="12" spans="1:45" ht="12.75" customHeight="1">
      <c r="A12" s="166"/>
      <c r="B12" s="153"/>
      <c r="C12" s="166"/>
      <c r="D12" s="153"/>
      <c r="E12" s="166"/>
      <c r="F12" s="153"/>
      <c r="G12" s="166"/>
      <c r="H12" s="153"/>
      <c r="I12" s="163"/>
      <c r="J12" s="163"/>
      <c r="K12" s="160"/>
      <c r="L12" s="153"/>
      <c r="M12" s="163"/>
      <c r="N12" s="156"/>
      <c r="O12" s="153"/>
      <c r="P12" s="156"/>
      <c r="Q12" s="153"/>
      <c r="R12" s="156"/>
      <c r="S12" s="153"/>
      <c r="T12" s="156"/>
      <c r="U12" s="153"/>
      <c r="V12" s="185"/>
      <c r="W12" s="2"/>
      <c r="X12" s="160"/>
      <c r="Y12" s="153"/>
      <c r="Z12" s="156"/>
      <c r="AA12" s="153"/>
      <c r="AB12" s="156"/>
      <c r="AC12" s="153"/>
      <c r="AD12" s="156"/>
      <c r="AE12" s="153"/>
      <c r="AF12" s="163"/>
      <c r="AG12" s="163"/>
      <c r="AH12" s="160"/>
      <c r="AI12" s="153"/>
      <c r="AJ12" s="163"/>
      <c r="AK12" s="156"/>
      <c r="AL12" s="153"/>
      <c r="AM12" s="156"/>
      <c r="AN12" s="153"/>
      <c r="AO12" s="156"/>
      <c r="AP12" s="153"/>
      <c r="AQ12" s="156"/>
      <c r="AR12" s="153"/>
      <c r="AS12" s="245"/>
    </row>
    <row r="13" spans="1:45" ht="12.75" customHeight="1">
      <c r="A13" s="166"/>
      <c r="B13" s="153"/>
      <c r="C13" s="166"/>
      <c r="D13" s="153"/>
      <c r="E13" s="166"/>
      <c r="F13" s="153"/>
      <c r="G13" s="166"/>
      <c r="H13" s="153"/>
      <c r="I13" s="163"/>
      <c r="J13" s="163"/>
      <c r="K13" s="160"/>
      <c r="L13" s="153"/>
      <c r="M13" s="163"/>
      <c r="N13" s="156"/>
      <c r="O13" s="153"/>
      <c r="P13" s="156"/>
      <c r="Q13" s="153"/>
      <c r="R13" s="156"/>
      <c r="S13" s="153"/>
      <c r="T13" s="156"/>
      <c r="U13" s="153"/>
      <c r="V13" s="185"/>
      <c r="W13" s="2"/>
      <c r="X13" s="160"/>
      <c r="Y13" s="153"/>
      <c r="Z13" s="156"/>
      <c r="AA13" s="153"/>
      <c r="AB13" s="156"/>
      <c r="AC13" s="153"/>
      <c r="AD13" s="156"/>
      <c r="AE13" s="153"/>
      <c r="AF13" s="163"/>
      <c r="AG13" s="163"/>
      <c r="AH13" s="160"/>
      <c r="AI13" s="153"/>
      <c r="AJ13" s="163"/>
      <c r="AK13" s="156"/>
      <c r="AL13" s="153"/>
      <c r="AM13" s="156"/>
      <c r="AN13" s="153"/>
      <c r="AO13" s="156"/>
      <c r="AP13" s="153"/>
      <c r="AQ13" s="156"/>
      <c r="AR13" s="153"/>
      <c r="AS13" s="245"/>
    </row>
    <row r="14" spans="1:45" ht="12.75" customHeight="1">
      <c r="A14" s="166"/>
      <c r="B14" s="153"/>
      <c r="C14" s="166"/>
      <c r="D14" s="153"/>
      <c r="E14" s="166"/>
      <c r="F14" s="153"/>
      <c r="G14" s="166"/>
      <c r="H14" s="153"/>
      <c r="I14" s="163"/>
      <c r="J14" s="163"/>
      <c r="K14" s="160"/>
      <c r="L14" s="153"/>
      <c r="M14" s="163"/>
      <c r="N14" s="156"/>
      <c r="O14" s="153"/>
      <c r="P14" s="156"/>
      <c r="Q14" s="153"/>
      <c r="R14" s="156"/>
      <c r="S14" s="153"/>
      <c r="T14" s="156"/>
      <c r="U14" s="153"/>
      <c r="V14" s="185"/>
      <c r="W14" s="2"/>
      <c r="X14" s="160"/>
      <c r="Y14" s="153"/>
      <c r="Z14" s="156"/>
      <c r="AA14" s="153"/>
      <c r="AB14" s="156"/>
      <c r="AC14" s="153"/>
      <c r="AD14" s="156"/>
      <c r="AE14" s="153"/>
      <c r="AF14" s="163"/>
      <c r="AG14" s="163"/>
      <c r="AH14" s="160"/>
      <c r="AI14" s="153"/>
      <c r="AJ14" s="163"/>
      <c r="AK14" s="156"/>
      <c r="AL14" s="153"/>
      <c r="AM14" s="156"/>
      <c r="AN14" s="153"/>
      <c r="AO14" s="156"/>
      <c r="AP14" s="153"/>
      <c r="AQ14" s="156"/>
      <c r="AR14" s="153"/>
      <c r="AS14" s="245"/>
    </row>
    <row r="15" spans="1:45" ht="12.75" customHeight="1">
      <c r="A15" s="166"/>
      <c r="B15" s="153"/>
      <c r="C15" s="166"/>
      <c r="D15" s="153"/>
      <c r="E15" s="166"/>
      <c r="F15" s="153"/>
      <c r="G15" s="166"/>
      <c r="H15" s="153"/>
      <c r="I15" s="163"/>
      <c r="J15" s="163"/>
      <c r="K15" s="160"/>
      <c r="L15" s="153"/>
      <c r="M15" s="163"/>
      <c r="N15" s="156"/>
      <c r="O15" s="153"/>
      <c r="P15" s="156"/>
      <c r="Q15" s="153"/>
      <c r="R15" s="156"/>
      <c r="S15" s="153"/>
      <c r="T15" s="156"/>
      <c r="U15" s="153"/>
      <c r="V15" s="185"/>
      <c r="W15" s="2"/>
      <c r="X15" s="160"/>
      <c r="Y15" s="153"/>
      <c r="Z15" s="156"/>
      <c r="AA15" s="153"/>
      <c r="AB15" s="156"/>
      <c r="AC15" s="153"/>
      <c r="AD15" s="156"/>
      <c r="AE15" s="153"/>
      <c r="AF15" s="163"/>
      <c r="AG15" s="163"/>
      <c r="AH15" s="160"/>
      <c r="AI15" s="153"/>
      <c r="AJ15" s="163"/>
      <c r="AK15" s="156"/>
      <c r="AL15" s="153"/>
      <c r="AM15" s="156"/>
      <c r="AN15" s="153"/>
      <c r="AO15" s="156"/>
      <c r="AP15" s="153"/>
      <c r="AQ15" s="156"/>
      <c r="AR15" s="153"/>
      <c r="AS15" s="245"/>
    </row>
    <row r="16" spans="1:45" ht="12.75" customHeight="1">
      <c r="A16" s="166"/>
      <c r="B16" s="153"/>
      <c r="C16" s="166"/>
      <c r="D16" s="153"/>
      <c r="E16" s="166"/>
      <c r="F16" s="153"/>
      <c r="G16" s="166"/>
      <c r="H16" s="153"/>
      <c r="I16" s="163"/>
      <c r="J16" s="163"/>
      <c r="K16" s="160"/>
      <c r="L16" s="153"/>
      <c r="M16" s="163"/>
      <c r="N16" s="156"/>
      <c r="O16" s="153"/>
      <c r="P16" s="156"/>
      <c r="Q16" s="153"/>
      <c r="R16" s="156"/>
      <c r="S16" s="153"/>
      <c r="T16" s="156"/>
      <c r="U16" s="153"/>
      <c r="V16" s="185"/>
      <c r="W16" s="2"/>
      <c r="X16" s="160"/>
      <c r="Y16" s="153"/>
      <c r="Z16" s="156"/>
      <c r="AA16" s="153"/>
      <c r="AB16" s="156"/>
      <c r="AC16" s="153"/>
      <c r="AD16" s="156"/>
      <c r="AE16" s="153"/>
      <c r="AF16" s="163"/>
      <c r="AG16" s="163"/>
      <c r="AH16" s="160"/>
      <c r="AI16" s="153"/>
      <c r="AJ16" s="163"/>
      <c r="AK16" s="156"/>
      <c r="AL16" s="153"/>
      <c r="AM16" s="156"/>
      <c r="AN16" s="153"/>
      <c r="AO16" s="156"/>
      <c r="AP16" s="153"/>
      <c r="AQ16" s="156"/>
      <c r="AR16" s="153"/>
      <c r="AS16" s="245"/>
    </row>
    <row r="17" spans="1:45" ht="12.75" customHeight="1">
      <c r="A17" s="166"/>
      <c r="B17" s="153"/>
      <c r="C17" s="166"/>
      <c r="D17" s="153"/>
      <c r="E17" s="166"/>
      <c r="F17" s="153"/>
      <c r="G17" s="166"/>
      <c r="H17" s="153"/>
      <c r="I17" s="163"/>
      <c r="J17" s="163"/>
      <c r="K17" s="160"/>
      <c r="L17" s="153"/>
      <c r="M17" s="163"/>
      <c r="N17" s="156"/>
      <c r="O17" s="153"/>
      <c r="P17" s="156"/>
      <c r="Q17" s="153"/>
      <c r="R17" s="156"/>
      <c r="S17" s="153"/>
      <c r="T17" s="156"/>
      <c r="U17" s="153"/>
      <c r="V17" s="185"/>
      <c r="W17" s="2"/>
      <c r="X17" s="160"/>
      <c r="Y17" s="153"/>
      <c r="Z17" s="156"/>
      <c r="AA17" s="153"/>
      <c r="AB17" s="156"/>
      <c r="AC17" s="153"/>
      <c r="AD17" s="156"/>
      <c r="AE17" s="153"/>
      <c r="AF17" s="163"/>
      <c r="AG17" s="163"/>
      <c r="AH17" s="160"/>
      <c r="AI17" s="153"/>
      <c r="AJ17" s="163"/>
      <c r="AK17" s="156"/>
      <c r="AL17" s="153"/>
      <c r="AM17" s="156"/>
      <c r="AN17" s="153"/>
      <c r="AO17" s="156"/>
      <c r="AP17" s="153"/>
      <c r="AQ17" s="156"/>
      <c r="AR17" s="153"/>
      <c r="AS17" s="245"/>
    </row>
    <row r="18" spans="1:45" ht="12.75" customHeight="1" thickBot="1">
      <c r="A18" s="167"/>
      <c r="B18" s="154"/>
      <c r="C18" s="167"/>
      <c r="D18" s="154"/>
      <c r="E18" s="167"/>
      <c r="F18" s="154"/>
      <c r="G18" s="167"/>
      <c r="H18" s="154"/>
      <c r="I18" s="164"/>
      <c r="J18" s="164"/>
      <c r="K18" s="161"/>
      <c r="L18" s="154"/>
      <c r="M18" s="164"/>
      <c r="N18" s="157"/>
      <c r="O18" s="154"/>
      <c r="P18" s="157"/>
      <c r="Q18" s="154"/>
      <c r="R18" s="157"/>
      <c r="S18" s="154"/>
      <c r="T18" s="157"/>
      <c r="U18" s="154"/>
      <c r="V18" s="186"/>
      <c r="W18" s="2"/>
      <c r="X18" s="161"/>
      <c r="Y18" s="154"/>
      <c r="Z18" s="157"/>
      <c r="AA18" s="154"/>
      <c r="AB18" s="157"/>
      <c r="AC18" s="154"/>
      <c r="AD18" s="157"/>
      <c r="AE18" s="154"/>
      <c r="AF18" s="164"/>
      <c r="AG18" s="164"/>
      <c r="AH18" s="161"/>
      <c r="AI18" s="154"/>
      <c r="AJ18" s="164"/>
      <c r="AK18" s="157"/>
      <c r="AL18" s="154"/>
      <c r="AM18" s="157"/>
      <c r="AN18" s="154"/>
      <c r="AO18" s="157"/>
      <c r="AP18" s="154"/>
      <c r="AQ18" s="157"/>
      <c r="AR18" s="154"/>
      <c r="AS18" s="246"/>
    </row>
    <row r="19" spans="1:45" s="8" customFormat="1" ht="12.75" customHeight="1">
      <c r="A19" s="158"/>
      <c r="B19" s="144"/>
      <c r="C19" s="143"/>
      <c r="D19" s="144"/>
      <c r="E19" s="143"/>
      <c r="F19" s="144"/>
      <c r="G19" s="143"/>
      <c r="H19" s="144"/>
      <c r="I19" s="4"/>
      <c r="J19" s="5"/>
      <c r="K19" s="143"/>
      <c r="L19" s="144"/>
      <c r="M19" s="4"/>
      <c r="N19" s="143"/>
      <c r="O19" s="144"/>
      <c r="P19" s="143"/>
      <c r="Q19" s="144"/>
      <c r="R19" s="143"/>
      <c r="S19" s="144"/>
      <c r="T19" s="143"/>
      <c r="U19" s="144"/>
      <c r="V19" s="4"/>
      <c r="W19" s="3"/>
      <c r="X19" s="123"/>
      <c r="Y19" s="124"/>
      <c r="Z19" s="207"/>
      <c r="AA19" s="111"/>
      <c r="AB19" s="125"/>
      <c r="AC19" s="126"/>
      <c r="AD19" s="125"/>
      <c r="AE19" s="126"/>
      <c r="AF19" s="40"/>
      <c r="AG19" s="37"/>
      <c r="AH19" s="123"/>
      <c r="AI19" s="124"/>
      <c r="AJ19" s="9"/>
      <c r="AK19" s="112"/>
      <c r="AL19" s="113"/>
      <c r="AM19" s="112"/>
      <c r="AN19" s="113"/>
      <c r="AO19" s="112"/>
      <c r="AP19" s="113"/>
      <c r="AQ19" s="112"/>
      <c r="AR19" s="113"/>
      <c r="AS19" s="93"/>
    </row>
    <row r="20" spans="1:45" s="8" customFormat="1" ht="12.75" customHeight="1">
      <c r="A20" s="123">
        <f>'SR 12 RAMP D MASTER'!A19</f>
        <v>0</v>
      </c>
      <c r="B20" s="124"/>
      <c r="C20" s="123">
        <f>'SR 12 RAMP D MASTER'!C19</f>
        <v>0</v>
      </c>
      <c r="D20" s="124"/>
      <c r="E20" s="125">
        <f>'SR 12 RAMP D MASTER'!E19</f>
        <v>0</v>
      </c>
      <c r="F20" s="126"/>
      <c r="G20" s="125">
        <f>'SR 12 RAMP D MASTER'!G19</f>
        <v>0</v>
      </c>
      <c r="H20" s="126"/>
      <c r="I20" s="40">
        <f>'SR 12 RAMP D MASTER'!I19</f>
        <v>0</v>
      </c>
      <c r="J20" s="37">
        <f>'SR 12 RAMP D MASTER'!J19</f>
        <v>86085.7659</v>
      </c>
      <c r="K20" s="123">
        <f>'SR 12 RAMP D MASTER'!K19</f>
        <v>0</v>
      </c>
      <c r="L20" s="124"/>
      <c r="M20" s="51"/>
      <c r="N20" s="223"/>
      <c r="O20" s="224"/>
      <c r="P20" s="223"/>
      <c r="Q20" s="224"/>
      <c r="R20" s="223"/>
      <c r="S20" s="224"/>
      <c r="T20" s="223"/>
      <c r="U20" s="224"/>
      <c r="V20" s="41" t="str">
        <f>'SR 12 RAMP D MASTER'!V19</f>
        <v>PC</v>
      </c>
      <c r="W20" s="3"/>
      <c r="X20" s="123">
        <f>'SR 12 RAMP D MASTER'!$A57</f>
        <v>777.3182640544431</v>
      </c>
      <c r="Y20" s="124"/>
      <c r="Z20" s="254" t="str">
        <f>'SR 12 RAMP D MASTER'!C57</f>
        <v>3468:1</v>
      </c>
      <c r="AA20" s="228"/>
      <c r="AB20" s="125">
        <f>'SR 12 RAMP D MASTER'!$E57</f>
        <v>0.897296778378379</v>
      </c>
      <c r="AC20" s="126"/>
      <c r="AD20" s="125">
        <f>'SR 12 RAMP D MASTER'!$G57</f>
        <v>0.056081048648648685</v>
      </c>
      <c r="AE20" s="126"/>
      <c r="AF20" s="72">
        <f>'SR 12 RAMP D MASTER'!$I57</f>
        <v>16</v>
      </c>
      <c r="AG20" s="81">
        <f>'SR 12 RAMP D MASTER'!$J57</f>
        <v>86775.6918</v>
      </c>
      <c r="AH20" s="123">
        <f>'SR 12 RAMP D MASTER'!$K57</f>
        <v>776.4209672760647</v>
      </c>
      <c r="AI20" s="124"/>
      <c r="AJ20" s="51"/>
      <c r="AK20" s="223"/>
      <c r="AL20" s="224"/>
      <c r="AM20" s="223"/>
      <c r="AN20" s="224"/>
      <c r="AO20" s="223"/>
      <c r="AP20" s="224"/>
      <c r="AQ20" s="223"/>
      <c r="AR20" s="224"/>
      <c r="AS20" s="89" t="str">
        <f>'SR 12 RAMP D MASTER'!V57</f>
        <v>PCC </v>
      </c>
    </row>
    <row r="21" spans="1:45" s="8" customFormat="1" ht="12.75" customHeight="1">
      <c r="A21" s="123">
        <f>'SR 12 RAMP D MASTER'!A20</f>
        <v>0</v>
      </c>
      <c r="B21" s="124"/>
      <c r="C21" s="123">
        <f>'SR 12 RAMP D MASTER'!C20</f>
        <v>0</v>
      </c>
      <c r="D21" s="124"/>
      <c r="E21" s="125">
        <f>'SR 12 RAMP D MASTER'!E20</f>
        <v>0</v>
      </c>
      <c r="F21" s="126"/>
      <c r="G21" s="125">
        <f>'SR 12 RAMP D MASTER'!G20</f>
        <v>0</v>
      </c>
      <c r="H21" s="126"/>
      <c r="I21" s="40">
        <f>'SR 12 RAMP D MASTER'!I20</f>
        <v>0</v>
      </c>
      <c r="J21" s="36">
        <f>'SR 12 RAMP D MASTER'!J20</f>
        <v>86121.5</v>
      </c>
      <c r="K21" s="123">
        <f>'SR 12 RAMP D MASTER'!K20</f>
        <v>791.6373</v>
      </c>
      <c r="L21" s="124"/>
      <c r="M21" s="51"/>
      <c r="N21" s="223"/>
      <c r="O21" s="224"/>
      <c r="P21" s="223"/>
      <c r="Q21" s="224"/>
      <c r="R21" s="223"/>
      <c r="S21" s="224"/>
      <c r="T21" s="223"/>
      <c r="U21" s="224"/>
      <c r="V21" s="41">
        <f>'SR 12 RAMP D MASTER'!V20</f>
        <v>0</v>
      </c>
      <c r="W21" s="3"/>
      <c r="X21" s="123">
        <f>'SR 12 RAMP D MASTER'!$A58</f>
        <v>777.077426509009</v>
      </c>
      <c r="Y21" s="124"/>
      <c r="Z21" s="254" t="str">
        <f>'SR 12 RAMP D MASTER'!C58</f>
        <v>3468:1</v>
      </c>
      <c r="AA21" s="228"/>
      <c r="AB21" s="125">
        <f>'SR 12 RAMP D MASTER'!$E58</f>
        <v>0.8902890090090096</v>
      </c>
      <c r="AC21" s="126"/>
      <c r="AD21" s="125">
        <f>'SR 12 RAMP D MASTER'!$G58</f>
        <v>0.0556430630630631</v>
      </c>
      <c r="AE21" s="126"/>
      <c r="AF21" s="72">
        <f>'SR 12 RAMP D MASTER'!$I58</f>
        <v>16</v>
      </c>
      <c r="AG21" s="36">
        <f>'SR 12 RAMP D MASTER'!$J58</f>
        <v>86800</v>
      </c>
      <c r="AH21" s="123">
        <f>'SR 12 RAMP D MASTER'!$K58</f>
        <v>776.1871375</v>
      </c>
      <c r="AI21" s="124"/>
      <c r="AJ21" s="51"/>
      <c r="AK21" s="223"/>
      <c r="AL21" s="224"/>
      <c r="AM21" s="223"/>
      <c r="AN21" s="224"/>
      <c r="AO21" s="223"/>
      <c r="AP21" s="224"/>
      <c r="AQ21" s="223"/>
      <c r="AR21" s="224"/>
      <c r="AS21" s="89">
        <f>'SR 12 RAMP D MASTER'!V58</f>
        <v>0</v>
      </c>
    </row>
    <row r="22" spans="1:45" s="8" customFormat="1" ht="12.75" customHeight="1">
      <c r="A22" s="123">
        <f>'SR 12 RAMP D MASTER'!A21</f>
        <v>0</v>
      </c>
      <c r="B22" s="124"/>
      <c r="C22" s="123">
        <f>'SR 12 RAMP D MASTER'!C21</f>
        <v>0</v>
      </c>
      <c r="D22" s="124"/>
      <c r="E22" s="125">
        <f>'SR 12 RAMP D MASTER'!E21</f>
        <v>0</v>
      </c>
      <c r="F22" s="126"/>
      <c r="G22" s="125">
        <f>'SR 12 RAMP D MASTER'!G21</f>
        <v>0</v>
      </c>
      <c r="H22" s="126"/>
      <c r="I22" s="40">
        <f>'SR 12 RAMP D MASTER'!I21</f>
        <v>0</v>
      </c>
      <c r="J22" s="36">
        <f>'SR 12 RAMP D MASTER'!J21</f>
        <v>86125</v>
      </c>
      <c r="K22" s="123">
        <f>'SR 12 RAMP D MASTER'!K21</f>
        <v>791.4940591574999</v>
      </c>
      <c r="L22" s="124"/>
      <c r="M22" s="51"/>
      <c r="N22" s="223"/>
      <c r="O22" s="224"/>
      <c r="P22" s="223"/>
      <c r="Q22" s="224"/>
      <c r="R22" s="223"/>
      <c r="S22" s="224"/>
      <c r="T22" s="223"/>
      <c r="U22" s="224"/>
      <c r="V22" s="41">
        <f>'SR 12 RAMP D MASTER'!V21</f>
        <v>0</v>
      </c>
      <c r="W22" s="3"/>
      <c r="X22" s="123">
        <f>'SR 12 RAMP D MASTER'!$A59</f>
        <v>776.8831532303733</v>
      </c>
      <c r="Y22" s="124"/>
      <c r="Z22" s="254" t="str">
        <f>'SR 12 RAMP D MASTER'!C59</f>
        <v>3468:1</v>
      </c>
      <c r="AA22" s="228"/>
      <c r="AB22" s="125">
        <f>'SR 12 RAMP D MASTER'!$E59</f>
        <v>0.8830818018018025</v>
      </c>
      <c r="AC22" s="126"/>
      <c r="AD22" s="125">
        <f>'SR 12 RAMP D MASTER'!$G59</f>
        <v>0.05519261261261266</v>
      </c>
      <c r="AE22" s="126"/>
      <c r="AF22" s="72">
        <f>'SR 12 RAMP D MASTER'!$I59</f>
        <v>16</v>
      </c>
      <c r="AG22" s="36">
        <f>'SR 12 RAMP D MASTER'!$J59</f>
        <v>86825</v>
      </c>
      <c r="AH22" s="123">
        <f>'SR 12 RAMP D MASTER'!$K59</f>
        <v>776.0000714285715</v>
      </c>
      <c r="AI22" s="124"/>
      <c r="AJ22" s="51"/>
      <c r="AK22" s="223"/>
      <c r="AL22" s="224"/>
      <c r="AM22" s="223"/>
      <c r="AN22" s="224"/>
      <c r="AO22" s="223"/>
      <c r="AP22" s="224"/>
      <c r="AQ22" s="223"/>
      <c r="AR22" s="224"/>
      <c r="AS22" s="89">
        <f>'SR 12 RAMP D MASTER'!V59</f>
        <v>0</v>
      </c>
    </row>
    <row r="23" spans="1:45" s="8" customFormat="1" ht="12.75" customHeight="1">
      <c r="A23" s="123">
        <f>'SR 12 RAMP D MASTER'!A22</f>
        <v>0</v>
      </c>
      <c r="B23" s="124"/>
      <c r="C23" s="123">
        <f>'SR 12 RAMP D MASTER'!C22</f>
        <v>0</v>
      </c>
      <c r="D23" s="124"/>
      <c r="E23" s="125">
        <f>'SR 12 RAMP D MASTER'!E22</f>
        <v>0</v>
      </c>
      <c r="F23" s="126"/>
      <c r="G23" s="125">
        <f>'SR 12 RAMP D MASTER'!G22</f>
        <v>0</v>
      </c>
      <c r="H23" s="126"/>
      <c r="I23" s="40">
        <f>'SR 12 RAMP D MASTER'!I22</f>
        <v>0</v>
      </c>
      <c r="J23" s="36">
        <f>'SR 12 RAMP D MASTER'!J22</f>
        <v>86150</v>
      </c>
      <c r="K23" s="123">
        <f>'SR 12 RAMP D MASTER'!K22</f>
        <v>790.5356551575001</v>
      </c>
      <c r="L23" s="124"/>
      <c r="M23" s="51"/>
      <c r="N23" s="223"/>
      <c r="O23" s="224"/>
      <c r="P23" s="223"/>
      <c r="Q23" s="224"/>
      <c r="R23" s="223"/>
      <c r="S23" s="224"/>
      <c r="T23" s="223"/>
      <c r="U23" s="224"/>
      <c r="V23" s="41">
        <f>'SR 12 RAMP D MASTER'!V22</f>
        <v>0</v>
      </c>
      <c r="W23" s="3"/>
      <c r="X23" s="123">
        <f>'SR 12 RAMP D MASTER'!$A60</f>
        <v>776.8166151374534</v>
      </c>
      <c r="Y23" s="124"/>
      <c r="Z23" s="254" t="str">
        <f>'SR 12 RAMP D MASTER'!C60</f>
        <v>3468:1</v>
      </c>
      <c r="AA23" s="228"/>
      <c r="AB23" s="125">
        <f>'SR 12 RAMP D MASTER'!$E60</f>
        <v>0.88</v>
      </c>
      <c r="AC23" s="126"/>
      <c r="AD23" s="125">
        <f>'SR 12 RAMP D MASTER'!$G60</f>
        <v>0.055</v>
      </c>
      <c r="AE23" s="126"/>
      <c r="AF23" s="72">
        <f>'SR 12 RAMP D MASTER'!$I60</f>
        <v>16</v>
      </c>
      <c r="AG23" s="81">
        <f>'SR 12 RAMP D MASTER'!$J60</f>
        <v>86835.69</v>
      </c>
      <c r="AH23" s="123">
        <f>'SR 12 RAMP D MASTER'!$K60</f>
        <v>775.9366151374534</v>
      </c>
      <c r="AI23" s="124"/>
      <c r="AJ23" s="51"/>
      <c r="AK23" s="223"/>
      <c r="AL23" s="224"/>
      <c r="AM23" s="223"/>
      <c r="AN23" s="224"/>
      <c r="AO23" s="223"/>
      <c r="AP23" s="224"/>
      <c r="AQ23" s="223"/>
      <c r="AR23" s="224"/>
      <c r="AS23" s="89">
        <f>'SR 12 RAMP D MASTER'!V60</f>
        <v>0</v>
      </c>
    </row>
    <row r="24" spans="1:45" s="8" customFormat="1" ht="12.75" customHeight="1">
      <c r="A24" s="123">
        <f>'SR 12 RAMP D MASTER'!A23</f>
        <v>790.0874319773673</v>
      </c>
      <c r="B24" s="124"/>
      <c r="C24" s="123" t="str">
        <f>'SR 12 RAMP D MASTER'!C23</f>
        <v>198:1</v>
      </c>
      <c r="D24" s="124"/>
      <c r="E24" s="125">
        <f>'SR 12 RAMP D MASTER'!E23</f>
        <v>0.2784</v>
      </c>
      <c r="F24" s="126"/>
      <c r="G24" s="125">
        <f>'SR 12 RAMP D MASTER'!G23</f>
        <v>0.0174</v>
      </c>
      <c r="H24" s="126"/>
      <c r="I24" s="40">
        <f>'SR 12 RAMP D MASTER'!I23</f>
        <v>16</v>
      </c>
      <c r="J24" s="37">
        <f>'SR 12 RAMP D MASTER'!J23</f>
        <v>86171.29</v>
      </c>
      <c r="K24" s="123">
        <f>'SR 12 RAMP D MASTER'!K23</f>
        <v>789.8090319773672</v>
      </c>
      <c r="L24" s="124"/>
      <c r="M24" s="51"/>
      <c r="N24" s="223"/>
      <c r="O24" s="224"/>
      <c r="P24" s="223"/>
      <c r="Q24" s="224"/>
      <c r="R24" s="223"/>
      <c r="S24" s="224"/>
      <c r="T24" s="223"/>
      <c r="U24" s="224"/>
      <c r="V24" s="41">
        <f>'SR 12 RAMP D MASTER'!V23</f>
        <v>0</v>
      </c>
      <c r="W24" s="3"/>
      <c r="X24" s="123">
        <f>'SR 12 RAMP D MASTER'!$A61</f>
        <v>776.7471732142857</v>
      </c>
      <c r="Y24" s="124"/>
      <c r="Z24" s="254">
        <f>'SR 12 RAMP D MASTER'!C61</f>
        <v>0</v>
      </c>
      <c r="AA24" s="228"/>
      <c r="AB24" s="125">
        <f>'SR 12 RAMP D MASTER'!$E61</f>
        <v>0.88</v>
      </c>
      <c r="AC24" s="126"/>
      <c r="AD24" s="125">
        <f>'SR 12 RAMP D MASTER'!$G61</f>
        <v>0.055</v>
      </c>
      <c r="AE24" s="126"/>
      <c r="AF24" s="72">
        <f>'SR 12 RAMP D MASTER'!$I61</f>
        <v>16</v>
      </c>
      <c r="AG24" s="36">
        <f>'SR 12 RAMP D MASTER'!$J61</f>
        <v>86850</v>
      </c>
      <c r="AH24" s="123">
        <f>'SR 12 RAMP D MASTER'!$K61</f>
        <v>775.8671732142857</v>
      </c>
      <c r="AI24" s="124"/>
      <c r="AJ24" s="51"/>
      <c r="AK24" s="223"/>
      <c r="AL24" s="224"/>
      <c r="AM24" s="223"/>
      <c r="AN24" s="224"/>
      <c r="AO24" s="223"/>
      <c r="AP24" s="224"/>
      <c r="AQ24" s="223"/>
      <c r="AR24" s="224"/>
      <c r="AS24" s="89">
        <f>'SR 12 RAMP D MASTER'!V61</f>
        <v>0</v>
      </c>
    </row>
    <row r="25" spans="1:45" s="8" customFormat="1" ht="12.75" customHeight="1">
      <c r="A25" s="123">
        <f>'SR 12 RAMP D MASTER'!A24</f>
        <v>789.9505482351193</v>
      </c>
      <c r="B25" s="124"/>
      <c r="C25" s="123" t="str">
        <f>'SR 12 RAMP D MASTER'!C24</f>
        <v>198:1</v>
      </c>
      <c r="D25" s="124"/>
      <c r="E25" s="125">
        <f>'SR 12 RAMP D MASTER'!E24</f>
        <v>0.2597095776192769</v>
      </c>
      <c r="F25" s="126"/>
      <c r="G25" s="125">
        <f>'SR 12 RAMP D MASTER'!G24</f>
        <v>0.016231848601204805</v>
      </c>
      <c r="H25" s="126"/>
      <c r="I25" s="40">
        <f>'SR 12 RAMP D MASTER'!I24</f>
        <v>16</v>
      </c>
      <c r="J25" s="36">
        <f>'SR 12 RAMP D MASTER'!J24</f>
        <v>86175</v>
      </c>
      <c r="K25" s="123">
        <f>'SR 12 RAMP D MASTER'!K24</f>
        <v>789.6908386575</v>
      </c>
      <c r="L25" s="124"/>
      <c r="M25" s="51"/>
      <c r="N25" s="223"/>
      <c r="O25" s="224"/>
      <c r="P25" s="223"/>
      <c r="Q25" s="224"/>
      <c r="R25" s="223"/>
      <c r="S25" s="224"/>
      <c r="T25" s="223"/>
      <c r="U25" s="224"/>
      <c r="V25" s="41">
        <f>'SR 12 RAMP D MASTER'!V24</f>
        <v>0</v>
      </c>
      <c r="W25" s="3"/>
      <c r="X25" s="123">
        <f>'SR 12 RAMP D MASTER'!$A62</f>
        <v>776.6684428571427</v>
      </c>
      <c r="Y25" s="124"/>
      <c r="Z25" s="254">
        <f>'SR 12 RAMP D MASTER'!C62</f>
        <v>0</v>
      </c>
      <c r="AA25" s="228"/>
      <c r="AB25" s="125">
        <f>'SR 12 RAMP D MASTER'!$E62</f>
        <v>0.88</v>
      </c>
      <c r="AC25" s="126"/>
      <c r="AD25" s="125">
        <f>'SR 12 RAMP D MASTER'!$G62</f>
        <v>0.055</v>
      </c>
      <c r="AE25" s="126"/>
      <c r="AF25" s="72">
        <f>'SR 12 RAMP D MASTER'!$I62</f>
        <v>16</v>
      </c>
      <c r="AG25" s="36">
        <f>'SR 12 RAMP D MASTER'!$J62</f>
        <v>86875</v>
      </c>
      <c r="AH25" s="123">
        <f>'SR 12 RAMP D MASTER'!$K62</f>
        <v>775.7884428571427</v>
      </c>
      <c r="AI25" s="124"/>
      <c r="AJ25" s="51"/>
      <c r="AK25" s="223"/>
      <c r="AL25" s="224"/>
      <c r="AM25" s="223"/>
      <c r="AN25" s="224"/>
      <c r="AO25" s="223"/>
      <c r="AP25" s="224"/>
      <c r="AQ25" s="223"/>
      <c r="AR25" s="224"/>
      <c r="AS25" s="89">
        <f>'SR 12 RAMP D MASTER'!V62</f>
        <v>0</v>
      </c>
    </row>
    <row r="26" spans="1:45" s="8" customFormat="1" ht="12.75" customHeight="1">
      <c r="A26" s="123">
        <f>'SR 12 RAMP D MASTER'!A25</f>
        <v>789.0933729926618</v>
      </c>
      <c r="B26" s="124"/>
      <c r="C26" s="123" t="str">
        <f>'SR 12 RAMP D MASTER'!C25</f>
        <v>198:1</v>
      </c>
      <c r="D26" s="124"/>
      <c r="E26" s="125">
        <f>'SR 12 RAMP D MASTER'!E25</f>
        <v>0.1337633351617912</v>
      </c>
      <c r="F26" s="126"/>
      <c r="G26" s="125">
        <f>'SR 12 RAMP D MASTER'!G25</f>
        <v>0.00836020844761195</v>
      </c>
      <c r="H26" s="126"/>
      <c r="I26" s="40">
        <f>'SR 12 RAMP D MASTER'!I25</f>
        <v>16</v>
      </c>
      <c r="J26" s="36">
        <f>'SR 12 RAMP D MASTER'!J25</f>
        <v>86200</v>
      </c>
      <c r="K26" s="123">
        <f>'SR 12 RAMP D MASTER'!K25</f>
        <v>788.9596096575</v>
      </c>
      <c r="L26" s="124"/>
      <c r="M26" s="51"/>
      <c r="N26" s="223"/>
      <c r="O26" s="224"/>
      <c r="P26" s="223"/>
      <c r="Q26" s="224"/>
      <c r="R26" s="223"/>
      <c r="S26" s="224"/>
      <c r="T26" s="223"/>
      <c r="U26" s="224"/>
      <c r="V26" s="41">
        <f>'SR 12 RAMP D MASTER'!V25</f>
        <v>0</v>
      </c>
      <c r="W26" s="3"/>
      <c r="X26" s="123">
        <f>'SR 12 RAMP D MASTER'!$A63</f>
        <v>776.6438803571428</v>
      </c>
      <c r="Y26" s="124"/>
      <c r="Z26" s="254">
        <f>'SR 12 RAMP D MASTER'!C63</f>
        <v>0</v>
      </c>
      <c r="AA26" s="228"/>
      <c r="AB26" s="125">
        <f>'SR 12 RAMP D MASTER'!$E63</f>
        <v>0.88</v>
      </c>
      <c r="AC26" s="126"/>
      <c r="AD26" s="125">
        <f>'SR 12 RAMP D MASTER'!$G63</f>
        <v>0.055</v>
      </c>
      <c r="AE26" s="126"/>
      <c r="AF26" s="72">
        <f>'SR 12 RAMP D MASTER'!$I63</f>
        <v>16</v>
      </c>
      <c r="AG26" s="36">
        <f>'SR 12 RAMP D MASTER'!$J63</f>
        <v>86900</v>
      </c>
      <c r="AH26" s="123">
        <f>'SR 12 RAMP D MASTER'!$K63</f>
        <v>775.7638803571429</v>
      </c>
      <c r="AI26" s="124"/>
      <c r="AJ26" s="51"/>
      <c r="AK26" s="223"/>
      <c r="AL26" s="224"/>
      <c r="AM26" s="223"/>
      <c r="AN26" s="224"/>
      <c r="AO26" s="223"/>
      <c r="AP26" s="224"/>
      <c r="AQ26" s="223"/>
      <c r="AR26" s="224"/>
      <c r="AS26" s="89">
        <f>'SR 12 RAMP D MASTER'!V63</f>
        <v>0</v>
      </c>
    </row>
    <row r="27" spans="1:45" s="8" customFormat="1" ht="12.75" customHeight="1">
      <c r="A27" s="123">
        <f>'SR 12 RAMP D MASTER'!A26</f>
        <v>788.4470495666483</v>
      </c>
      <c r="B27" s="124"/>
      <c r="C27" s="123" t="str">
        <f>'SR 12 RAMP D MASTER'!C26</f>
        <v>198:1</v>
      </c>
      <c r="D27" s="124"/>
      <c r="E27" s="125">
        <f>'SR 12 RAMP D MASTER'!E26</f>
        <v>0.025449566648353572</v>
      </c>
      <c r="F27" s="126"/>
      <c r="G27" s="125">
        <f>'SR 12 RAMP D MASTER'!G26</f>
        <v>0.0015905979155220983</v>
      </c>
      <c r="H27" s="126"/>
      <c r="I27" s="40">
        <f>'SR 12 RAMP D MASTER'!I26</f>
        <v>16</v>
      </c>
      <c r="J27" s="36">
        <f>'SR 12 RAMP D MASTER'!J26</f>
        <v>86221.5</v>
      </c>
      <c r="K27" s="123">
        <f>'SR 12 RAMP D MASTER'!K26</f>
        <v>788.4215999999999</v>
      </c>
      <c r="L27" s="124"/>
      <c r="M27" s="51"/>
      <c r="N27" s="223"/>
      <c r="O27" s="224"/>
      <c r="P27" s="223"/>
      <c r="Q27" s="224"/>
      <c r="R27" s="223"/>
      <c r="S27" s="224"/>
      <c r="T27" s="223"/>
      <c r="U27" s="224"/>
      <c r="V27" s="41">
        <f>'SR 12 RAMP D MASTER'!V26</f>
        <v>0</v>
      </c>
      <c r="W27" s="3"/>
      <c r="X27" s="123">
        <f>'SR 12 RAMP D MASTER'!$A64</f>
        <v>776.6734857142857</v>
      </c>
      <c r="Y27" s="124"/>
      <c r="Z27" s="254">
        <f>'SR 12 RAMP D MASTER'!C64</f>
        <v>0</v>
      </c>
      <c r="AA27" s="228"/>
      <c r="AB27" s="125">
        <f>'SR 12 RAMP D MASTER'!$E64</f>
        <v>0.88</v>
      </c>
      <c r="AC27" s="126"/>
      <c r="AD27" s="125">
        <f>'SR 12 RAMP D MASTER'!$G64</f>
        <v>0.055</v>
      </c>
      <c r="AE27" s="126"/>
      <c r="AF27" s="72">
        <f>'SR 12 RAMP D MASTER'!$I64</f>
        <v>16</v>
      </c>
      <c r="AG27" s="36">
        <f>'SR 12 RAMP D MASTER'!$J64</f>
        <v>86925</v>
      </c>
      <c r="AH27" s="123">
        <f>'SR 12 RAMP D MASTER'!$K64</f>
        <v>775.7934857142857</v>
      </c>
      <c r="AI27" s="124"/>
      <c r="AJ27" s="51"/>
      <c r="AK27" s="223"/>
      <c r="AL27" s="224"/>
      <c r="AM27" s="223"/>
      <c r="AN27" s="224"/>
      <c r="AO27" s="223"/>
      <c r="AP27" s="224"/>
      <c r="AQ27" s="223"/>
      <c r="AR27" s="224"/>
      <c r="AS27" s="89">
        <f>'SR 12 RAMP D MASTER'!V64</f>
        <v>0</v>
      </c>
    </row>
    <row r="28" spans="1:45" s="8" customFormat="1" ht="12.75" customHeight="1">
      <c r="A28" s="123">
        <f>'SR 12 RAMP D MASTER'!A27</f>
        <v>788.3486720927043</v>
      </c>
      <c r="B28" s="124"/>
      <c r="C28" s="123" t="str">
        <f>'SR 12 RAMP D MASTER'!C27</f>
        <v>198:1</v>
      </c>
      <c r="D28" s="124"/>
      <c r="E28" s="125">
        <f>'SR 12 RAMP D MASTER'!E27</f>
        <v>0.007817092704305584</v>
      </c>
      <c r="F28" s="126"/>
      <c r="G28" s="125">
        <f>'SR 12 RAMP D MASTER'!G27</f>
        <v>0.000488568294019099</v>
      </c>
      <c r="H28" s="126"/>
      <c r="I28" s="40">
        <f>'SR 12 RAMP D MASTER'!I27</f>
        <v>16</v>
      </c>
      <c r="J28" s="36">
        <f>'SR 12 RAMP D MASTER'!J27</f>
        <v>86225</v>
      </c>
      <c r="K28" s="123">
        <f>'SR 12 RAMP D MASTER'!K27</f>
        <v>788.340855</v>
      </c>
      <c r="L28" s="124"/>
      <c r="M28" s="51"/>
      <c r="N28" s="223"/>
      <c r="O28" s="224"/>
      <c r="P28" s="223"/>
      <c r="Q28" s="224"/>
      <c r="R28" s="223"/>
      <c r="S28" s="224"/>
      <c r="T28" s="223"/>
      <c r="U28" s="224"/>
      <c r="V28" s="41">
        <f>'SR 12 RAMP D MASTER'!V27</f>
        <v>0</v>
      </c>
      <c r="W28" s="3"/>
      <c r="X28" s="123">
        <f>'SR 12 RAMP D MASTER'!$A65</f>
        <v>776.7572589285714</v>
      </c>
      <c r="Y28" s="124"/>
      <c r="Z28" s="254">
        <f>'SR 12 RAMP D MASTER'!C65</f>
        <v>0</v>
      </c>
      <c r="AA28" s="228"/>
      <c r="AB28" s="125">
        <f>'SR 12 RAMP D MASTER'!$E65</f>
        <v>0.88</v>
      </c>
      <c r="AC28" s="126"/>
      <c r="AD28" s="125">
        <f>'SR 12 RAMP D MASTER'!$G65</f>
        <v>0.055</v>
      </c>
      <c r="AE28" s="126"/>
      <c r="AF28" s="72">
        <f>'SR 12 RAMP D MASTER'!$I65</f>
        <v>16</v>
      </c>
      <c r="AG28" s="36">
        <f>'SR 12 RAMP D MASTER'!$J65</f>
        <v>86950</v>
      </c>
      <c r="AH28" s="123">
        <f>'SR 12 RAMP D MASTER'!$K65</f>
        <v>775.8772589285715</v>
      </c>
      <c r="AI28" s="124"/>
      <c r="AJ28" s="51"/>
      <c r="AK28" s="223"/>
      <c r="AL28" s="224"/>
      <c r="AM28" s="223"/>
      <c r="AN28" s="224"/>
      <c r="AO28" s="223"/>
      <c r="AP28" s="224"/>
      <c r="AQ28" s="223"/>
      <c r="AR28" s="224"/>
      <c r="AS28" s="89">
        <f>'SR 12 RAMP D MASTER'!V65</f>
        <v>0</v>
      </c>
    </row>
    <row r="29" spans="1:45" s="8" customFormat="1" ht="12.75" customHeight="1">
      <c r="A29" s="123">
        <f>'SR 12 RAMP D MASTER'!A28</f>
        <v>787.6459758502468</v>
      </c>
      <c r="B29" s="124"/>
      <c r="C29" s="123" t="str">
        <f>'SR 12 RAMP D MASTER'!C28</f>
        <v>198:1</v>
      </c>
      <c r="D29" s="124"/>
      <c r="E29" s="125">
        <f>'SR 12 RAMP D MASTER'!E28</f>
        <v>-0.11812914975318006</v>
      </c>
      <c r="F29" s="126"/>
      <c r="G29" s="125">
        <f>'SR 12 RAMP D MASTER'!G28</f>
        <v>-0.007383071859573754</v>
      </c>
      <c r="H29" s="126"/>
      <c r="I29" s="40">
        <f>'SR 12 RAMP D MASTER'!I28</f>
        <v>16</v>
      </c>
      <c r="J29" s="36">
        <f>'SR 12 RAMP D MASTER'!J28</f>
        <v>86250</v>
      </c>
      <c r="K29" s="123">
        <f>'SR 12 RAMP D MASTER'!K28</f>
        <v>787.764105</v>
      </c>
      <c r="L29" s="124"/>
      <c r="M29" s="51"/>
      <c r="N29" s="223"/>
      <c r="O29" s="224"/>
      <c r="P29" s="223"/>
      <c r="Q29" s="224"/>
      <c r="R29" s="223"/>
      <c r="S29" s="224"/>
      <c r="T29" s="223"/>
      <c r="U29" s="224"/>
      <c r="V29" s="41">
        <f>'SR 12 RAMP D MASTER'!V28</f>
        <v>0</v>
      </c>
      <c r="W29" s="3"/>
      <c r="X29" s="123">
        <f>'SR 12 RAMP D MASTER'!$A66</f>
        <v>776.8951999999999</v>
      </c>
      <c r="Y29" s="124"/>
      <c r="Z29" s="254">
        <f>'SR 12 RAMP D MASTER'!C66</f>
        <v>0</v>
      </c>
      <c r="AA29" s="228"/>
      <c r="AB29" s="125">
        <f>'SR 12 RAMP D MASTER'!$E66</f>
        <v>0.88</v>
      </c>
      <c r="AC29" s="126"/>
      <c r="AD29" s="125">
        <f>'SR 12 RAMP D MASTER'!$G66</f>
        <v>0.055</v>
      </c>
      <c r="AE29" s="126"/>
      <c r="AF29" s="72">
        <f>'SR 12 RAMP D MASTER'!$I66</f>
        <v>16</v>
      </c>
      <c r="AG29" s="36">
        <f>'SR 12 RAMP D MASTER'!$J66</f>
        <v>86975</v>
      </c>
      <c r="AH29" s="123">
        <f>'SR 12 RAMP D MASTER'!$K66</f>
        <v>776.0151999999999</v>
      </c>
      <c r="AI29" s="124"/>
      <c r="AJ29" s="51"/>
      <c r="AK29" s="223"/>
      <c r="AL29" s="224"/>
      <c r="AM29" s="223"/>
      <c r="AN29" s="224"/>
      <c r="AO29" s="223"/>
      <c r="AP29" s="224"/>
      <c r="AQ29" s="223"/>
      <c r="AR29" s="224"/>
      <c r="AS29" s="89">
        <f>'SR 12 RAMP D MASTER'!V66</f>
        <v>0</v>
      </c>
    </row>
    <row r="30" spans="1:45" s="8" customFormat="1" ht="12.75" customHeight="1">
      <c r="A30" s="123">
        <f>'SR 12 RAMP D MASTER'!A29</f>
        <v>786.9432796077893</v>
      </c>
      <c r="B30" s="124"/>
      <c r="C30" s="123" t="str">
        <f>'SR 12 RAMP D MASTER'!C29</f>
        <v>198:1</v>
      </c>
      <c r="D30" s="124"/>
      <c r="E30" s="125">
        <f>'SR 12 RAMP D MASTER'!E29</f>
        <v>-0.24407539221066576</v>
      </c>
      <c r="F30" s="126"/>
      <c r="G30" s="125">
        <f>'SR 12 RAMP D MASTER'!G29</f>
        <v>-0.01525471201316661</v>
      </c>
      <c r="H30" s="126"/>
      <c r="I30" s="40">
        <f>'SR 12 RAMP D MASTER'!I29</f>
        <v>16</v>
      </c>
      <c r="J30" s="36">
        <f>'SR 12 RAMP D MASTER'!J29</f>
        <v>86275</v>
      </c>
      <c r="K30" s="123">
        <f>'SR 12 RAMP D MASTER'!K29</f>
        <v>787.187355</v>
      </c>
      <c r="L30" s="124"/>
      <c r="M30" s="51"/>
      <c r="N30" s="223"/>
      <c r="O30" s="224"/>
      <c r="P30" s="223"/>
      <c r="Q30" s="224"/>
      <c r="R30" s="223"/>
      <c r="S30" s="224"/>
      <c r="T30" s="223"/>
      <c r="U30" s="224"/>
      <c r="V30" s="41">
        <f>'SR 12 RAMP D MASTER'!V29</f>
        <v>0</v>
      </c>
      <c r="W30" s="3"/>
      <c r="X30" s="123">
        <f>'SR 12 RAMP D MASTER'!$A67</f>
        <v>777.0602250000001</v>
      </c>
      <c r="Y30" s="124"/>
      <c r="Z30" s="254">
        <f>'SR 12 RAMP D MASTER'!C67</f>
        <v>0</v>
      </c>
      <c r="AA30" s="228"/>
      <c r="AB30" s="125">
        <f>'SR 12 RAMP D MASTER'!$E67</f>
        <v>0.88</v>
      </c>
      <c r="AC30" s="126"/>
      <c r="AD30" s="125">
        <f>'SR 12 RAMP D MASTER'!$G67</f>
        <v>0.055</v>
      </c>
      <c r="AE30" s="126"/>
      <c r="AF30" s="72">
        <f>'SR 12 RAMP D MASTER'!$I67</f>
        <v>16</v>
      </c>
      <c r="AG30" s="36">
        <f>'SR 12 RAMP D MASTER'!$J67</f>
        <v>87000</v>
      </c>
      <c r="AH30" s="123">
        <f>'SR 12 RAMP D MASTER'!$K67</f>
        <v>776.1802250000001</v>
      </c>
      <c r="AI30" s="124"/>
      <c r="AJ30" s="51"/>
      <c r="AK30" s="223"/>
      <c r="AL30" s="224"/>
      <c r="AM30" s="223"/>
      <c r="AN30" s="224"/>
      <c r="AO30" s="223"/>
      <c r="AP30" s="224"/>
      <c r="AQ30" s="223"/>
      <c r="AR30" s="224"/>
      <c r="AS30" s="89">
        <f>'SR 12 RAMP D MASTER'!V67</f>
        <v>0</v>
      </c>
    </row>
    <row r="31" spans="1:45" s="8" customFormat="1" ht="12.75" customHeight="1">
      <c r="A31" s="123">
        <f>'SR 12 RAMP D MASTER'!A30</f>
        <v>786.2405833653318</v>
      </c>
      <c r="B31" s="124"/>
      <c r="C31" s="123" t="str">
        <f>'SR 12 RAMP D MASTER'!C30</f>
        <v>198:1</v>
      </c>
      <c r="D31" s="124"/>
      <c r="E31" s="125">
        <f>'SR 12 RAMP D MASTER'!E30</f>
        <v>-0.3700216346681514</v>
      </c>
      <c r="F31" s="126"/>
      <c r="G31" s="125">
        <f>'SR 12 RAMP D MASTER'!G30</f>
        <v>-0.023126352166759463</v>
      </c>
      <c r="H31" s="126"/>
      <c r="I31" s="40">
        <f>'SR 12 RAMP D MASTER'!I30</f>
        <v>16</v>
      </c>
      <c r="J31" s="36">
        <f>'SR 12 RAMP D MASTER'!J30</f>
        <v>86300</v>
      </c>
      <c r="K31" s="123">
        <f>'SR 12 RAMP D MASTER'!K30</f>
        <v>786.610605</v>
      </c>
      <c r="L31" s="124"/>
      <c r="M31" s="51"/>
      <c r="N31" s="223"/>
      <c r="O31" s="224"/>
      <c r="P31" s="223"/>
      <c r="Q31" s="224"/>
      <c r="R31" s="223"/>
      <c r="S31" s="224"/>
      <c r="T31" s="223"/>
      <c r="U31" s="224"/>
      <c r="V31" s="41">
        <f>'SR 12 RAMP D MASTER'!V30</f>
        <v>0</v>
      </c>
      <c r="W31" s="3"/>
      <c r="X31" s="123">
        <f>'SR 12 RAMP D MASTER'!$A68</f>
        <v>777.1131707596</v>
      </c>
      <c r="Y31" s="124"/>
      <c r="Z31" s="254" t="str">
        <f>'SR 12 RAMP D MASTER'!C68</f>
        <v>357:1</v>
      </c>
      <c r="AA31" s="228"/>
      <c r="AB31" s="125">
        <f>'SR 12 RAMP D MASTER'!$E68</f>
        <v>0.88</v>
      </c>
      <c r="AC31" s="126"/>
      <c r="AD31" s="125">
        <f>'SR 12 RAMP D MASTER'!$G68</f>
        <v>0.055</v>
      </c>
      <c r="AE31" s="126"/>
      <c r="AF31" s="72">
        <f>'SR 12 RAMP D MASTER'!$I68</f>
        <v>16</v>
      </c>
      <c r="AG31" s="81">
        <f>'SR 12 RAMP D MASTER'!$J68</f>
        <v>87008.1884</v>
      </c>
      <c r="AH31" s="123">
        <f>'SR 12 RAMP D MASTER'!$K68</f>
        <v>776.2331707596001</v>
      </c>
      <c r="AI31" s="124"/>
      <c r="AJ31" s="51"/>
      <c r="AK31" s="223"/>
      <c r="AL31" s="224"/>
      <c r="AM31" s="223"/>
      <c r="AN31" s="224"/>
      <c r="AO31" s="223"/>
      <c r="AP31" s="224"/>
      <c r="AQ31" s="223"/>
      <c r="AR31" s="224"/>
      <c r="AS31" s="89" t="str">
        <f>'SR 12 RAMP D MASTER'!V68</f>
        <v>CS / FS</v>
      </c>
    </row>
    <row r="32" spans="1:45" s="8" customFormat="1" ht="12.75" customHeight="1">
      <c r="A32" s="123">
        <f>'SR 12 RAMP D MASTER'!A31</f>
        <v>785.5378871228744</v>
      </c>
      <c r="B32" s="124"/>
      <c r="C32" s="123" t="str">
        <f>'SR 12 RAMP D MASTER'!C31</f>
        <v>198:1</v>
      </c>
      <c r="D32" s="124"/>
      <c r="E32" s="125">
        <f>'SR 12 RAMP D MASTER'!E31</f>
        <v>-0.49596787712563706</v>
      </c>
      <c r="F32" s="126"/>
      <c r="G32" s="125">
        <f>'SR 12 RAMP D MASTER'!G31</f>
        <v>-0.030997992320352316</v>
      </c>
      <c r="H32" s="126"/>
      <c r="I32" s="40">
        <f>'SR 12 RAMP D MASTER'!I31</f>
        <v>16</v>
      </c>
      <c r="J32" s="36">
        <f>'SR 12 RAMP D MASTER'!J31</f>
        <v>86325</v>
      </c>
      <c r="K32" s="123">
        <f>'SR 12 RAMP D MASTER'!K31</f>
        <v>786.033855</v>
      </c>
      <c r="L32" s="124"/>
      <c r="M32" s="51"/>
      <c r="N32" s="223"/>
      <c r="O32" s="224"/>
      <c r="P32" s="223"/>
      <c r="Q32" s="224"/>
      <c r="R32" s="223"/>
      <c r="S32" s="224"/>
      <c r="T32" s="223"/>
      <c r="U32" s="224"/>
      <c r="V32" s="41">
        <f>'SR 12 RAMP D MASTER'!V31</f>
        <v>0</v>
      </c>
      <c r="W32" s="3"/>
      <c r="X32" s="123">
        <f>'SR 12 RAMP D MASTER'!$A69</f>
        <v>777.1748525200001</v>
      </c>
      <c r="Y32" s="124"/>
      <c r="Z32" s="254" t="str">
        <f>'SR 12 RAMP D MASTER'!C69</f>
        <v>357:1</v>
      </c>
      <c r="AA32" s="228"/>
      <c r="AB32" s="125">
        <f>'SR 12 RAMP D MASTER'!$E69</f>
        <v>0.8329275199999975</v>
      </c>
      <c r="AC32" s="126"/>
      <c r="AD32" s="125">
        <f>'SR 12 RAMP D MASTER'!$G69</f>
        <v>0.05205796999999984</v>
      </c>
      <c r="AE32" s="126"/>
      <c r="AF32" s="72">
        <f>'SR 12 RAMP D MASTER'!$I69</f>
        <v>16</v>
      </c>
      <c r="AG32" s="36">
        <f>'SR 12 RAMP D MASTER'!$J69</f>
        <v>87025</v>
      </c>
      <c r="AH32" s="123">
        <f>'SR 12 RAMP D MASTER'!$K69</f>
        <v>776.3419250000001</v>
      </c>
      <c r="AI32" s="124"/>
      <c r="AJ32" s="51"/>
      <c r="AK32" s="223"/>
      <c r="AL32" s="224"/>
      <c r="AM32" s="223"/>
      <c r="AN32" s="224"/>
      <c r="AO32" s="223"/>
      <c r="AP32" s="224"/>
      <c r="AQ32" s="223"/>
      <c r="AR32" s="224"/>
      <c r="AS32" s="89">
        <f>'SR 12 RAMP D MASTER'!V69</f>
        <v>0</v>
      </c>
    </row>
    <row r="33" spans="1:45" s="8" customFormat="1" ht="12.75" customHeight="1">
      <c r="A33" s="123">
        <f>'SR 12 RAMP D MASTER'!A32</f>
        <v>784.8351908804168</v>
      </c>
      <c r="B33" s="124"/>
      <c r="C33" s="123" t="str">
        <f>'SR 12 RAMP D MASTER'!C32</f>
        <v>198:1</v>
      </c>
      <c r="D33" s="124"/>
      <c r="E33" s="125">
        <f>'SR 12 RAMP D MASTER'!E32</f>
        <v>-0.6219141195831226</v>
      </c>
      <c r="F33" s="126"/>
      <c r="G33" s="125">
        <f>'SR 12 RAMP D MASTER'!G32</f>
        <v>-0.03886963247394516</v>
      </c>
      <c r="H33" s="126"/>
      <c r="I33" s="40">
        <f>'SR 12 RAMP D MASTER'!I32</f>
        <v>16</v>
      </c>
      <c r="J33" s="36">
        <f>'SR 12 RAMP D MASTER'!J32</f>
        <v>86350</v>
      </c>
      <c r="K33" s="123">
        <f>'SR 12 RAMP D MASTER'!K32</f>
        <v>785.457105</v>
      </c>
      <c r="L33" s="124"/>
      <c r="M33" s="51"/>
      <c r="N33" s="223"/>
      <c r="O33" s="224"/>
      <c r="P33" s="223"/>
      <c r="Q33" s="224"/>
      <c r="R33" s="223"/>
      <c r="S33" s="224"/>
      <c r="T33" s="223"/>
      <c r="U33" s="224"/>
      <c r="V33" s="41">
        <f>'SR 12 RAMP D MASTER'!V32</f>
        <v>0</v>
      </c>
      <c r="W33" s="3"/>
      <c r="X33" s="123">
        <f>'SR 12 RAMP D MASTER'!$A70</f>
        <v>777.2665775199999</v>
      </c>
      <c r="Y33" s="124"/>
      <c r="Z33" s="254" t="str">
        <f>'SR 12 RAMP D MASTER'!C70</f>
        <v>357:1</v>
      </c>
      <c r="AA33" s="228"/>
      <c r="AB33" s="125">
        <f>'SR 12 RAMP D MASTER'!$E70</f>
        <v>0.7629275199999974</v>
      </c>
      <c r="AC33" s="126"/>
      <c r="AD33" s="125">
        <f>'SR 12 RAMP D MASTER'!$G70</f>
        <v>0.04768296999999984</v>
      </c>
      <c r="AE33" s="126"/>
      <c r="AF33" s="72">
        <f>'SR 12 RAMP D MASTER'!$I70</f>
        <v>16</v>
      </c>
      <c r="AG33" s="36">
        <f>'SR 12 RAMP D MASTER'!$J70</f>
        <v>87050</v>
      </c>
      <c r="AH33" s="123">
        <f>'SR 12 RAMP D MASTER'!$K70</f>
        <v>776.50365</v>
      </c>
      <c r="AI33" s="124"/>
      <c r="AJ33" s="51"/>
      <c r="AK33" s="223"/>
      <c r="AL33" s="224"/>
      <c r="AM33" s="223"/>
      <c r="AN33" s="224"/>
      <c r="AO33" s="223"/>
      <c r="AP33" s="224"/>
      <c r="AQ33" s="223"/>
      <c r="AR33" s="224"/>
      <c r="AS33" s="89">
        <f>'SR 12 RAMP D MASTER'!V70</f>
        <v>0</v>
      </c>
    </row>
    <row r="34" spans="1:45" s="8" customFormat="1" ht="12.75" customHeight="1">
      <c r="A34" s="123">
        <f>'SR 12 RAMP D MASTER'!A33</f>
        <v>784.7342837000001</v>
      </c>
      <c r="B34" s="124"/>
      <c r="C34" s="123" t="str">
        <f>'SR 12 RAMP D MASTER'!C33</f>
        <v>198:1</v>
      </c>
      <c r="D34" s="124"/>
      <c r="E34" s="125">
        <f>'SR 12 RAMP D MASTER'!E33</f>
        <v>-0.64</v>
      </c>
      <c r="F34" s="126"/>
      <c r="G34" s="125">
        <f>'SR 12 RAMP D MASTER'!G33</f>
        <v>-0.04</v>
      </c>
      <c r="H34" s="126"/>
      <c r="I34" s="40">
        <f>'SR 12 RAMP D MASTER'!I33</f>
        <v>16</v>
      </c>
      <c r="J34" s="37">
        <f>'SR 12 RAMP D MASTER'!J33</f>
        <v>86353.59</v>
      </c>
      <c r="K34" s="123">
        <f>'SR 12 RAMP D MASTER'!K33</f>
        <v>785.3742837000001</v>
      </c>
      <c r="L34" s="124"/>
      <c r="M34" s="51"/>
      <c r="N34" s="223"/>
      <c r="O34" s="224"/>
      <c r="P34" s="223"/>
      <c r="Q34" s="224"/>
      <c r="R34" s="223"/>
      <c r="S34" s="224"/>
      <c r="T34" s="223"/>
      <c r="U34" s="224"/>
      <c r="V34" s="41">
        <f>'SR 12 RAMP D MASTER'!V33</f>
        <v>0</v>
      </c>
      <c r="W34" s="3"/>
      <c r="X34" s="123">
        <f>'SR 12 RAMP D MASTER'!$A71</f>
        <v>777.35830252</v>
      </c>
      <c r="Y34" s="124"/>
      <c r="Z34" s="254" t="str">
        <f>'SR 12 RAMP D MASTER'!C71</f>
        <v>357:1</v>
      </c>
      <c r="AA34" s="228"/>
      <c r="AB34" s="125">
        <f>'SR 12 RAMP D MASTER'!$E71</f>
        <v>0.6929275199999975</v>
      </c>
      <c r="AC34" s="126"/>
      <c r="AD34" s="125">
        <f>'SR 12 RAMP D MASTER'!$G71</f>
        <v>0.04330796999999984</v>
      </c>
      <c r="AE34" s="126"/>
      <c r="AF34" s="72">
        <f>'SR 12 RAMP D MASTER'!$I71</f>
        <v>16</v>
      </c>
      <c r="AG34" s="36">
        <f>'SR 12 RAMP D MASTER'!$J71</f>
        <v>87075</v>
      </c>
      <c r="AH34" s="123">
        <f>'SR 12 RAMP D MASTER'!$K71</f>
        <v>776.665375</v>
      </c>
      <c r="AI34" s="124"/>
      <c r="AJ34" s="51"/>
      <c r="AK34" s="223"/>
      <c r="AL34" s="224"/>
      <c r="AM34" s="223"/>
      <c r="AN34" s="224"/>
      <c r="AO34" s="223"/>
      <c r="AP34" s="224"/>
      <c r="AQ34" s="223"/>
      <c r="AR34" s="224"/>
      <c r="AS34" s="89">
        <f>'SR 12 RAMP D MASTER'!V71</f>
        <v>0</v>
      </c>
    </row>
    <row r="35" spans="1:45" s="8" customFormat="1" ht="12.75" customHeight="1">
      <c r="A35" s="123">
        <f>'SR 12 RAMP D MASTER'!A34</f>
        <v>784.3892941304348</v>
      </c>
      <c r="B35" s="124"/>
      <c r="C35" s="123" t="str">
        <f>'SR 12 RAMP D MASTER'!C34</f>
        <v>143:1</v>
      </c>
      <c r="D35" s="124"/>
      <c r="E35" s="125">
        <f>'SR 12 RAMP D MASTER'!E34</f>
        <v>-0.49106086956519646</v>
      </c>
      <c r="F35" s="126"/>
      <c r="G35" s="125">
        <f>'SR 12 RAMP D MASTER'!G34</f>
        <v>-0.03069130434782478</v>
      </c>
      <c r="H35" s="126"/>
      <c r="I35" s="40">
        <f>'SR 12 RAMP D MASTER'!I34</f>
        <v>16</v>
      </c>
      <c r="J35" s="36">
        <f>'SR 12 RAMP D MASTER'!J34</f>
        <v>86375</v>
      </c>
      <c r="K35" s="123">
        <f>'SR 12 RAMP D MASTER'!K34</f>
        <v>784.880355</v>
      </c>
      <c r="L35" s="124"/>
      <c r="M35" s="51"/>
      <c r="N35" s="223"/>
      <c r="O35" s="224"/>
      <c r="P35" s="223"/>
      <c r="Q35" s="224"/>
      <c r="R35" s="223"/>
      <c r="S35" s="224"/>
      <c r="T35" s="223"/>
      <c r="U35" s="224"/>
      <c r="V35" s="41">
        <f>'SR 12 RAMP D MASTER'!V34</f>
        <v>0</v>
      </c>
      <c r="W35" s="3"/>
      <c r="X35" s="123">
        <f>'SR 12 RAMP D MASTER'!$A72</f>
        <v>777.4500275199999</v>
      </c>
      <c r="Y35" s="124"/>
      <c r="Z35" s="254" t="str">
        <f>'SR 12 RAMP D MASTER'!C72</f>
        <v>357:1</v>
      </c>
      <c r="AA35" s="228"/>
      <c r="AB35" s="125">
        <f>'SR 12 RAMP D MASTER'!$E72</f>
        <v>0.6229275199999974</v>
      </c>
      <c r="AC35" s="126"/>
      <c r="AD35" s="125">
        <f>'SR 12 RAMP D MASTER'!$G72</f>
        <v>0.03893296999999984</v>
      </c>
      <c r="AE35" s="126"/>
      <c r="AF35" s="72">
        <f>'SR 12 RAMP D MASTER'!$I72</f>
        <v>16</v>
      </c>
      <c r="AG35" s="36">
        <f>'SR 12 RAMP D MASTER'!$J72</f>
        <v>87100</v>
      </c>
      <c r="AH35" s="123">
        <f>'SR 12 RAMP D MASTER'!$K72</f>
        <v>776.8271</v>
      </c>
      <c r="AI35" s="124"/>
      <c r="AJ35" s="51"/>
      <c r="AK35" s="223"/>
      <c r="AL35" s="224"/>
      <c r="AM35" s="223"/>
      <c r="AN35" s="224"/>
      <c r="AO35" s="223"/>
      <c r="AP35" s="224"/>
      <c r="AQ35" s="223"/>
      <c r="AR35" s="224"/>
      <c r="AS35" s="89">
        <f>'SR 12 RAMP D MASTER'!V72</f>
        <v>0</v>
      </c>
    </row>
    <row r="36" spans="1:45" s="8" customFormat="1" ht="12.75" customHeight="1">
      <c r="A36" s="123">
        <f>'SR 12 RAMP D MASTER'!A35</f>
        <v>783.9931233198697</v>
      </c>
      <c r="B36" s="124"/>
      <c r="C36" s="123" t="str">
        <f>'SR 12 RAMP D MASTER'!C35</f>
        <v>143:1</v>
      </c>
      <c r="D36" s="124"/>
      <c r="E36" s="125">
        <f>'SR 12 RAMP D MASTER'!E35</f>
        <v>-0.3200257391304498</v>
      </c>
      <c r="F36" s="126"/>
      <c r="G36" s="125">
        <f>'SR 12 RAMP D MASTER'!G35</f>
        <v>-0.020001608695653112</v>
      </c>
      <c r="H36" s="126"/>
      <c r="I36" s="40">
        <f>'SR 12 RAMP D MASTER'!I35</f>
        <v>16</v>
      </c>
      <c r="J36" s="37">
        <f>'SR 12 RAMP D MASTER'!J35</f>
        <v>86399.5863</v>
      </c>
      <c r="K36" s="123">
        <f>'SR 12 RAMP D MASTER'!K35</f>
        <v>784.3131490590001</v>
      </c>
      <c r="L36" s="124"/>
      <c r="M36" s="51"/>
      <c r="N36" s="223"/>
      <c r="O36" s="224"/>
      <c r="P36" s="223"/>
      <c r="Q36" s="224"/>
      <c r="R36" s="223"/>
      <c r="S36" s="224"/>
      <c r="T36" s="223"/>
      <c r="U36" s="224"/>
      <c r="V36" s="41" t="str">
        <f>'SR 12 RAMP D MASTER'!V35</f>
        <v>PT</v>
      </c>
      <c r="W36" s="3"/>
      <c r="X36" s="123">
        <f>'SR 12 RAMP D MASTER'!$A73</f>
        <v>777.53492752</v>
      </c>
      <c r="Y36" s="124"/>
      <c r="Z36" s="254" t="str">
        <f>'SR 12 RAMP D MASTER'!C73</f>
        <v>357:1</v>
      </c>
      <c r="AA36" s="228"/>
      <c r="AB36" s="125">
        <f>'SR 12 RAMP D MASTER'!$E73</f>
        <v>0.5529275199999975</v>
      </c>
      <c r="AC36" s="126"/>
      <c r="AD36" s="125">
        <f>'SR 12 RAMP D MASTER'!$G73</f>
        <v>0.03455796999999984</v>
      </c>
      <c r="AE36" s="126"/>
      <c r="AF36" s="72">
        <f>'SR 12 RAMP D MASTER'!$I73</f>
        <v>16</v>
      </c>
      <c r="AG36" s="36">
        <f>'SR 12 RAMP D MASTER'!$J73</f>
        <v>87125</v>
      </c>
      <c r="AH36" s="123">
        <f>'SR 12 RAMP D MASTER'!$K73</f>
        <v>776.982</v>
      </c>
      <c r="AI36" s="124"/>
      <c r="AJ36" s="51"/>
      <c r="AK36" s="223"/>
      <c r="AL36" s="224"/>
      <c r="AM36" s="223"/>
      <c r="AN36" s="224"/>
      <c r="AO36" s="223"/>
      <c r="AP36" s="224"/>
      <c r="AQ36" s="223"/>
      <c r="AR36" s="224"/>
      <c r="AS36" s="89">
        <f>'SR 12 RAMP D MASTER'!V73</f>
        <v>0</v>
      </c>
    </row>
    <row r="37" spans="1:45" s="8" customFormat="1" ht="12.75" customHeight="1">
      <c r="A37" s="123">
        <f>'SR 12 RAMP D MASTER'!A36</f>
        <v>783.986452173913</v>
      </c>
      <c r="B37" s="124"/>
      <c r="C37" s="123" t="str">
        <f>'SR 12 RAMP D MASTER'!C36</f>
        <v>143:1</v>
      </c>
      <c r="D37" s="124"/>
      <c r="E37" s="125">
        <f>'SR 12 RAMP D MASTER'!E36</f>
        <v>-0.31714782608693953</v>
      </c>
      <c r="F37" s="126"/>
      <c r="G37" s="125">
        <f>'SR 12 RAMP D MASTER'!G36</f>
        <v>-0.01982173913043372</v>
      </c>
      <c r="H37" s="126"/>
      <c r="I37" s="40">
        <f>'SR 12 RAMP D MASTER'!I36</f>
        <v>16</v>
      </c>
      <c r="J37" s="36">
        <f>'SR 12 RAMP D MASTER'!J36</f>
        <v>86400</v>
      </c>
      <c r="K37" s="123">
        <f>'SR 12 RAMP D MASTER'!K36</f>
        <v>784.3036</v>
      </c>
      <c r="L37" s="124"/>
      <c r="M37" s="51"/>
      <c r="N37" s="223"/>
      <c r="O37" s="224"/>
      <c r="P37" s="223"/>
      <c r="Q37" s="224"/>
      <c r="R37" s="223"/>
      <c r="S37" s="224"/>
      <c r="T37" s="223"/>
      <c r="U37" s="224"/>
      <c r="V37" s="41">
        <f>'SR 12 RAMP D MASTER'!V36</f>
        <v>0</v>
      </c>
      <c r="W37" s="3"/>
      <c r="X37" s="123">
        <f>'SR 12 RAMP D MASTER'!$A74</f>
        <v>777.61982752</v>
      </c>
      <c r="Y37" s="124"/>
      <c r="Z37" s="254" t="str">
        <f>'SR 12 RAMP D MASTER'!C74</f>
        <v>357:1</v>
      </c>
      <c r="AA37" s="228"/>
      <c r="AB37" s="125">
        <f>'SR 12 RAMP D MASTER'!$E74</f>
        <v>0.4829275199999974</v>
      </c>
      <c r="AC37" s="126"/>
      <c r="AD37" s="125">
        <f>'SR 12 RAMP D MASTER'!$G74</f>
        <v>0.030182969999999837</v>
      </c>
      <c r="AE37" s="126"/>
      <c r="AF37" s="72">
        <f>'SR 12 RAMP D MASTER'!$I74</f>
        <v>16</v>
      </c>
      <c r="AG37" s="36">
        <f>'SR 12 RAMP D MASTER'!$J74</f>
        <v>87150</v>
      </c>
      <c r="AH37" s="123">
        <f>'SR 12 RAMP D MASTER'!$K74</f>
        <v>777.1369</v>
      </c>
      <c r="AI37" s="124"/>
      <c r="AJ37" s="51"/>
      <c r="AK37" s="223"/>
      <c r="AL37" s="224"/>
      <c r="AM37" s="223"/>
      <c r="AN37" s="224"/>
      <c r="AO37" s="223"/>
      <c r="AP37" s="224"/>
      <c r="AQ37" s="223"/>
      <c r="AR37" s="224"/>
      <c r="AS37" s="89">
        <f>'SR 12 RAMP D MASTER'!V74</f>
        <v>0</v>
      </c>
    </row>
    <row r="38" spans="1:45" s="8" customFormat="1" ht="12.75" customHeight="1">
      <c r="A38" s="123">
        <f>'SR 12 RAMP D MASTER'!A37</f>
        <v>783.5822339673913</v>
      </c>
      <c r="B38" s="124"/>
      <c r="C38" s="123" t="str">
        <f>'SR 12 RAMP D MASTER'!C37</f>
        <v>143:1</v>
      </c>
      <c r="D38" s="124"/>
      <c r="E38" s="125">
        <f>'SR 12 RAMP D MASTER'!E37</f>
        <v>-0.14323478260868255</v>
      </c>
      <c r="F38" s="126"/>
      <c r="G38" s="125">
        <f>'SR 12 RAMP D MASTER'!G37</f>
        <v>-0.00895217391304266</v>
      </c>
      <c r="H38" s="126"/>
      <c r="I38" s="40">
        <f>'SR 12 RAMP D MASTER'!I37</f>
        <v>16</v>
      </c>
      <c r="J38" s="36">
        <f>'SR 12 RAMP D MASTER'!J37</f>
        <v>86425</v>
      </c>
      <c r="K38" s="123">
        <f>'SR 12 RAMP D MASTER'!K37</f>
        <v>783.72546875</v>
      </c>
      <c r="L38" s="124"/>
      <c r="M38" s="51"/>
      <c r="N38" s="223"/>
      <c r="O38" s="224"/>
      <c r="P38" s="223"/>
      <c r="Q38" s="224"/>
      <c r="R38" s="223"/>
      <c r="S38" s="224"/>
      <c r="T38" s="223"/>
      <c r="U38" s="224"/>
      <c r="V38" s="41">
        <f>'SR 12 RAMP D MASTER'!V37</f>
        <v>0</v>
      </c>
      <c r="W38" s="3"/>
      <c r="X38" s="123">
        <f>'SR 12 RAMP D MASTER'!$A75</f>
        <v>777.70067752</v>
      </c>
      <c r="Y38" s="124"/>
      <c r="Z38" s="254" t="str">
        <f>'SR 12 RAMP D MASTER'!C75</f>
        <v>357:1</v>
      </c>
      <c r="AA38" s="228"/>
      <c r="AB38" s="125">
        <f>'SR 12 RAMP D MASTER'!$E75</f>
        <v>0.4129275199999974</v>
      </c>
      <c r="AC38" s="126"/>
      <c r="AD38" s="125">
        <f>'SR 12 RAMP D MASTER'!$G75</f>
        <v>0.025807969999999836</v>
      </c>
      <c r="AE38" s="126"/>
      <c r="AF38" s="72">
        <f>'SR 12 RAMP D MASTER'!$I75</f>
        <v>16</v>
      </c>
      <c r="AG38" s="36">
        <f>'SR 12 RAMP D MASTER'!$J75</f>
        <v>87175</v>
      </c>
      <c r="AH38" s="123">
        <f>'SR 12 RAMP D MASTER'!$K75</f>
        <v>777.28775</v>
      </c>
      <c r="AI38" s="124"/>
      <c r="AJ38" s="51"/>
      <c r="AK38" s="223"/>
      <c r="AL38" s="224"/>
      <c r="AM38" s="223"/>
      <c r="AN38" s="224"/>
      <c r="AO38" s="223"/>
      <c r="AP38" s="224"/>
      <c r="AQ38" s="223"/>
      <c r="AR38" s="224"/>
      <c r="AS38" s="89">
        <f>'SR 12 RAMP D MASTER'!V75</f>
        <v>0</v>
      </c>
    </row>
    <row r="39" spans="1:45" s="8" customFormat="1" ht="12.75" customHeight="1">
      <c r="A39" s="123">
        <f>'SR 12 RAMP D MASTER'!A38</f>
        <v>783.1752532608695</v>
      </c>
      <c r="B39" s="124"/>
      <c r="C39" s="123" t="str">
        <f>'SR 12 RAMP D MASTER'!C38</f>
        <v>143:1</v>
      </c>
      <c r="D39" s="124"/>
      <c r="E39" s="125">
        <f>'SR 12 RAMP D MASTER'!E38</f>
        <v>0.03067826086957437</v>
      </c>
      <c r="F39" s="126"/>
      <c r="G39" s="125">
        <f>'SR 12 RAMP D MASTER'!G38</f>
        <v>0.001917391304348398</v>
      </c>
      <c r="H39" s="126"/>
      <c r="I39" s="40">
        <f>'SR 12 RAMP D MASTER'!I38</f>
        <v>16</v>
      </c>
      <c r="J39" s="36">
        <f>'SR 12 RAMP D MASTER'!J38</f>
        <v>86450</v>
      </c>
      <c r="K39" s="123">
        <f>'SR 12 RAMP D MASTER'!K38</f>
        <v>783.1445749999999</v>
      </c>
      <c r="L39" s="124"/>
      <c r="M39" s="51"/>
      <c r="N39" s="223"/>
      <c r="O39" s="224"/>
      <c r="P39" s="223"/>
      <c r="Q39" s="224"/>
      <c r="R39" s="223"/>
      <c r="S39" s="224"/>
      <c r="T39" s="223"/>
      <c r="U39" s="224"/>
      <c r="V39" s="41">
        <f>'SR 12 RAMP D MASTER'!V38</f>
        <v>0</v>
      </c>
      <c r="W39" s="3"/>
      <c r="X39" s="123">
        <f>'SR 12 RAMP D MASTER'!$A76</f>
        <v>777.7815275199999</v>
      </c>
      <c r="Y39" s="124"/>
      <c r="Z39" s="254" t="str">
        <f>'SR 12 RAMP D MASTER'!C76</f>
        <v>357:1</v>
      </c>
      <c r="AA39" s="228"/>
      <c r="AB39" s="125">
        <f>'SR 12 RAMP D MASTER'!$E76</f>
        <v>0.3429275199999974</v>
      </c>
      <c r="AC39" s="126"/>
      <c r="AD39" s="125">
        <f>'SR 12 RAMP D MASTER'!$G76</f>
        <v>0.021432969999999836</v>
      </c>
      <c r="AE39" s="126"/>
      <c r="AF39" s="72">
        <f>'SR 12 RAMP D MASTER'!$I76</f>
        <v>16</v>
      </c>
      <c r="AG39" s="36">
        <f>'SR 12 RAMP D MASTER'!$J76</f>
        <v>87200</v>
      </c>
      <c r="AH39" s="123">
        <f>'SR 12 RAMP D MASTER'!$K76</f>
        <v>777.4386</v>
      </c>
      <c r="AI39" s="124"/>
      <c r="AJ39" s="51"/>
      <c r="AK39" s="223"/>
      <c r="AL39" s="224"/>
      <c r="AM39" s="223"/>
      <c r="AN39" s="224"/>
      <c r="AO39" s="223"/>
      <c r="AP39" s="224"/>
      <c r="AQ39" s="223"/>
      <c r="AR39" s="224"/>
      <c r="AS39" s="89">
        <f>'SR 12 RAMP D MASTER'!V76</f>
        <v>0</v>
      </c>
    </row>
    <row r="40" spans="1:45" s="8" customFormat="1" ht="12.75" customHeight="1">
      <c r="A40" s="123">
        <f>'SR 12 RAMP D MASTER'!A39</f>
        <v>782.7655100543478</v>
      </c>
      <c r="B40" s="124"/>
      <c r="C40" s="123" t="str">
        <f>'SR 12 RAMP D MASTER'!C39</f>
        <v>143:1</v>
      </c>
      <c r="D40" s="124"/>
      <c r="E40" s="125">
        <f>'SR 12 RAMP D MASTER'!E39</f>
        <v>0.20459130434783135</v>
      </c>
      <c r="F40" s="126"/>
      <c r="G40" s="125">
        <f>'SR 12 RAMP D MASTER'!G39</f>
        <v>0.01278695652173946</v>
      </c>
      <c r="H40" s="126"/>
      <c r="I40" s="40">
        <f>'SR 12 RAMP D MASTER'!I39</f>
        <v>16</v>
      </c>
      <c r="J40" s="36">
        <f>'SR 12 RAMP D MASTER'!J39</f>
        <v>86475</v>
      </c>
      <c r="K40" s="123">
        <f>'SR 12 RAMP D MASTER'!K39</f>
        <v>782.56091875</v>
      </c>
      <c r="L40" s="124"/>
      <c r="M40" s="51"/>
      <c r="N40" s="223"/>
      <c r="O40" s="224"/>
      <c r="P40" s="223"/>
      <c r="Q40" s="224"/>
      <c r="R40" s="223"/>
      <c r="S40" s="224"/>
      <c r="T40" s="223"/>
      <c r="U40" s="224"/>
      <c r="V40" s="41">
        <f>'SR 12 RAMP D MASTER'!V39</f>
        <v>0</v>
      </c>
      <c r="W40" s="3"/>
      <c r="X40" s="123">
        <f>'SR 12 RAMP D MASTER'!$A77</f>
        <v>777.86237752</v>
      </c>
      <c r="Y40" s="124"/>
      <c r="Z40" s="254" t="str">
        <f>'SR 12 RAMP D MASTER'!C77</f>
        <v>357:1</v>
      </c>
      <c r="AA40" s="228"/>
      <c r="AB40" s="125">
        <f>'SR 12 RAMP D MASTER'!$E77</f>
        <v>0.2729275199999974</v>
      </c>
      <c r="AC40" s="126"/>
      <c r="AD40" s="125">
        <f>'SR 12 RAMP D MASTER'!$G77</f>
        <v>0.01705796999999984</v>
      </c>
      <c r="AE40" s="126"/>
      <c r="AF40" s="72">
        <f>'SR 12 RAMP D MASTER'!$I77</f>
        <v>16</v>
      </c>
      <c r="AG40" s="36">
        <f>'SR 12 RAMP D MASTER'!$J77</f>
        <v>87225</v>
      </c>
      <c r="AH40" s="123">
        <f>'SR 12 RAMP D MASTER'!$K77</f>
        <v>777.5894499999999</v>
      </c>
      <c r="AI40" s="124"/>
      <c r="AJ40" s="51"/>
      <c r="AK40" s="223"/>
      <c r="AL40" s="224"/>
      <c r="AM40" s="223"/>
      <c r="AN40" s="224"/>
      <c r="AO40" s="223"/>
      <c r="AP40" s="224"/>
      <c r="AQ40" s="223"/>
      <c r="AR40" s="224"/>
      <c r="AS40" s="89">
        <f>'SR 12 RAMP D MASTER'!V77</f>
        <v>0</v>
      </c>
    </row>
    <row r="41" spans="1:45" s="8" customFormat="1" ht="12.75" customHeight="1">
      <c r="A41" s="123">
        <f>'SR 12 RAMP D MASTER'!A40</f>
        <v>782.643860972259</v>
      </c>
      <c r="B41" s="124"/>
      <c r="C41" s="123" t="str">
        <f>'SR 12 RAMP D MASTER'!C40</f>
        <v>143:1</v>
      </c>
      <c r="D41" s="124"/>
      <c r="E41" s="125">
        <f>'SR 12 RAMP D MASTER'!E40</f>
        <v>0.256</v>
      </c>
      <c r="F41" s="126"/>
      <c r="G41" s="125">
        <f>'SR 12 RAMP D MASTER'!G40</f>
        <v>0.016</v>
      </c>
      <c r="H41" s="126"/>
      <c r="I41" s="40">
        <f>'SR 12 RAMP D MASTER'!I40</f>
        <v>16</v>
      </c>
      <c r="J41" s="37">
        <f>'SR 12 RAMP D MASTER'!J40</f>
        <v>86482.39</v>
      </c>
      <c r="K41" s="123">
        <f>'SR 12 RAMP D MASTER'!K40</f>
        <v>782.387860972259</v>
      </c>
      <c r="L41" s="124"/>
      <c r="M41" s="51"/>
      <c r="N41" s="223"/>
      <c r="O41" s="224"/>
      <c r="P41" s="223"/>
      <c r="Q41" s="224"/>
      <c r="R41" s="223"/>
      <c r="S41" s="224"/>
      <c r="T41" s="223"/>
      <c r="U41" s="224"/>
      <c r="V41" s="41">
        <f>'SR 12 RAMP D MASTER'!V40</f>
        <v>0</v>
      </c>
      <c r="W41" s="3"/>
      <c r="X41" s="123">
        <f>'SR 12 RAMP D MASTER'!$A78</f>
        <v>777.8080088056</v>
      </c>
      <c r="Y41" s="124"/>
      <c r="Z41" s="254" t="str">
        <f>'SR 12 RAMP D MASTER'!C78</f>
        <v>357:1</v>
      </c>
      <c r="AA41" s="228"/>
      <c r="AB41" s="125">
        <f>'SR 12 RAMP D MASTER'!$E78</f>
        <v>0.31999999999999995</v>
      </c>
      <c r="AC41" s="126"/>
      <c r="AD41" s="125">
        <f>'SR 12 RAMP D MASTER'!$G78</f>
        <v>0.019999999999999997</v>
      </c>
      <c r="AE41" s="126"/>
      <c r="AF41" s="72">
        <f>'SR 12 RAMP D MASTER'!$I78</f>
        <v>16</v>
      </c>
      <c r="AG41" s="81">
        <f>'SR 12 RAMP D MASTER'!$J78</f>
        <v>87208.1884</v>
      </c>
      <c r="AH41" s="123">
        <f>'SR 12 RAMP D MASTER'!$K78</f>
        <v>777.4880088056</v>
      </c>
      <c r="AI41" s="124"/>
      <c r="AJ41" s="51"/>
      <c r="AK41" s="223"/>
      <c r="AL41" s="224"/>
      <c r="AM41" s="223"/>
      <c r="AN41" s="224"/>
      <c r="AO41" s="223"/>
      <c r="AP41" s="224"/>
      <c r="AQ41" s="223"/>
      <c r="AR41" s="224"/>
      <c r="AS41" s="89" t="str">
        <f>'SR 12 RAMP D MASTER'!V78</f>
        <v>ST</v>
      </c>
    </row>
    <row r="42" spans="1:45" s="8" customFormat="1" ht="12.75" customHeight="1">
      <c r="A42" s="123">
        <f>'SR 12 RAMP D MASTER'!A41</f>
        <v>782.2304999999999</v>
      </c>
      <c r="B42" s="124"/>
      <c r="C42" s="123">
        <f>'SR 12 RAMP D MASTER'!C41</f>
        <v>0</v>
      </c>
      <c r="D42" s="124"/>
      <c r="E42" s="125">
        <f>'SR 12 RAMP D MASTER'!E41</f>
        <v>0.256</v>
      </c>
      <c r="F42" s="126"/>
      <c r="G42" s="125">
        <f>'SR 12 RAMP D MASTER'!G41</f>
        <v>0.016</v>
      </c>
      <c r="H42" s="126"/>
      <c r="I42" s="40">
        <f>'SR 12 RAMP D MASTER'!I41</f>
        <v>16</v>
      </c>
      <c r="J42" s="36">
        <f>'SR 12 RAMP D MASTER'!J41</f>
        <v>86500</v>
      </c>
      <c r="K42" s="123">
        <f>'SR 12 RAMP D MASTER'!K41</f>
        <v>781.9744999999999</v>
      </c>
      <c r="L42" s="124"/>
      <c r="M42" s="51"/>
      <c r="N42" s="223"/>
      <c r="O42" s="224"/>
      <c r="P42" s="223"/>
      <c r="Q42" s="224"/>
      <c r="R42" s="223"/>
      <c r="S42" s="224"/>
      <c r="T42" s="223"/>
      <c r="U42" s="224"/>
      <c r="V42" s="41">
        <f>'SR 12 RAMP D MASTER'!V41</f>
        <v>0</v>
      </c>
      <c r="W42" s="3"/>
      <c r="X42" s="123"/>
      <c r="Y42" s="124"/>
      <c r="Z42" s="133"/>
      <c r="AA42" s="131"/>
      <c r="AB42" s="125"/>
      <c r="AC42" s="126"/>
      <c r="AD42" s="125"/>
      <c r="AE42" s="126"/>
      <c r="AF42" s="40"/>
      <c r="AG42" s="81">
        <f>'SR 12 RAMP D MASTER'!$J79</f>
        <v>0</v>
      </c>
      <c r="AH42" s="123"/>
      <c r="AI42" s="124"/>
      <c r="AJ42" s="9"/>
      <c r="AK42" s="112"/>
      <c r="AL42" s="113"/>
      <c r="AM42" s="112"/>
      <c r="AN42" s="113"/>
      <c r="AO42" s="112"/>
      <c r="AP42" s="113"/>
      <c r="AQ42" s="112"/>
      <c r="AR42" s="113"/>
      <c r="AS42" s="90"/>
    </row>
    <row r="43" spans="1:45" s="8" customFormat="1" ht="12.75" customHeight="1">
      <c r="A43" s="123"/>
      <c r="B43" s="124"/>
      <c r="C43" s="127"/>
      <c r="D43" s="113"/>
      <c r="E43" s="125"/>
      <c r="F43" s="126"/>
      <c r="G43" s="125"/>
      <c r="H43" s="126"/>
      <c r="I43" s="40"/>
      <c r="J43" s="36"/>
      <c r="K43" s="123"/>
      <c r="L43" s="124"/>
      <c r="M43" s="51"/>
      <c r="N43" s="223"/>
      <c r="O43" s="224"/>
      <c r="P43" s="223"/>
      <c r="Q43" s="224"/>
      <c r="R43" s="223"/>
      <c r="S43" s="224"/>
      <c r="T43" s="223"/>
      <c r="U43" s="224"/>
      <c r="V43" s="9"/>
      <c r="W43" s="3"/>
      <c r="X43" s="123"/>
      <c r="Y43" s="124"/>
      <c r="Z43" s="133"/>
      <c r="AA43" s="131"/>
      <c r="AB43" s="125"/>
      <c r="AC43" s="126"/>
      <c r="AD43" s="125"/>
      <c r="AE43" s="126"/>
      <c r="AF43" s="40"/>
      <c r="AG43" s="37"/>
      <c r="AH43" s="123"/>
      <c r="AI43" s="124"/>
      <c r="AJ43" s="9"/>
      <c r="AK43" s="112"/>
      <c r="AL43" s="113"/>
      <c r="AM43" s="112"/>
      <c r="AN43" s="113"/>
      <c r="AO43" s="112"/>
      <c r="AP43" s="113"/>
      <c r="AQ43" s="112"/>
      <c r="AR43" s="113"/>
      <c r="AS43" s="90"/>
    </row>
    <row r="44" spans="1:45" s="8" customFormat="1" ht="12.75" customHeight="1">
      <c r="A44" s="123"/>
      <c r="B44" s="124"/>
      <c r="C44" s="127"/>
      <c r="D44" s="113"/>
      <c r="E44" s="125"/>
      <c r="F44" s="126"/>
      <c r="G44" s="125"/>
      <c r="H44" s="126"/>
      <c r="I44" s="40"/>
      <c r="J44" s="36"/>
      <c r="K44" s="123"/>
      <c r="L44" s="124"/>
      <c r="M44" s="51"/>
      <c r="N44" s="223"/>
      <c r="O44" s="224"/>
      <c r="P44" s="223"/>
      <c r="Q44" s="224"/>
      <c r="R44" s="223"/>
      <c r="S44" s="224"/>
      <c r="T44" s="223"/>
      <c r="U44" s="224"/>
      <c r="V44" s="9"/>
      <c r="W44" s="3"/>
      <c r="X44" s="123"/>
      <c r="Y44" s="124"/>
      <c r="Z44" s="133"/>
      <c r="AA44" s="131"/>
      <c r="AB44" s="125"/>
      <c r="AC44" s="126"/>
      <c r="AD44" s="125"/>
      <c r="AE44" s="126"/>
      <c r="AF44" s="40"/>
      <c r="AG44" s="37"/>
      <c r="AH44" s="123"/>
      <c r="AI44" s="124"/>
      <c r="AJ44" s="9"/>
      <c r="AK44" s="112"/>
      <c r="AL44" s="113"/>
      <c r="AM44" s="112"/>
      <c r="AN44" s="113"/>
      <c r="AO44" s="112"/>
      <c r="AP44" s="113"/>
      <c r="AQ44" s="112"/>
      <c r="AR44" s="113"/>
      <c r="AS44" s="90"/>
    </row>
    <row r="45" spans="1:45" s="8" customFormat="1" ht="12.75" customHeight="1">
      <c r="A45" s="123"/>
      <c r="B45" s="124"/>
      <c r="C45" s="127"/>
      <c r="D45" s="113"/>
      <c r="E45" s="125"/>
      <c r="F45" s="126"/>
      <c r="G45" s="125"/>
      <c r="H45" s="126"/>
      <c r="I45" s="40"/>
      <c r="J45" s="36"/>
      <c r="K45" s="123"/>
      <c r="L45" s="124"/>
      <c r="M45" s="51"/>
      <c r="N45" s="223"/>
      <c r="O45" s="224"/>
      <c r="P45" s="223"/>
      <c r="Q45" s="224"/>
      <c r="R45" s="223"/>
      <c r="S45" s="224"/>
      <c r="T45" s="223"/>
      <c r="U45" s="224"/>
      <c r="V45" s="9"/>
      <c r="W45" s="3"/>
      <c r="X45" s="123"/>
      <c r="Y45" s="124"/>
      <c r="Z45" s="133"/>
      <c r="AA45" s="131"/>
      <c r="AB45" s="125"/>
      <c r="AC45" s="126"/>
      <c r="AD45" s="125"/>
      <c r="AE45" s="126"/>
      <c r="AF45" s="40"/>
      <c r="AG45" s="37"/>
      <c r="AH45" s="123"/>
      <c r="AI45" s="124"/>
      <c r="AJ45" s="9"/>
      <c r="AK45" s="112"/>
      <c r="AL45" s="113"/>
      <c r="AM45" s="112"/>
      <c r="AN45" s="113"/>
      <c r="AO45" s="112"/>
      <c r="AP45" s="113"/>
      <c r="AQ45" s="112"/>
      <c r="AR45" s="113"/>
      <c r="AS45" s="90"/>
    </row>
    <row r="46" spans="1:45" s="8" customFormat="1" ht="12.75" customHeight="1">
      <c r="A46" s="123"/>
      <c r="B46" s="124"/>
      <c r="C46" s="127"/>
      <c r="D46" s="113"/>
      <c r="E46" s="125"/>
      <c r="F46" s="126"/>
      <c r="G46" s="125"/>
      <c r="H46" s="126"/>
      <c r="I46" s="40"/>
      <c r="J46" s="36"/>
      <c r="K46" s="123"/>
      <c r="L46" s="124"/>
      <c r="M46" s="51"/>
      <c r="N46" s="223"/>
      <c r="O46" s="224"/>
      <c r="P46" s="223"/>
      <c r="Q46" s="224"/>
      <c r="R46" s="223"/>
      <c r="S46" s="224"/>
      <c r="T46" s="223"/>
      <c r="U46" s="224"/>
      <c r="V46" s="9"/>
      <c r="W46" s="3"/>
      <c r="X46" s="123"/>
      <c r="Y46" s="124"/>
      <c r="Z46" s="133"/>
      <c r="AA46" s="131"/>
      <c r="AB46" s="125"/>
      <c r="AC46" s="126"/>
      <c r="AD46" s="125"/>
      <c r="AE46" s="126"/>
      <c r="AF46" s="40"/>
      <c r="AG46" s="37"/>
      <c r="AH46" s="123"/>
      <c r="AI46" s="124"/>
      <c r="AJ46" s="9"/>
      <c r="AK46" s="112"/>
      <c r="AL46" s="113"/>
      <c r="AM46" s="112"/>
      <c r="AN46" s="113"/>
      <c r="AO46" s="112"/>
      <c r="AP46" s="113"/>
      <c r="AQ46" s="112"/>
      <c r="AR46" s="113"/>
      <c r="AS46" s="90"/>
    </row>
    <row r="47" spans="1:45" s="8" customFormat="1" ht="12.75" customHeight="1">
      <c r="A47" s="123"/>
      <c r="B47" s="124"/>
      <c r="C47" s="127"/>
      <c r="D47" s="113"/>
      <c r="E47" s="125"/>
      <c r="F47" s="126"/>
      <c r="G47" s="125"/>
      <c r="H47" s="126"/>
      <c r="I47" s="40"/>
      <c r="J47" s="36"/>
      <c r="K47" s="123"/>
      <c r="L47" s="124"/>
      <c r="M47" s="51"/>
      <c r="N47" s="223"/>
      <c r="O47" s="224"/>
      <c r="P47" s="223"/>
      <c r="Q47" s="224"/>
      <c r="R47" s="223"/>
      <c r="S47" s="224"/>
      <c r="T47" s="223"/>
      <c r="U47" s="224"/>
      <c r="V47" s="9"/>
      <c r="W47" s="70"/>
      <c r="X47" s="123"/>
      <c r="Y47" s="124"/>
      <c r="Z47" s="133"/>
      <c r="AA47" s="131"/>
      <c r="AB47" s="125"/>
      <c r="AC47" s="126"/>
      <c r="AD47" s="125"/>
      <c r="AE47" s="126"/>
      <c r="AF47" s="40"/>
      <c r="AG47" s="37"/>
      <c r="AH47" s="123"/>
      <c r="AI47" s="124"/>
      <c r="AJ47" s="9"/>
      <c r="AK47" s="112"/>
      <c r="AL47" s="113"/>
      <c r="AM47" s="112"/>
      <c r="AN47" s="113"/>
      <c r="AO47" s="112"/>
      <c r="AP47" s="113"/>
      <c r="AQ47" s="112"/>
      <c r="AR47" s="113"/>
      <c r="AS47" s="90"/>
    </row>
    <row r="48" spans="1:45" s="8" customFormat="1" ht="12.75" customHeight="1" thickBot="1">
      <c r="A48" s="123"/>
      <c r="B48" s="124"/>
      <c r="C48" s="207"/>
      <c r="D48" s="111"/>
      <c r="E48" s="125"/>
      <c r="F48" s="126"/>
      <c r="G48" s="125"/>
      <c r="H48" s="126"/>
      <c r="I48" s="40"/>
      <c r="J48" s="37"/>
      <c r="K48" s="123"/>
      <c r="L48" s="124"/>
      <c r="M48" s="51"/>
      <c r="N48" s="223"/>
      <c r="O48" s="224"/>
      <c r="P48" s="223"/>
      <c r="Q48" s="224"/>
      <c r="R48" s="223"/>
      <c r="S48" s="224"/>
      <c r="T48" s="223"/>
      <c r="U48" s="224"/>
      <c r="V48" s="41"/>
      <c r="W48" s="70"/>
      <c r="X48" s="123"/>
      <c r="Y48" s="124"/>
      <c r="Z48" s="133"/>
      <c r="AA48" s="131"/>
      <c r="AB48" s="125"/>
      <c r="AC48" s="126"/>
      <c r="AD48" s="125"/>
      <c r="AE48" s="126"/>
      <c r="AF48" s="40"/>
      <c r="AG48" s="37"/>
      <c r="AH48" s="123"/>
      <c r="AI48" s="124"/>
      <c r="AJ48" s="9"/>
      <c r="AK48" s="112"/>
      <c r="AL48" s="113"/>
      <c r="AM48" s="112"/>
      <c r="AN48" s="113"/>
      <c r="AO48" s="112"/>
      <c r="AP48" s="113"/>
      <c r="AQ48" s="112"/>
      <c r="AR48" s="113"/>
      <c r="AS48" s="90"/>
    </row>
    <row r="49" spans="1:45" s="8" customFormat="1" ht="12.75" customHeight="1" thickBot="1">
      <c r="A49" s="229"/>
      <c r="B49" s="230"/>
      <c r="C49" s="230"/>
      <c r="D49" s="230"/>
      <c r="E49" s="230"/>
      <c r="F49" s="230"/>
      <c r="G49" s="230"/>
      <c r="H49" s="230"/>
      <c r="I49" s="54"/>
      <c r="J49" s="54"/>
      <c r="K49" s="230"/>
      <c r="L49" s="230"/>
      <c r="M49" s="54"/>
      <c r="N49" s="230"/>
      <c r="O49" s="230"/>
      <c r="P49" s="230"/>
      <c r="Q49" s="230"/>
      <c r="R49" s="230"/>
      <c r="S49" s="230"/>
      <c r="T49" s="230"/>
      <c r="U49" s="230"/>
      <c r="V49" s="55"/>
      <c r="W49" s="70"/>
      <c r="X49" s="123"/>
      <c r="Y49" s="124"/>
      <c r="Z49" s="133"/>
      <c r="AA49" s="131"/>
      <c r="AB49" s="125"/>
      <c r="AC49" s="126"/>
      <c r="AD49" s="125"/>
      <c r="AE49" s="126"/>
      <c r="AF49" s="40"/>
      <c r="AG49" s="37"/>
      <c r="AH49" s="123"/>
      <c r="AI49" s="124"/>
      <c r="AJ49" s="9"/>
      <c r="AK49" s="112"/>
      <c r="AL49" s="113"/>
      <c r="AM49" s="112"/>
      <c r="AN49" s="113"/>
      <c r="AO49" s="112"/>
      <c r="AP49" s="113"/>
      <c r="AQ49" s="112"/>
      <c r="AR49" s="113"/>
      <c r="AS49" s="90"/>
    </row>
    <row r="50" spans="1:45" s="8" customFormat="1" ht="12.75" customHeight="1">
      <c r="A50" s="194"/>
      <c r="B50" s="195"/>
      <c r="C50" s="197"/>
      <c r="D50" s="198"/>
      <c r="E50" s="232" t="s">
        <v>66</v>
      </c>
      <c r="F50" s="233"/>
      <c r="G50" s="233"/>
      <c r="H50" s="233"/>
      <c r="I50" s="233"/>
      <c r="J50" s="233"/>
      <c r="K50" s="234"/>
      <c r="L50" s="232" t="s">
        <v>38</v>
      </c>
      <c r="M50" s="233"/>
      <c r="N50" s="233"/>
      <c r="O50" s="233"/>
      <c r="P50" s="233"/>
      <c r="Q50" s="233"/>
      <c r="R50" s="233"/>
      <c r="S50" s="234"/>
      <c r="T50" s="202"/>
      <c r="U50" s="203"/>
      <c r="V50" s="204"/>
      <c r="W50" s="70"/>
      <c r="X50" s="123"/>
      <c r="Y50" s="124"/>
      <c r="Z50" s="133"/>
      <c r="AA50" s="131"/>
      <c r="AB50" s="125"/>
      <c r="AC50" s="126"/>
      <c r="AD50" s="125"/>
      <c r="AE50" s="126"/>
      <c r="AF50" s="40"/>
      <c r="AG50" s="37"/>
      <c r="AH50" s="123"/>
      <c r="AI50" s="124"/>
      <c r="AJ50" s="9"/>
      <c r="AK50" s="112"/>
      <c r="AL50" s="113"/>
      <c r="AM50" s="112"/>
      <c r="AN50" s="113"/>
      <c r="AO50" s="112"/>
      <c r="AP50" s="113"/>
      <c r="AQ50" s="112"/>
      <c r="AR50" s="113"/>
      <c r="AS50" s="90"/>
    </row>
    <row r="51" spans="1:45" s="8" customFormat="1" ht="12.75" customHeight="1" thickBot="1">
      <c r="A51" s="196"/>
      <c r="B51" s="195"/>
      <c r="C51" s="197"/>
      <c r="D51" s="198"/>
      <c r="E51" s="235"/>
      <c r="F51" s="236"/>
      <c r="G51" s="236"/>
      <c r="H51" s="236"/>
      <c r="I51" s="236"/>
      <c r="J51" s="236"/>
      <c r="K51" s="237"/>
      <c r="L51" s="235"/>
      <c r="M51" s="236"/>
      <c r="N51" s="236"/>
      <c r="O51" s="236"/>
      <c r="P51" s="236"/>
      <c r="Q51" s="236"/>
      <c r="R51" s="236"/>
      <c r="S51" s="237"/>
      <c r="T51" s="202"/>
      <c r="U51" s="203"/>
      <c r="V51" s="204"/>
      <c r="W51" s="70"/>
      <c r="X51" s="123"/>
      <c r="Y51" s="124"/>
      <c r="Z51" s="133"/>
      <c r="AA51" s="131"/>
      <c r="AB51" s="125"/>
      <c r="AC51" s="126"/>
      <c r="AD51" s="125"/>
      <c r="AE51" s="126"/>
      <c r="AF51" s="40"/>
      <c r="AG51" s="37"/>
      <c r="AH51" s="123"/>
      <c r="AI51" s="124"/>
      <c r="AJ51" s="9"/>
      <c r="AK51" s="112"/>
      <c r="AL51" s="113"/>
      <c r="AM51" s="112"/>
      <c r="AN51" s="113"/>
      <c r="AO51" s="112"/>
      <c r="AP51" s="113"/>
      <c r="AQ51" s="112"/>
      <c r="AR51" s="113"/>
      <c r="AS51" s="90"/>
    </row>
    <row r="52" spans="1:45" s="8" customFormat="1" ht="12.75" customHeight="1" thickBot="1">
      <c r="A52" s="168"/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70"/>
      <c r="W52" s="70"/>
      <c r="X52" s="123"/>
      <c r="Y52" s="124"/>
      <c r="Z52" s="133"/>
      <c r="AA52" s="131"/>
      <c r="AB52" s="125"/>
      <c r="AC52" s="126"/>
      <c r="AD52" s="125"/>
      <c r="AE52" s="126"/>
      <c r="AF52" s="40"/>
      <c r="AG52" s="37"/>
      <c r="AH52" s="123"/>
      <c r="AI52" s="124"/>
      <c r="AJ52" s="9"/>
      <c r="AK52" s="112"/>
      <c r="AL52" s="113"/>
      <c r="AM52" s="112"/>
      <c r="AN52" s="113"/>
      <c r="AO52" s="112"/>
      <c r="AP52" s="113"/>
      <c r="AQ52" s="112"/>
      <c r="AR52" s="113"/>
      <c r="AS52" s="90"/>
    </row>
    <row r="53" spans="1:45" s="8" customFormat="1" ht="12.75" customHeight="1">
      <c r="A53" s="123"/>
      <c r="B53" s="124"/>
      <c r="C53" s="207"/>
      <c r="D53" s="111"/>
      <c r="E53" s="125"/>
      <c r="F53" s="126"/>
      <c r="G53" s="125"/>
      <c r="H53" s="126"/>
      <c r="I53" s="40"/>
      <c r="J53" s="36"/>
      <c r="K53" s="123"/>
      <c r="L53" s="124"/>
      <c r="M53" s="51"/>
      <c r="N53" s="223"/>
      <c r="O53" s="224"/>
      <c r="P53" s="223"/>
      <c r="Q53" s="224"/>
      <c r="R53" s="223"/>
      <c r="S53" s="224"/>
      <c r="T53" s="223"/>
      <c r="U53" s="224"/>
      <c r="V53" s="41"/>
      <c r="W53" s="70"/>
      <c r="X53" s="123"/>
      <c r="Y53" s="124"/>
      <c r="Z53" s="133"/>
      <c r="AA53" s="131"/>
      <c r="AB53" s="125"/>
      <c r="AC53" s="126"/>
      <c r="AD53" s="125"/>
      <c r="AE53" s="126"/>
      <c r="AF53" s="40"/>
      <c r="AG53" s="37"/>
      <c r="AH53" s="123"/>
      <c r="AI53" s="124"/>
      <c r="AJ53" s="9"/>
      <c r="AK53" s="112"/>
      <c r="AL53" s="113"/>
      <c r="AM53" s="112"/>
      <c r="AN53" s="113"/>
      <c r="AO53" s="112"/>
      <c r="AP53" s="113"/>
      <c r="AQ53" s="112"/>
      <c r="AR53" s="113"/>
      <c r="AS53" s="90"/>
    </row>
    <row r="54" spans="1:45" s="8" customFormat="1" ht="12.75" customHeight="1">
      <c r="A54" s="123"/>
      <c r="B54" s="124"/>
      <c r="C54" s="207"/>
      <c r="D54" s="111"/>
      <c r="E54" s="125"/>
      <c r="F54" s="126"/>
      <c r="G54" s="125"/>
      <c r="H54" s="126"/>
      <c r="I54" s="40"/>
      <c r="J54" s="36"/>
      <c r="K54" s="123"/>
      <c r="L54" s="124"/>
      <c r="M54" s="51"/>
      <c r="N54" s="223"/>
      <c r="O54" s="224"/>
      <c r="P54" s="223"/>
      <c r="Q54" s="224"/>
      <c r="R54" s="223"/>
      <c r="S54" s="224"/>
      <c r="T54" s="223"/>
      <c r="U54" s="224"/>
      <c r="V54" s="9"/>
      <c r="W54" s="70"/>
      <c r="X54" s="123"/>
      <c r="Y54" s="124"/>
      <c r="Z54" s="133"/>
      <c r="AA54" s="131"/>
      <c r="AB54" s="125"/>
      <c r="AC54" s="126"/>
      <c r="AD54" s="125"/>
      <c r="AE54" s="126"/>
      <c r="AF54" s="40"/>
      <c r="AG54" s="37"/>
      <c r="AH54" s="123"/>
      <c r="AI54" s="124"/>
      <c r="AJ54" s="9"/>
      <c r="AK54" s="112"/>
      <c r="AL54" s="113"/>
      <c r="AM54" s="112"/>
      <c r="AN54" s="113"/>
      <c r="AO54" s="112"/>
      <c r="AP54" s="113"/>
      <c r="AQ54" s="112"/>
      <c r="AR54" s="113"/>
      <c r="AS54" s="90"/>
    </row>
    <row r="55" spans="1:45" s="8" customFormat="1" ht="12.75" customHeight="1">
      <c r="A55" s="123">
        <f>'SR 12 RAMP D MASTER'!$A41</f>
        <v>782.2304999999999</v>
      </c>
      <c r="B55" s="124"/>
      <c r="C55" s="254">
        <f>'SR 12 RAMP D MASTER'!C41</f>
        <v>0</v>
      </c>
      <c r="D55" s="228"/>
      <c r="E55" s="125">
        <f>'SR 12 RAMP D MASTER'!$E41</f>
        <v>0.256</v>
      </c>
      <c r="F55" s="126"/>
      <c r="G55" s="125">
        <f>'SR 12 RAMP D MASTER'!$G41</f>
        <v>0.016</v>
      </c>
      <c r="H55" s="126"/>
      <c r="I55" s="72">
        <f>'SR 12 RAMP D MASTER'!$I41</f>
        <v>16</v>
      </c>
      <c r="J55" s="36">
        <f>'SR 12 RAMP D MASTER'!$J41</f>
        <v>86500</v>
      </c>
      <c r="K55" s="123">
        <f>'SR 12 RAMP D MASTER'!$K41</f>
        <v>781.9744999999999</v>
      </c>
      <c r="L55" s="124"/>
      <c r="M55" s="51"/>
      <c r="N55" s="223"/>
      <c r="O55" s="224"/>
      <c r="P55" s="223"/>
      <c r="Q55" s="224"/>
      <c r="R55" s="223"/>
      <c r="S55" s="224"/>
      <c r="T55" s="223"/>
      <c r="U55" s="224"/>
      <c r="V55" s="88">
        <f>'SR 12 RAMP D MASTER'!V41</f>
        <v>0</v>
      </c>
      <c r="W55" s="70"/>
      <c r="X55" s="123"/>
      <c r="Y55" s="124"/>
      <c r="Z55" s="133"/>
      <c r="AA55" s="131"/>
      <c r="AB55" s="125"/>
      <c r="AC55" s="126"/>
      <c r="AD55" s="125"/>
      <c r="AE55" s="126"/>
      <c r="AF55" s="40"/>
      <c r="AG55" s="37"/>
      <c r="AH55" s="123"/>
      <c r="AI55" s="124"/>
      <c r="AJ55" s="9"/>
      <c r="AK55" s="112"/>
      <c r="AL55" s="113"/>
      <c r="AM55" s="112"/>
      <c r="AN55" s="113"/>
      <c r="AO55" s="112"/>
      <c r="AP55" s="113"/>
      <c r="AQ55" s="112"/>
      <c r="AR55" s="113"/>
      <c r="AS55" s="90"/>
    </row>
    <row r="56" spans="1:45" s="8" customFormat="1" ht="12.75" customHeight="1">
      <c r="A56" s="123">
        <f>'SR 12 RAMP D MASTER'!$A42</f>
        <v>781.7260950422989</v>
      </c>
      <c r="B56" s="124"/>
      <c r="C56" s="254" t="str">
        <f>'SR 12 RAMP D MASTER'!C42</f>
        <v>186:1</v>
      </c>
      <c r="D56" s="228"/>
      <c r="E56" s="125">
        <f>'SR 12 RAMP D MASTER'!$E42</f>
        <v>0.256</v>
      </c>
      <c r="F56" s="126"/>
      <c r="G56" s="125">
        <f>'SR 12 RAMP D MASTER'!$G42</f>
        <v>0.016</v>
      </c>
      <c r="H56" s="126"/>
      <c r="I56" s="72">
        <f>'SR 12 RAMP D MASTER'!$I42</f>
        <v>16</v>
      </c>
      <c r="J56" s="37">
        <f>'SR 12 RAMP D MASTER'!$J42</f>
        <v>86521.41</v>
      </c>
      <c r="K56" s="123">
        <f>'SR 12 RAMP D MASTER'!$K42</f>
        <v>781.4700950422989</v>
      </c>
      <c r="L56" s="124"/>
      <c r="M56" s="51"/>
      <c r="N56" s="223"/>
      <c r="O56" s="224"/>
      <c r="P56" s="223"/>
      <c r="Q56" s="224"/>
      <c r="R56" s="223"/>
      <c r="S56" s="224"/>
      <c r="T56" s="223"/>
      <c r="U56" s="224"/>
      <c r="V56" s="88">
        <f>'SR 12 RAMP D MASTER'!V42</f>
        <v>0</v>
      </c>
      <c r="W56" s="70"/>
      <c r="X56" s="123"/>
      <c r="Y56" s="124"/>
      <c r="Z56" s="133"/>
      <c r="AA56" s="131"/>
      <c r="AB56" s="125"/>
      <c r="AC56" s="126"/>
      <c r="AD56" s="125"/>
      <c r="AE56" s="126"/>
      <c r="AF56" s="40"/>
      <c r="AG56" s="37"/>
      <c r="AH56" s="123"/>
      <c r="AI56" s="124"/>
      <c r="AJ56" s="9"/>
      <c r="AK56" s="112"/>
      <c r="AL56" s="113"/>
      <c r="AM56" s="112"/>
      <c r="AN56" s="113"/>
      <c r="AO56" s="112"/>
      <c r="AP56" s="113"/>
      <c r="AQ56" s="112"/>
      <c r="AR56" s="113"/>
      <c r="AS56" s="90"/>
    </row>
    <row r="57" spans="1:45" s="8" customFormat="1" ht="12.75" customHeight="1">
      <c r="A57" s="123">
        <f>'SR 12 RAMP D MASTER'!$A43</f>
        <v>781.6605781546451</v>
      </c>
      <c r="B57" s="124"/>
      <c r="C57" s="254" t="str">
        <f>'SR 12 RAMP D MASTER'!C43</f>
        <v>186:1</v>
      </c>
      <c r="D57" s="228"/>
      <c r="E57" s="125">
        <f>'SR 12 RAMP D MASTER'!$E43</f>
        <v>0.2752594046450583</v>
      </c>
      <c r="F57" s="126"/>
      <c r="G57" s="125">
        <f>'SR 12 RAMP D MASTER'!$G43</f>
        <v>0.017203712790316145</v>
      </c>
      <c r="H57" s="126"/>
      <c r="I57" s="72">
        <f>'SR 12 RAMP D MASTER'!$I43</f>
        <v>16</v>
      </c>
      <c r="J57" s="36">
        <f>'SR 12 RAMP D MASTER'!$J43</f>
        <v>86525</v>
      </c>
      <c r="K57" s="123">
        <f>'SR 12 RAMP D MASTER'!$K43</f>
        <v>781.38531875</v>
      </c>
      <c r="L57" s="124"/>
      <c r="M57" s="51"/>
      <c r="N57" s="223"/>
      <c r="O57" s="224"/>
      <c r="P57" s="223"/>
      <c r="Q57" s="224"/>
      <c r="R57" s="223"/>
      <c r="S57" s="224"/>
      <c r="T57" s="223"/>
      <c r="U57" s="224"/>
      <c r="V57" s="88">
        <f>'SR 12 RAMP D MASTER'!V43</f>
        <v>0</v>
      </c>
      <c r="W57" s="70"/>
      <c r="X57" s="123"/>
      <c r="Y57" s="124"/>
      <c r="Z57" s="133"/>
      <c r="AA57" s="131"/>
      <c r="AB57" s="125"/>
      <c r="AC57" s="126"/>
      <c r="AD57" s="125"/>
      <c r="AE57" s="126"/>
      <c r="AF57" s="40"/>
      <c r="AG57" s="37"/>
      <c r="AH57" s="123"/>
      <c r="AI57" s="124"/>
      <c r="AJ57" s="9"/>
      <c r="AK57" s="112"/>
      <c r="AL57" s="113"/>
      <c r="AM57" s="112"/>
      <c r="AN57" s="113"/>
      <c r="AO57" s="112"/>
      <c r="AP57" s="113"/>
      <c r="AQ57" s="112"/>
      <c r="AR57" s="113"/>
      <c r="AS57" s="90"/>
    </row>
    <row r="58" spans="1:45" s="8" customFormat="1" ht="12.75" customHeight="1">
      <c r="A58" s="123">
        <f>'SR 12 RAMP D MASTER'!$A44</f>
        <v>781.2027528213935</v>
      </c>
      <c r="B58" s="124"/>
      <c r="C58" s="254" t="str">
        <f>'SR 12 RAMP D MASTER'!C44</f>
        <v>186:1</v>
      </c>
      <c r="D58" s="228"/>
      <c r="E58" s="125">
        <f>'SR 12 RAMP D MASTER'!$E44</f>
        <v>0.40937782139350576</v>
      </c>
      <c r="F58" s="126"/>
      <c r="G58" s="125">
        <f>'SR 12 RAMP D MASTER'!$G44</f>
        <v>0.02558611383709411</v>
      </c>
      <c r="H58" s="126"/>
      <c r="I58" s="72">
        <f>'SR 12 RAMP D MASTER'!$I44</f>
        <v>16</v>
      </c>
      <c r="J58" s="36">
        <f>'SR 12 RAMP D MASTER'!$J44</f>
        <v>86550</v>
      </c>
      <c r="K58" s="123">
        <f>'SR 12 RAMP D MASTER'!$K44</f>
        <v>780.793375</v>
      </c>
      <c r="L58" s="124"/>
      <c r="M58" s="51"/>
      <c r="N58" s="223"/>
      <c r="O58" s="224"/>
      <c r="P58" s="223"/>
      <c r="Q58" s="224"/>
      <c r="R58" s="223"/>
      <c r="S58" s="224"/>
      <c r="T58" s="223"/>
      <c r="U58" s="224"/>
      <c r="V58" s="88">
        <f>'SR 12 RAMP D MASTER'!V44</f>
        <v>0</v>
      </c>
      <c r="W58" s="70"/>
      <c r="X58" s="123"/>
      <c r="Y58" s="124"/>
      <c r="Z58" s="133"/>
      <c r="AA58" s="131"/>
      <c r="AB58" s="125"/>
      <c r="AC58" s="126"/>
      <c r="AD58" s="125"/>
      <c r="AE58" s="126"/>
      <c r="AF58" s="40"/>
      <c r="AG58" s="37"/>
      <c r="AH58" s="123"/>
      <c r="AI58" s="124"/>
      <c r="AJ58" s="9"/>
      <c r="AK58" s="112"/>
      <c r="AL58" s="113"/>
      <c r="AM58" s="112"/>
      <c r="AN58" s="113"/>
      <c r="AO58" s="112"/>
      <c r="AP58" s="113"/>
      <c r="AQ58" s="112"/>
      <c r="AR58" s="113"/>
      <c r="AS58" s="90"/>
    </row>
    <row r="59" spans="1:45" s="8" customFormat="1" ht="12.75" customHeight="1">
      <c r="A59" s="123">
        <f>'SR 12 RAMP D MASTER'!$A45</f>
        <v>780.743471238142</v>
      </c>
      <c r="B59" s="124"/>
      <c r="C59" s="254" t="str">
        <f>'SR 12 RAMP D MASTER'!C45</f>
        <v>186:1</v>
      </c>
      <c r="D59" s="228"/>
      <c r="E59" s="125">
        <f>'SR 12 RAMP D MASTER'!$E45</f>
        <v>0.5434962381419532</v>
      </c>
      <c r="F59" s="126"/>
      <c r="G59" s="125">
        <f>'SR 12 RAMP D MASTER'!$G45</f>
        <v>0.03396851488387208</v>
      </c>
      <c r="H59" s="126"/>
      <c r="I59" s="72">
        <f>'SR 12 RAMP D MASTER'!$I45</f>
        <v>16</v>
      </c>
      <c r="J59" s="36">
        <f>'SR 12 RAMP D MASTER'!$J45</f>
        <v>86575</v>
      </c>
      <c r="K59" s="123">
        <f>'SR 12 RAMP D MASTER'!$K45</f>
        <v>780.199975</v>
      </c>
      <c r="L59" s="124"/>
      <c r="M59" s="51"/>
      <c r="N59" s="223"/>
      <c r="O59" s="224"/>
      <c r="P59" s="223"/>
      <c r="Q59" s="224"/>
      <c r="R59" s="223"/>
      <c r="S59" s="224"/>
      <c r="T59" s="223"/>
      <c r="U59" s="224"/>
      <c r="V59" s="88">
        <f>'SR 12 RAMP D MASTER'!V45</f>
        <v>0</v>
      </c>
      <c r="W59" s="70"/>
      <c r="X59" s="123"/>
      <c r="Y59" s="124"/>
      <c r="Z59" s="133"/>
      <c r="AA59" s="131"/>
      <c r="AB59" s="125"/>
      <c r="AC59" s="126"/>
      <c r="AD59" s="125"/>
      <c r="AE59" s="126"/>
      <c r="AF59" s="40"/>
      <c r="AG59" s="37"/>
      <c r="AH59" s="123"/>
      <c r="AI59" s="124"/>
      <c r="AJ59" s="9"/>
      <c r="AK59" s="112"/>
      <c r="AL59" s="113"/>
      <c r="AM59" s="112"/>
      <c r="AN59" s="113"/>
      <c r="AO59" s="112"/>
      <c r="AP59" s="113"/>
      <c r="AQ59" s="112"/>
      <c r="AR59" s="113"/>
      <c r="AS59" s="90"/>
    </row>
    <row r="60" spans="1:45" s="8" customFormat="1" ht="12.75" customHeight="1">
      <c r="A60" s="123">
        <f>'SR 12 RAMP D MASTER'!$A46</f>
        <v>780.7307640735703</v>
      </c>
      <c r="B60" s="124"/>
      <c r="C60" s="254" t="str">
        <f>'SR 12 RAMP D MASTER'!C46</f>
        <v>186:1</v>
      </c>
      <c r="D60" s="228"/>
      <c r="E60" s="125">
        <f>'SR 12 RAMP D MASTER'!$E46</f>
        <v>0.5472075629702191</v>
      </c>
      <c r="F60" s="126"/>
      <c r="G60" s="125">
        <f>'SR 12 RAMP D MASTER'!$G46</f>
        <v>0.034200472685638694</v>
      </c>
      <c r="H60" s="126"/>
      <c r="I60" s="72">
        <f>'SR 12 RAMP D MASTER'!$I46</f>
        <v>16</v>
      </c>
      <c r="J60" s="37">
        <f>'SR 12 RAMP D MASTER'!$J46</f>
        <v>86575.6918</v>
      </c>
      <c r="K60" s="123">
        <f>'SR 12 RAMP D MASTER'!$K46</f>
        <v>780.1835565106</v>
      </c>
      <c r="L60" s="124"/>
      <c r="M60" s="51"/>
      <c r="N60" s="223"/>
      <c r="O60" s="224"/>
      <c r="P60" s="223"/>
      <c r="Q60" s="224"/>
      <c r="R60" s="223"/>
      <c r="S60" s="224"/>
      <c r="T60" s="223"/>
      <c r="U60" s="224"/>
      <c r="V60" s="88" t="str">
        <f>'SR 12 RAMP D MASTER'!V46</f>
        <v>PC</v>
      </c>
      <c r="W60" s="70"/>
      <c r="X60" s="123"/>
      <c r="Y60" s="124"/>
      <c r="Z60" s="133"/>
      <c r="AA60" s="131"/>
      <c r="AB60" s="125"/>
      <c r="AC60" s="126"/>
      <c r="AD60" s="125"/>
      <c r="AE60" s="126"/>
      <c r="AF60" s="40"/>
      <c r="AG60" s="37"/>
      <c r="AH60" s="123"/>
      <c r="AI60" s="124"/>
      <c r="AJ60" s="9"/>
      <c r="AK60" s="112"/>
      <c r="AL60" s="113"/>
      <c r="AM60" s="112"/>
      <c r="AN60" s="113"/>
      <c r="AO60" s="112"/>
      <c r="AP60" s="113"/>
      <c r="AQ60" s="112"/>
      <c r="AR60" s="113"/>
      <c r="AS60" s="90"/>
    </row>
    <row r="61" spans="1:45" s="8" customFormat="1" ht="12.75" customHeight="1">
      <c r="A61" s="123">
        <f>'SR 12 RAMP D MASTER'!$A47</f>
        <v>780.2842646548904</v>
      </c>
      <c r="B61" s="124"/>
      <c r="C61" s="254" t="str">
        <f>'SR 12 RAMP D MASTER'!C47</f>
        <v>186:1</v>
      </c>
      <c r="D61" s="228"/>
      <c r="E61" s="125">
        <f>'SR 12 RAMP D MASTER'!$E47</f>
        <v>0.6776146548904007</v>
      </c>
      <c r="F61" s="126"/>
      <c r="G61" s="125">
        <f>'SR 12 RAMP D MASTER'!$G47</f>
        <v>0.042350915930650046</v>
      </c>
      <c r="H61" s="126"/>
      <c r="I61" s="72">
        <f>'SR 12 RAMP D MASTER'!$I47</f>
        <v>16</v>
      </c>
      <c r="J61" s="36">
        <f>'SR 12 RAMP D MASTER'!$J47</f>
        <v>86600</v>
      </c>
      <c r="K61" s="123">
        <f>'SR 12 RAMP D MASTER'!$K47</f>
        <v>779.6066500000001</v>
      </c>
      <c r="L61" s="124"/>
      <c r="M61" s="51"/>
      <c r="N61" s="223"/>
      <c r="O61" s="224"/>
      <c r="P61" s="223"/>
      <c r="Q61" s="224"/>
      <c r="R61" s="223"/>
      <c r="S61" s="224"/>
      <c r="T61" s="223"/>
      <c r="U61" s="224"/>
      <c r="V61" s="88">
        <f>'SR 12 RAMP D MASTER'!V47</f>
        <v>0</v>
      </c>
      <c r="W61" s="70"/>
      <c r="X61" s="123"/>
      <c r="Y61" s="124"/>
      <c r="Z61" s="133"/>
      <c r="AA61" s="131"/>
      <c r="AB61" s="125"/>
      <c r="AC61" s="126"/>
      <c r="AD61" s="125"/>
      <c r="AE61" s="126"/>
      <c r="AF61" s="40"/>
      <c r="AG61" s="37"/>
      <c r="AH61" s="123"/>
      <c r="AI61" s="124"/>
      <c r="AJ61" s="9"/>
      <c r="AK61" s="112"/>
      <c r="AL61" s="113"/>
      <c r="AM61" s="112"/>
      <c r="AN61" s="113"/>
      <c r="AO61" s="112"/>
      <c r="AP61" s="113"/>
      <c r="AQ61" s="112"/>
      <c r="AR61" s="113"/>
      <c r="AS61" s="90"/>
    </row>
    <row r="62" spans="1:45" s="8" customFormat="1" ht="12.75" customHeight="1">
      <c r="A62" s="123">
        <f>'SR 12 RAMP D MASTER'!$A48</f>
        <v>779.8250330716388</v>
      </c>
      <c r="B62" s="124"/>
      <c r="C62" s="254" t="str">
        <f>'SR 12 RAMP D MASTER'!C48</f>
        <v>186:1</v>
      </c>
      <c r="D62" s="228"/>
      <c r="E62" s="125">
        <f>'SR 12 RAMP D MASTER'!$E48</f>
        <v>0.8117330716388482</v>
      </c>
      <c r="F62" s="126"/>
      <c r="G62" s="125">
        <f>'SR 12 RAMP D MASTER'!$G48</f>
        <v>0.050733316977428014</v>
      </c>
      <c r="H62" s="126"/>
      <c r="I62" s="72">
        <f>'SR 12 RAMP D MASTER'!$I48</f>
        <v>16</v>
      </c>
      <c r="J62" s="36">
        <f>'SR 12 RAMP D MASTER'!$J48</f>
        <v>86625</v>
      </c>
      <c r="K62" s="123">
        <f>'SR 12 RAMP D MASTER'!$K48</f>
        <v>779.0133</v>
      </c>
      <c r="L62" s="124"/>
      <c r="M62" s="51"/>
      <c r="N62" s="223"/>
      <c r="O62" s="224"/>
      <c r="P62" s="223"/>
      <c r="Q62" s="224"/>
      <c r="R62" s="223"/>
      <c r="S62" s="224"/>
      <c r="T62" s="223"/>
      <c r="U62" s="224"/>
      <c r="V62" s="88">
        <f>'SR 12 RAMP D MASTER'!V48</f>
        <v>0</v>
      </c>
      <c r="W62" s="70"/>
      <c r="X62" s="123"/>
      <c r="Y62" s="124"/>
      <c r="Z62" s="133"/>
      <c r="AA62" s="131"/>
      <c r="AB62" s="125"/>
      <c r="AC62" s="126"/>
      <c r="AD62" s="125"/>
      <c r="AE62" s="126"/>
      <c r="AF62" s="40"/>
      <c r="AG62" s="37"/>
      <c r="AH62" s="123"/>
      <c r="AI62" s="124"/>
      <c r="AJ62" s="9"/>
      <c r="AK62" s="112"/>
      <c r="AL62" s="113"/>
      <c r="AM62" s="112"/>
      <c r="AN62" s="113"/>
      <c r="AO62" s="112"/>
      <c r="AP62" s="113"/>
      <c r="AQ62" s="112"/>
      <c r="AR62" s="113"/>
      <c r="AS62" s="90"/>
    </row>
    <row r="63" spans="1:45" s="8" customFormat="1" ht="12.75" customHeight="1">
      <c r="A63" s="123">
        <f>'SR 12 RAMP D MASTER'!$A49</f>
        <v>779.4968675936819</v>
      </c>
      <c r="B63" s="124"/>
      <c r="C63" s="254" t="str">
        <f>'SR 12 RAMP D MASTER'!C49</f>
        <v>186:1</v>
      </c>
      <c r="D63" s="228"/>
      <c r="E63" s="125">
        <f>'SR 12 RAMP D MASTER'!$E49</f>
        <v>0.912</v>
      </c>
      <c r="F63" s="126"/>
      <c r="G63" s="125">
        <f>'SR 12 RAMP D MASTER'!$G49</f>
        <v>0.057</v>
      </c>
      <c r="H63" s="126"/>
      <c r="I63" s="72">
        <f>'SR 12 RAMP D MASTER'!$I49</f>
        <v>16</v>
      </c>
      <c r="J63" s="37">
        <f>'SR 12 RAMP D MASTER'!$J49</f>
        <v>86643.69</v>
      </c>
      <c r="K63" s="123">
        <f>'SR 12 RAMP D MASTER'!$K49</f>
        <v>778.5848675936819</v>
      </c>
      <c r="L63" s="124"/>
      <c r="M63" s="51"/>
      <c r="N63" s="223"/>
      <c r="O63" s="224"/>
      <c r="P63" s="223"/>
      <c r="Q63" s="224"/>
      <c r="R63" s="223"/>
      <c r="S63" s="224"/>
      <c r="T63" s="223"/>
      <c r="U63" s="224"/>
      <c r="V63" s="88" t="str">
        <f>'SR 12 RAMP D MASTER'!V49</f>
        <v>FS</v>
      </c>
      <c r="W63" s="70"/>
      <c r="X63" s="123"/>
      <c r="Y63" s="124"/>
      <c r="Z63" s="133"/>
      <c r="AA63" s="131"/>
      <c r="AB63" s="125"/>
      <c r="AC63" s="126"/>
      <c r="AD63" s="125"/>
      <c r="AE63" s="126"/>
      <c r="AF63" s="40"/>
      <c r="AG63" s="37"/>
      <c r="AH63" s="123"/>
      <c r="AI63" s="124"/>
      <c r="AJ63" s="9"/>
      <c r="AK63" s="112"/>
      <c r="AL63" s="113"/>
      <c r="AM63" s="112"/>
      <c r="AN63" s="113"/>
      <c r="AO63" s="112"/>
      <c r="AP63" s="113"/>
      <c r="AQ63" s="112"/>
      <c r="AR63" s="113"/>
      <c r="AS63" s="90"/>
    </row>
    <row r="64" spans="1:45" s="8" customFormat="1" ht="12.75" customHeight="1">
      <c r="A64" s="123">
        <f>'SR 12 RAMP D MASTER'!$A50</f>
        <v>779.3590589285714</v>
      </c>
      <c r="B64" s="124"/>
      <c r="C64" s="254">
        <f>'SR 12 RAMP D MASTER'!C50</f>
        <v>0</v>
      </c>
      <c r="D64" s="228"/>
      <c r="E64" s="125">
        <f>'SR 12 RAMP D MASTER'!$E50</f>
        <v>0.912</v>
      </c>
      <c r="F64" s="126"/>
      <c r="G64" s="125">
        <f>'SR 12 RAMP D MASTER'!$G50</f>
        <v>0.057</v>
      </c>
      <c r="H64" s="126"/>
      <c r="I64" s="72">
        <f>'SR 12 RAMP D MASTER'!$I50</f>
        <v>16</v>
      </c>
      <c r="J64" s="36">
        <f>'SR 12 RAMP D MASTER'!$J50</f>
        <v>86650</v>
      </c>
      <c r="K64" s="123">
        <f>'SR 12 RAMP D MASTER'!$K50</f>
        <v>778.4470589285713</v>
      </c>
      <c r="L64" s="124"/>
      <c r="M64" s="51"/>
      <c r="N64" s="223"/>
      <c r="O64" s="224"/>
      <c r="P64" s="223"/>
      <c r="Q64" s="224"/>
      <c r="R64" s="223"/>
      <c r="S64" s="224"/>
      <c r="T64" s="223"/>
      <c r="U64" s="224"/>
      <c r="V64" s="88">
        <f>'SR 12 RAMP D MASTER'!V50</f>
        <v>0</v>
      </c>
      <c r="W64" s="70"/>
      <c r="X64" s="123"/>
      <c r="Y64" s="124"/>
      <c r="Z64" s="133"/>
      <c r="AA64" s="131"/>
      <c r="AB64" s="125"/>
      <c r="AC64" s="126"/>
      <c r="AD64" s="125"/>
      <c r="AE64" s="126"/>
      <c r="AF64" s="40"/>
      <c r="AG64" s="37"/>
      <c r="AH64" s="123"/>
      <c r="AI64" s="124"/>
      <c r="AJ64" s="9"/>
      <c r="AK64" s="112"/>
      <c r="AL64" s="113"/>
      <c r="AM64" s="112"/>
      <c r="AN64" s="113"/>
      <c r="AO64" s="112"/>
      <c r="AP64" s="113"/>
      <c r="AQ64" s="112"/>
      <c r="AR64" s="113"/>
      <c r="AS64" s="90"/>
    </row>
    <row r="65" spans="1:45" s="8" customFormat="1" ht="12.75" customHeight="1">
      <c r="A65" s="123">
        <f>'SR 12 RAMP D MASTER'!$A51</f>
        <v>778.8469857142857</v>
      </c>
      <c r="B65" s="124"/>
      <c r="C65" s="254">
        <f>'SR 12 RAMP D MASTER'!C51</f>
        <v>0</v>
      </c>
      <c r="D65" s="228"/>
      <c r="E65" s="125">
        <f>'SR 12 RAMP D MASTER'!$E51</f>
        <v>0.912</v>
      </c>
      <c r="F65" s="126"/>
      <c r="G65" s="125">
        <f>'SR 12 RAMP D MASTER'!$G51</f>
        <v>0.057</v>
      </c>
      <c r="H65" s="126"/>
      <c r="I65" s="72">
        <f>'SR 12 RAMP D MASTER'!$I51</f>
        <v>16</v>
      </c>
      <c r="J65" s="36">
        <f>'SR 12 RAMP D MASTER'!$J51</f>
        <v>86675</v>
      </c>
      <c r="K65" s="123">
        <f>'SR 12 RAMP D MASTER'!$K51</f>
        <v>777.9349857142856</v>
      </c>
      <c r="L65" s="124"/>
      <c r="M65" s="51"/>
      <c r="N65" s="223"/>
      <c r="O65" s="224"/>
      <c r="P65" s="223"/>
      <c r="Q65" s="224"/>
      <c r="R65" s="223"/>
      <c r="S65" s="224"/>
      <c r="T65" s="223"/>
      <c r="U65" s="224"/>
      <c r="V65" s="88">
        <f>'SR 12 RAMP D MASTER'!V51</f>
        <v>0</v>
      </c>
      <c r="W65" s="70"/>
      <c r="X65" s="123"/>
      <c r="Y65" s="124"/>
      <c r="Z65" s="133"/>
      <c r="AA65" s="131"/>
      <c r="AB65" s="125"/>
      <c r="AC65" s="126"/>
      <c r="AD65" s="125"/>
      <c r="AE65" s="126"/>
      <c r="AF65" s="40"/>
      <c r="AG65" s="37"/>
      <c r="AH65" s="123"/>
      <c r="AI65" s="124"/>
      <c r="AJ65" s="9"/>
      <c r="AK65" s="112"/>
      <c r="AL65" s="113"/>
      <c r="AM65" s="112"/>
      <c r="AN65" s="113"/>
      <c r="AO65" s="112"/>
      <c r="AP65" s="113"/>
      <c r="AQ65" s="112"/>
      <c r="AR65" s="113"/>
      <c r="AS65" s="90"/>
    </row>
    <row r="66" spans="1:45" s="8" customFormat="1" ht="12.75" customHeight="1">
      <c r="A66" s="123">
        <f>'SR 12 RAMP D MASTER'!$A52</f>
        <v>778.3890803571428</v>
      </c>
      <c r="B66" s="124"/>
      <c r="C66" s="254">
        <f>'SR 12 RAMP D MASTER'!C52</f>
        <v>0</v>
      </c>
      <c r="D66" s="228"/>
      <c r="E66" s="125">
        <f>'SR 12 RAMP D MASTER'!$E52</f>
        <v>0.912</v>
      </c>
      <c r="F66" s="126"/>
      <c r="G66" s="125">
        <f>'SR 12 RAMP D MASTER'!$G52</f>
        <v>0.057</v>
      </c>
      <c r="H66" s="126"/>
      <c r="I66" s="72">
        <f>'SR 12 RAMP D MASTER'!$I52</f>
        <v>16</v>
      </c>
      <c r="J66" s="36">
        <f>'SR 12 RAMP D MASTER'!$J52</f>
        <v>86700</v>
      </c>
      <c r="K66" s="123">
        <f>'SR 12 RAMP D MASTER'!$K52</f>
        <v>777.4770803571428</v>
      </c>
      <c r="L66" s="124"/>
      <c r="M66" s="51"/>
      <c r="N66" s="223"/>
      <c r="O66" s="224"/>
      <c r="P66" s="223"/>
      <c r="Q66" s="224"/>
      <c r="R66" s="223"/>
      <c r="S66" s="224"/>
      <c r="T66" s="223"/>
      <c r="U66" s="224"/>
      <c r="V66" s="88">
        <f>'SR 12 RAMP D MASTER'!V52</f>
        <v>0</v>
      </c>
      <c r="W66" s="70"/>
      <c r="X66" s="123"/>
      <c r="Y66" s="124"/>
      <c r="Z66" s="133"/>
      <c r="AA66" s="131"/>
      <c r="AB66" s="125"/>
      <c r="AC66" s="126"/>
      <c r="AD66" s="125"/>
      <c r="AE66" s="126"/>
      <c r="AF66" s="40"/>
      <c r="AG66" s="37"/>
      <c r="AH66" s="123"/>
      <c r="AI66" s="124"/>
      <c r="AJ66" s="9"/>
      <c r="AK66" s="112"/>
      <c r="AL66" s="113"/>
      <c r="AM66" s="112"/>
      <c r="AN66" s="113"/>
      <c r="AO66" s="112"/>
      <c r="AP66" s="113"/>
      <c r="AQ66" s="112"/>
      <c r="AR66" s="113"/>
      <c r="AS66" s="90"/>
    </row>
    <row r="67" spans="1:45" s="8" customFormat="1" ht="12.75" customHeight="1">
      <c r="A67" s="123">
        <f>'SR 12 RAMP D MASTER'!$A53</f>
        <v>777.9900175258534</v>
      </c>
      <c r="B67" s="124"/>
      <c r="C67" s="254" t="str">
        <f>'SR 12 RAMP D MASTER'!C53</f>
        <v>3468:1</v>
      </c>
      <c r="D67" s="228"/>
      <c r="E67" s="125">
        <f>'SR 12 RAMP D MASTER'!$E53</f>
        <v>0.912</v>
      </c>
      <c r="F67" s="126"/>
      <c r="G67" s="125">
        <f>'SR 12 RAMP D MASTER'!$G53</f>
        <v>0.057</v>
      </c>
      <c r="H67" s="126"/>
      <c r="I67" s="72">
        <f>'SR 12 RAMP D MASTER'!$I53</f>
        <v>16</v>
      </c>
      <c r="J67" s="37">
        <f>'SR 12 RAMP D MASTER'!$J53</f>
        <v>86724.69</v>
      </c>
      <c r="K67" s="123">
        <f>'SR 12 RAMP D MASTER'!$K53</f>
        <v>777.0780175258534</v>
      </c>
      <c r="L67" s="124"/>
      <c r="M67" s="51"/>
      <c r="N67" s="223"/>
      <c r="O67" s="224"/>
      <c r="P67" s="223"/>
      <c r="Q67" s="224"/>
      <c r="R67" s="223"/>
      <c r="S67" s="224"/>
      <c r="T67" s="223"/>
      <c r="U67" s="224"/>
      <c r="V67" s="88">
        <f>'SR 12 RAMP D MASTER'!V53</f>
        <v>0</v>
      </c>
      <c r="W67" s="70"/>
      <c r="X67" s="123"/>
      <c r="Y67" s="124"/>
      <c r="Z67" s="133"/>
      <c r="AA67" s="131"/>
      <c r="AB67" s="125"/>
      <c r="AC67" s="126"/>
      <c r="AD67" s="125"/>
      <c r="AE67" s="126"/>
      <c r="AF67" s="40"/>
      <c r="AG67" s="37"/>
      <c r="AH67" s="123"/>
      <c r="AI67" s="124"/>
      <c r="AJ67" s="9"/>
      <c r="AK67" s="112"/>
      <c r="AL67" s="113"/>
      <c r="AM67" s="112"/>
      <c r="AN67" s="113"/>
      <c r="AO67" s="112"/>
      <c r="AP67" s="113"/>
      <c r="AQ67" s="112"/>
      <c r="AR67" s="113"/>
      <c r="AS67" s="90"/>
    </row>
    <row r="68" spans="1:45" s="8" customFormat="1" ht="12.75" customHeight="1">
      <c r="A68" s="123">
        <f>'SR 12 RAMP D MASTER'!$A54</f>
        <v>777.9852534877734</v>
      </c>
      <c r="B68" s="124"/>
      <c r="C68" s="254" t="str">
        <f>'SR 12 RAMP D MASTER'!C54</f>
        <v>3468:1</v>
      </c>
      <c r="D68" s="228"/>
      <c r="E68" s="125">
        <f>'SR 12 RAMP D MASTER'!$E54</f>
        <v>0.9119106306306314</v>
      </c>
      <c r="F68" s="126"/>
      <c r="G68" s="125">
        <f>'SR 12 RAMP D MASTER'!$G54</f>
        <v>0.05699441441441446</v>
      </c>
      <c r="H68" s="126"/>
      <c r="I68" s="72">
        <f>'SR 12 RAMP D MASTER'!$I54</f>
        <v>16</v>
      </c>
      <c r="J68" s="36">
        <f>'SR 12 RAMP D MASTER'!$J54</f>
        <v>86725</v>
      </c>
      <c r="K68" s="123">
        <f>'SR 12 RAMP D MASTER'!$K54</f>
        <v>777.0733428571428</v>
      </c>
      <c r="L68" s="124"/>
      <c r="M68" s="51"/>
      <c r="N68" s="223"/>
      <c r="O68" s="224"/>
      <c r="P68" s="223"/>
      <c r="Q68" s="224"/>
      <c r="R68" s="223"/>
      <c r="S68" s="224"/>
      <c r="T68" s="223"/>
      <c r="U68" s="224"/>
      <c r="V68" s="88">
        <f>'SR 12 RAMP D MASTER'!V54</f>
        <v>0</v>
      </c>
      <c r="W68" s="70"/>
      <c r="X68" s="123"/>
      <c r="Y68" s="124"/>
      <c r="Z68" s="133"/>
      <c r="AA68" s="131"/>
      <c r="AB68" s="125"/>
      <c r="AC68" s="126"/>
      <c r="AD68" s="125"/>
      <c r="AE68" s="126"/>
      <c r="AF68" s="40"/>
      <c r="AG68" s="37"/>
      <c r="AH68" s="123"/>
      <c r="AI68" s="124"/>
      <c r="AJ68" s="9"/>
      <c r="AK68" s="112"/>
      <c r="AL68" s="113"/>
      <c r="AM68" s="112"/>
      <c r="AN68" s="113"/>
      <c r="AO68" s="112"/>
      <c r="AP68" s="113"/>
      <c r="AQ68" s="112"/>
      <c r="AR68" s="113"/>
      <c r="AS68" s="90"/>
    </row>
    <row r="69" spans="1:45" s="8" customFormat="1" ht="12.75" customHeight="1">
      <c r="A69" s="123">
        <f>'SR 12 RAMP D MASTER'!$A55</f>
        <v>777.628476637709</v>
      </c>
      <c r="B69" s="124"/>
      <c r="C69" s="254" t="str">
        <f>'SR 12 RAMP D MASTER'!C55</f>
        <v>3468:1</v>
      </c>
      <c r="D69" s="228"/>
      <c r="E69" s="125">
        <f>'SR 12 RAMP D MASTER'!$E55</f>
        <v>0.9047034234234241</v>
      </c>
      <c r="F69" s="126"/>
      <c r="G69" s="125">
        <f>'SR 12 RAMP D MASTER'!$G55</f>
        <v>0.05654396396396401</v>
      </c>
      <c r="H69" s="126"/>
      <c r="I69" s="72">
        <f>'SR 12 RAMP D MASTER'!$I55</f>
        <v>16</v>
      </c>
      <c r="J69" s="36">
        <f>'SR 12 RAMP D MASTER'!$J55</f>
        <v>86750</v>
      </c>
      <c r="K69" s="123">
        <f>'SR 12 RAMP D MASTER'!$K55</f>
        <v>776.7237732142856</v>
      </c>
      <c r="L69" s="124"/>
      <c r="M69" s="51"/>
      <c r="N69" s="223"/>
      <c r="O69" s="224"/>
      <c r="P69" s="223"/>
      <c r="Q69" s="224"/>
      <c r="R69" s="223"/>
      <c r="S69" s="224"/>
      <c r="T69" s="223"/>
      <c r="U69" s="224"/>
      <c r="V69" s="88">
        <f>'SR 12 RAMP D MASTER'!V55</f>
        <v>0</v>
      </c>
      <c r="W69" s="70"/>
      <c r="X69" s="123"/>
      <c r="Y69" s="124"/>
      <c r="Z69" s="133"/>
      <c r="AA69" s="131"/>
      <c r="AB69" s="125"/>
      <c r="AC69" s="126"/>
      <c r="AD69" s="125"/>
      <c r="AE69" s="126"/>
      <c r="AF69" s="40"/>
      <c r="AG69" s="37"/>
      <c r="AH69" s="123"/>
      <c r="AI69" s="124"/>
      <c r="AJ69" s="9"/>
      <c r="AK69" s="112"/>
      <c r="AL69" s="113"/>
      <c r="AM69" s="112"/>
      <c r="AN69" s="113"/>
      <c r="AO69" s="112"/>
      <c r="AP69" s="113"/>
      <c r="AQ69" s="112"/>
      <c r="AR69" s="113"/>
      <c r="AS69" s="90"/>
    </row>
    <row r="70" spans="1:45" s="8" customFormat="1" ht="12.75" customHeight="1">
      <c r="A70" s="123">
        <f>'SR 12 RAMP D MASTER'!$A56</f>
        <v>777.3258676447876</v>
      </c>
      <c r="B70" s="124"/>
      <c r="C70" s="254" t="str">
        <f>'SR 12 RAMP D MASTER'!C56</f>
        <v>3468:1</v>
      </c>
      <c r="D70" s="228"/>
      <c r="E70" s="125">
        <f>'SR 12 RAMP D MASTER'!$E56</f>
        <v>0.8974962162162169</v>
      </c>
      <c r="F70" s="126"/>
      <c r="G70" s="125">
        <f>'SR 12 RAMP D MASTER'!$G56</f>
        <v>0.056093513513513556</v>
      </c>
      <c r="H70" s="126"/>
      <c r="I70" s="72">
        <f>'SR 12 RAMP D MASTER'!$I56</f>
        <v>16</v>
      </c>
      <c r="J70" s="36">
        <f>'SR 12 RAMP D MASTER'!$J56</f>
        <v>86775</v>
      </c>
      <c r="K70" s="123">
        <f>'SR 12 RAMP D MASTER'!$K56</f>
        <v>776.4283714285714</v>
      </c>
      <c r="L70" s="124"/>
      <c r="M70" s="51"/>
      <c r="N70" s="223"/>
      <c r="O70" s="224"/>
      <c r="P70" s="223"/>
      <c r="Q70" s="224"/>
      <c r="R70" s="223"/>
      <c r="S70" s="224"/>
      <c r="T70" s="223"/>
      <c r="U70" s="224"/>
      <c r="V70" s="88">
        <f>'SR 12 RAMP D MASTER'!V56</f>
        <v>0</v>
      </c>
      <c r="W70" s="70"/>
      <c r="X70" s="123"/>
      <c r="Y70" s="124"/>
      <c r="Z70" s="133"/>
      <c r="AA70" s="131"/>
      <c r="AB70" s="125"/>
      <c r="AC70" s="126"/>
      <c r="AD70" s="125"/>
      <c r="AE70" s="126"/>
      <c r="AF70" s="40"/>
      <c r="AG70" s="37"/>
      <c r="AH70" s="123"/>
      <c r="AI70" s="124"/>
      <c r="AJ70" s="9"/>
      <c r="AK70" s="112"/>
      <c r="AL70" s="113"/>
      <c r="AM70" s="112"/>
      <c r="AN70" s="113"/>
      <c r="AO70" s="112"/>
      <c r="AP70" s="113"/>
      <c r="AQ70" s="112"/>
      <c r="AR70" s="113"/>
      <c r="AS70" s="90"/>
    </row>
    <row r="71" spans="1:45" s="8" customFormat="1" ht="12.75" customHeight="1">
      <c r="A71" s="123">
        <f>'SR 12 RAMP D MASTER'!$A57</f>
        <v>777.3182640544431</v>
      </c>
      <c r="B71" s="124"/>
      <c r="C71" s="254" t="str">
        <f>'SR 12 RAMP D MASTER'!C57</f>
        <v>3468:1</v>
      </c>
      <c r="D71" s="228"/>
      <c r="E71" s="125">
        <f>'SR 12 RAMP D MASTER'!$E57</f>
        <v>0.897296778378379</v>
      </c>
      <c r="F71" s="126"/>
      <c r="G71" s="125">
        <f>'SR 12 RAMP D MASTER'!$G57</f>
        <v>0.056081048648648685</v>
      </c>
      <c r="H71" s="126"/>
      <c r="I71" s="72">
        <f>'SR 12 RAMP D MASTER'!$I57</f>
        <v>16</v>
      </c>
      <c r="J71" s="37">
        <f>'SR 12 RAMP D MASTER'!$J57</f>
        <v>86775.6918</v>
      </c>
      <c r="K71" s="123">
        <f>'SR 12 RAMP D MASTER'!$K57</f>
        <v>776.4209672760647</v>
      </c>
      <c r="L71" s="124"/>
      <c r="M71" s="51"/>
      <c r="N71" s="223"/>
      <c r="O71" s="224"/>
      <c r="P71" s="223"/>
      <c r="Q71" s="224"/>
      <c r="R71" s="223"/>
      <c r="S71" s="224"/>
      <c r="T71" s="223"/>
      <c r="U71" s="224"/>
      <c r="V71" s="88" t="str">
        <f>'SR 12 RAMP D MASTER'!V57</f>
        <v>PCC </v>
      </c>
      <c r="W71" s="70"/>
      <c r="X71" s="123"/>
      <c r="Y71" s="124"/>
      <c r="Z71" s="133"/>
      <c r="AA71" s="131"/>
      <c r="AB71" s="125"/>
      <c r="AC71" s="126"/>
      <c r="AD71" s="125"/>
      <c r="AE71" s="126"/>
      <c r="AF71" s="40"/>
      <c r="AG71" s="37"/>
      <c r="AH71" s="123"/>
      <c r="AI71" s="124"/>
      <c r="AJ71" s="9"/>
      <c r="AK71" s="112"/>
      <c r="AL71" s="113"/>
      <c r="AM71" s="112"/>
      <c r="AN71" s="113"/>
      <c r="AO71" s="112"/>
      <c r="AP71" s="113"/>
      <c r="AQ71" s="112"/>
      <c r="AR71" s="113"/>
      <c r="AS71" s="90"/>
    </row>
    <row r="72" spans="1:45" s="8" customFormat="1" ht="12.75" customHeight="1">
      <c r="A72" s="123"/>
      <c r="B72" s="124"/>
      <c r="C72" s="207"/>
      <c r="D72" s="111"/>
      <c r="E72" s="125"/>
      <c r="F72" s="126"/>
      <c r="G72" s="125"/>
      <c r="H72" s="126"/>
      <c r="I72" s="40"/>
      <c r="J72" s="36"/>
      <c r="K72" s="123"/>
      <c r="L72" s="124"/>
      <c r="M72" s="51"/>
      <c r="N72" s="223"/>
      <c r="O72" s="224"/>
      <c r="P72" s="223"/>
      <c r="Q72" s="224"/>
      <c r="R72" s="223"/>
      <c r="S72" s="224"/>
      <c r="T72" s="223"/>
      <c r="U72" s="224"/>
      <c r="V72" s="9"/>
      <c r="W72" s="70"/>
      <c r="X72" s="123"/>
      <c r="Y72" s="124"/>
      <c r="Z72" s="133"/>
      <c r="AA72" s="131"/>
      <c r="AB72" s="125"/>
      <c r="AC72" s="126"/>
      <c r="AD72" s="125"/>
      <c r="AE72" s="126"/>
      <c r="AF72" s="40"/>
      <c r="AG72" s="37"/>
      <c r="AH72" s="123"/>
      <c r="AI72" s="124"/>
      <c r="AJ72" s="9"/>
      <c r="AK72" s="112"/>
      <c r="AL72" s="113"/>
      <c r="AM72" s="112"/>
      <c r="AN72" s="113"/>
      <c r="AO72" s="112"/>
      <c r="AP72" s="113"/>
      <c r="AQ72" s="112"/>
      <c r="AR72" s="113"/>
      <c r="AS72" s="90"/>
    </row>
    <row r="73" spans="1:45" s="8" customFormat="1" ht="12.75" customHeight="1">
      <c r="A73" s="123"/>
      <c r="B73" s="124"/>
      <c r="C73" s="207"/>
      <c r="D73" s="111"/>
      <c r="E73" s="125"/>
      <c r="F73" s="126"/>
      <c r="G73" s="125"/>
      <c r="H73" s="126"/>
      <c r="I73" s="40"/>
      <c r="J73" s="37"/>
      <c r="K73" s="123"/>
      <c r="L73" s="124"/>
      <c r="M73" s="51"/>
      <c r="N73" s="223"/>
      <c r="O73" s="224"/>
      <c r="P73" s="223"/>
      <c r="Q73" s="224"/>
      <c r="R73" s="223"/>
      <c r="S73" s="224"/>
      <c r="T73" s="223"/>
      <c r="U73" s="224"/>
      <c r="V73" s="51"/>
      <c r="W73" s="70"/>
      <c r="X73" s="123"/>
      <c r="Y73" s="124"/>
      <c r="Z73" s="133"/>
      <c r="AA73" s="131"/>
      <c r="AB73" s="125"/>
      <c r="AC73" s="126"/>
      <c r="AD73" s="125"/>
      <c r="AE73" s="126"/>
      <c r="AF73" s="40"/>
      <c r="AG73" s="37"/>
      <c r="AH73" s="123"/>
      <c r="AI73" s="124"/>
      <c r="AJ73" s="9"/>
      <c r="AK73" s="112"/>
      <c r="AL73" s="113"/>
      <c r="AM73" s="112"/>
      <c r="AN73" s="113"/>
      <c r="AO73" s="112"/>
      <c r="AP73" s="113"/>
      <c r="AQ73" s="112"/>
      <c r="AR73" s="113"/>
      <c r="AS73" s="90"/>
    </row>
    <row r="74" spans="1:45" s="8" customFormat="1" ht="12.75" customHeight="1">
      <c r="A74" s="123"/>
      <c r="B74" s="124"/>
      <c r="C74" s="207"/>
      <c r="D74" s="111"/>
      <c r="E74" s="125"/>
      <c r="F74" s="126"/>
      <c r="G74" s="125"/>
      <c r="H74" s="126"/>
      <c r="I74" s="40"/>
      <c r="J74" s="37"/>
      <c r="K74" s="123"/>
      <c r="L74" s="124"/>
      <c r="M74" s="51"/>
      <c r="N74" s="223"/>
      <c r="O74" s="224"/>
      <c r="P74" s="223"/>
      <c r="Q74" s="224"/>
      <c r="R74" s="223"/>
      <c r="S74" s="224"/>
      <c r="T74" s="223"/>
      <c r="U74" s="224"/>
      <c r="V74" s="51"/>
      <c r="W74" s="70"/>
      <c r="X74" s="123"/>
      <c r="Y74" s="124"/>
      <c r="Z74" s="133"/>
      <c r="AA74" s="131"/>
      <c r="AB74" s="125"/>
      <c r="AC74" s="126"/>
      <c r="AD74" s="125"/>
      <c r="AE74" s="126"/>
      <c r="AF74" s="40"/>
      <c r="AG74" s="37"/>
      <c r="AH74" s="123"/>
      <c r="AI74" s="124"/>
      <c r="AJ74" s="9"/>
      <c r="AK74" s="112"/>
      <c r="AL74" s="113"/>
      <c r="AM74" s="112"/>
      <c r="AN74" s="113"/>
      <c r="AO74" s="112"/>
      <c r="AP74" s="113"/>
      <c r="AQ74" s="112"/>
      <c r="AR74" s="113"/>
      <c r="AS74" s="90"/>
    </row>
    <row r="75" spans="1:45" s="8" customFormat="1" ht="12.75" customHeight="1">
      <c r="A75" s="123"/>
      <c r="B75" s="124"/>
      <c r="C75" s="207"/>
      <c r="D75" s="111"/>
      <c r="E75" s="125"/>
      <c r="F75" s="126"/>
      <c r="G75" s="125"/>
      <c r="H75" s="126"/>
      <c r="I75" s="40"/>
      <c r="J75" s="37"/>
      <c r="K75" s="123"/>
      <c r="L75" s="124"/>
      <c r="M75" s="51"/>
      <c r="N75" s="223"/>
      <c r="O75" s="224"/>
      <c r="P75" s="223"/>
      <c r="Q75" s="224"/>
      <c r="R75" s="223"/>
      <c r="S75" s="224"/>
      <c r="T75" s="223"/>
      <c r="U75" s="224"/>
      <c r="V75" s="51"/>
      <c r="W75" s="70"/>
      <c r="X75" s="123"/>
      <c r="Y75" s="124"/>
      <c r="Z75" s="133"/>
      <c r="AA75" s="131"/>
      <c r="AB75" s="125"/>
      <c r="AC75" s="126"/>
      <c r="AD75" s="125"/>
      <c r="AE75" s="126"/>
      <c r="AF75" s="40"/>
      <c r="AG75" s="37"/>
      <c r="AH75" s="123"/>
      <c r="AI75" s="124"/>
      <c r="AJ75" s="9"/>
      <c r="AK75" s="112"/>
      <c r="AL75" s="113"/>
      <c r="AM75" s="112"/>
      <c r="AN75" s="113"/>
      <c r="AO75" s="112"/>
      <c r="AP75" s="113"/>
      <c r="AQ75" s="112"/>
      <c r="AR75" s="113"/>
      <c r="AS75" s="90"/>
    </row>
  </sheetData>
  <sheetProtection/>
  <mergeCells count="1074">
    <mergeCell ref="T50:U51"/>
    <mergeCell ref="V50:V51"/>
    <mergeCell ref="A52:V52"/>
    <mergeCell ref="AD74:AE74"/>
    <mergeCell ref="AH74:AI74"/>
    <mergeCell ref="AK74:AL74"/>
    <mergeCell ref="A74:B74"/>
    <mergeCell ref="C74:D74"/>
    <mergeCell ref="E74:F74"/>
    <mergeCell ref="G74:H74"/>
    <mergeCell ref="AO74:AP74"/>
    <mergeCell ref="AQ74:AR74"/>
    <mergeCell ref="P74:Q74"/>
    <mergeCell ref="R74:S74"/>
    <mergeCell ref="T74:U74"/>
    <mergeCell ref="X74:Y74"/>
    <mergeCell ref="Z74:AA74"/>
    <mergeCell ref="AB74:AC74"/>
    <mergeCell ref="K74:L74"/>
    <mergeCell ref="N74:O74"/>
    <mergeCell ref="AD73:AE73"/>
    <mergeCell ref="AH73:AI73"/>
    <mergeCell ref="AK73:AL73"/>
    <mergeCell ref="AM73:AN73"/>
    <mergeCell ref="AM74:AN74"/>
    <mergeCell ref="AO73:AP73"/>
    <mergeCell ref="AQ73:AR73"/>
    <mergeCell ref="P73:Q73"/>
    <mergeCell ref="R73:S73"/>
    <mergeCell ref="T73:U73"/>
    <mergeCell ref="X73:Y73"/>
    <mergeCell ref="Z73:AA73"/>
    <mergeCell ref="AB73:AC73"/>
    <mergeCell ref="A73:B73"/>
    <mergeCell ref="C73:D73"/>
    <mergeCell ref="E73:F73"/>
    <mergeCell ref="G73:H73"/>
    <mergeCell ref="K73:L73"/>
    <mergeCell ref="N73:O73"/>
    <mergeCell ref="AD72:AE72"/>
    <mergeCell ref="AH72:AI72"/>
    <mergeCell ref="AK72:AL72"/>
    <mergeCell ref="AM72:AN72"/>
    <mergeCell ref="AO72:AP72"/>
    <mergeCell ref="AQ72:AR72"/>
    <mergeCell ref="P37:Q37"/>
    <mergeCell ref="R37:S37"/>
    <mergeCell ref="T37:U37"/>
    <mergeCell ref="X72:Y72"/>
    <mergeCell ref="Z72:AA72"/>
    <mergeCell ref="AB72:AC72"/>
    <mergeCell ref="T58:U58"/>
    <mergeCell ref="P59:Q59"/>
    <mergeCell ref="R59:S59"/>
    <mergeCell ref="T59:U59"/>
    <mergeCell ref="A37:B37"/>
    <mergeCell ref="C37:D37"/>
    <mergeCell ref="E37:F37"/>
    <mergeCell ref="G37:H37"/>
    <mergeCell ref="K37:L37"/>
    <mergeCell ref="N37:O37"/>
    <mergeCell ref="AD71:AE71"/>
    <mergeCell ref="AH71:AI71"/>
    <mergeCell ref="AK71:AL71"/>
    <mergeCell ref="AM71:AN71"/>
    <mergeCell ref="AO71:AP71"/>
    <mergeCell ref="AQ71:AR71"/>
    <mergeCell ref="P36:Q36"/>
    <mergeCell ref="R36:S36"/>
    <mergeCell ref="T36:U36"/>
    <mergeCell ref="X71:Y71"/>
    <mergeCell ref="Z71:AA71"/>
    <mergeCell ref="AB71:AC71"/>
    <mergeCell ref="R57:S57"/>
    <mergeCell ref="T57:U57"/>
    <mergeCell ref="P58:Q58"/>
    <mergeCell ref="R58:S58"/>
    <mergeCell ref="A36:B36"/>
    <mergeCell ref="C36:D36"/>
    <mergeCell ref="E36:F36"/>
    <mergeCell ref="G36:H36"/>
    <mergeCell ref="K36:L36"/>
    <mergeCell ref="N36:O36"/>
    <mergeCell ref="AD70:AE70"/>
    <mergeCell ref="AH70:AI70"/>
    <mergeCell ref="AK70:AL70"/>
    <mergeCell ref="AM70:AN70"/>
    <mergeCell ref="AO70:AP70"/>
    <mergeCell ref="AQ70:AR70"/>
    <mergeCell ref="P35:Q35"/>
    <mergeCell ref="R35:S35"/>
    <mergeCell ref="T35:U35"/>
    <mergeCell ref="X70:Y70"/>
    <mergeCell ref="Z70:AA70"/>
    <mergeCell ref="AB70:AC70"/>
    <mergeCell ref="P55:Q55"/>
    <mergeCell ref="R55:S55"/>
    <mergeCell ref="T55:U55"/>
    <mergeCell ref="P57:Q57"/>
    <mergeCell ref="A35:B35"/>
    <mergeCell ref="C35:D35"/>
    <mergeCell ref="E35:F35"/>
    <mergeCell ref="G35:H35"/>
    <mergeCell ref="K35:L35"/>
    <mergeCell ref="N35:O35"/>
    <mergeCell ref="A1:V3"/>
    <mergeCell ref="X1:AS3"/>
    <mergeCell ref="A4:B5"/>
    <mergeCell ref="C4:D5"/>
    <mergeCell ref="E4:K5"/>
    <mergeCell ref="L4:S5"/>
    <mergeCell ref="T4:U5"/>
    <mergeCell ref="V4:V5"/>
    <mergeCell ref="X4:Y5"/>
    <mergeCell ref="Z4:AA5"/>
    <mergeCell ref="AB4:AH5"/>
    <mergeCell ref="AI4:AP5"/>
    <mergeCell ref="AQ4:AR5"/>
    <mergeCell ref="AS4:AS5"/>
    <mergeCell ref="A6:V6"/>
    <mergeCell ref="X6:AS6"/>
    <mergeCell ref="A7:I8"/>
    <mergeCell ref="J7:L7"/>
    <mergeCell ref="M7:U8"/>
    <mergeCell ref="V7:V18"/>
    <mergeCell ref="X7:AF8"/>
    <mergeCell ref="AG7:AI7"/>
    <mergeCell ref="G9:G18"/>
    <mergeCell ref="H9:H18"/>
    <mergeCell ref="I9:I18"/>
    <mergeCell ref="J9:J18"/>
    <mergeCell ref="AJ7:AR8"/>
    <mergeCell ref="AS7:AS18"/>
    <mergeCell ref="J8:L8"/>
    <mergeCell ref="AG8:AI8"/>
    <mergeCell ref="A9:A18"/>
    <mergeCell ref="B9:B18"/>
    <mergeCell ref="C9:C18"/>
    <mergeCell ref="D9:D18"/>
    <mergeCell ref="E9:E18"/>
    <mergeCell ref="F9:F18"/>
    <mergeCell ref="K9:K18"/>
    <mergeCell ref="L9:L18"/>
    <mergeCell ref="M9:M18"/>
    <mergeCell ref="N9:N18"/>
    <mergeCell ref="O9:O18"/>
    <mergeCell ref="P9:P18"/>
    <mergeCell ref="Q9:Q18"/>
    <mergeCell ref="R9:R18"/>
    <mergeCell ref="S9:S18"/>
    <mergeCell ref="T9:T18"/>
    <mergeCell ref="U9:U18"/>
    <mergeCell ref="X9:X18"/>
    <mergeCell ref="Y9:Y18"/>
    <mergeCell ref="Z9:Z18"/>
    <mergeCell ref="AA9:AA18"/>
    <mergeCell ref="AB9:AB18"/>
    <mergeCell ref="AC9:AC18"/>
    <mergeCell ref="AD9:AD18"/>
    <mergeCell ref="AE9:AE18"/>
    <mergeCell ref="AF9:AF18"/>
    <mergeCell ref="AG9:AG18"/>
    <mergeCell ref="AH9:AH18"/>
    <mergeCell ref="AI9:AI18"/>
    <mergeCell ref="AJ9:AJ18"/>
    <mergeCell ref="AK9:AK18"/>
    <mergeCell ref="AL9:AL18"/>
    <mergeCell ref="AM9:AM18"/>
    <mergeCell ref="AN9:AN18"/>
    <mergeCell ref="AO9:AO18"/>
    <mergeCell ref="AP9:AP18"/>
    <mergeCell ref="AQ9:AQ18"/>
    <mergeCell ref="AR9:AR18"/>
    <mergeCell ref="A19:B19"/>
    <mergeCell ref="C19:D19"/>
    <mergeCell ref="E19:F19"/>
    <mergeCell ref="G19:H19"/>
    <mergeCell ref="K19:L19"/>
    <mergeCell ref="N19:O19"/>
    <mergeCell ref="P19:Q19"/>
    <mergeCell ref="R19:S19"/>
    <mergeCell ref="AQ19:AR19"/>
    <mergeCell ref="A55:B55"/>
    <mergeCell ref="C55:D55"/>
    <mergeCell ref="E55:F55"/>
    <mergeCell ref="G55:H55"/>
    <mergeCell ref="K55:L55"/>
    <mergeCell ref="N55:O55"/>
    <mergeCell ref="T19:U19"/>
    <mergeCell ref="X19:Y19"/>
    <mergeCell ref="Z19:AA19"/>
    <mergeCell ref="AK19:AL19"/>
    <mergeCell ref="AM19:AN19"/>
    <mergeCell ref="AO19:AP19"/>
    <mergeCell ref="AB19:AC19"/>
    <mergeCell ref="AD19:AE19"/>
    <mergeCell ref="AH19:AI19"/>
    <mergeCell ref="P56:Q56"/>
    <mergeCell ref="R56:S56"/>
    <mergeCell ref="T56:U56"/>
    <mergeCell ref="A56:B56"/>
    <mergeCell ref="C56:D56"/>
    <mergeCell ref="E56:F56"/>
    <mergeCell ref="G56:H56"/>
    <mergeCell ref="K56:L56"/>
    <mergeCell ref="N56:O56"/>
    <mergeCell ref="A57:B57"/>
    <mergeCell ref="C57:D57"/>
    <mergeCell ref="E57:F57"/>
    <mergeCell ref="G57:H57"/>
    <mergeCell ref="K57:L57"/>
    <mergeCell ref="N57:O57"/>
    <mergeCell ref="A58:B58"/>
    <mergeCell ref="C58:D58"/>
    <mergeCell ref="E58:F58"/>
    <mergeCell ref="G58:H58"/>
    <mergeCell ref="K58:L58"/>
    <mergeCell ref="N58:O58"/>
    <mergeCell ref="A59:B59"/>
    <mergeCell ref="C59:D59"/>
    <mergeCell ref="E59:F59"/>
    <mergeCell ref="G59:H59"/>
    <mergeCell ref="K59:L59"/>
    <mergeCell ref="N59:O59"/>
    <mergeCell ref="P60:Q60"/>
    <mergeCell ref="R60:S60"/>
    <mergeCell ref="T60:U60"/>
    <mergeCell ref="A60:B60"/>
    <mergeCell ref="C60:D60"/>
    <mergeCell ref="E60:F60"/>
    <mergeCell ref="G60:H60"/>
    <mergeCell ref="K60:L60"/>
    <mergeCell ref="N60:O60"/>
    <mergeCell ref="P61:Q61"/>
    <mergeCell ref="R61:S61"/>
    <mergeCell ref="T61:U61"/>
    <mergeCell ref="A61:B61"/>
    <mergeCell ref="C61:D61"/>
    <mergeCell ref="E61:F61"/>
    <mergeCell ref="G61:H61"/>
    <mergeCell ref="K61:L61"/>
    <mergeCell ref="N61:O61"/>
    <mergeCell ref="P62:Q62"/>
    <mergeCell ref="R62:S62"/>
    <mergeCell ref="T62:U62"/>
    <mergeCell ref="A62:B62"/>
    <mergeCell ref="C62:D62"/>
    <mergeCell ref="E62:F62"/>
    <mergeCell ref="G62:H62"/>
    <mergeCell ref="K62:L62"/>
    <mergeCell ref="N62:O62"/>
    <mergeCell ref="P63:Q63"/>
    <mergeCell ref="R63:S63"/>
    <mergeCell ref="T63:U63"/>
    <mergeCell ref="A63:B63"/>
    <mergeCell ref="C63:D63"/>
    <mergeCell ref="E63:F63"/>
    <mergeCell ref="G63:H63"/>
    <mergeCell ref="K63:L63"/>
    <mergeCell ref="N63:O63"/>
    <mergeCell ref="P64:Q64"/>
    <mergeCell ref="R64:S64"/>
    <mergeCell ref="T64:U64"/>
    <mergeCell ref="A64:B64"/>
    <mergeCell ref="C64:D64"/>
    <mergeCell ref="E64:F64"/>
    <mergeCell ref="G64:H64"/>
    <mergeCell ref="K64:L64"/>
    <mergeCell ref="N64:O64"/>
    <mergeCell ref="P65:Q65"/>
    <mergeCell ref="R65:S65"/>
    <mergeCell ref="T65:U65"/>
    <mergeCell ref="A65:B65"/>
    <mergeCell ref="C65:D65"/>
    <mergeCell ref="E65:F65"/>
    <mergeCell ref="G65:H65"/>
    <mergeCell ref="K65:L65"/>
    <mergeCell ref="N65:O65"/>
    <mergeCell ref="P66:Q66"/>
    <mergeCell ref="R66:S66"/>
    <mergeCell ref="T66:U66"/>
    <mergeCell ref="A66:B66"/>
    <mergeCell ref="C66:D66"/>
    <mergeCell ref="E66:F66"/>
    <mergeCell ref="G66:H66"/>
    <mergeCell ref="K66:L66"/>
    <mergeCell ref="N66:O66"/>
    <mergeCell ref="P67:Q67"/>
    <mergeCell ref="R67:S67"/>
    <mergeCell ref="T67:U67"/>
    <mergeCell ref="A67:B67"/>
    <mergeCell ref="C67:D67"/>
    <mergeCell ref="E67:F67"/>
    <mergeCell ref="G67:H67"/>
    <mergeCell ref="K67:L67"/>
    <mergeCell ref="N67:O67"/>
    <mergeCell ref="P68:Q68"/>
    <mergeCell ref="R68:S68"/>
    <mergeCell ref="T68:U68"/>
    <mergeCell ref="A68:B68"/>
    <mergeCell ref="C68:D68"/>
    <mergeCell ref="E68:F68"/>
    <mergeCell ref="G68:H68"/>
    <mergeCell ref="K68:L68"/>
    <mergeCell ref="N68:O68"/>
    <mergeCell ref="P69:Q69"/>
    <mergeCell ref="R69:S69"/>
    <mergeCell ref="T69:U69"/>
    <mergeCell ref="A69:B69"/>
    <mergeCell ref="C69:D69"/>
    <mergeCell ref="E69:F69"/>
    <mergeCell ref="G69:H69"/>
    <mergeCell ref="K69:L69"/>
    <mergeCell ref="N69:O69"/>
    <mergeCell ref="T70:U70"/>
    <mergeCell ref="X20:Y20"/>
    <mergeCell ref="Z20:AA20"/>
    <mergeCell ref="AB20:AC20"/>
    <mergeCell ref="A70:B70"/>
    <mergeCell ref="C70:D70"/>
    <mergeCell ref="E70:F70"/>
    <mergeCell ref="G70:H70"/>
    <mergeCell ref="K70:L70"/>
    <mergeCell ref="N70:O70"/>
    <mergeCell ref="AH20:AI20"/>
    <mergeCell ref="AK20:AL20"/>
    <mergeCell ref="AM20:AN20"/>
    <mergeCell ref="AO20:AP20"/>
    <mergeCell ref="AQ20:AR20"/>
    <mergeCell ref="X21:Y21"/>
    <mergeCell ref="Z21:AA21"/>
    <mergeCell ref="AB21:AC21"/>
    <mergeCell ref="AQ21:AR21"/>
    <mergeCell ref="AD20:AE20"/>
    <mergeCell ref="A38:B38"/>
    <mergeCell ref="C38:D38"/>
    <mergeCell ref="E38:F38"/>
    <mergeCell ref="G38:H38"/>
    <mergeCell ref="K38:L38"/>
    <mergeCell ref="N38:O38"/>
    <mergeCell ref="P70:Q70"/>
    <mergeCell ref="AD21:AE21"/>
    <mergeCell ref="AH21:AI21"/>
    <mergeCell ref="AK21:AL21"/>
    <mergeCell ref="AM21:AN21"/>
    <mergeCell ref="AO21:AP21"/>
    <mergeCell ref="AD22:AE22"/>
    <mergeCell ref="AH22:AI22"/>
    <mergeCell ref="AK22:AL22"/>
    <mergeCell ref="AM22:AN22"/>
    <mergeCell ref="A39:B39"/>
    <mergeCell ref="C39:D39"/>
    <mergeCell ref="E39:F39"/>
    <mergeCell ref="G39:H39"/>
    <mergeCell ref="K39:L39"/>
    <mergeCell ref="N39:O39"/>
    <mergeCell ref="P39:Q39"/>
    <mergeCell ref="R39:S39"/>
    <mergeCell ref="T39:U39"/>
    <mergeCell ref="X22:Y22"/>
    <mergeCell ref="Z22:AA22"/>
    <mergeCell ref="AB22:AC22"/>
    <mergeCell ref="P38:Q38"/>
    <mergeCell ref="R38:S38"/>
    <mergeCell ref="T38:U38"/>
    <mergeCell ref="X36:Y36"/>
    <mergeCell ref="R70:S70"/>
    <mergeCell ref="AO22:AP22"/>
    <mergeCell ref="AQ22:AR22"/>
    <mergeCell ref="T40:U40"/>
    <mergeCell ref="X23:Y23"/>
    <mergeCell ref="Z23:AA23"/>
    <mergeCell ref="AB23:AC23"/>
    <mergeCell ref="AD23:AE23"/>
    <mergeCell ref="AH23:AI23"/>
    <mergeCell ref="AK23:AL23"/>
    <mergeCell ref="AM23:AN23"/>
    <mergeCell ref="A40:B40"/>
    <mergeCell ref="C40:D40"/>
    <mergeCell ref="E40:F40"/>
    <mergeCell ref="G40:H40"/>
    <mergeCell ref="K40:L40"/>
    <mergeCell ref="N40:O40"/>
    <mergeCell ref="AD34:AE34"/>
    <mergeCell ref="AH34:AI34"/>
    <mergeCell ref="AK34:AL34"/>
    <mergeCell ref="AO23:AP23"/>
    <mergeCell ref="AQ23:AR23"/>
    <mergeCell ref="X24:Y24"/>
    <mergeCell ref="Z24:AA24"/>
    <mergeCell ref="AB24:AC24"/>
    <mergeCell ref="A41:B41"/>
    <mergeCell ref="C41:D41"/>
    <mergeCell ref="E41:F41"/>
    <mergeCell ref="G41:H41"/>
    <mergeCell ref="K41:L41"/>
    <mergeCell ref="N41:O41"/>
    <mergeCell ref="P40:Q40"/>
    <mergeCell ref="AD24:AE24"/>
    <mergeCell ref="AH24:AI24"/>
    <mergeCell ref="AK24:AL24"/>
    <mergeCell ref="AM24:AN24"/>
    <mergeCell ref="AD25:AE25"/>
    <mergeCell ref="AH25:AI25"/>
    <mergeCell ref="AK25:AL25"/>
    <mergeCell ref="AM25:AN25"/>
    <mergeCell ref="AO24:AP24"/>
    <mergeCell ref="AQ24:AR24"/>
    <mergeCell ref="A42:B42"/>
    <mergeCell ref="C42:D42"/>
    <mergeCell ref="E42:F42"/>
    <mergeCell ref="G42:H42"/>
    <mergeCell ref="K42:L42"/>
    <mergeCell ref="N42:O42"/>
    <mergeCell ref="P42:Q42"/>
    <mergeCell ref="R42:S42"/>
    <mergeCell ref="T42:U42"/>
    <mergeCell ref="X25:Y25"/>
    <mergeCell ref="Z25:AA25"/>
    <mergeCell ref="AB25:AC25"/>
    <mergeCell ref="P41:Q41"/>
    <mergeCell ref="R41:S41"/>
    <mergeCell ref="T41:U41"/>
    <mergeCell ref="R40:S40"/>
    <mergeCell ref="Z35:AA35"/>
    <mergeCell ref="AB35:AC35"/>
    <mergeCell ref="AO25:AP25"/>
    <mergeCell ref="AQ25:AR25"/>
    <mergeCell ref="T43:U43"/>
    <mergeCell ref="X26:Y26"/>
    <mergeCell ref="Z26:AA26"/>
    <mergeCell ref="AB26:AC26"/>
    <mergeCell ref="AD26:AE26"/>
    <mergeCell ref="AH26:AI26"/>
    <mergeCell ref="AK26:AL26"/>
    <mergeCell ref="AM26:AN26"/>
    <mergeCell ref="A43:B43"/>
    <mergeCell ref="C43:D43"/>
    <mergeCell ref="E43:F43"/>
    <mergeCell ref="G43:H43"/>
    <mergeCell ref="K43:L43"/>
    <mergeCell ref="N43:O43"/>
    <mergeCell ref="AO26:AP26"/>
    <mergeCell ref="AQ26:AR26"/>
    <mergeCell ref="X27:Y27"/>
    <mergeCell ref="Z27:AA27"/>
    <mergeCell ref="AB27:AC27"/>
    <mergeCell ref="A44:B44"/>
    <mergeCell ref="C44:D44"/>
    <mergeCell ref="E44:F44"/>
    <mergeCell ref="G44:H44"/>
    <mergeCell ref="K44:L44"/>
    <mergeCell ref="AD27:AE27"/>
    <mergeCell ref="AH27:AI27"/>
    <mergeCell ref="AK27:AL27"/>
    <mergeCell ref="AM27:AN27"/>
    <mergeCell ref="AD28:AE28"/>
    <mergeCell ref="AH28:AI28"/>
    <mergeCell ref="AK28:AL28"/>
    <mergeCell ref="AM28:AN28"/>
    <mergeCell ref="AO27:AP27"/>
    <mergeCell ref="AQ27:AR27"/>
    <mergeCell ref="A45:B45"/>
    <mergeCell ref="C45:D45"/>
    <mergeCell ref="E45:F45"/>
    <mergeCell ref="G45:H45"/>
    <mergeCell ref="K45:L45"/>
    <mergeCell ref="N45:O45"/>
    <mergeCell ref="P45:Q45"/>
    <mergeCell ref="R45:S45"/>
    <mergeCell ref="X28:Y28"/>
    <mergeCell ref="Z28:AA28"/>
    <mergeCell ref="AB28:AC28"/>
    <mergeCell ref="P44:Q44"/>
    <mergeCell ref="R44:S44"/>
    <mergeCell ref="T44:U44"/>
    <mergeCell ref="R43:S43"/>
    <mergeCell ref="AB34:AC34"/>
    <mergeCell ref="X35:Y35"/>
    <mergeCell ref="P43:Q43"/>
    <mergeCell ref="AO28:AP28"/>
    <mergeCell ref="AQ28:AR28"/>
    <mergeCell ref="T46:U46"/>
    <mergeCell ref="X29:Y29"/>
    <mergeCell ref="Z29:AA29"/>
    <mergeCell ref="AB29:AC29"/>
    <mergeCell ref="AD29:AE29"/>
    <mergeCell ref="AH29:AI29"/>
    <mergeCell ref="AK29:AL29"/>
    <mergeCell ref="AM29:AN29"/>
    <mergeCell ref="A46:B46"/>
    <mergeCell ref="C46:D46"/>
    <mergeCell ref="E46:F46"/>
    <mergeCell ref="G46:H46"/>
    <mergeCell ref="K46:L46"/>
    <mergeCell ref="N46:O46"/>
    <mergeCell ref="AO29:AP29"/>
    <mergeCell ref="AQ29:AR29"/>
    <mergeCell ref="X30:Y30"/>
    <mergeCell ref="Z30:AA30"/>
    <mergeCell ref="AB30:AC30"/>
    <mergeCell ref="A47:B47"/>
    <mergeCell ref="C47:D47"/>
    <mergeCell ref="E47:F47"/>
    <mergeCell ref="G47:H47"/>
    <mergeCell ref="K47:L47"/>
    <mergeCell ref="AD30:AE30"/>
    <mergeCell ref="AH30:AI30"/>
    <mergeCell ref="AK30:AL30"/>
    <mergeCell ref="AM30:AN30"/>
    <mergeCell ref="AD31:AE31"/>
    <mergeCell ref="AH31:AI31"/>
    <mergeCell ref="AK31:AL31"/>
    <mergeCell ref="AM31:AN31"/>
    <mergeCell ref="AO30:AP30"/>
    <mergeCell ref="AQ30:AR30"/>
    <mergeCell ref="A48:B48"/>
    <mergeCell ref="C48:D48"/>
    <mergeCell ref="E48:F48"/>
    <mergeCell ref="G48:H48"/>
    <mergeCell ref="K48:L48"/>
    <mergeCell ref="N48:O48"/>
    <mergeCell ref="P48:Q48"/>
    <mergeCell ref="R48:S48"/>
    <mergeCell ref="X31:Y31"/>
    <mergeCell ref="Z31:AA31"/>
    <mergeCell ref="AB31:AC31"/>
    <mergeCell ref="P47:Q47"/>
    <mergeCell ref="R47:S47"/>
    <mergeCell ref="T47:U47"/>
    <mergeCell ref="R46:S46"/>
    <mergeCell ref="X34:Y34"/>
    <mergeCell ref="Z34:AA34"/>
    <mergeCell ref="P46:Q46"/>
    <mergeCell ref="AO31:AP31"/>
    <mergeCell ref="AQ31:AR31"/>
    <mergeCell ref="X32:Y32"/>
    <mergeCell ref="Z32:AA32"/>
    <mergeCell ref="AB32:AC32"/>
    <mergeCell ref="AD32:AE32"/>
    <mergeCell ref="AH32:AI32"/>
    <mergeCell ref="AK32:AL32"/>
    <mergeCell ref="AM32:AN32"/>
    <mergeCell ref="AO32:AP32"/>
    <mergeCell ref="AQ32:AR32"/>
    <mergeCell ref="X33:Y33"/>
    <mergeCell ref="Z33:AA33"/>
    <mergeCell ref="AB33:AC33"/>
    <mergeCell ref="AD33:AE33"/>
    <mergeCell ref="AH33:AI33"/>
    <mergeCell ref="AK33:AL33"/>
    <mergeCell ref="AM33:AN33"/>
    <mergeCell ref="AO33:AP33"/>
    <mergeCell ref="AQ33:AR33"/>
    <mergeCell ref="AQ34:AR34"/>
    <mergeCell ref="AD35:AE35"/>
    <mergeCell ref="AH35:AI35"/>
    <mergeCell ref="AK35:AL35"/>
    <mergeCell ref="AM35:AN35"/>
    <mergeCell ref="AO35:AP35"/>
    <mergeCell ref="AQ35:AR35"/>
    <mergeCell ref="AD36:AE36"/>
    <mergeCell ref="AH36:AI36"/>
    <mergeCell ref="AK36:AL36"/>
    <mergeCell ref="AM36:AN36"/>
    <mergeCell ref="AM34:AN34"/>
    <mergeCell ref="AO34:AP34"/>
    <mergeCell ref="AO36:AP36"/>
    <mergeCell ref="AQ36:AR36"/>
    <mergeCell ref="X37:Y37"/>
    <mergeCell ref="Z37:AA37"/>
    <mergeCell ref="AB37:AC37"/>
    <mergeCell ref="AD37:AE37"/>
    <mergeCell ref="AH37:AI37"/>
    <mergeCell ref="AK37:AL37"/>
    <mergeCell ref="AM37:AN37"/>
    <mergeCell ref="AO37:AP37"/>
    <mergeCell ref="AQ37:AR37"/>
    <mergeCell ref="X38:Y38"/>
    <mergeCell ref="Z38:AA38"/>
    <mergeCell ref="AB38:AC38"/>
    <mergeCell ref="AD38:AE38"/>
    <mergeCell ref="AH38:AI38"/>
    <mergeCell ref="AK38:AL38"/>
    <mergeCell ref="AM38:AN38"/>
    <mergeCell ref="AO38:AP38"/>
    <mergeCell ref="AQ38:AR38"/>
    <mergeCell ref="AK40:AL40"/>
    <mergeCell ref="AM40:AN40"/>
    <mergeCell ref="X39:Y39"/>
    <mergeCell ref="Z39:AA39"/>
    <mergeCell ref="AB39:AC39"/>
    <mergeCell ref="AD39:AE39"/>
    <mergeCell ref="AH39:AI39"/>
    <mergeCell ref="AK39:AL39"/>
    <mergeCell ref="AM41:AN41"/>
    <mergeCell ref="AO41:AP41"/>
    <mergeCell ref="AM39:AN39"/>
    <mergeCell ref="AO39:AP39"/>
    <mergeCell ref="AQ39:AR39"/>
    <mergeCell ref="X40:Y40"/>
    <mergeCell ref="Z40:AA40"/>
    <mergeCell ref="AB40:AC40"/>
    <mergeCell ref="AD40:AE40"/>
    <mergeCell ref="AH40:AI40"/>
    <mergeCell ref="AO42:AP42"/>
    <mergeCell ref="AQ42:AR42"/>
    <mergeCell ref="AO40:AP40"/>
    <mergeCell ref="AQ40:AR40"/>
    <mergeCell ref="X41:Y41"/>
    <mergeCell ref="Z41:AA41"/>
    <mergeCell ref="AB41:AC41"/>
    <mergeCell ref="AD41:AE41"/>
    <mergeCell ref="AH41:AI41"/>
    <mergeCell ref="AK41:AL41"/>
    <mergeCell ref="AH43:AI43"/>
    <mergeCell ref="AK43:AL43"/>
    <mergeCell ref="AQ41:AR41"/>
    <mergeCell ref="X42:Y42"/>
    <mergeCell ref="Z42:AA42"/>
    <mergeCell ref="AB42:AC42"/>
    <mergeCell ref="AD42:AE42"/>
    <mergeCell ref="AH42:AI42"/>
    <mergeCell ref="AK42:AL42"/>
    <mergeCell ref="AM42:AN42"/>
    <mergeCell ref="AM43:AN43"/>
    <mergeCell ref="AO43:AP43"/>
    <mergeCell ref="AQ43:AR43"/>
    <mergeCell ref="X44:Y44"/>
    <mergeCell ref="Z44:AA44"/>
    <mergeCell ref="AB44:AC44"/>
    <mergeCell ref="AD44:AE44"/>
    <mergeCell ref="AH44:AI44"/>
    <mergeCell ref="AK44:AL44"/>
    <mergeCell ref="AM44:AN44"/>
    <mergeCell ref="AO44:AP44"/>
    <mergeCell ref="AQ44:AR44"/>
    <mergeCell ref="X45:Y45"/>
    <mergeCell ref="Z45:AA45"/>
    <mergeCell ref="AB45:AC45"/>
    <mergeCell ref="AD45:AE45"/>
    <mergeCell ref="AH45:AI45"/>
    <mergeCell ref="AK45:AL45"/>
    <mergeCell ref="AM45:AN45"/>
    <mergeCell ref="AO45:AP45"/>
    <mergeCell ref="AQ45:AR45"/>
    <mergeCell ref="X46:Y46"/>
    <mergeCell ref="Z46:AA46"/>
    <mergeCell ref="AB46:AC46"/>
    <mergeCell ref="AD46:AE46"/>
    <mergeCell ref="AH46:AI46"/>
    <mergeCell ref="AK46:AL46"/>
    <mergeCell ref="AM46:AN46"/>
    <mergeCell ref="AO46:AP46"/>
    <mergeCell ref="AQ46:AR46"/>
    <mergeCell ref="AK48:AL48"/>
    <mergeCell ref="AM48:AN48"/>
    <mergeCell ref="X47:Y47"/>
    <mergeCell ref="Z47:AA47"/>
    <mergeCell ref="AB47:AC47"/>
    <mergeCell ref="AD47:AE47"/>
    <mergeCell ref="AH47:AI47"/>
    <mergeCell ref="AK47:AL47"/>
    <mergeCell ref="AM49:AN49"/>
    <mergeCell ref="AO49:AP49"/>
    <mergeCell ref="AM47:AN47"/>
    <mergeCell ref="AO47:AP47"/>
    <mergeCell ref="AQ47:AR47"/>
    <mergeCell ref="X48:Y48"/>
    <mergeCell ref="Z48:AA48"/>
    <mergeCell ref="AB48:AC48"/>
    <mergeCell ref="AD48:AE48"/>
    <mergeCell ref="AH48:AI48"/>
    <mergeCell ref="AO50:AP50"/>
    <mergeCell ref="AQ50:AR50"/>
    <mergeCell ref="AO48:AP48"/>
    <mergeCell ref="AQ48:AR48"/>
    <mergeCell ref="X49:Y49"/>
    <mergeCell ref="Z49:AA49"/>
    <mergeCell ref="AB49:AC49"/>
    <mergeCell ref="AD49:AE49"/>
    <mergeCell ref="AH49:AI49"/>
    <mergeCell ref="AK49:AL49"/>
    <mergeCell ref="AH51:AI51"/>
    <mergeCell ref="AK51:AL51"/>
    <mergeCell ref="AQ49:AR49"/>
    <mergeCell ref="X50:Y50"/>
    <mergeCell ref="Z50:AA50"/>
    <mergeCell ref="AB50:AC50"/>
    <mergeCell ref="AD50:AE50"/>
    <mergeCell ref="AH50:AI50"/>
    <mergeCell ref="AK50:AL50"/>
    <mergeCell ref="AM50:AN50"/>
    <mergeCell ref="AM51:AN51"/>
    <mergeCell ref="AO51:AP51"/>
    <mergeCell ref="AQ51:AR51"/>
    <mergeCell ref="X52:Y52"/>
    <mergeCell ref="Z52:AA52"/>
    <mergeCell ref="AB52:AC52"/>
    <mergeCell ref="AD52:AE52"/>
    <mergeCell ref="AH52:AI52"/>
    <mergeCell ref="AK52:AL52"/>
    <mergeCell ref="AM52:AN52"/>
    <mergeCell ref="AO52:AP52"/>
    <mergeCell ref="AQ52:AR52"/>
    <mergeCell ref="X53:Y53"/>
    <mergeCell ref="Z53:AA53"/>
    <mergeCell ref="AB53:AC53"/>
    <mergeCell ref="AD53:AE53"/>
    <mergeCell ref="AH53:AI53"/>
    <mergeCell ref="AK53:AL53"/>
    <mergeCell ref="AM53:AN53"/>
    <mergeCell ref="AO53:AP53"/>
    <mergeCell ref="AQ53:AR53"/>
    <mergeCell ref="X54:Y54"/>
    <mergeCell ref="Z54:AA54"/>
    <mergeCell ref="AB54:AC54"/>
    <mergeCell ref="AD54:AE54"/>
    <mergeCell ref="AH54:AI54"/>
    <mergeCell ref="AK54:AL54"/>
    <mergeCell ref="AM54:AN54"/>
    <mergeCell ref="AO54:AP54"/>
    <mergeCell ref="AQ54:AR54"/>
    <mergeCell ref="AK56:AL56"/>
    <mergeCell ref="AM56:AN56"/>
    <mergeCell ref="X55:Y55"/>
    <mergeCell ref="Z55:AA55"/>
    <mergeCell ref="AB55:AC55"/>
    <mergeCell ref="AD55:AE55"/>
    <mergeCell ref="AH55:AI55"/>
    <mergeCell ref="AK55:AL55"/>
    <mergeCell ref="AM57:AN57"/>
    <mergeCell ref="AO57:AP57"/>
    <mergeCell ref="AM55:AN55"/>
    <mergeCell ref="AO55:AP55"/>
    <mergeCell ref="AQ55:AR55"/>
    <mergeCell ref="X56:Y56"/>
    <mergeCell ref="Z56:AA56"/>
    <mergeCell ref="AB56:AC56"/>
    <mergeCell ref="AD56:AE56"/>
    <mergeCell ref="AH56:AI56"/>
    <mergeCell ref="AO58:AP58"/>
    <mergeCell ref="AQ58:AR58"/>
    <mergeCell ref="AO56:AP56"/>
    <mergeCell ref="AQ56:AR56"/>
    <mergeCell ref="X57:Y57"/>
    <mergeCell ref="Z57:AA57"/>
    <mergeCell ref="AB57:AC57"/>
    <mergeCell ref="AD57:AE57"/>
    <mergeCell ref="AH57:AI57"/>
    <mergeCell ref="AK57:AL57"/>
    <mergeCell ref="AH59:AI59"/>
    <mergeCell ref="AK59:AL59"/>
    <mergeCell ref="AQ57:AR57"/>
    <mergeCell ref="X58:Y58"/>
    <mergeCell ref="Z58:AA58"/>
    <mergeCell ref="AB58:AC58"/>
    <mergeCell ref="AD58:AE58"/>
    <mergeCell ref="AH58:AI58"/>
    <mergeCell ref="AK58:AL58"/>
    <mergeCell ref="AM58:AN58"/>
    <mergeCell ref="AM59:AN59"/>
    <mergeCell ref="AO59:AP59"/>
    <mergeCell ref="AQ59:AR59"/>
    <mergeCell ref="X60:Y60"/>
    <mergeCell ref="Z60:AA60"/>
    <mergeCell ref="AB60:AC60"/>
    <mergeCell ref="AD60:AE60"/>
    <mergeCell ref="AH60:AI60"/>
    <mergeCell ref="AK60:AL60"/>
    <mergeCell ref="AM60:AN60"/>
    <mergeCell ref="AO60:AP60"/>
    <mergeCell ref="AQ60:AR60"/>
    <mergeCell ref="C49:D49"/>
    <mergeCell ref="E49:F49"/>
    <mergeCell ref="G49:H49"/>
    <mergeCell ref="K49:L49"/>
    <mergeCell ref="N49:O49"/>
    <mergeCell ref="P49:Q49"/>
    <mergeCell ref="R49:S49"/>
    <mergeCell ref="T49:U49"/>
    <mergeCell ref="C50:D51"/>
    <mergeCell ref="E50:K51"/>
    <mergeCell ref="L50:S51"/>
    <mergeCell ref="C53:D53"/>
    <mergeCell ref="E53:F53"/>
    <mergeCell ref="G53:H53"/>
    <mergeCell ref="K53:L53"/>
    <mergeCell ref="N53:O53"/>
    <mergeCell ref="P53:Q53"/>
    <mergeCell ref="R53:S53"/>
    <mergeCell ref="C54:D54"/>
    <mergeCell ref="E54:F54"/>
    <mergeCell ref="G54:H54"/>
    <mergeCell ref="K54:L54"/>
    <mergeCell ref="N54:O54"/>
    <mergeCell ref="P54:Q54"/>
    <mergeCell ref="C71:D71"/>
    <mergeCell ref="E71:F71"/>
    <mergeCell ref="G71:H71"/>
    <mergeCell ref="K71:L71"/>
    <mergeCell ref="N71:O71"/>
    <mergeCell ref="P71:Q71"/>
    <mergeCell ref="R71:S71"/>
    <mergeCell ref="T71:U71"/>
    <mergeCell ref="C72:D72"/>
    <mergeCell ref="E72:F72"/>
    <mergeCell ref="G72:H72"/>
    <mergeCell ref="K72:L72"/>
    <mergeCell ref="N72:O72"/>
    <mergeCell ref="P72:Q72"/>
    <mergeCell ref="R72:S72"/>
    <mergeCell ref="T72:U72"/>
    <mergeCell ref="C20:D20"/>
    <mergeCell ref="E20:F20"/>
    <mergeCell ref="G20:H20"/>
    <mergeCell ref="K20:L20"/>
    <mergeCell ref="N20:O20"/>
    <mergeCell ref="P20:Q20"/>
    <mergeCell ref="R20:S20"/>
    <mergeCell ref="T20:U20"/>
    <mergeCell ref="C21:D21"/>
    <mergeCell ref="E21:F21"/>
    <mergeCell ref="G21:H21"/>
    <mergeCell ref="K21:L21"/>
    <mergeCell ref="N21:O21"/>
    <mergeCell ref="P21:Q21"/>
    <mergeCell ref="R21:S21"/>
    <mergeCell ref="T21:U21"/>
    <mergeCell ref="C22:D22"/>
    <mergeCell ref="E22:F22"/>
    <mergeCell ref="G22:H22"/>
    <mergeCell ref="K22:L22"/>
    <mergeCell ref="N22:O22"/>
    <mergeCell ref="P22:Q22"/>
    <mergeCell ref="R22:S22"/>
    <mergeCell ref="T22:U22"/>
    <mergeCell ref="C23:D23"/>
    <mergeCell ref="E23:F23"/>
    <mergeCell ref="G23:H23"/>
    <mergeCell ref="K23:L23"/>
    <mergeCell ref="N23:O23"/>
    <mergeCell ref="P23:Q23"/>
    <mergeCell ref="R23:S23"/>
    <mergeCell ref="T23:U23"/>
    <mergeCell ref="R25:S25"/>
    <mergeCell ref="T25:U25"/>
    <mergeCell ref="C24:D24"/>
    <mergeCell ref="E24:F24"/>
    <mergeCell ref="G24:H24"/>
    <mergeCell ref="K24:L24"/>
    <mergeCell ref="N24:O24"/>
    <mergeCell ref="P24:Q24"/>
    <mergeCell ref="A24:B24"/>
    <mergeCell ref="A25:B25"/>
    <mergeCell ref="R24:S24"/>
    <mergeCell ref="T24:U24"/>
    <mergeCell ref="C25:D25"/>
    <mergeCell ref="E25:F25"/>
    <mergeCell ref="G25:H25"/>
    <mergeCell ref="K25:L25"/>
    <mergeCell ref="N25:O25"/>
    <mergeCell ref="P25:Q25"/>
    <mergeCell ref="A71:B71"/>
    <mergeCell ref="A72:B72"/>
    <mergeCell ref="A20:B20"/>
    <mergeCell ref="A21:B21"/>
    <mergeCell ref="A22:B22"/>
    <mergeCell ref="A23:B23"/>
    <mergeCell ref="A26:B26"/>
    <mergeCell ref="A49:B49"/>
    <mergeCell ref="A53:B53"/>
    <mergeCell ref="A54:B54"/>
    <mergeCell ref="C26:D26"/>
    <mergeCell ref="E26:F26"/>
    <mergeCell ref="G26:H26"/>
    <mergeCell ref="K26:L26"/>
    <mergeCell ref="N26:O26"/>
    <mergeCell ref="P26:Q26"/>
    <mergeCell ref="R26:S26"/>
    <mergeCell ref="T26:U26"/>
    <mergeCell ref="X61:Y61"/>
    <mergeCell ref="Z61:AA61"/>
    <mergeCell ref="AB61:AC61"/>
    <mergeCell ref="AD61:AE61"/>
    <mergeCell ref="R31:S31"/>
    <mergeCell ref="T31:U31"/>
    <mergeCell ref="R32:S32"/>
    <mergeCell ref="T32:U32"/>
    <mergeCell ref="AM61:AN61"/>
    <mergeCell ref="AO61:AP61"/>
    <mergeCell ref="AQ61:AR61"/>
    <mergeCell ref="A27:B27"/>
    <mergeCell ref="C27:D27"/>
    <mergeCell ref="E27:F27"/>
    <mergeCell ref="G27:H27"/>
    <mergeCell ref="K27:L27"/>
    <mergeCell ref="A50:B51"/>
    <mergeCell ref="T53:U53"/>
    <mergeCell ref="AM62:AN62"/>
    <mergeCell ref="AO62:AP62"/>
    <mergeCell ref="N27:O27"/>
    <mergeCell ref="P27:Q27"/>
    <mergeCell ref="R27:S27"/>
    <mergeCell ref="T27:U27"/>
    <mergeCell ref="X62:Y62"/>
    <mergeCell ref="Z62:AA62"/>
    <mergeCell ref="R29:S29"/>
    <mergeCell ref="T29:U29"/>
    <mergeCell ref="R28:S28"/>
    <mergeCell ref="T28:U28"/>
    <mergeCell ref="AB62:AC62"/>
    <mergeCell ref="AD62:AE62"/>
    <mergeCell ref="AH62:AI62"/>
    <mergeCell ref="AK62:AL62"/>
    <mergeCell ref="R30:S30"/>
    <mergeCell ref="T30:U30"/>
    <mergeCell ref="AH61:AI61"/>
    <mergeCell ref="AK61:AL61"/>
    <mergeCell ref="AH63:AI63"/>
    <mergeCell ref="AK63:AL63"/>
    <mergeCell ref="AQ62:AR62"/>
    <mergeCell ref="A28:B28"/>
    <mergeCell ref="C28:D28"/>
    <mergeCell ref="E28:F28"/>
    <mergeCell ref="G28:H28"/>
    <mergeCell ref="K28:L28"/>
    <mergeCell ref="N28:O28"/>
    <mergeCell ref="P28:Q28"/>
    <mergeCell ref="N29:O29"/>
    <mergeCell ref="P29:Q29"/>
    <mergeCell ref="X63:Y63"/>
    <mergeCell ref="Z63:AA63"/>
    <mergeCell ref="AB63:AC63"/>
    <mergeCell ref="AD63:AE63"/>
    <mergeCell ref="R54:S54"/>
    <mergeCell ref="T54:U54"/>
    <mergeCell ref="X59:Y59"/>
    <mergeCell ref="Z59:AA59"/>
    <mergeCell ref="AH64:AI64"/>
    <mergeCell ref="AK64:AL64"/>
    <mergeCell ref="AM63:AN63"/>
    <mergeCell ref="AO63:AP63"/>
    <mergeCell ref="AQ63:AR63"/>
    <mergeCell ref="A29:B29"/>
    <mergeCell ref="C29:D29"/>
    <mergeCell ref="E29:F29"/>
    <mergeCell ref="G29:H29"/>
    <mergeCell ref="K29:L29"/>
    <mergeCell ref="N30:O30"/>
    <mergeCell ref="P30:Q30"/>
    <mergeCell ref="X64:Y64"/>
    <mergeCell ref="Z64:AA64"/>
    <mergeCell ref="AB64:AC64"/>
    <mergeCell ref="AD64:AE64"/>
    <mergeCell ref="AB59:AC59"/>
    <mergeCell ref="AD59:AE59"/>
    <mergeCell ref="X51:Y51"/>
    <mergeCell ref="Z51:AA51"/>
    <mergeCell ref="AH65:AI65"/>
    <mergeCell ref="AK65:AL65"/>
    <mergeCell ref="AM64:AN64"/>
    <mergeCell ref="AO64:AP64"/>
    <mergeCell ref="AQ64:AR64"/>
    <mergeCell ref="A30:B30"/>
    <mergeCell ref="C30:D30"/>
    <mergeCell ref="E30:F30"/>
    <mergeCell ref="G30:H30"/>
    <mergeCell ref="K30:L30"/>
    <mergeCell ref="N31:O31"/>
    <mergeCell ref="P31:Q31"/>
    <mergeCell ref="X65:Y65"/>
    <mergeCell ref="Z65:AA65"/>
    <mergeCell ref="AB65:AC65"/>
    <mergeCell ref="AD65:AE65"/>
    <mergeCell ref="AB51:AC51"/>
    <mergeCell ref="AD51:AE51"/>
    <mergeCell ref="X43:Y43"/>
    <mergeCell ref="Z43:AA43"/>
    <mergeCell ref="AH66:AI66"/>
    <mergeCell ref="AK66:AL66"/>
    <mergeCell ref="AM65:AN65"/>
    <mergeCell ref="AO65:AP65"/>
    <mergeCell ref="AQ65:AR65"/>
    <mergeCell ref="A31:B31"/>
    <mergeCell ref="C31:D31"/>
    <mergeCell ref="E31:F31"/>
    <mergeCell ref="G31:H31"/>
    <mergeCell ref="K31:L31"/>
    <mergeCell ref="N32:O32"/>
    <mergeCell ref="P32:Q32"/>
    <mergeCell ref="X66:Y66"/>
    <mergeCell ref="Z66:AA66"/>
    <mergeCell ref="AB66:AC66"/>
    <mergeCell ref="AD66:AE66"/>
    <mergeCell ref="AB43:AC43"/>
    <mergeCell ref="AD43:AE43"/>
    <mergeCell ref="Z36:AA36"/>
    <mergeCell ref="AB36:AC36"/>
    <mergeCell ref="AH67:AI67"/>
    <mergeCell ref="AK67:AL67"/>
    <mergeCell ref="AM66:AN66"/>
    <mergeCell ref="AO66:AP66"/>
    <mergeCell ref="AQ66:AR66"/>
    <mergeCell ref="A32:B32"/>
    <mergeCell ref="C32:D32"/>
    <mergeCell ref="E32:F32"/>
    <mergeCell ref="G32:H32"/>
    <mergeCell ref="K32:L32"/>
    <mergeCell ref="AM67:AN67"/>
    <mergeCell ref="AO67:AP67"/>
    <mergeCell ref="AQ67:AR67"/>
    <mergeCell ref="A33:B33"/>
    <mergeCell ref="C33:D33"/>
    <mergeCell ref="E33:F33"/>
    <mergeCell ref="G33:H33"/>
    <mergeCell ref="K33:L33"/>
    <mergeCell ref="N33:O33"/>
    <mergeCell ref="P33:Q33"/>
    <mergeCell ref="R33:S33"/>
    <mergeCell ref="T33:U33"/>
    <mergeCell ref="X68:Y68"/>
    <mergeCell ref="Z68:AA68"/>
    <mergeCell ref="AB68:AC68"/>
    <mergeCell ref="AD68:AE68"/>
    <mergeCell ref="X67:Y67"/>
    <mergeCell ref="Z67:AA67"/>
    <mergeCell ref="AB67:AC67"/>
    <mergeCell ref="AD67:AE67"/>
    <mergeCell ref="AH68:AI68"/>
    <mergeCell ref="AK68:AL68"/>
    <mergeCell ref="AM68:AN68"/>
    <mergeCell ref="AO68:AP68"/>
    <mergeCell ref="AQ68:AR68"/>
    <mergeCell ref="A34:B34"/>
    <mergeCell ref="C34:D34"/>
    <mergeCell ref="E34:F34"/>
    <mergeCell ref="G34:H34"/>
    <mergeCell ref="K34:L34"/>
    <mergeCell ref="N34:O34"/>
    <mergeCell ref="P34:Q34"/>
    <mergeCell ref="R34:S34"/>
    <mergeCell ref="T34:U34"/>
    <mergeCell ref="X69:Y69"/>
    <mergeCell ref="Z69:AA69"/>
    <mergeCell ref="T48:U48"/>
    <mergeCell ref="N47:O47"/>
    <mergeCell ref="T45:U45"/>
    <mergeCell ref="N44:O44"/>
    <mergeCell ref="AB69:AC69"/>
    <mergeCell ref="AD69:AE69"/>
    <mergeCell ref="AH69:AI69"/>
    <mergeCell ref="AK69:AL69"/>
    <mergeCell ref="AM69:AN69"/>
    <mergeCell ref="AO69:AP69"/>
    <mergeCell ref="AQ69:AR69"/>
    <mergeCell ref="A75:B75"/>
    <mergeCell ref="C75:D75"/>
    <mergeCell ref="E75:F75"/>
    <mergeCell ref="G75:H75"/>
    <mergeCell ref="K75:L75"/>
    <mergeCell ref="N75:O75"/>
    <mergeCell ref="P75:Q75"/>
    <mergeCell ref="R75:S75"/>
    <mergeCell ref="T75:U75"/>
    <mergeCell ref="AM75:AN75"/>
    <mergeCell ref="AO75:AP75"/>
    <mergeCell ref="AQ75:AR75"/>
    <mergeCell ref="X75:Y75"/>
    <mergeCell ref="Z75:AA75"/>
    <mergeCell ref="AB75:AC75"/>
    <mergeCell ref="AD75:AE75"/>
    <mergeCell ref="AH75:AI75"/>
    <mergeCell ref="AK75:AL75"/>
  </mergeCells>
  <printOptions/>
  <pageMargins left="0.75" right="0.75" top="1" bottom="1" header="0.5" footer="0.5"/>
  <pageSetup horizontalDpi="600" verticalDpi="600" orientation="landscape" paperSize="17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v09.07.17</dc:title>
  <dc:subject/>
  <dc:creator>ODOT Office of Production</dc:creator>
  <cp:keywords/>
  <dc:description/>
  <cp:lastModifiedBy>schetter</cp:lastModifiedBy>
  <cp:lastPrinted>2011-11-07T15:43:24Z</cp:lastPrinted>
  <dcterms:created xsi:type="dcterms:W3CDTF">2007-01-18T14:43:23Z</dcterms:created>
  <dcterms:modified xsi:type="dcterms:W3CDTF">2014-07-09T14:30:19Z</dcterms:modified>
  <cp:category/>
  <cp:version/>
  <cp:contentType/>
  <cp:contentStatus/>
</cp:coreProperties>
</file>