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7550" windowHeight="11055" tabRatio="842" activeTab="4"/>
  </bookViews>
  <sheets>
    <sheet name="US 224 RAMP A MASTER" sheetId="1" r:id="rId1"/>
    <sheet name="US 224 RAMP B MASTER" sheetId="2" r:id="rId2"/>
    <sheet name="US 224 RAMP C MASTER" sheetId="3" r:id="rId3"/>
    <sheet name="US 224 RAMP D MASTER" sheetId="4" r:id="rId4"/>
    <sheet name="US224A_GE400" sheetId="5" r:id="rId5"/>
    <sheet name="US224B_GE401" sheetId="6" r:id="rId6"/>
    <sheet name="US224C_GE402" sheetId="7" r:id="rId7"/>
    <sheet name="US224D_GE403" sheetId="8" r:id="rId8"/>
  </sheets>
  <definedNames>
    <definedName name="_xlnm.Print_Area" localSheetId="0">'US 224 RAMP A MASTER'!$A$1:$V$92</definedName>
    <definedName name="_xlnm.Print_Area" localSheetId="1">'US 224 RAMP B MASTER'!$A$1:$V$93</definedName>
    <definedName name="_xlnm.Print_Area" localSheetId="2">'US 224 RAMP C MASTER'!$A$1:$R$96</definedName>
    <definedName name="_xlnm.Print_Area" localSheetId="3">'US 224 RAMP D MASTER'!$A$1:$R$76</definedName>
    <definedName name="_xlnm.Print_Area" localSheetId="4">'US224A_GE400'!$A$1:$V$73</definedName>
    <definedName name="_xlnm.Print_Area" localSheetId="5">'US224B_GE401'!$A$1:$V$75</definedName>
    <definedName name="_xlnm.Print_Area" localSheetId="6">'US224C_GE402'!$A$1:$V$50</definedName>
    <definedName name="_xlnm.Print_Area" localSheetId="7">'US224D_GE403'!$A$1:$V$38</definedName>
  </definedNames>
  <calcPr fullCalcOnLoad="1"/>
</workbook>
</file>

<file path=xl/sharedStrings.xml><?xml version="1.0" encoding="utf-8"?>
<sst xmlns="http://schemas.openxmlformats.org/spreadsheetml/2006/main" count="533" uniqueCount="63">
  <si>
    <t>REMARKS</t>
  </si>
  <si>
    <t>SUPERELEVATION TABLE</t>
  </si>
  <si>
    <t>LEFT SIDE</t>
  </si>
  <si>
    <t>CENTERLINE</t>
  </si>
  <si>
    <t>CONTROL</t>
  </si>
  <si>
    <t>RIGHT SIDE</t>
  </si>
  <si>
    <t>EDGE</t>
  </si>
  <si>
    <t>ELEVATION</t>
  </si>
  <si>
    <t>TRANSITION</t>
  </si>
  <si>
    <t>RATE</t>
  </si>
  <si>
    <t>CORRECTION</t>
  </si>
  <si>
    <t>CROSS</t>
  </si>
  <si>
    <t>SLOPE</t>
  </si>
  <si>
    <t>WIDTH</t>
  </si>
  <si>
    <t>STATION</t>
  </si>
  <si>
    <t>PROFILE</t>
  </si>
  <si>
    <t>GRADE</t>
  </si>
  <si>
    <t>vertical curve limits</t>
  </si>
  <si>
    <t>supertransition limits</t>
  </si>
  <si>
    <t>graphic grade limits</t>
  </si>
  <si>
    <t>PC, PT, TS, SC, CS, ST</t>
  </si>
  <si>
    <t>PVI Station</t>
  </si>
  <si>
    <t>g1</t>
  </si>
  <si>
    <t>PVI Elevation</t>
  </si>
  <si>
    <t>PVC Station</t>
  </si>
  <si>
    <t>Length of Curve, L</t>
  </si>
  <si>
    <t>PVC Elevation, E</t>
  </si>
  <si>
    <t>g2</t>
  </si>
  <si>
    <t>PVT Station</t>
  </si>
  <si>
    <t>PVT Elevation</t>
  </si>
  <si>
    <t>P.G. = PVC(el.) + 0.5 x [(g2-g1)/L] x (X^2) + (g1 x X)</t>
  </si>
  <si>
    <t>PC</t>
  </si>
  <si>
    <t>PT</t>
  </si>
  <si>
    <t>Dc = 1^ 30' 00"</t>
  </si>
  <si>
    <t>PCC</t>
  </si>
  <si>
    <t>162:1</t>
  </si>
  <si>
    <t>223:1</t>
  </si>
  <si>
    <t>228:1</t>
  </si>
  <si>
    <t>243:1</t>
  </si>
  <si>
    <t>625:1</t>
  </si>
  <si>
    <t>222:1</t>
  </si>
  <si>
    <t>164:1</t>
  </si>
  <si>
    <t>460:1</t>
  </si>
  <si>
    <t>840:1</t>
  </si>
  <si>
    <t>268:1</t>
  </si>
  <si>
    <t>VERTICAL CURVE - STA 916+35.00 TO STA 921+65.00</t>
  </si>
  <si>
    <t>TS</t>
  </si>
  <si>
    <t>VERTICAL CURVE - STA 916+50.00 TO STA 922+50.00</t>
  </si>
  <si>
    <t>P.I. STA. 915+72.74</t>
  </si>
  <si>
    <t>P.I. STA. 923+19.24</t>
  </si>
  <si>
    <t>Dc = 2^ 00' 00"</t>
  </si>
  <si>
    <t>VERTICAL CURVE - STA 930+30.00 TO STA 933+30.00</t>
  </si>
  <si>
    <t>P.I. STA. 931+45.95</t>
  </si>
  <si>
    <t>P.I. STA. 935+24.86</t>
  </si>
  <si>
    <t>P.I. STA. 929+26.32</t>
  </si>
  <si>
    <t>P.I. STA. 934+05.48</t>
  </si>
  <si>
    <t>Dc = 0^ 58' 46"</t>
  </si>
  <si>
    <t>VERTICAL CURVE - STA 929+30.00 TO STA 933+00.00</t>
  </si>
  <si>
    <t>SC / FS</t>
  </si>
  <si>
    <t>FS</t>
  </si>
  <si>
    <t>FS  (Full Super)</t>
  </si>
  <si>
    <t>500:1</t>
  </si>
  <si>
    <t>P.I. STA. 917+80.84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</si>
</sst>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.000"/>
    <numFmt numFmtId="167" formatCode="0.0"/>
    <numFmt numFmtId="168" formatCode="0.0000"/>
    <numFmt numFmtId="169" formatCode="###\+##"/>
    <numFmt numFmtId="170" formatCode="###\+##.00"/>
    <numFmt numFmtId="171" formatCode="0.0000000"/>
    <numFmt numFmtId="172" formatCode="0.00000"/>
    <numFmt numFmtId="173" formatCode="0.000000"/>
    <numFmt numFmtId="174" formatCode="####\+##.00"/>
    <numFmt numFmtId="175" formatCode="#####\+##.00"/>
    <numFmt numFmtId="176" formatCode="##\+##.00"/>
    <numFmt numFmtId="177" formatCode="#\+##.00"/>
    <numFmt numFmtId="178" formatCode="###"/>
    <numFmt numFmtId="179" formatCode="###.0"/>
    <numFmt numFmtId="180" formatCode="###.00"/>
    <numFmt numFmtId="181" formatCode="###.000"/>
    <numFmt numFmtId="182" formatCode="###.0000"/>
    <numFmt numFmtId="183" formatCode="###.00000"/>
    <numFmt numFmtId="184" formatCode="###.000000"/>
    <numFmt numFmtId="185" formatCode="###.0000000"/>
    <numFmt numFmtId="186" formatCode="[$-409]dddd\,\ mmmm\ dd\,\ yyyy"/>
    <numFmt numFmtId="187" formatCode="0.00000000"/>
    <numFmt numFmtId="188" formatCode="######\+##.00"/>
    <numFmt numFmtId="189" formatCode="######\+##.0000"/>
    <numFmt numFmtId="190" formatCode="000\+00.00"/>
    <numFmt numFmtId="191" formatCode="#"/>
  </numFmts>
  <fonts count="42">
    <font>
      <sz val="10"/>
      <name val="Arial"/>
      <family val="0"/>
    </font>
    <font>
      <sz val="11"/>
      <name val="Verdana"/>
      <family val="2"/>
    </font>
    <font>
      <sz val="18"/>
      <name val="Verdana"/>
      <family val="2"/>
    </font>
    <font>
      <sz val="10"/>
      <name val="Letter Gothic"/>
      <family val="3"/>
    </font>
    <font>
      <sz val="10"/>
      <name val="Courier New"/>
      <family val="3"/>
    </font>
    <font>
      <b/>
      <sz val="10"/>
      <name val="Courier New"/>
      <family val="3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4" fillId="0" borderId="0" xfId="55" applyFont="1" applyFill="1" applyAlignment="1">
      <alignment horizontal="center"/>
      <protection/>
    </xf>
    <xf numFmtId="167" fontId="4" fillId="0" borderId="0" xfId="55" applyNumberFormat="1" applyFont="1" applyFill="1" applyAlignment="1">
      <alignment horizontal="center"/>
      <protection/>
    </xf>
    <xf numFmtId="168" fontId="4" fillId="0" borderId="0" xfId="55" applyNumberFormat="1" applyFont="1" applyFill="1" applyAlignment="1">
      <alignment horizontal="center"/>
      <protection/>
    </xf>
    <xf numFmtId="167" fontId="4" fillId="0" borderId="0" xfId="55" applyNumberFormat="1" applyFont="1" applyFill="1">
      <alignment/>
      <protection/>
    </xf>
    <xf numFmtId="2" fontId="4" fillId="0" borderId="0" xfId="55" applyNumberFormat="1" applyFont="1" applyFill="1">
      <alignment/>
      <protection/>
    </xf>
    <xf numFmtId="168" fontId="4" fillId="0" borderId="0" xfId="55" applyNumberFormat="1" applyFont="1" applyFill="1">
      <alignment/>
      <protection/>
    </xf>
    <xf numFmtId="0" fontId="4" fillId="0" borderId="0" xfId="55" applyFont="1" applyFill="1">
      <alignment/>
      <protection/>
    </xf>
    <xf numFmtId="0" fontId="4" fillId="0" borderId="0" xfId="55" applyFont="1">
      <alignment/>
      <protection/>
    </xf>
    <xf numFmtId="168" fontId="4" fillId="33" borderId="0" xfId="55" applyNumberFormat="1" applyFont="1" applyFill="1" applyAlignment="1">
      <alignment horizontal="center"/>
      <protection/>
    </xf>
    <xf numFmtId="166" fontId="4" fillId="34" borderId="16" xfId="55" applyNumberFormat="1" applyFont="1" applyFill="1" applyBorder="1" applyAlignment="1">
      <alignment horizontal="center"/>
      <protection/>
    </xf>
    <xf numFmtId="168" fontId="4" fillId="10" borderId="0" xfId="55" applyNumberFormat="1" applyFont="1" applyFill="1" applyAlignment="1">
      <alignment horizontal="center"/>
      <protection/>
    </xf>
    <xf numFmtId="2" fontId="5" fillId="0" borderId="0" xfId="55" applyNumberFormat="1" applyFont="1" applyFill="1" applyAlignment="1">
      <alignment horizontal="left"/>
      <protection/>
    </xf>
    <xf numFmtId="0" fontId="4" fillId="0" borderId="0" xfId="55" applyFont="1" applyFill="1" applyBorder="1">
      <alignment/>
      <protection/>
    </xf>
    <xf numFmtId="0" fontId="4" fillId="0" borderId="0" xfId="55" applyFont="1" applyBorder="1">
      <alignment/>
      <protection/>
    </xf>
    <xf numFmtId="2" fontId="5" fillId="0" borderId="0" xfId="55" applyNumberFormat="1" applyFont="1" applyFill="1" applyBorder="1" applyAlignment="1">
      <alignment horizontal="left"/>
      <protection/>
    </xf>
    <xf numFmtId="2" fontId="3" fillId="0" borderId="0" xfId="55" applyNumberFormat="1" applyFill="1" applyAlignment="1">
      <alignment horizontal="center"/>
      <protection/>
    </xf>
    <xf numFmtId="169" fontId="4" fillId="0" borderId="0" xfId="55" applyNumberFormat="1" applyFont="1" applyFill="1" applyBorder="1" applyAlignment="1">
      <alignment horizontal="left"/>
      <protection/>
    </xf>
    <xf numFmtId="170" fontId="4" fillId="0" borderId="0" xfId="55" applyNumberFormat="1" applyFont="1" applyFill="1" applyBorder="1" applyAlignment="1">
      <alignment horizontal="right"/>
      <protection/>
    </xf>
    <xf numFmtId="0" fontId="4" fillId="0" borderId="0" xfId="55" applyFont="1" applyFill="1" applyBorder="1" applyAlignment="1">
      <alignment horizontal="center"/>
      <protection/>
    </xf>
    <xf numFmtId="167" fontId="4" fillId="0" borderId="0" xfId="55" applyNumberFormat="1" applyFont="1" applyFill="1" applyBorder="1" applyAlignment="1">
      <alignment horizontal="center"/>
      <protection/>
    </xf>
    <xf numFmtId="168" fontId="4" fillId="0" borderId="0" xfId="55" applyNumberFormat="1" applyFont="1" applyFill="1" applyBorder="1" applyAlignment="1">
      <alignment horizontal="right"/>
      <protection/>
    </xf>
    <xf numFmtId="169" fontId="4" fillId="0" borderId="0" xfId="55" applyNumberFormat="1" applyFont="1" applyFill="1" applyBorder="1" applyAlignment="1">
      <alignment horizontal="center"/>
      <protection/>
    </xf>
    <xf numFmtId="2" fontId="3" fillId="0" borderId="0" xfId="55" applyNumberFormat="1" applyFill="1" applyBorder="1" applyAlignment="1">
      <alignment horizontal="center"/>
      <protection/>
    </xf>
    <xf numFmtId="169" fontId="0" fillId="0" borderId="17" xfId="0" applyNumberFormat="1" applyFont="1" applyBorder="1" applyAlignment="1">
      <alignment horizontal="center" vertical="center"/>
    </xf>
    <xf numFmtId="170" fontId="0" fillId="0" borderId="1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167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7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0" fontId="0" fillId="0" borderId="17" xfId="0" applyNumberFormat="1" applyFont="1" applyFill="1" applyBorder="1" applyAlignment="1">
      <alignment horizontal="center" vertical="center"/>
    </xf>
    <xf numFmtId="169" fontId="0" fillId="0" borderId="17" xfId="0" applyNumberFormat="1" applyFon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169" fontId="0" fillId="0" borderId="18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187" fontId="0" fillId="0" borderId="0" xfId="0" applyNumberFormat="1" applyFont="1" applyBorder="1" applyAlignment="1">
      <alignment/>
    </xf>
    <xf numFmtId="187" fontId="4" fillId="0" borderId="0" xfId="55" applyNumberFormat="1" applyFont="1" applyFill="1" applyBorder="1" applyAlignment="1">
      <alignment horizontal="right"/>
      <protection/>
    </xf>
    <xf numFmtId="187" fontId="4" fillId="0" borderId="0" xfId="55" applyNumberFormat="1" applyFont="1" applyBorder="1">
      <alignment/>
      <protection/>
    </xf>
    <xf numFmtId="187" fontId="4" fillId="0" borderId="0" xfId="55" applyNumberFormat="1" applyFont="1">
      <alignment/>
      <protection/>
    </xf>
    <xf numFmtId="187" fontId="4" fillId="0" borderId="0" xfId="55" applyNumberFormat="1" applyFont="1" applyFill="1" applyAlignment="1">
      <alignment horizontal="right"/>
      <protection/>
    </xf>
    <xf numFmtId="187" fontId="4" fillId="0" borderId="0" xfId="55" applyNumberFormat="1" applyFont="1" applyFill="1" applyAlignment="1">
      <alignment horizontal="center"/>
      <protection/>
    </xf>
    <xf numFmtId="187" fontId="0" fillId="0" borderId="0" xfId="0" applyNumberFormat="1" applyFont="1" applyAlignment="1">
      <alignment/>
    </xf>
    <xf numFmtId="173" fontId="4" fillId="0" borderId="0" xfId="55" applyNumberFormat="1" applyFont="1" applyFill="1" applyBorder="1" applyAlignment="1">
      <alignment horizontal="right"/>
      <protection/>
    </xf>
    <xf numFmtId="168" fontId="4" fillId="35" borderId="0" xfId="55" applyNumberFormat="1" applyFont="1" applyFill="1" applyAlignment="1">
      <alignment horizontal="center"/>
      <protection/>
    </xf>
    <xf numFmtId="0" fontId="0" fillId="35" borderId="15" xfId="0" applyFont="1" applyFill="1" applyBorder="1" applyAlignment="1">
      <alignment horizontal="center" vertical="center"/>
    </xf>
    <xf numFmtId="170" fontId="7" fillId="0" borderId="17" xfId="0" applyNumberFormat="1" applyFont="1" applyBorder="1" applyAlignment="1">
      <alignment horizontal="center" vertical="center"/>
    </xf>
    <xf numFmtId="168" fontId="4" fillId="0" borderId="0" xfId="55" applyNumberFormat="1" applyFont="1" applyFill="1" applyAlignment="1">
      <alignment horizontal="right"/>
      <protection/>
    </xf>
    <xf numFmtId="0" fontId="0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7" fontId="0" fillId="36" borderId="15" xfId="0" applyNumberFormat="1" applyFont="1" applyFill="1" applyBorder="1" applyAlignment="1">
      <alignment horizontal="center" vertical="center"/>
    </xf>
    <xf numFmtId="170" fontId="0" fillId="36" borderId="17" xfId="0" applyNumberFormat="1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169" fontId="0" fillId="36" borderId="17" xfId="0" applyNumberFormat="1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 textRotation="90"/>
    </xf>
    <xf numFmtId="0" fontId="1" fillId="36" borderId="14" xfId="0" applyFont="1" applyFill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2" fontId="0" fillId="36" borderId="15" xfId="0" applyNumberFormat="1" applyFont="1" applyFill="1" applyBorder="1" applyAlignment="1">
      <alignment horizontal="center" vertical="center"/>
    </xf>
    <xf numFmtId="190" fontId="0" fillId="0" borderId="17" xfId="0" applyNumberFormat="1" applyFont="1" applyBorder="1" applyAlignment="1">
      <alignment horizontal="center" vertical="center"/>
    </xf>
    <xf numFmtId="2" fontId="0" fillId="36" borderId="15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191" fontId="0" fillId="0" borderId="2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91" fontId="0" fillId="0" borderId="25" xfId="0" applyNumberFormat="1" applyFont="1" applyBorder="1" applyAlignment="1">
      <alignment horizontal="center" vertical="center"/>
    </xf>
    <xf numFmtId="178" fontId="0" fillId="0" borderId="26" xfId="0" applyNumberFormat="1" applyFont="1" applyBorder="1" applyAlignment="1">
      <alignment horizontal="center" vertical="center"/>
    </xf>
    <xf numFmtId="0" fontId="0" fillId="15" borderId="15" xfId="0" applyFont="1" applyFill="1" applyBorder="1" applyAlignment="1">
      <alignment horizontal="center" vertical="center"/>
    </xf>
    <xf numFmtId="170" fontId="7" fillId="15" borderId="17" xfId="0" applyNumberFormat="1" applyFont="1" applyFill="1" applyBorder="1" applyAlignment="1">
      <alignment horizontal="center" vertical="center"/>
    </xf>
    <xf numFmtId="0" fontId="0" fillId="15" borderId="0" xfId="0" applyFill="1" applyAlignment="1">
      <alignment/>
    </xf>
    <xf numFmtId="170" fontId="7" fillId="35" borderId="17" xfId="0" applyNumberFormat="1" applyFont="1" applyFill="1" applyBorder="1" applyAlignment="1">
      <alignment horizontal="center" vertical="center"/>
    </xf>
    <xf numFmtId="173" fontId="4" fillId="0" borderId="0" xfId="55" applyNumberFormat="1" applyFont="1" applyBorder="1">
      <alignment/>
      <protection/>
    </xf>
    <xf numFmtId="173" fontId="4" fillId="0" borderId="0" xfId="55" applyNumberFormat="1" applyFont="1" applyFill="1" applyAlignment="1">
      <alignment horizontal="right"/>
      <protection/>
    </xf>
    <xf numFmtId="2" fontId="4" fillId="0" borderId="0" xfId="55" applyNumberFormat="1" applyFont="1" applyFill="1" applyAlignment="1">
      <alignment horizontal="right"/>
      <protection/>
    </xf>
    <xf numFmtId="170" fontId="7" fillId="0" borderId="17" xfId="0" applyNumberFormat="1" applyFont="1" applyFill="1" applyBorder="1" applyAlignment="1">
      <alignment horizontal="center" vertical="center"/>
    </xf>
    <xf numFmtId="170" fontId="7" fillId="19" borderId="17" xfId="0" applyNumberFormat="1" applyFont="1" applyFill="1" applyBorder="1" applyAlignment="1">
      <alignment horizontal="center" vertical="center"/>
    </xf>
    <xf numFmtId="173" fontId="4" fillId="0" borderId="0" xfId="55" applyNumberFormat="1" applyFont="1">
      <alignment/>
      <protection/>
    </xf>
    <xf numFmtId="170" fontId="0" fillId="19" borderId="17" xfId="0" applyNumberFormat="1" applyFont="1" applyFill="1" applyBorder="1" applyAlignment="1">
      <alignment horizontal="center" vertical="center"/>
    </xf>
    <xf numFmtId="176" fontId="40" fillId="15" borderId="27" xfId="57" applyNumberFormat="1" applyFont="1" applyFill="1" applyBorder="1" applyAlignment="1">
      <alignment horizontal="center" vertical="center"/>
      <protection/>
    </xf>
    <xf numFmtId="176" fontId="40" fillId="15" borderId="18" xfId="58" applyNumberFormat="1" applyFont="1" applyFill="1" applyBorder="1" applyAlignment="1">
      <alignment horizontal="center" vertical="center"/>
      <protection/>
    </xf>
    <xf numFmtId="170" fontId="7" fillId="19" borderId="18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6" fontId="0" fillId="0" borderId="28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2" fontId="0" fillId="19" borderId="21" xfId="0" applyNumberFormat="1" applyFont="1" applyFill="1" applyBorder="1" applyAlignment="1">
      <alignment horizontal="center" vertical="center"/>
    </xf>
    <xf numFmtId="2" fontId="0" fillId="19" borderId="15" xfId="0" applyNumberFormat="1" applyFont="1" applyFill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66" fontId="0" fillId="0" borderId="21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6" fontId="0" fillId="0" borderId="28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68" fontId="0" fillId="0" borderId="28" xfId="0" applyNumberFormat="1" applyFont="1" applyFill="1" applyBorder="1" applyAlignment="1">
      <alignment horizontal="center" vertical="center"/>
    </xf>
    <xf numFmtId="168" fontId="0" fillId="0" borderId="15" xfId="0" applyNumberFormat="1" applyFont="1" applyFill="1" applyBorder="1" applyAlignment="1">
      <alignment horizontal="center" vertical="center"/>
    </xf>
    <xf numFmtId="168" fontId="0" fillId="0" borderId="21" xfId="0" applyNumberFormat="1" applyFont="1" applyFill="1" applyBorder="1" applyAlignment="1">
      <alignment horizontal="center" vertical="center"/>
    </xf>
    <xf numFmtId="166" fontId="0" fillId="36" borderId="21" xfId="0" applyNumberFormat="1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168" fontId="0" fillId="36" borderId="21" xfId="0" applyNumberFormat="1" applyFont="1" applyFill="1" applyBorder="1" applyAlignment="1">
      <alignment horizontal="center" vertical="center"/>
    </xf>
    <xf numFmtId="168" fontId="0" fillId="36" borderId="15" xfId="0" applyNumberFormat="1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2" fontId="0" fillId="36" borderId="21" xfId="0" applyNumberFormat="1" applyFont="1" applyFill="1" applyBorder="1" applyAlignment="1">
      <alignment horizontal="center" vertical="center"/>
    </xf>
    <xf numFmtId="2" fontId="0" fillId="36" borderId="15" xfId="0" applyNumberFormat="1" applyFont="1" applyFill="1" applyBorder="1" applyAlignment="1">
      <alignment horizontal="center" vertical="center"/>
    </xf>
    <xf numFmtId="2" fontId="0" fillId="36" borderId="28" xfId="0" applyNumberFormat="1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166" fontId="0" fillId="36" borderId="28" xfId="0" applyNumberFormat="1" applyFont="1" applyFill="1" applyBorder="1" applyAlignment="1">
      <alignment horizontal="center" vertical="center"/>
    </xf>
    <xf numFmtId="166" fontId="0" fillId="36" borderId="15" xfId="0" applyNumberFormat="1" applyFont="1" applyFill="1" applyBorder="1" applyAlignment="1">
      <alignment horizontal="center" vertical="center"/>
    </xf>
    <xf numFmtId="168" fontId="0" fillId="34" borderId="28" xfId="0" applyNumberFormat="1" applyFont="1" applyFill="1" applyBorder="1" applyAlignment="1">
      <alignment horizontal="center" vertical="center"/>
    </xf>
    <xf numFmtId="168" fontId="0" fillId="34" borderId="15" xfId="0" applyNumberFormat="1" applyFont="1" applyFill="1" applyBorder="1" applyAlignment="1">
      <alignment horizontal="center" vertical="center"/>
    </xf>
    <xf numFmtId="2" fontId="0" fillId="10" borderId="21" xfId="0" applyNumberFormat="1" applyFont="1" applyFill="1" applyBorder="1" applyAlignment="1">
      <alignment horizontal="center" vertical="center"/>
    </xf>
    <xf numFmtId="2" fontId="0" fillId="10" borderId="1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textRotation="90"/>
    </xf>
    <xf numFmtId="0" fontId="1" fillId="0" borderId="12" xfId="0" applyFont="1" applyBorder="1" applyAlignment="1">
      <alignment horizontal="left" vertical="center" textRotation="90"/>
    </xf>
    <xf numFmtId="0" fontId="1" fillId="0" borderId="30" xfId="0" applyFont="1" applyBorder="1" applyAlignment="1">
      <alignment horizontal="left" vertical="center" textRotation="90"/>
    </xf>
    <xf numFmtId="0" fontId="1" fillId="0" borderId="31" xfId="0" applyFont="1" applyBorder="1" applyAlignment="1">
      <alignment horizontal="right" vertical="center" textRotation="90"/>
    </xf>
    <xf numFmtId="0" fontId="1" fillId="0" borderId="0" xfId="0" applyFont="1" applyBorder="1" applyAlignment="1">
      <alignment horizontal="right" vertical="center" textRotation="90"/>
    </xf>
    <xf numFmtId="0" fontId="1" fillId="0" borderId="32" xfId="0" applyFont="1" applyBorder="1" applyAlignment="1">
      <alignment horizontal="right" vertical="center" textRotation="90"/>
    </xf>
    <xf numFmtId="0" fontId="0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right" vertical="center" textRotation="90"/>
    </xf>
    <xf numFmtId="0" fontId="1" fillId="0" borderId="37" xfId="0" applyFont="1" applyBorder="1" applyAlignment="1">
      <alignment horizontal="right" vertical="center" textRotation="90"/>
    </xf>
    <xf numFmtId="0" fontId="1" fillId="0" borderId="38" xfId="0" applyFont="1" applyBorder="1" applyAlignment="1">
      <alignment horizontal="right" vertical="center" textRotation="90"/>
    </xf>
    <xf numFmtId="0" fontId="1" fillId="0" borderId="39" xfId="0" applyFont="1" applyBorder="1" applyAlignment="1">
      <alignment horizontal="right" vertical="center" textRotation="90"/>
    </xf>
    <xf numFmtId="0" fontId="1" fillId="0" borderId="20" xfId="0" applyFont="1" applyBorder="1" applyAlignment="1">
      <alignment horizontal="right" vertical="center" textRotation="90"/>
    </xf>
    <xf numFmtId="0" fontId="1" fillId="0" borderId="40" xfId="0" applyFont="1" applyBorder="1" applyAlignment="1">
      <alignment horizontal="right" vertical="center" textRotation="90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168" fontId="0" fillId="0" borderId="28" xfId="0" applyNumberFormat="1" applyFont="1" applyBorder="1" applyAlignment="1">
      <alignment horizontal="center" vertical="center"/>
    </xf>
    <xf numFmtId="168" fontId="0" fillId="0" borderId="15" xfId="0" applyNumberFormat="1" applyFont="1" applyBorder="1" applyAlignment="1">
      <alignment horizontal="center" vertical="center"/>
    </xf>
    <xf numFmtId="168" fontId="0" fillId="36" borderId="28" xfId="0" applyNumberFormat="1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68" fontId="0" fillId="34" borderId="21" xfId="0" applyNumberFormat="1" applyFont="1" applyFill="1" applyBorder="1" applyAlignment="1">
      <alignment horizontal="center" vertical="center"/>
    </xf>
    <xf numFmtId="168" fontId="0" fillId="0" borderId="21" xfId="0" applyNumberFormat="1" applyFont="1" applyBorder="1" applyAlignment="1">
      <alignment horizontal="center" vertical="center"/>
    </xf>
    <xf numFmtId="49" fontId="0" fillId="36" borderId="28" xfId="0" applyNumberFormat="1" applyFont="1" applyFill="1" applyBorder="1" applyAlignment="1">
      <alignment horizontal="center" vertical="center"/>
    </xf>
    <xf numFmtId="49" fontId="0" fillId="36" borderId="15" xfId="0" applyNumberFormat="1" applyFont="1" applyFill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 quotePrefix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16" xfId="0" applyBorder="1" applyAlignment="1">
      <alignment/>
    </xf>
    <xf numFmtId="191" fontId="0" fillId="0" borderId="21" xfId="0" applyNumberFormat="1" applyFont="1" applyBorder="1" applyAlignment="1" quotePrefix="1">
      <alignment horizontal="center" vertical="center"/>
    </xf>
    <xf numFmtId="191" fontId="0" fillId="0" borderId="15" xfId="0" applyNumberFormat="1" applyFont="1" applyBorder="1" applyAlignment="1">
      <alignment horizontal="center" vertical="center"/>
    </xf>
    <xf numFmtId="191" fontId="0" fillId="0" borderId="28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78" fontId="0" fillId="0" borderId="21" xfId="0" applyNumberFormat="1" applyFont="1" applyBorder="1" applyAlignment="1" quotePrefix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91" fontId="0" fillId="0" borderId="21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45</xdr:col>
      <xdr:colOff>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640300" cy="1212532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45</xdr:col>
      <xdr:colOff>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4030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45</xdr:col>
      <xdr:colOff>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4030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45</xdr:col>
      <xdr:colOff>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4030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I115"/>
  <sheetViews>
    <sheetView zoomScale="75" zoomScaleNormal="75" zoomScalePageLayoutView="0" workbookViewId="0" topLeftCell="A1">
      <pane ySplit="18" topLeftCell="A34" activePane="bottomLeft" state="frozen"/>
      <selection pane="topLeft" activeCell="W84" sqref="W84"/>
      <selection pane="bottomLeft" activeCell="A58" sqref="A58:IV58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1" width="4.28125" style="0" customWidth="1"/>
    <col min="12" max="12" width="7.003906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6" max="26" width="13.8515625" style="0" customWidth="1"/>
    <col min="30" max="30" width="15.421875" style="44" customWidth="1"/>
  </cols>
  <sheetData>
    <row r="1" spans="1:22" ht="12.75" customHeight="1">
      <c r="A1" s="171" t="s">
        <v>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3"/>
    </row>
    <row r="2" spans="1:22" ht="12.75" customHeight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9" ht="12.75" customHeight="1" thickBot="1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6"/>
      <c r="Z3" s="16"/>
      <c r="AA3" s="11"/>
      <c r="AB3" s="12" t="s">
        <v>17</v>
      </c>
      <c r="AC3" s="13"/>
    </row>
    <row r="4" spans="1:29" ht="12.75" customHeight="1">
      <c r="A4" s="177"/>
      <c r="B4" s="178"/>
      <c r="C4" s="180"/>
      <c r="D4" s="181"/>
      <c r="E4" s="182"/>
      <c r="F4" s="183"/>
      <c r="G4" s="183"/>
      <c r="H4" s="183"/>
      <c r="I4" s="183"/>
      <c r="J4" s="183"/>
      <c r="K4" s="182"/>
      <c r="L4" s="183"/>
      <c r="M4" s="183"/>
      <c r="N4" s="183"/>
      <c r="O4" s="183"/>
      <c r="P4" s="183"/>
      <c r="Q4" s="183"/>
      <c r="R4" s="183"/>
      <c r="S4" s="183"/>
      <c r="T4" s="185"/>
      <c r="U4" s="186"/>
      <c r="V4" s="187"/>
      <c r="Z4" s="10"/>
      <c r="AA4" s="14"/>
      <c r="AB4" s="12"/>
      <c r="AC4" s="12"/>
    </row>
    <row r="5" spans="1:29" ht="12.75" customHeight="1" thickBot="1">
      <c r="A5" s="179"/>
      <c r="B5" s="178"/>
      <c r="C5" s="180"/>
      <c r="D5" s="181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5"/>
      <c r="U5" s="186"/>
      <c r="V5" s="187"/>
      <c r="Z5" s="17"/>
      <c r="AA5" s="14"/>
      <c r="AB5" s="12" t="s">
        <v>18</v>
      </c>
      <c r="AC5" s="12"/>
    </row>
    <row r="6" spans="1:29" ht="12.75" customHeight="1" thickBot="1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90"/>
      <c r="Z6" s="10"/>
      <c r="AA6" s="14"/>
      <c r="AB6" s="12"/>
      <c r="AC6" s="12"/>
    </row>
    <row r="7" spans="1:29" ht="12.75" customHeight="1">
      <c r="A7" s="191" t="s">
        <v>2</v>
      </c>
      <c r="B7" s="160"/>
      <c r="C7" s="160"/>
      <c r="D7" s="160"/>
      <c r="E7" s="160"/>
      <c r="F7" s="160"/>
      <c r="G7" s="160"/>
      <c r="H7" s="160"/>
      <c r="I7" s="161"/>
      <c r="J7" s="156" t="s">
        <v>3</v>
      </c>
      <c r="K7" s="157"/>
      <c r="L7" s="158"/>
      <c r="M7" s="159" t="s">
        <v>5</v>
      </c>
      <c r="N7" s="160"/>
      <c r="O7" s="160"/>
      <c r="P7" s="160"/>
      <c r="Q7" s="160"/>
      <c r="R7" s="160"/>
      <c r="S7" s="160"/>
      <c r="T7" s="160"/>
      <c r="U7" s="161"/>
      <c r="V7" s="165" t="s">
        <v>0</v>
      </c>
      <c r="Z7" s="18"/>
      <c r="AA7" s="14"/>
      <c r="AB7" s="12" t="s">
        <v>19</v>
      </c>
      <c r="AC7" s="12"/>
    </row>
    <row r="8" spans="1:29" ht="12.75" customHeight="1" thickBot="1">
      <c r="A8" s="192"/>
      <c r="B8" s="169"/>
      <c r="C8" s="169"/>
      <c r="D8" s="169"/>
      <c r="E8" s="169"/>
      <c r="F8" s="169"/>
      <c r="G8" s="169"/>
      <c r="H8" s="169"/>
      <c r="I8" s="170"/>
      <c r="J8" s="168" t="s">
        <v>4</v>
      </c>
      <c r="K8" s="169"/>
      <c r="L8" s="170"/>
      <c r="M8" s="162"/>
      <c r="N8" s="163"/>
      <c r="O8" s="163"/>
      <c r="P8" s="163"/>
      <c r="Q8" s="163"/>
      <c r="R8" s="163"/>
      <c r="S8" s="163"/>
      <c r="T8" s="163"/>
      <c r="U8" s="164"/>
      <c r="V8" s="166"/>
      <c r="Z8" s="10"/>
      <c r="AA8" s="14"/>
      <c r="AB8" s="12"/>
      <c r="AC8" s="12"/>
    </row>
    <row r="9" spans="1:29" ht="12.75" customHeight="1">
      <c r="A9" s="150" t="s">
        <v>6</v>
      </c>
      <c r="B9" s="140" t="s">
        <v>7</v>
      </c>
      <c r="C9" s="150" t="s">
        <v>8</v>
      </c>
      <c r="D9" s="140" t="s">
        <v>9</v>
      </c>
      <c r="E9" s="150" t="s">
        <v>7</v>
      </c>
      <c r="F9" s="140" t="s">
        <v>10</v>
      </c>
      <c r="G9" s="150" t="s">
        <v>11</v>
      </c>
      <c r="H9" s="140" t="s">
        <v>12</v>
      </c>
      <c r="I9" s="147" t="s">
        <v>13</v>
      </c>
      <c r="J9" s="147" t="s">
        <v>14</v>
      </c>
      <c r="K9" s="153" t="s">
        <v>15</v>
      </c>
      <c r="L9" s="140" t="s">
        <v>16</v>
      </c>
      <c r="M9" s="147" t="s">
        <v>13</v>
      </c>
      <c r="N9" s="143" t="s">
        <v>11</v>
      </c>
      <c r="O9" s="140" t="s">
        <v>12</v>
      </c>
      <c r="P9" s="143" t="s">
        <v>7</v>
      </c>
      <c r="Q9" s="140" t="s">
        <v>10</v>
      </c>
      <c r="R9" s="143" t="s">
        <v>8</v>
      </c>
      <c r="S9" s="140" t="s">
        <v>9</v>
      </c>
      <c r="T9" s="143" t="s">
        <v>6</v>
      </c>
      <c r="U9" s="140" t="s">
        <v>7</v>
      </c>
      <c r="V9" s="166"/>
      <c r="Z9" s="53"/>
      <c r="AA9" s="14"/>
      <c r="AB9" s="12" t="s">
        <v>20</v>
      </c>
      <c r="AC9" s="12"/>
    </row>
    <row r="10" spans="1:22" ht="12.75" customHeight="1">
      <c r="A10" s="151"/>
      <c r="B10" s="141"/>
      <c r="C10" s="151"/>
      <c r="D10" s="141"/>
      <c r="E10" s="151"/>
      <c r="F10" s="141"/>
      <c r="G10" s="151"/>
      <c r="H10" s="141"/>
      <c r="I10" s="148"/>
      <c r="J10" s="148"/>
      <c r="K10" s="154"/>
      <c r="L10" s="141"/>
      <c r="M10" s="148"/>
      <c r="N10" s="144"/>
      <c r="O10" s="141"/>
      <c r="P10" s="144"/>
      <c r="Q10" s="141"/>
      <c r="R10" s="144"/>
      <c r="S10" s="141"/>
      <c r="T10" s="144"/>
      <c r="U10" s="141"/>
      <c r="V10" s="166"/>
    </row>
    <row r="11" spans="1:28" ht="12.75" customHeight="1">
      <c r="A11" s="151"/>
      <c r="B11" s="141"/>
      <c r="C11" s="151"/>
      <c r="D11" s="141"/>
      <c r="E11" s="151"/>
      <c r="F11" s="141"/>
      <c r="G11" s="151"/>
      <c r="H11" s="141"/>
      <c r="I11" s="148"/>
      <c r="J11" s="148"/>
      <c r="K11" s="154"/>
      <c r="L11" s="141"/>
      <c r="M11" s="148"/>
      <c r="N11" s="144"/>
      <c r="O11" s="141"/>
      <c r="P11" s="144"/>
      <c r="Q11" s="141"/>
      <c r="R11" s="144"/>
      <c r="S11" s="141"/>
      <c r="T11" s="144"/>
      <c r="U11" s="141"/>
      <c r="V11" s="166"/>
      <c r="Z11" s="85"/>
      <c r="AB11" t="s">
        <v>60</v>
      </c>
    </row>
    <row r="12" spans="1:22" ht="12.75" customHeight="1">
      <c r="A12" s="151"/>
      <c r="B12" s="141"/>
      <c r="C12" s="151"/>
      <c r="D12" s="141"/>
      <c r="E12" s="151"/>
      <c r="F12" s="141"/>
      <c r="G12" s="151"/>
      <c r="H12" s="141"/>
      <c r="I12" s="148"/>
      <c r="J12" s="148"/>
      <c r="K12" s="154"/>
      <c r="L12" s="141"/>
      <c r="M12" s="148"/>
      <c r="N12" s="144"/>
      <c r="O12" s="141"/>
      <c r="P12" s="144"/>
      <c r="Q12" s="141"/>
      <c r="R12" s="144"/>
      <c r="S12" s="141"/>
      <c r="T12" s="144"/>
      <c r="U12" s="141"/>
      <c r="V12" s="166"/>
    </row>
    <row r="13" spans="1:22" ht="12.75" customHeight="1">
      <c r="A13" s="151"/>
      <c r="B13" s="141"/>
      <c r="C13" s="151"/>
      <c r="D13" s="141"/>
      <c r="E13" s="151"/>
      <c r="F13" s="141"/>
      <c r="G13" s="151"/>
      <c r="H13" s="141"/>
      <c r="I13" s="148"/>
      <c r="J13" s="148"/>
      <c r="K13" s="154"/>
      <c r="L13" s="141"/>
      <c r="M13" s="148"/>
      <c r="N13" s="144"/>
      <c r="O13" s="141"/>
      <c r="P13" s="144"/>
      <c r="Q13" s="141"/>
      <c r="R13" s="144"/>
      <c r="S13" s="141"/>
      <c r="T13" s="144"/>
      <c r="U13" s="141"/>
      <c r="V13" s="166"/>
    </row>
    <row r="14" spans="1:22" ht="12.75" customHeight="1">
      <c r="A14" s="151"/>
      <c r="B14" s="141"/>
      <c r="C14" s="151"/>
      <c r="D14" s="141"/>
      <c r="E14" s="151"/>
      <c r="F14" s="141"/>
      <c r="G14" s="151"/>
      <c r="H14" s="141"/>
      <c r="I14" s="148"/>
      <c r="J14" s="148"/>
      <c r="K14" s="154"/>
      <c r="L14" s="141"/>
      <c r="M14" s="148"/>
      <c r="N14" s="144"/>
      <c r="O14" s="141"/>
      <c r="P14" s="144"/>
      <c r="Q14" s="141"/>
      <c r="R14" s="144"/>
      <c r="S14" s="141"/>
      <c r="T14" s="144"/>
      <c r="U14" s="141"/>
      <c r="V14" s="166"/>
    </row>
    <row r="15" spans="1:22" ht="12.75" customHeight="1">
      <c r="A15" s="151"/>
      <c r="B15" s="141"/>
      <c r="C15" s="151"/>
      <c r="D15" s="141"/>
      <c r="E15" s="151"/>
      <c r="F15" s="141"/>
      <c r="G15" s="151"/>
      <c r="H15" s="141"/>
      <c r="I15" s="148"/>
      <c r="J15" s="148"/>
      <c r="K15" s="154"/>
      <c r="L15" s="141"/>
      <c r="M15" s="148"/>
      <c r="N15" s="144"/>
      <c r="O15" s="141"/>
      <c r="P15" s="144"/>
      <c r="Q15" s="141"/>
      <c r="R15" s="144"/>
      <c r="S15" s="141"/>
      <c r="T15" s="144"/>
      <c r="U15" s="141"/>
      <c r="V15" s="166"/>
    </row>
    <row r="16" spans="1:22" ht="12.75" customHeight="1">
      <c r="A16" s="151"/>
      <c r="B16" s="141"/>
      <c r="C16" s="151"/>
      <c r="D16" s="141"/>
      <c r="E16" s="151"/>
      <c r="F16" s="141"/>
      <c r="G16" s="151"/>
      <c r="H16" s="141"/>
      <c r="I16" s="148"/>
      <c r="J16" s="148"/>
      <c r="K16" s="154"/>
      <c r="L16" s="141"/>
      <c r="M16" s="148"/>
      <c r="N16" s="144"/>
      <c r="O16" s="141"/>
      <c r="P16" s="144"/>
      <c r="Q16" s="141"/>
      <c r="R16" s="144"/>
      <c r="S16" s="141"/>
      <c r="T16" s="144"/>
      <c r="U16" s="141"/>
      <c r="V16" s="166"/>
    </row>
    <row r="17" spans="1:22" ht="12.75" customHeight="1">
      <c r="A17" s="151"/>
      <c r="B17" s="141"/>
      <c r="C17" s="151"/>
      <c r="D17" s="141"/>
      <c r="E17" s="151"/>
      <c r="F17" s="141"/>
      <c r="G17" s="151"/>
      <c r="H17" s="141"/>
      <c r="I17" s="148"/>
      <c r="J17" s="148"/>
      <c r="K17" s="154"/>
      <c r="L17" s="141"/>
      <c r="M17" s="148"/>
      <c r="N17" s="144"/>
      <c r="O17" s="141"/>
      <c r="P17" s="144"/>
      <c r="Q17" s="141"/>
      <c r="R17" s="144"/>
      <c r="S17" s="141"/>
      <c r="T17" s="144"/>
      <c r="U17" s="141"/>
      <c r="V17" s="166"/>
    </row>
    <row r="18" spans="1:22" ht="12.75" customHeight="1" thickBot="1">
      <c r="A18" s="152"/>
      <c r="B18" s="142"/>
      <c r="C18" s="152"/>
      <c r="D18" s="142"/>
      <c r="E18" s="152"/>
      <c r="F18" s="142"/>
      <c r="G18" s="152"/>
      <c r="H18" s="142"/>
      <c r="I18" s="149"/>
      <c r="J18" s="149"/>
      <c r="K18" s="155"/>
      <c r="L18" s="142"/>
      <c r="M18" s="149"/>
      <c r="N18" s="145"/>
      <c r="O18" s="142"/>
      <c r="P18" s="145"/>
      <c r="Q18" s="142"/>
      <c r="R18" s="145"/>
      <c r="S18" s="142"/>
      <c r="T18" s="145"/>
      <c r="U18" s="142"/>
      <c r="V18" s="167"/>
    </row>
    <row r="19" spans="1:22" ht="12.75" customHeight="1">
      <c r="A19" s="146"/>
      <c r="B19" s="139"/>
      <c r="C19" s="138"/>
      <c r="D19" s="139"/>
      <c r="E19" s="138"/>
      <c r="F19" s="139"/>
      <c r="G19" s="138"/>
      <c r="H19" s="139"/>
      <c r="I19" s="33"/>
      <c r="J19" s="34"/>
      <c r="K19" s="138"/>
      <c r="L19" s="139"/>
      <c r="M19" s="33"/>
      <c r="N19" s="138"/>
      <c r="O19" s="139"/>
      <c r="P19" s="138"/>
      <c r="Q19" s="139"/>
      <c r="R19" s="138"/>
      <c r="S19" s="139"/>
      <c r="T19" s="138"/>
      <c r="U19" s="139"/>
      <c r="V19" s="33"/>
    </row>
    <row r="20" spans="1:32" s="6" customFormat="1" ht="12.75" customHeight="1">
      <c r="A20" s="130"/>
      <c r="B20" s="124"/>
      <c r="C20" s="131"/>
      <c r="D20" s="124"/>
      <c r="E20" s="132"/>
      <c r="F20" s="133"/>
      <c r="G20" s="123"/>
      <c r="H20" s="133"/>
      <c r="I20" s="64"/>
      <c r="J20" s="65"/>
      <c r="K20" s="128"/>
      <c r="L20" s="129"/>
      <c r="M20" s="66"/>
      <c r="N20" s="127"/>
      <c r="O20" s="124"/>
      <c r="P20" s="127"/>
      <c r="Q20" s="124"/>
      <c r="R20" s="127"/>
      <c r="S20" s="124"/>
      <c r="T20" s="127"/>
      <c r="U20" s="124"/>
      <c r="V20" s="66"/>
      <c r="Y20" s="39"/>
      <c r="Z20" s="39"/>
      <c r="AA20" s="39"/>
      <c r="AB20" s="39"/>
      <c r="AC20" s="39"/>
      <c r="AD20" s="45"/>
      <c r="AE20" s="39"/>
      <c r="AF20" s="20"/>
    </row>
    <row r="21" spans="1:32" s="6" customFormat="1" ht="12.75" customHeight="1">
      <c r="A21" s="97"/>
      <c r="B21" s="98"/>
      <c r="C21" s="99"/>
      <c r="D21" s="98"/>
      <c r="E21" s="100"/>
      <c r="F21" s="101"/>
      <c r="G21" s="100"/>
      <c r="H21" s="101"/>
      <c r="I21" s="38"/>
      <c r="J21" s="86">
        <v>91368.1082</v>
      </c>
      <c r="K21" s="136">
        <f>Z23</f>
        <v>781.5346</v>
      </c>
      <c r="L21" s="137"/>
      <c r="M21" s="35">
        <v>16</v>
      </c>
      <c r="N21" s="134">
        <f>0.02+((0.045-0.02)/($J$30-$J$21))*($J21-$J$21)</f>
        <v>0.02</v>
      </c>
      <c r="O21" s="135"/>
      <c r="P21" s="106">
        <f>N21*M21</f>
        <v>0.32</v>
      </c>
      <c r="Q21" s="107"/>
      <c r="R21" s="113" t="s">
        <v>61</v>
      </c>
      <c r="S21" s="114"/>
      <c r="T21" s="104">
        <f>P21+K21</f>
        <v>781.8546</v>
      </c>
      <c r="U21" s="105"/>
      <c r="V21" s="54" t="s">
        <v>46</v>
      </c>
      <c r="Y21" s="39"/>
      <c r="Z21" s="39"/>
      <c r="AA21" s="39"/>
      <c r="AB21" s="39"/>
      <c r="AC21" s="39"/>
      <c r="AD21" s="45"/>
      <c r="AE21" s="39"/>
      <c r="AF21" s="20"/>
    </row>
    <row r="22" spans="1:32" s="6" customFormat="1" ht="12.75" customHeight="1">
      <c r="A22" s="97"/>
      <c r="B22" s="98"/>
      <c r="C22" s="99"/>
      <c r="D22" s="98"/>
      <c r="E22" s="100"/>
      <c r="F22" s="101"/>
      <c r="G22" s="100"/>
      <c r="H22" s="101"/>
      <c r="I22" s="38"/>
      <c r="J22" s="31">
        <v>91375</v>
      </c>
      <c r="K22" s="118">
        <f aca="true" t="shared" si="0" ref="K22:K27">$Z$23+($AD$25*($J22-$Z$22))</f>
        <v>781.49246076</v>
      </c>
      <c r="L22" s="119"/>
      <c r="M22" s="35">
        <v>16</v>
      </c>
      <c r="N22" s="134">
        <f aca="true" t="shared" si="1" ref="N22:N30">0.02+((0.045-0.02)/($J$30-$J$21))*($J22-$J$21)</f>
        <v>0.0208614749999997</v>
      </c>
      <c r="O22" s="135"/>
      <c r="P22" s="106">
        <f aca="true" t="shared" si="2" ref="P22:P55">N22*M22</f>
        <v>0.3337835999999952</v>
      </c>
      <c r="Q22" s="107"/>
      <c r="R22" s="113" t="s">
        <v>61</v>
      </c>
      <c r="S22" s="114"/>
      <c r="T22" s="104">
        <f aca="true" t="shared" si="3" ref="T22:T55">P22+K22</f>
        <v>781.8262443599999</v>
      </c>
      <c r="U22" s="105"/>
      <c r="V22" s="7"/>
      <c r="Y22" s="39"/>
      <c r="Z22" s="25">
        <v>91368.11</v>
      </c>
      <c r="AA22" s="22" t="s">
        <v>21</v>
      </c>
      <c r="AB22" s="26"/>
      <c r="AC22" s="21"/>
      <c r="AD22" s="46"/>
      <c r="AE22" s="22"/>
      <c r="AF22" s="21"/>
    </row>
    <row r="23" spans="1:32" s="6" customFormat="1" ht="12.75" customHeight="1">
      <c r="A23" s="97"/>
      <c r="B23" s="98"/>
      <c r="C23" s="99"/>
      <c r="D23" s="98"/>
      <c r="E23" s="100"/>
      <c r="F23" s="101"/>
      <c r="G23" s="100"/>
      <c r="H23" s="101"/>
      <c r="I23" s="38"/>
      <c r="J23" s="31">
        <f>J22+25</f>
        <v>91400</v>
      </c>
      <c r="K23" s="118">
        <f t="shared" si="0"/>
        <v>781.3395607599999</v>
      </c>
      <c r="L23" s="119"/>
      <c r="M23" s="35">
        <v>16</v>
      </c>
      <c r="N23" s="134">
        <f t="shared" si="1"/>
        <v>0.023986474999999702</v>
      </c>
      <c r="O23" s="135"/>
      <c r="P23" s="106">
        <f t="shared" si="2"/>
        <v>0.38378359999999523</v>
      </c>
      <c r="Q23" s="107"/>
      <c r="R23" s="113" t="s">
        <v>61</v>
      </c>
      <c r="S23" s="114"/>
      <c r="T23" s="104">
        <f t="shared" si="3"/>
        <v>781.7233443599999</v>
      </c>
      <c r="U23" s="105"/>
      <c r="V23" s="7"/>
      <c r="Y23" s="39"/>
      <c r="Z23" s="28">
        <v>781.5346</v>
      </c>
      <c r="AA23" s="22" t="s">
        <v>23</v>
      </c>
      <c r="AB23" s="26"/>
      <c r="AC23" s="21"/>
      <c r="AD23" s="47"/>
      <c r="AE23" s="21"/>
      <c r="AF23" s="21"/>
    </row>
    <row r="24" spans="1:32" s="6" customFormat="1" ht="12.75" customHeight="1">
      <c r="A24" s="97"/>
      <c r="B24" s="98"/>
      <c r="C24" s="99"/>
      <c r="D24" s="98"/>
      <c r="E24" s="100"/>
      <c r="F24" s="101"/>
      <c r="G24" s="100"/>
      <c r="H24" s="101"/>
      <c r="I24" s="38"/>
      <c r="J24" s="31">
        <f>J23+25</f>
        <v>91425</v>
      </c>
      <c r="K24" s="118">
        <f t="shared" si="0"/>
        <v>781.18666076</v>
      </c>
      <c r="L24" s="119"/>
      <c r="M24" s="35">
        <v>16</v>
      </c>
      <c r="N24" s="134">
        <f>0.02+((0.045-0.02)/($J$30-$J$21))*($J24-$J$21)</f>
        <v>0.0271114749999997</v>
      </c>
      <c r="O24" s="135"/>
      <c r="P24" s="106">
        <f t="shared" si="2"/>
        <v>0.4337835999999952</v>
      </c>
      <c r="Q24" s="107"/>
      <c r="R24" s="113" t="s">
        <v>61</v>
      </c>
      <c r="S24" s="114"/>
      <c r="T24" s="104">
        <f t="shared" si="3"/>
        <v>781.62044436</v>
      </c>
      <c r="U24" s="105"/>
      <c r="V24" s="7"/>
      <c r="Y24" s="39"/>
      <c r="Z24" s="28"/>
      <c r="AA24" s="22"/>
      <c r="AB24" s="26"/>
      <c r="AC24" s="27"/>
      <c r="AD24" s="46"/>
      <c r="AE24" s="22"/>
      <c r="AF24" s="21"/>
    </row>
    <row r="25" spans="1:32" s="6" customFormat="1" ht="12.75" customHeight="1">
      <c r="A25" s="97"/>
      <c r="B25" s="98"/>
      <c r="C25" s="99"/>
      <c r="D25" s="98"/>
      <c r="E25" s="100"/>
      <c r="F25" s="101"/>
      <c r="G25" s="100"/>
      <c r="H25" s="101"/>
      <c r="I25" s="38"/>
      <c r="J25" s="31">
        <f>J24+25</f>
        <v>91450</v>
      </c>
      <c r="K25" s="118">
        <f t="shared" si="0"/>
        <v>781.03376076</v>
      </c>
      <c r="L25" s="119"/>
      <c r="M25" s="35">
        <v>16</v>
      </c>
      <c r="N25" s="134">
        <f t="shared" si="1"/>
        <v>0.0302364749999997</v>
      </c>
      <c r="O25" s="135"/>
      <c r="P25" s="106">
        <f t="shared" si="2"/>
        <v>0.4837835999999952</v>
      </c>
      <c r="Q25" s="107"/>
      <c r="R25" s="113" t="s">
        <v>61</v>
      </c>
      <c r="S25" s="114"/>
      <c r="T25" s="104">
        <f t="shared" si="3"/>
        <v>781.51754436</v>
      </c>
      <c r="U25" s="105"/>
      <c r="V25" s="7"/>
      <c r="Y25" s="39"/>
      <c r="Z25" s="25">
        <v>91500</v>
      </c>
      <c r="AA25" s="22" t="s">
        <v>21</v>
      </c>
      <c r="AB25" s="26"/>
      <c r="AC25" s="21"/>
      <c r="AD25" s="52">
        <v>-0.006116</v>
      </c>
      <c r="AE25" s="22" t="s">
        <v>22</v>
      </c>
      <c r="AF25" s="20"/>
    </row>
    <row r="26" spans="1:31" s="6" customFormat="1" ht="12.75" customHeight="1">
      <c r="A26" s="97"/>
      <c r="B26" s="98"/>
      <c r="C26" s="99"/>
      <c r="D26" s="98"/>
      <c r="E26" s="100"/>
      <c r="F26" s="101"/>
      <c r="G26" s="100"/>
      <c r="H26" s="101"/>
      <c r="I26" s="38"/>
      <c r="J26" s="31">
        <f aca="true" t="shared" si="4" ref="J26:J56">J25+25</f>
        <v>91475</v>
      </c>
      <c r="K26" s="118">
        <f t="shared" si="0"/>
        <v>780.8808607599999</v>
      </c>
      <c r="L26" s="119"/>
      <c r="M26" s="35">
        <v>16</v>
      </c>
      <c r="N26" s="134">
        <f t="shared" si="1"/>
        <v>0.0333614749999997</v>
      </c>
      <c r="O26" s="135"/>
      <c r="P26" s="106">
        <f t="shared" si="2"/>
        <v>0.5337835999999953</v>
      </c>
      <c r="Q26" s="107"/>
      <c r="R26" s="113" t="s">
        <v>61</v>
      </c>
      <c r="S26" s="114"/>
      <c r="T26" s="104">
        <f t="shared" si="3"/>
        <v>781.4146443599999</v>
      </c>
      <c r="U26" s="105"/>
      <c r="V26" s="7"/>
      <c r="Z26" s="28">
        <v>780.7279</v>
      </c>
      <c r="AA26" s="22" t="s">
        <v>23</v>
      </c>
      <c r="AB26" s="26"/>
      <c r="AC26" s="21"/>
      <c r="AD26" s="87"/>
      <c r="AE26" s="21"/>
    </row>
    <row r="27" spans="1:31" s="6" customFormat="1" ht="12.75" customHeight="1">
      <c r="A27" s="97"/>
      <c r="B27" s="98"/>
      <c r="C27" s="99"/>
      <c r="D27" s="98"/>
      <c r="E27" s="100"/>
      <c r="F27" s="101"/>
      <c r="G27" s="100"/>
      <c r="H27" s="101"/>
      <c r="I27" s="38"/>
      <c r="J27" s="55">
        <f t="shared" si="4"/>
        <v>91500</v>
      </c>
      <c r="K27" s="136">
        <f t="shared" si="0"/>
        <v>780.72796076</v>
      </c>
      <c r="L27" s="137"/>
      <c r="M27" s="35">
        <v>16</v>
      </c>
      <c r="N27" s="134">
        <f t="shared" si="1"/>
        <v>0.0364864749999997</v>
      </c>
      <c r="O27" s="135"/>
      <c r="P27" s="106">
        <f t="shared" si="2"/>
        <v>0.5837835999999952</v>
      </c>
      <c r="Q27" s="107"/>
      <c r="R27" s="113" t="s">
        <v>61</v>
      </c>
      <c r="S27" s="114"/>
      <c r="T27" s="104">
        <f t="shared" si="3"/>
        <v>781.3117443599999</v>
      </c>
      <c r="U27" s="105"/>
      <c r="V27" s="7"/>
      <c r="Z27" s="28"/>
      <c r="AA27" s="22"/>
      <c r="AB27" s="26"/>
      <c r="AC27" s="27"/>
      <c r="AD27" s="52"/>
      <c r="AE27" s="22"/>
    </row>
    <row r="28" spans="1:31" s="6" customFormat="1" ht="12.75" customHeight="1">
      <c r="A28" s="97"/>
      <c r="B28" s="98"/>
      <c r="C28" s="99"/>
      <c r="D28" s="98"/>
      <c r="E28" s="100"/>
      <c r="F28" s="101"/>
      <c r="G28" s="100"/>
      <c r="H28" s="101"/>
      <c r="I28" s="37"/>
      <c r="J28" s="31">
        <f t="shared" si="4"/>
        <v>91525</v>
      </c>
      <c r="K28" s="118">
        <f>$Z$26+($AD$28*($J28-$Z$25))</f>
        <v>780.5504</v>
      </c>
      <c r="L28" s="119"/>
      <c r="M28" s="35">
        <v>16</v>
      </c>
      <c r="N28" s="134">
        <f>0.02+((0.045-0.02)/($J$30-$J$21))*($J28-$J$21)</f>
        <v>0.0396114749999997</v>
      </c>
      <c r="O28" s="135"/>
      <c r="P28" s="106">
        <f t="shared" si="2"/>
        <v>0.6337835999999952</v>
      </c>
      <c r="Q28" s="107"/>
      <c r="R28" s="113" t="s">
        <v>61</v>
      </c>
      <c r="S28" s="114"/>
      <c r="T28" s="104">
        <f t="shared" si="3"/>
        <v>781.1841836</v>
      </c>
      <c r="U28" s="105"/>
      <c r="V28" s="7"/>
      <c r="Z28" s="25">
        <v>91600</v>
      </c>
      <c r="AA28" s="22" t="s">
        <v>21</v>
      </c>
      <c r="AB28" s="26"/>
      <c r="AC28" s="21"/>
      <c r="AD28" s="52">
        <v>-0.0071</v>
      </c>
      <c r="AE28" s="22" t="s">
        <v>22</v>
      </c>
    </row>
    <row r="29" spans="1:31" s="6" customFormat="1" ht="12.75" customHeight="1">
      <c r="A29" s="97"/>
      <c r="B29" s="98"/>
      <c r="C29" s="99"/>
      <c r="D29" s="98"/>
      <c r="E29" s="100"/>
      <c r="F29" s="101"/>
      <c r="G29" s="100"/>
      <c r="H29" s="101"/>
      <c r="I29" s="37"/>
      <c r="J29" s="31">
        <f t="shared" si="4"/>
        <v>91550</v>
      </c>
      <c r="K29" s="118">
        <f>$Z$26+($AD$28*($J29-$Z$25))</f>
        <v>780.3729</v>
      </c>
      <c r="L29" s="119"/>
      <c r="M29" s="35">
        <v>16</v>
      </c>
      <c r="N29" s="134">
        <f t="shared" si="1"/>
        <v>0.042736474999999705</v>
      </c>
      <c r="O29" s="135"/>
      <c r="P29" s="106">
        <f t="shared" si="2"/>
        <v>0.6837835999999953</v>
      </c>
      <c r="Q29" s="107"/>
      <c r="R29" s="113" t="s">
        <v>61</v>
      </c>
      <c r="S29" s="114"/>
      <c r="T29" s="104">
        <f t="shared" si="3"/>
        <v>781.0566835999999</v>
      </c>
      <c r="U29" s="105"/>
      <c r="V29" s="7"/>
      <c r="Z29" s="28">
        <v>780.0179</v>
      </c>
      <c r="AA29" s="22" t="s">
        <v>23</v>
      </c>
      <c r="AB29" s="26"/>
      <c r="AC29" s="21"/>
      <c r="AD29" s="47"/>
      <c r="AE29" s="21"/>
    </row>
    <row r="30" spans="1:31" s="6" customFormat="1" ht="12.75" customHeight="1">
      <c r="A30" s="97"/>
      <c r="B30" s="98"/>
      <c r="C30" s="99"/>
      <c r="D30" s="98"/>
      <c r="E30" s="100"/>
      <c r="F30" s="101"/>
      <c r="G30" s="100"/>
      <c r="H30" s="101"/>
      <c r="I30" s="37"/>
      <c r="J30" s="86">
        <v>91568.1082</v>
      </c>
      <c r="K30" s="118">
        <f>$Z$26+($AD$28*($J30-$Z$25))</f>
        <v>780.2443317799999</v>
      </c>
      <c r="L30" s="119"/>
      <c r="M30" s="35">
        <v>16</v>
      </c>
      <c r="N30" s="134">
        <f t="shared" si="1"/>
        <v>0.045</v>
      </c>
      <c r="O30" s="135"/>
      <c r="P30" s="106">
        <f>N30*M30</f>
        <v>0.72</v>
      </c>
      <c r="Q30" s="107"/>
      <c r="R30" s="113" t="s">
        <v>61</v>
      </c>
      <c r="S30" s="114"/>
      <c r="T30" s="104">
        <f>P30+K30</f>
        <v>780.96433178</v>
      </c>
      <c r="U30" s="105"/>
      <c r="V30" s="54" t="s">
        <v>58</v>
      </c>
      <c r="Z30" s="25"/>
      <c r="AA30" s="22"/>
      <c r="AB30" s="26"/>
      <c r="AC30" s="27"/>
      <c r="AD30" s="46"/>
      <c r="AE30" s="22"/>
    </row>
    <row r="31" spans="1:31" s="6" customFormat="1" ht="12.75" customHeight="1">
      <c r="A31" s="97"/>
      <c r="B31" s="98"/>
      <c r="C31" s="99"/>
      <c r="D31" s="98"/>
      <c r="E31" s="100"/>
      <c r="F31" s="101"/>
      <c r="G31" s="100"/>
      <c r="H31" s="101"/>
      <c r="I31" s="37"/>
      <c r="J31" s="31">
        <f>J29+25</f>
        <v>91575</v>
      </c>
      <c r="K31" s="118">
        <f>$Z$26+($AD$28*($J31-$Z$25))</f>
        <v>780.1954</v>
      </c>
      <c r="L31" s="119"/>
      <c r="M31" s="35">
        <v>16</v>
      </c>
      <c r="N31" s="110">
        <v>0.045</v>
      </c>
      <c r="O31" s="111"/>
      <c r="P31" s="106">
        <f t="shared" si="2"/>
        <v>0.72</v>
      </c>
      <c r="Q31" s="107"/>
      <c r="R31" s="110"/>
      <c r="S31" s="111"/>
      <c r="T31" s="104">
        <f t="shared" si="3"/>
        <v>780.9154</v>
      </c>
      <c r="U31" s="105"/>
      <c r="V31" s="7"/>
      <c r="Z31" s="14"/>
      <c r="AA31" s="14"/>
      <c r="AB31" s="14"/>
      <c r="AC31" s="15"/>
      <c r="AD31" s="48"/>
      <c r="AE31" s="15"/>
    </row>
    <row r="32" spans="1:31" s="6" customFormat="1" ht="12.75" customHeight="1">
      <c r="A32" s="97"/>
      <c r="B32" s="98"/>
      <c r="C32" s="99"/>
      <c r="D32" s="98"/>
      <c r="E32" s="100"/>
      <c r="F32" s="101"/>
      <c r="G32" s="100"/>
      <c r="H32" s="101"/>
      <c r="I32" s="37"/>
      <c r="J32" s="55">
        <f t="shared" si="4"/>
        <v>91600</v>
      </c>
      <c r="K32" s="136">
        <f>$Z$26+($AD$28*($J32-$Z$25))</f>
        <v>780.0178999999999</v>
      </c>
      <c r="L32" s="137"/>
      <c r="M32" s="35">
        <v>16</v>
      </c>
      <c r="N32" s="110">
        <v>0.045</v>
      </c>
      <c r="O32" s="111"/>
      <c r="P32" s="106">
        <f t="shared" si="2"/>
        <v>0.72</v>
      </c>
      <c r="Q32" s="107"/>
      <c r="R32" s="110"/>
      <c r="S32" s="111"/>
      <c r="T32" s="104">
        <f t="shared" si="3"/>
        <v>780.7379</v>
      </c>
      <c r="U32" s="105"/>
      <c r="V32" s="7"/>
      <c r="Z32" s="24" t="s">
        <v>45</v>
      </c>
      <c r="AA32" s="14"/>
      <c r="AB32" s="14"/>
      <c r="AC32" s="15"/>
      <c r="AD32" s="48"/>
      <c r="AE32" s="15"/>
    </row>
    <row r="33" spans="1:31" s="6" customFormat="1" ht="12.75" customHeight="1">
      <c r="A33" s="97"/>
      <c r="B33" s="98"/>
      <c r="C33" s="99"/>
      <c r="D33" s="98"/>
      <c r="E33" s="100"/>
      <c r="F33" s="101"/>
      <c r="G33" s="100"/>
      <c r="H33" s="101"/>
      <c r="I33" s="37"/>
      <c r="J33" s="31">
        <f t="shared" si="4"/>
        <v>91625</v>
      </c>
      <c r="K33" s="118">
        <f>$Z$29+($AD$35*($J33-$Z$28))</f>
        <v>779.8022500000001</v>
      </c>
      <c r="L33" s="119"/>
      <c r="M33" s="35">
        <v>16</v>
      </c>
      <c r="N33" s="110">
        <v>0.045</v>
      </c>
      <c r="O33" s="111"/>
      <c r="P33" s="106">
        <f t="shared" si="2"/>
        <v>0.72</v>
      </c>
      <c r="Q33" s="107"/>
      <c r="R33" s="110"/>
      <c r="S33" s="111"/>
      <c r="T33" s="104">
        <f t="shared" si="3"/>
        <v>780.5222500000001</v>
      </c>
      <c r="U33" s="105"/>
      <c r="V33" s="36"/>
      <c r="Z33" s="24"/>
      <c r="AA33" s="14"/>
      <c r="AB33" s="14"/>
      <c r="AC33" s="15"/>
      <c r="AD33" s="48"/>
      <c r="AE33" s="15"/>
    </row>
    <row r="34" spans="1:31" s="6" customFormat="1" ht="12.75" customHeight="1">
      <c r="A34" s="97"/>
      <c r="B34" s="98"/>
      <c r="C34" s="99"/>
      <c r="D34" s="98"/>
      <c r="E34" s="100"/>
      <c r="F34" s="101"/>
      <c r="G34" s="100"/>
      <c r="H34" s="101"/>
      <c r="I34" s="37"/>
      <c r="J34" s="55">
        <v>91635</v>
      </c>
      <c r="K34" s="102">
        <f>$Z$35+(0.5*(($AD$36-$AD$35)/$AD$34)*($J34-$Z$34)^2)+($AD$35*($J34-$Z$34))</f>
        <v>779.716</v>
      </c>
      <c r="L34" s="103"/>
      <c r="M34" s="35">
        <v>16</v>
      </c>
      <c r="N34" s="110">
        <v>0.045</v>
      </c>
      <c r="O34" s="111"/>
      <c r="P34" s="106">
        <f>N34*M34</f>
        <v>0.72</v>
      </c>
      <c r="Q34" s="107"/>
      <c r="R34" s="110"/>
      <c r="S34" s="109"/>
      <c r="T34" s="104">
        <f>P34+K34</f>
        <v>780.436</v>
      </c>
      <c r="U34" s="105"/>
      <c r="V34" s="36"/>
      <c r="Z34" s="25">
        <v>91635</v>
      </c>
      <c r="AA34" s="19" t="s">
        <v>24</v>
      </c>
      <c r="AB34" s="8"/>
      <c r="AC34" s="9"/>
      <c r="AD34" s="89">
        <v>530</v>
      </c>
      <c r="AE34" s="19" t="s">
        <v>25</v>
      </c>
    </row>
    <row r="35" spans="1:31" s="6" customFormat="1" ht="12.75" customHeight="1">
      <c r="A35" s="97"/>
      <c r="B35" s="98"/>
      <c r="C35" s="99"/>
      <c r="D35" s="98"/>
      <c r="E35" s="100"/>
      <c r="F35" s="101"/>
      <c r="G35" s="100"/>
      <c r="H35" s="101"/>
      <c r="I35" s="37"/>
      <c r="J35" s="31">
        <f>J33+25</f>
        <v>91650</v>
      </c>
      <c r="K35" s="102">
        <f aca="true" t="shared" si="5" ref="K35:K59">$Z$35+(0.5*(($AD$36-$AD$35)/$AD$34)*($J35-$Z$34)^2)+($AD$35*($J35-$Z$34))</f>
        <v>779.5977156603774</v>
      </c>
      <c r="L35" s="103"/>
      <c r="M35" s="35">
        <v>16</v>
      </c>
      <c r="N35" s="110">
        <v>0.045</v>
      </c>
      <c r="O35" s="111"/>
      <c r="P35" s="106">
        <f t="shared" si="2"/>
        <v>0.72</v>
      </c>
      <c r="Q35" s="107"/>
      <c r="R35" s="110"/>
      <c r="S35" s="111"/>
      <c r="T35" s="104">
        <f>P35+K35</f>
        <v>780.3177156603774</v>
      </c>
      <c r="U35" s="105"/>
      <c r="V35" s="7"/>
      <c r="Z35" s="28">
        <v>779.716</v>
      </c>
      <c r="AA35" s="19" t="s">
        <v>26</v>
      </c>
      <c r="AB35" s="8"/>
      <c r="AC35" s="9"/>
      <c r="AD35" s="88">
        <v>-0.008626</v>
      </c>
      <c r="AE35" s="22" t="s">
        <v>22</v>
      </c>
    </row>
    <row r="36" spans="1:31" s="6" customFormat="1" ht="12.75" customHeight="1">
      <c r="A36" s="97"/>
      <c r="B36" s="98"/>
      <c r="C36" s="99"/>
      <c r="D36" s="98"/>
      <c r="E36" s="100"/>
      <c r="F36" s="101"/>
      <c r="G36" s="100"/>
      <c r="H36" s="101"/>
      <c r="I36" s="37"/>
      <c r="J36" s="31">
        <f>J35+25</f>
        <v>91675</v>
      </c>
      <c r="K36" s="102">
        <f t="shared" si="5"/>
        <v>779.4499335849056</v>
      </c>
      <c r="L36" s="103"/>
      <c r="M36" s="35">
        <v>16</v>
      </c>
      <c r="N36" s="110">
        <v>0.045</v>
      </c>
      <c r="O36" s="111"/>
      <c r="P36" s="106">
        <f t="shared" si="2"/>
        <v>0.72</v>
      </c>
      <c r="Q36" s="107"/>
      <c r="R36" s="113"/>
      <c r="S36" s="114"/>
      <c r="T36" s="104">
        <f t="shared" si="3"/>
        <v>780.1699335849056</v>
      </c>
      <c r="U36" s="105"/>
      <c r="V36" s="7"/>
      <c r="Z36" s="25">
        <v>91900</v>
      </c>
      <c r="AA36" s="19" t="s">
        <v>21</v>
      </c>
      <c r="AB36" s="8"/>
      <c r="AC36" s="9"/>
      <c r="AD36" s="88">
        <v>0.043694</v>
      </c>
      <c r="AE36" s="22" t="s">
        <v>27</v>
      </c>
    </row>
    <row r="37" spans="1:31" s="6" customFormat="1" ht="12.75" customHeight="1">
      <c r="A37" s="97"/>
      <c r="B37" s="98"/>
      <c r="C37" s="99"/>
      <c r="D37" s="98"/>
      <c r="E37" s="100"/>
      <c r="F37" s="101"/>
      <c r="G37" s="100"/>
      <c r="H37" s="101"/>
      <c r="I37" s="37"/>
      <c r="J37" s="31">
        <f t="shared" si="4"/>
        <v>91700</v>
      </c>
      <c r="K37" s="102">
        <f t="shared" si="5"/>
        <v>779.3638496226415</v>
      </c>
      <c r="L37" s="103"/>
      <c r="M37" s="35">
        <v>16</v>
      </c>
      <c r="N37" s="110">
        <v>0.045</v>
      </c>
      <c r="O37" s="111"/>
      <c r="P37" s="106">
        <f t="shared" si="2"/>
        <v>0.72</v>
      </c>
      <c r="Q37" s="107"/>
      <c r="R37" s="113"/>
      <c r="S37" s="114"/>
      <c r="T37" s="104">
        <f t="shared" si="3"/>
        <v>780.0838496226415</v>
      </c>
      <c r="U37" s="105"/>
      <c r="V37" s="7"/>
      <c r="Z37" s="28">
        <v>777.43</v>
      </c>
      <c r="AA37" s="19" t="s">
        <v>23</v>
      </c>
      <c r="AB37" s="8"/>
      <c r="AC37" s="9"/>
      <c r="AD37" s="50"/>
      <c r="AE37" s="15"/>
    </row>
    <row r="38" spans="1:31" s="6" customFormat="1" ht="12.75" customHeight="1">
      <c r="A38" s="97"/>
      <c r="B38" s="98"/>
      <c r="C38" s="99"/>
      <c r="D38" s="98"/>
      <c r="E38" s="100"/>
      <c r="F38" s="101"/>
      <c r="G38" s="100"/>
      <c r="H38" s="101"/>
      <c r="I38" s="37"/>
      <c r="J38" s="31">
        <f>J37+25</f>
        <v>91725</v>
      </c>
      <c r="K38" s="102">
        <f t="shared" si="5"/>
        <v>779.339463773585</v>
      </c>
      <c r="L38" s="103"/>
      <c r="M38" s="35">
        <v>16</v>
      </c>
      <c r="N38" s="110">
        <v>0.045</v>
      </c>
      <c r="O38" s="111"/>
      <c r="P38" s="106">
        <f t="shared" si="2"/>
        <v>0.72</v>
      </c>
      <c r="Q38" s="107"/>
      <c r="R38" s="113"/>
      <c r="S38" s="114"/>
      <c r="T38" s="104">
        <f t="shared" si="3"/>
        <v>780.059463773585</v>
      </c>
      <c r="U38" s="105"/>
      <c r="V38" s="7"/>
      <c r="Z38" s="25">
        <v>92165</v>
      </c>
      <c r="AA38" s="19" t="s">
        <v>28</v>
      </c>
      <c r="AB38" s="8"/>
      <c r="AC38" s="9"/>
      <c r="AD38" s="50"/>
      <c r="AE38" s="15"/>
    </row>
    <row r="39" spans="1:31" s="6" customFormat="1" ht="12.75" customHeight="1">
      <c r="A39" s="97"/>
      <c r="B39" s="98"/>
      <c r="C39" s="99"/>
      <c r="D39" s="98"/>
      <c r="E39" s="100"/>
      <c r="F39" s="101"/>
      <c r="G39" s="100"/>
      <c r="H39" s="101"/>
      <c r="I39" s="37"/>
      <c r="J39" s="31">
        <f t="shared" si="4"/>
        <v>91750</v>
      </c>
      <c r="K39" s="102">
        <f t="shared" si="5"/>
        <v>779.3767760377359</v>
      </c>
      <c r="L39" s="103"/>
      <c r="M39" s="35">
        <v>16</v>
      </c>
      <c r="N39" s="110">
        <v>0.045</v>
      </c>
      <c r="O39" s="111"/>
      <c r="P39" s="106">
        <f t="shared" si="2"/>
        <v>0.72</v>
      </c>
      <c r="Q39" s="107"/>
      <c r="R39" s="113"/>
      <c r="S39" s="114"/>
      <c r="T39" s="104">
        <f t="shared" si="3"/>
        <v>780.0967760377359</v>
      </c>
      <c r="U39" s="105"/>
      <c r="V39" s="7"/>
      <c r="Z39" s="28">
        <v>789.0088</v>
      </c>
      <c r="AA39" s="19" t="s">
        <v>29</v>
      </c>
      <c r="AB39" s="8"/>
      <c r="AC39" s="9"/>
      <c r="AD39" s="50"/>
      <c r="AE39" s="15"/>
    </row>
    <row r="40" spans="1:31" s="6" customFormat="1" ht="12.75" customHeight="1">
      <c r="A40" s="97"/>
      <c r="B40" s="98"/>
      <c r="C40" s="99"/>
      <c r="D40" s="98"/>
      <c r="E40" s="100"/>
      <c r="F40" s="101"/>
      <c r="G40" s="100"/>
      <c r="H40" s="101"/>
      <c r="I40" s="37"/>
      <c r="J40" s="31">
        <f t="shared" si="4"/>
        <v>91775</v>
      </c>
      <c r="K40" s="102">
        <f t="shared" si="5"/>
        <v>779.4757864150944</v>
      </c>
      <c r="L40" s="103"/>
      <c r="M40" s="35">
        <v>16</v>
      </c>
      <c r="N40" s="110">
        <v>0.045</v>
      </c>
      <c r="O40" s="111"/>
      <c r="P40" s="106">
        <f t="shared" si="2"/>
        <v>0.72</v>
      </c>
      <c r="Q40" s="107"/>
      <c r="R40" s="113"/>
      <c r="S40" s="114"/>
      <c r="T40" s="104">
        <f t="shared" si="3"/>
        <v>780.1957864150944</v>
      </c>
      <c r="U40" s="105"/>
      <c r="V40" s="7"/>
      <c r="Z40" s="29"/>
      <c r="AA40" s="23"/>
      <c r="AB40" s="8"/>
      <c r="AC40" s="9"/>
      <c r="AD40" s="50"/>
      <c r="AE40" s="15"/>
    </row>
    <row r="41" spans="1:31" s="6" customFormat="1" ht="12.75" customHeight="1">
      <c r="A41" s="97"/>
      <c r="B41" s="98"/>
      <c r="C41" s="99"/>
      <c r="D41" s="98"/>
      <c r="E41" s="100"/>
      <c r="F41" s="101"/>
      <c r="G41" s="100"/>
      <c r="H41" s="101"/>
      <c r="I41" s="37"/>
      <c r="J41" s="31">
        <f>J40+25</f>
        <v>91800</v>
      </c>
      <c r="K41" s="102">
        <f t="shared" si="5"/>
        <v>779.6364949056605</v>
      </c>
      <c r="L41" s="103"/>
      <c r="M41" s="35">
        <v>16</v>
      </c>
      <c r="N41" s="110">
        <v>0.045</v>
      </c>
      <c r="O41" s="111"/>
      <c r="P41" s="106">
        <f t="shared" si="2"/>
        <v>0.72</v>
      </c>
      <c r="Q41" s="107"/>
      <c r="R41" s="110"/>
      <c r="S41" s="111"/>
      <c r="T41" s="104">
        <f t="shared" si="3"/>
        <v>780.3564949056605</v>
      </c>
      <c r="U41" s="105"/>
      <c r="V41" s="7"/>
      <c r="Z41" s="24" t="s">
        <v>30</v>
      </c>
      <c r="AA41" s="23"/>
      <c r="AB41" s="8"/>
      <c r="AC41" s="9"/>
      <c r="AD41" s="50"/>
      <c r="AE41" s="15"/>
    </row>
    <row r="42" spans="1:30" s="6" customFormat="1" ht="12.75" customHeight="1">
      <c r="A42" s="97"/>
      <c r="B42" s="98"/>
      <c r="C42" s="99"/>
      <c r="D42" s="98"/>
      <c r="E42" s="100"/>
      <c r="F42" s="101"/>
      <c r="G42" s="100"/>
      <c r="H42" s="101"/>
      <c r="I42" s="37"/>
      <c r="J42" s="31">
        <f>J41+25</f>
        <v>91825</v>
      </c>
      <c r="K42" s="102">
        <f t="shared" si="5"/>
        <v>779.858901509434</v>
      </c>
      <c r="L42" s="103"/>
      <c r="M42" s="35">
        <v>16</v>
      </c>
      <c r="N42" s="110">
        <v>0.045</v>
      </c>
      <c r="O42" s="111"/>
      <c r="P42" s="106">
        <f t="shared" si="2"/>
        <v>0.72</v>
      </c>
      <c r="Q42" s="107"/>
      <c r="R42" s="113"/>
      <c r="S42" s="114"/>
      <c r="T42" s="104">
        <f t="shared" si="3"/>
        <v>780.578901509434</v>
      </c>
      <c r="U42" s="105"/>
      <c r="V42" s="7"/>
      <c r="AD42" s="51"/>
    </row>
    <row r="43" spans="1:30" s="6" customFormat="1" ht="12.75" customHeight="1">
      <c r="A43" s="97"/>
      <c r="B43" s="98"/>
      <c r="C43" s="99"/>
      <c r="D43" s="98"/>
      <c r="E43" s="100"/>
      <c r="F43" s="101"/>
      <c r="G43" s="100"/>
      <c r="H43" s="101"/>
      <c r="I43" s="37"/>
      <c r="J43" s="31">
        <f t="shared" si="4"/>
        <v>91850</v>
      </c>
      <c r="K43" s="102">
        <f t="shared" si="5"/>
        <v>780.1430062264151</v>
      </c>
      <c r="L43" s="103"/>
      <c r="M43" s="35">
        <v>16</v>
      </c>
      <c r="N43" s="110">
        <v>0.045</v>
      </c>
      <c r="O43" s="111"/>
      <c r="P43" s="106">
        <f t="shared" si="2"/>
        <v>0.72</v>
      </c>
      <c r="Q43" s="107"/>
      <c r="R43" s="113"/>
      <c r="S43" s="114"/>
      <c r="T43" s="104">
        <f t="shared" si="3"/>
        <v>780.8630062264151</v>
      </c>
      <c r="U43" s="105"/>
      <c r="V43" s="36"/>
      <c r="Y43" s="39"/>
      <c r="AD43" s="51"/>
    </row>
    <row r="44" spans="1:30" s="6" customFormat="1" ht="12.75" customHeight="1">
      <c r="A44" s="97"/>
      <c r="B44" s="98"/>
      <c r="C44" s="99"/>
      <c r="D44" s="98"/>
      <c r="E44" s="100"/>
      <c r="F44" s="101"/>
      <c r="G44" s="100"/>
      <c r="H44" s="101"/>
      <c r="I44" s="37"/>
      <c r="J44" s="31">
        <f t="shared" si="4"/>
        <v>91875</v>
      </c>
      <c r="K44" s="102">
        <f t="shared" si="5"/>
        <v>780.4888090566037</v>
      </c>
      <c r="L44" s="103"/>
      <c r="M44" s="35">
        <v>16</v>
      </c>
      <c r="N44" s="110">
        <v>0.045</v>
      </c>
      <c r="O44" s="111"/>
      <c r="P44" s="106">
        <f t="shared" si="2"/>
        <v>0.72</v>
      </c>
      <c r="Q44" s="107"/>
      <c r="R44" s="113"/>
      <c r="S44" s="114"/>
      <c r="T44" s="104">
        <f t="shared" si="3"/>
        <v>781.2088090566037</v>
      </c>
      <c r="U44" s="105"/>
      <c r="V44" s="36"/>
      <c r="Y44" s="39"/>
      <c r="AD44" s="51"/>
    </row>
    <row r="45" spans="1:30" s="6" customFormat="1" ht="12.75" customHeight="1">
      <c r="A45" s="97"/>
      <c r="B45" s="98"/>
      <c r="C45" s="99"/>
      <c r="D45" s="98"/>
      <c r="E45" s="100"/>
      <c r="F45" s="101"/>
      <c r="G45" s="100"/>
      <c r="H45" s="101"/>
      <c r="I45" s="37"/>
      <c r="J45" s="31">
        <f t="shared" si="4"/>
        <v>91900</v>
      </c>
      <c r="K45" s="102">
        <f t="shared" si="5"/>
        <v>780.89631</v>
      </c>
      <c r="L45" s="103"/>
      <c r="M45" s="35">
        <v>16</v>
      </c>
      <c r="N45" s="110">
        <v>0.045</v>
      </c>
      <c r="O45" s="111"/>
      <c r="P45" s="106">
        <f t="shared" si="2"/>
        <v>0.72</v>
      </c>
      <c r="Q45" s="107"/>
      <c r="R45" s="113"/>
      <c r="S45" s="114"/>
      <c r="T45" s="104">
        <f t="shared" si="3"/>
        <v>781.61631</v>
      </c>
      <c r="U45" s="105"/>
      <c r="V45" s="36"/>
      <c r="Y45" s="39"/>
      <c r="AD45" s="51"/>
    </row>
    <row r="46" spans="1:30" s="6" customFormat="1" ht="12.75" customHeight="1">
      <c r="A46" s="97"/>
      <c r="B46" s="98"/>
      <c r="C46" s="99"/>
      <c r="D46" s="98"/>
      <c r="E46" s="100"/>
      <c r="F46" s="101"/>
      <c r="G46" s="100"/>
      <c r="H46" s="101"/>
      <c r="I46" s="37"/>
      <c r="J46" s="31">
        <f>J45+25</f>
        <v>91925</v>
      </c>
      <c r="K46" s="102">
        <f t="shared" si="5"/>
        <v>781.3655090566039</v>
      </c>
      <c r="L46" s="103"/>
      <c r="M46" s="35">
        <v>16</v>
      </c>
      <c r="N46" s="110">
        <v>0.045</v>
      </c>
      <c r="O46" s="111"/>
      <c r="P46" s="106">
        <f t="shared" si="2"/>
        <v>0.72</v>
      </c>
      <c r="Q46" s="107"/>
      <c r="R46" s="113"/>
      <c r="S46" s="114"/>
      <c r="T46" s="104">
        <f t="shared" si="3"/>
        <v>782.0855090566039</v>
      </c>
      <c r="U46" s="105"/>
      <c r="V46" s="36"/>
      <c r="Y46" s="39"/>
      <c r="AD46" s="51"/>
    </row>
    <row r="47" spans="1:30" s="6" customFormat="1" ht="12.75" customHeight="1">
      <c r="A47" s="97"/>
      <c r="B47" s="98"/>
      <c r="C47" s="99"/>
      <c r="D47" s="98"/>
      <c r="E47" s="100"/>
      <c r="F47" s="101"/>
      <c r="G47" s="100"/>
      <c r="H47" s="101"/>
      <c r="I47" s="37"/>
      <c r="J47" s="31">
        <f>J46+25</f>
        <v>91950</v>
      </c>
      <c r="K47" s="102">
        <f t="shared" si="5"/>
        <v>781.8964062264151</v>
      </c>
      <c r="L47" s="103"/>
      <c r="M47" s="35">
        <v>16</v>
      </c>
      <c r="N47" s="110">
        <v>0.045</v>
      </c>
      <c r="O47" s="111"/>
      <c r="P47" s="106">
        <f>N47*M47</f>
        <v>0.72</v>
      </c>
      <c r="Q47" s="107"/>
      <c r="R47" s="113"/>
      <c r="S47" s="114"/>
      <c r="T47" s="104">
        <f t="shared" si="3"/>
        <v>782.6164062264152</v>
      </c>
      <c r="U47" s="105"/>
      <c r="V47" s="36"/>
      <c r="Y47" s="39"/>
      <c r="AD47" s="51"/>
    </row>
    <row r="48" spans="1:31" s="6" customFormat="1" ht="12.75" customHeight="1">
      <c r="A48" s="97"/>
      <c r="B48" s="98"/>
      <c r="C48" s="99"/>
      <c r="D48" s="98"/>
      <c r="E48" s="100"/>
      <c r="F48" s="101"/>
      <c r="G48" s="100"/>
      <c r="H48" s="101"/>
      <c r="I48" s="37"/>
      <c r="J48" s="31">
        <f t="shared" si="4"/>
        <v>91975</v>
      </c>
      <c r="K48" s="102">
        <f t="shared" si="5"/>
        <v>782.4890015094339</v>
      </c>
      <c r="L48" s="103"/>
      <c r="M48" s="35">
        <v>16</v>
      </c>
      <c r="N48" s="110">
        <v>0.045</v>
      </c>
      <c r="O48" s="111"/>
      <c r="P48" s="106">
        <f t="shared" si="2"/>
        <v>0.72</v>
      </c>
      <c r="Q48" s="107"/>
      <c r="R48" s="113"/>
      <c r="S48" s="114"/>
      <c r="T48" s="104">
        <f t="shared" si="3"/>
        <v>783.209001509434</v>
      </c>
      <c r="U48" s="105"/>
      <c r="V48" s="36"/>
      <c r="Y48" s="39"/>
      <c r="Z48" s="24"/>
      <c r="AA48" s="14"/>
      <c r="AB48" s="14"/>
      <c r="AC48" s="15"/>
      <c r="AD48" s="48"/>
      <c r="AE48" s="15"/>
    </row>
    <row r="49" spans="1:31" s="6" customFormat="1" ht="12.75" customHeight="1">
      <c r="A49" s="97"/>
      <c r="B49" s="98"/>
      <c r="C49" s="99"/>
      <c r="D49" s="98"/>
      <c r="E49" s="100"/>
      <c r="F49" s="101"/>
      <c r="G49" s="100"/>
      <c r="H49" s="101"/>
      <c r="I49" s="37"/>
      <c r="J49" s="31">
        <f t="shared" si="4"/>
        <v>92000</v>
      </c>
      <c r="K49" s="102">
        <f t="shared" si="5"/>
        <v>783.1432949056604</v>
      </c>
      <c r="L49" s="103"/>
      <c r="M49" s="35">
        <v>16</v>
      </c>
      <c r="N49" s="110">
        <v>0.045</v>
      </c>
      <c r="O49" s="111"/>
      <c r="P49" s="106">
        <f t="shared" si="2"/>
        <v>0.72</v>
      </c>
      <c r="Q49" s="107"/>
      <c r="R49" s="113"/>
      <c r="S49" s="114"/>
      <c r="T49" s="104">
        <f t="shared" si="3"/>
        <v>783.8632949056604</v>
      </c>
      <c r="U49" s="105"/>
      <c r="V49" s="36"/>
      <c r="Y49" s="39"/>
      <c r="Z49" s="20"/>
      <c r="AA49" s="14"/>
      <c r="AB49" s="14"/>
      <c r="AC49" s="15"/>
      <c r="AD49" s="48"/>
      <c r="AE49" s="15"/>
    </row>
    <row r="50" spans="1:31" s="6" customFormat="1" ht="12.75" customHeight="1">
      <c r="A50" s="97"/>
      <c r="B50" s="98"/>
      <c r="C50" s="99"/>
      <c r="D50" s="98"/>
      <c r="E50" s="100"/>
      <c r="F50" s="101"/>
      <c r="G50" s="100"/>
      <c r="H50" s="101"/>
      <c r="I50" s="37"/>
      <c r="J50" s="31">
        <f t="shared" si="4"/>
        <v>92025</v>
      </c>
      <c r="K50" s="102">
        <f t="shared" si="5"/>
        <v>783.8592864150943</v>
      </c>
      <c r="L50" s="103"/>
      <c r="M50" s="35">
        <v>16</v>
      </c>
      <c r="N50" s="110">
        <v>0.045</v>
      </c>
      <c r="O50" s="111"/>
      <c r="P50" s="106">
        <f t="shared" si="2"/>
        <v>0.72</v>
      </c>
      <c r="Q50" s="107"/>
      <c r="R50" s="113"/>
      <c r="S50" s="114"/>
      <c r="T50" s="104">
        <f t="shared" si="3"/>
        <v>784.5792864150943</v>
      </c>
      <c r="U50" s="105"/>
      <c r="V50" s="36"/>
      <c r="Y50" s="39"/>
      <c r="Z50" s="25"/>
      <c r="AA50" s="19"/>
      <c r="AB50" s="8"/>
      <c r="AC50" s="9"/>
      <c r="AD50" s="49"/>
      <c r="AE50" s="19"/>
    </row>
    <row r="51" spans="1:31" s="6" customFormat="1" ht="12.75" customHeight="1">
      <c r="A51" s="97"/>
      <c r="B51" s="98"/>
      <c r="C51" s="99"/>
      <c r="D51" s="98"/>
      <c r="E51" s="100"/>
      <c r="F51" s="101"/>
      <c r="G51" s="100"/>
      <c r="H51" s="101"/>
      <c r="I51" s="37"/>
      <c r="J51" s="84">
        <v>92043.48</v>
      </c>
      <c r="K51" s="102">
        <f t="shared" si="5"/>
        <v>784.428207399366</v>
      </c>
      <c r="L51" s="103"/>
      <c r="M51" s="35">
        <v>16</v>
      </c>
      <c r="N51" s="134">
        <f>0.045-((0.045-0.016)/($J$57-$J$51))*($J51-$J$51)</f>
        <v>0.045</v>
      </c>
      <c r="O51" s="135"/>
      <c r="P51" s="106">
        <f>N51*M51</f>
        <v>0.72</v>
      </c>
      <c r="Q51" s="107"/>
      <c r="R51" s="113" t="s">
        <v>40</v>
      </c>
      <c r="S51" s="114"/>
      <c r="T51" s="104">
        <f>P51+K51</f>
        <v>785.148207399366</v>
      </c>
      <c r="U51" s="105"/>
      <c r="V51" s="83" t="s">
        <v>59</v>
      </c>
      <c r="Y51" s="39"/>
      <c r="Z51" s="52"/>
      <c r="AA51" s="19"/>
      <c r="AB51" s="8"/>
      <c r="AC51" s="9"/>
      <c r="AD51" s="49"/>
      <c r="AE51" s="22"/>
    </row>
    <row r="52" spans="1:31" s="6" customFormat="1" ht="12.75" customHeight="1">
      <c r="A52" s="97"/>
      <c r="B52" s="98"/>
      <c r="C52" s="99"/>
      <c r="D52" s="98"/>
      <c r="E52" s="100"/>
      <c r="F52" s="101"/>
      <c r="G52" s="100"/>
      <c r="H52" s="101"/>
      <c r="I52" s="37"/>
      <c r="J52" s="31">
        <f>J50+25</f>
        <v>92050</v>
      </c>
      <c r="K52" s="102">
        <f t="shared" si="5"/>
        <v>784.6369760377358</v>
      </c>
      <c r="L52" s="103"/>
      <c r="M52" s="35">
        <v>16</v>
      </c>
      <c r="N52" s="134">
        <f aca="true" t="shared" si="6" ref="N52:N57">0.045-((0.045-0.016)/($J$57-$J$51))*($J52-$J$51)</f>
        <v>0.04316623023954886</v>
      </c>
      <c r="O52" s="135"/>
      <c r="P52" s="106">
        <f t="shared" si="2"/>
        <v>0.6906596838327818</v>
      </c>
      <c r="Q52" s="107"/>
      <c r="R52" s="113" t="s">
        <v>40</v>
      </c>
      <c r="S52" s="114"/>
      <c r="T52" s="104">
        <f t="shared" si="3"/>
        <v>785.3276357215686</v>
      </c>
      <c r="U52" s="105"/>
      <c r="V52" s="36"/>
      <c r="Y52" s="39"/>
      <c r="Z52" s="25"/>
      <c r="AA52" s="19"/>
      <c r="AB52" s="8"/>
      <c r="AC52" s="9"/>
      <c r="AD52" s="49"/>
      <c r="AE52" s="22"/>
    </row>
    <row r="53" spans="1:31" s="6" customFormat="1" ht="12.75" customHeight="1">
      <c r="A53" s="97"/>
      <c r="B53" s="98"/>
      <c r="C53" s="99"/>
      <c r="D53" s="98"/>
      <c r="E53" s="100"/>
      <c r="F53" s="101"/>
      <c r="G53" s="100"/>
      <c r="H53" s="101"/>
      <c r="I53" s="37"/>
      <c r="J53" s="31">
        <f>J52+25</f>
        <v>92075</v>
      </c>
      <c r="K53" s="102">
        <f t="shared" si="5"/>
        <v>785.4763637735849</v>
      </c>
      <c r="L53" s="103"/>
      <c r="M53" s="35">
        <v>16</v>
      </c>
      <c r="N53" s="134">
        <f t="shared" si="6"/>
        <v>0.03613490447095225</v>
      </c>
      <c r="O53" s="135"/>
      <c r="P53" s="106">
        <f t="shared" si="2"/>
        <v>0.578158471535236</v>
      </c>
      <c r="Q53" s="107"/>
      <c r="R53" s="113" t="s">
        <v>40</v>
      </c>
      <c r="S53" s="114"/>
      <c r="T53" s="104">
        <f t="shared" si="3"/>
        <v>786.0545222451202</v>
      </c>
      <c r="U53" s="105"/>
      <c r="V53" s="36"/>
      <c r="Y53" s="39"/>
      <c r="Z53" s="52"/>
      <c r="AA53" s="19"/>
      <c r="AB53" s="8"/>
      <c r="AC53" s="9"/>
      <c r="AD53" s="50"/>
      <c r="AE53" s="15"/>
    </row>
    <row r="54" spans="1:31" s="6" customFormat="1" ht="12.75" customHeight="1">
      <c r="A54" s="97"/>
      <c r="B54" s="98"/>
      <c r="C54" s="99"/>
      <c r="D54" s="98"/>
      <c r="E54" s="100"/>
      <c r="F54" s="101"/>
      <c r="G54" s="100"/>
      <c r="H54" s="101"/>
      <c r="I54" s="37"/>
      <c r="J54" s="86">
        <v>92096.2777</v>
      </c>
      <c r="K54" s="102">
        <f t="shared" si="5"/>
        <v>786.2393758580876</v>
      </c>
      <c r="L54" s="103"/>
      <c r="M54" s="35">
        <v>16</v>
      </c>
      <c r="N54" s="134">
        <f t="shared" si="6"/>
        <v>0.030150486858691844</v>
      </c>
      <c r="O54" s="135"/>
      <c r="P54" s="106">
        <f>N54*M54</f>
        <v>0.4824077897390695</v>
      </c>
      <c r="Q54" s="107"/>
      <c r="R54" s="113" t="s">
        <v>40</v>
      </c>
      <c r="S54" s="114"/>
      <c r="T54" s="104">
        <f>P54+K54</f>
        <v>786.7217836478267</v>
      </c>
      <c r="U54" s="105"/>
      <c r="V54" s="54" t="s">
        <v>32</v>
      </c>
      <c r="Y54" s="39"/>
      <c r="Z54" s="25"/>
      <c r="AA54" s="19"/>
      <c r="AB54" s="8"/>
      <c r="AC54" s="9"/>
      <c r="AD54" s="50"/>
      <c r="AE54" s="15"/>
    </row>
    <row r="55" spans="1:31" s="6" customFormat="1" ht="12.75" customHeight="1">
      <c r="A55" s="97"/>
      <c r="B55" s="98"/>
      <c r="C55" s="99"/>
      <c r="D55" s="98"/>
      <c r="E55" s="100"/>
      <c r="F55" s="101"/>
      <c r="G55" s="100"/>
      <c r="H55" s="101"/>
      <c r="I55" s="37"/>
      <c r="J55" s="31">
        <f>J53+25</f>
        <v>92100</v>
      </c>
      <c r="K55" s="102">
        <f t="shared" si="5"/>
        <v>786.3774496226415</v>
      </c>
      <c r="L55" s="103"/>
      <c r="M55" s="35">
        <v>16</v>
      </c>
      <c r="N55" s="134">
        <f t="shared" si="6"/>
        <v>0.029103578702355647</v>
      </c>
      <c r="O55" s="135"/>
      <c r="P55" s="106">
        <f t="shared" si="2"/>
        <v>0.46565725923769036</v>
      </c>
      <c r="Q55" s="107"/>
      <c r="R55" s="113" t="s">
        <v>40</v>
      </c>
      <c r="S55" s="114"/>
      <c r="T55" s="104">
        <f t="shared" si="3"/>
        <v>786.8431068818792</v>
      </c>
      <c r="U55" s="105"/>
      <c r="V55" s="36"/>
      <c r="Y55" s="39"/>
      <c r="Z55" s="25"/>
      <c r="AA55" s="19"/>
      <c r="AB55" s="8"/>
      <c r="AC55" s="9"/>
      <c r="AD55" s="50"/>
      <c r="AE55" s="15"/>
    </row>
    <row r="56" spans="1:31" s="6" customFormat="1" ht="12.75" customHeight="1">
      <c r="A56" s="97"/>
      <c r="B56" s="98"/>
      <c r="C56" s="99"/>
      <c r="D56" s="98"/>
      <c r="E56" s="100"/>
      <c r="F56" s="101"/>
      <c r="G56" s="100"/>
      <c r="H56" s="101"/>
      <c r="I56" s="37"/>
      <c r="J56" s="31">
        <f t="shared" si="4"/>
        <v>92125</v>
      </c>
      <c r="K56" s="102">
        <f t="shared" si="5"/>
        <v>787.3402335849057</v>
      </c>
      <c r="L56" s="103"/>
      <c r="M56" s="37">
        <v>16</v>
      </c>
      <c r="N56" s="134">
        <f t="shared" si="6"/>
        <v>0.022072252933759043</v>
      </c>
      <c r="O56" s="135"/>
      <c r="P56" s="112">
        <f aca="true" t="shared" si="7" ref="P56:P61">N56*M56</f>
        <v>0.3531560469401447</v>
      </c>
      <c r="Q56" s="101"/>
      <c r="R56" s="113" t="s">
        <v>40</v>
      </c>
      <c r="S56" s="114"/>
      <c r="T56" s="104">
        <f aca="true" t="shared" si="8" ref="T56:T61">P56+K56</f>
        <v>787.6933896318459</v>
      </c>
      <c r="U56" s="105"/>
      <c r="V56" s="36"/>
      <c r="Y56" s="39"/>
      <c r="Z56" s="52"/>
      <c r="AA56" s="19"/>
      <c r="AB56" s="8"/>
      <c r="AC56" s="9"/>
      <c r="AD56" s="50"/>
      <c r="AE56" s="15"/>
    </row>
    <row r="57" spans="1:31" s="6" customFormat="1" ht="12.75" customHeight="1">
      <c r="A57" s="97"/>
      <c r="B57" s="98"/>
      <c r="C57" s="99"/>
      <c r="D57" s="98"/>
      <c r="E57" s="100"/>
      <c r="F57" s="101"/>
      <c r="G57" s="100"/>
      <c r="H57" s="101"/>
      <c r="I57" s="37"/>
      <c r="J57" s="84">
        <v>92146.59</v>
      </c>
      <c r="K57" s="102">
        <f t="shared" si="5"/>
        <v>788.2213424394263</v>
      </c>
      <c r="L57" s="103"/>
      <c r="M57" s="35">
        <v>16</v>
      </c>
      <c r="N57" s="134">
        <f t="shared" si="6"/>
        <v>0.015999999999999997</v>
      </c>
      <c r="O57" s="135"/>
      <c r="P57" s="106">
        <f t="shared" si="7"/>
        <v>0.25599999999999995</v>
      </c>
      <c r="Q57" s="107"/>
      <c r="R57" s="113" t="s">
        <v>40</v>
      </c>
      <c r="S57" s="114"/>
      <c r="T57" s="104">
        <f t="shared" si="8"/>
        <v>788.4773424394263</v>
      </c>
      <c r="U57" s="105"/>
      <c r="V57" s="36"/>
      <c r="Y57" s="39"/>
      <c r="Z57" s="52"/>
      <c r="AA57" s="19"/>
      <c r="AB57" s="8"/>
      <c r="AC57" s="9"/>
      <c r="AD57" s="50"/>
      <c r="AE57" s="15"/>
    </row>
    <row r="58" spans="1:31" s="6" customFormat="1" ht="12.75" customHeight="1">
      <c r="A58" s="97"/>
      <c r="B58" s="98"/>
      <c r="C58" s="99"/>
      <c r="D58" s="98"/>
      <c r="E58" s="100"/>
      <c r="F58" s="101"/>
      <c r="G58" s="100"/>
      <c r="H58" s="101"/>
      <c r="I58" s="37"/>
      <c r="J58" s="31">
        <f>J56+25</f>
        <v>92150</v>
      </c>
      <c r="K58" s="102">
        <f t="shared" si="5"/>
        <v>788.3647156603773</v>
      </c>
      <c r="L58" s="103"/>
      <c r="M58" s="37">
        <v>16</v>
      </c>
      <c r="N58" s="100">
        <v>0.016</v>
      </c>
      <c r="O58" s="101"/>
      <c r="P58" s="106">
        <f t="shared" si="7"/>
        <v>0.256</v>
      </c>
      <c r="Q58" s="107"/>
      <c r="R58" s="108"/>
      <c r="S58" s="98"/>
      <c r="T58" s="104">
        <f t="shared" si="8"/>
        <v>788.6207156603773</v>
      </c>
      <c r="U58" s="105"/>
      <c r="V58" s="36"/>
      <c r="Y58" s="39"/>
      <c r="Z58" s="52"/>
      <c r="AA58" s="19"/>
      <c r="AB58" s="8"/>
      <c r="AC58" s="9"/>
      <c r="AD58" s="50"/>
      <c r="AE58" s="15"/>
    </row>
    <row r="59" spans="1:31" s="6" customFormat="1" ht="12.75" customHeight="1">
      <c r="A59" s="97"/>
      <c r="B59" s="98"/>
      <c r="C59" s="99"/>
      <c r="D59" s="98"/>
      <c r="E59" s="100"/>
      <c r="F59" s="101"/>
      <c r="G59" s="100"/>
      <c r="H59" s="101"/>
      <c r="I59" s="37"/>
      <c r="J59" s="55">
        <v>92165</v>
      </c>
      <c r="K59" s="102">
        <f t="shared" si="5"/>
        <v>789.00902</v>
      </c>
      <c r="L59" s="103"/>
      <c r="M59" s="37">
        <v>16</v>
      </c>
      <c r="N59" s="100">
        <v>0.016</v>
      </c>
      <c r="O59" s="101"/>
      <c r="P59" s="106">
        <f t="shared" si="7"/>
        <v>0.256</v>
      </c>
      <c r="Q59" s="107"/>
      <c r="R59" s="108"/>
      <c r="S59" s="109"/>
      <c r="T59" s="104">
        <f t="shared" si="8"/>
        <v>789.2650199999999</v>
      </c>
      <c r="U59" s="105"/>
      <c r="V59" s="36"/>
      <c r="Y59" s="39"/>
      <c r="Z59" s="28"/>
      <c r="AA59" s="19"/>
      <c r="AB59" s="8"/>
      <c r="AC59" s="9"/>
      <c r="AD59" s="50"/>
      <c r="AE59" s="15"/>
    </row>
    <row r="60" spans="1:31" s="6" customFormat="1" ht="12.75" customHeight="1">
      <c r="A60" s="97"/>
      <c r="B60" s="98"/>
      <c r="C60" s="99"/>
      <c r="D60" s="98"/>
      <c r="E60" s="100"/>
      <c r="F60" s="101"/>
      <c r="G60" s="100"/>
      <c r="H60" s="101"/>
      <c r="I60" s="37"/>
      <c r="J60" s="31">
        <f>J58+25</f>
        <v>92175</v>
      </c>
      <c r="K60" s="118">
        <f>$Z$39+($AD$36*($J60-$Z$38))</f>
        <v>789.44574</v>
      </c>
      <c r="L60" s="119"/>
      <c r="M60" s="37">
        <v>16</v>
      </c>
      <c r="N60" s="100">
        <v>0.016</v>
      </c>
      <c r="O60" s="101"/>
      <c r="P60" s="106">
        <f t="shared" si="7"/>
        <v>0.256</v>
      </c>
      <c r="Q60" s="107"/>
      <c r="R60" s="108"/>
      <c r="S60" s="98"/>
      <c r="T60" s="104">
        <f t="shared" si="8"/>
        <v>789.70174</v>
      </c>
      <c r="U60" s="105"/>
      <c r="V60" s="36"/>
      <c r="Y60" s="39"/>
      <c r="Z60" s="24"/>
      <c r="AA60" s="23"/>
      <c r="AB60" s="8"/>
      <c r="AC60" s="9"/>
      <c r="AD60" s="50"/>
      <c r="AE60" s="15"/>
    </row>
    <row r="61" spans="1:31" s="6" customFormat="1" ht="12.75" customHeight="1">
      <c r="A61" s="97"/>
      <c r="B61" s="98"/>
      <c r="C61" s="99"/>
      <c r="D61" s="98"/>
      <c r="E61" s="100"/>
      <c r="F61" s="101"/>
      <c r="G61" s="100"/>
      <c r="H61" s="101"/>
      <c r="I61" s="37"/>
      <c r="J61" s="31">
        <f>J60+25</f>
        <v>92200</v>
      </c>
      <c r="K61" s="118">
        <f>$Z$39+($AD$36*($J61-$Z$38))</f>
        <v>790.5380899999999</v>
      </c>
      <c r="L61" s="119"/>
      <c r="M61" s="37">
        <v>16</v>
      </c>
      <c r="N61" s="100">
        <v>0.016</v>
      </c>
      <c r="O61" s="101"/>
      <c r="P61" s="106">
        <f t="shared" si="7"/>
        <v>0.256</v>
      </c>
      <c r="Q61" s="107"/>
      <c r="R61" s="108"/>
      <c r="S61" s="98"/>
      <c r="T61" s="104">
        <f t="shared" si="8"/>
        <v>790.7940899999999</v>
      </c>
      <c r="U61" s="105"/>
      <c r="V61" s="36"/>
      <c r="Y61" s="39"/>
      <c r="Z61" s="24"/>
      <c r="AA61" s="23"/>
      <c r="AB61" s="8"/>
      <c r="AC61" s="9"/>
      <c r="AD61" s="50"/>
      <c r="AE61" s="15"/>
    </row>
    <row r="62" spans="1:31" s="6" customFormat="1" ht="12.75" customHeight="1">
      <c r="A62" s="130"/>
      <c r="B62" s="124"/>
      <c r="C62" s="131"/>
      <c r="D62" s="124"/>
      <c r="E62" s="132"/>
      <c r="F62" s="133"/>
      <c r="G62" s="132"/>
      <c r="H62" s="133"/>
      <c r="I62" s="64"/>
      <c r="J62" s="67"/>
      <c r="K62" s="123"/>
      <c r="L62" s="133"/>
      <c r="M62" s="64"/>
      <c r="N62" s="123"/>
      <c r="O62" s="124"/>
      <c r="P62" s="125"/>
      <c r="Q62" s="126"/>
      <c r="R62" s="127"/>
      <c r="S62" s="124"/>
      <c r="T62" s="128"/>
      <c r="U62" s="129"/>
      <c r="V62" s="66"/>
      <c r="Y62" s="39"/>
      <c r="Z62" s="24"/>
      <c r="AA62" s="23"/>
      <c r="AB62" s="8"/>
      <c r="AC62" s="9"/>
      <c r="AD62" s="50"/>
      <c r="AE62" s="15"/>
    </row>
    <row r="63" spans="1:31" s="6" customFormat="1" ht="12.75" customHeight="1">
      <c r="A63" s="97"/>
      <c r="B63" s="98"/>
      <c r="C63" s="99"/>
      <c r="D63" s="98"/>
      <c r="E63" s="100"/>
      <c r="F63" s="101"/>
      <c r="G63" s="100"/>
      <c r="H63" s="101"/>
      <c r="I63" s="37"/>
      <c r="J63" s="41"/>
      <c r="K63" s="112"/>
      <c r="L63" s="101"/>
      <c r="M63" s="37"/>
      <c r="N63" s="112"/>
      <c r="O63" s="98"/>
      <c r="P63" s="122"/>
      <c r="Q63" s="121"/>
      <c r="R63" s="108"/>
      <c r="S63" s="98"/>
      <c r="T63" s="118"/>
      <c r="U63" s="119"/>
      <c r="V63" s="36"/>
      <c r="Y63" s="39"/>
      <c r="Z63" s="24"/>
      <c r="AA63" s="23"/>
      <c r="AB63" s="8"/>
      <c r="AC63" s="9"/>
      <c r="AD63" s="50"/>
      <c r="AE63" s="15"/>
    </row>
    <row r="64" spans="1:31" s="6" customFormat="1" ht="12.75" customHeight="1">
      <c r="A64" s="97"/>
      <c r="B64" s="98"/>
      <c r="C64" s="99"/>
      <c r="D64" s="98"/>
      <c r="E64" s="100"/>
      <c r="F64" s="101"/>
      <c r="G64" s="100"/>
      <c r="H64" s="101"/>
      <c r="I64" s="37"/>
      <c r="J64" s="41"/>
      <c r="K64" s="112"/>
      <c r="L64" s="101"/>
      <c r="M64" s="37"/>
      <c r="N64" s="112"/>
      <c r="O64" s="98"/>
      <c r="P64" s="122"/>
      <c r="Q64" s="121"/>
      <c r="R64" s="108"/>
      <c r="S64" s="98"/>
      <c r="T64" s="118"/>
      <c r="U64" s="119"/>
      <c r="V64" s="36"/>
      <c r="Z64" s="24"/>
      <c r="AA64" s="23"/>
      <c r="AB64" s="8"/>
      <c r="AC64" s="9"/>
      <c r="AD64" s="50"/>
      <c r="AE64" s="15"/>
    </row>
    <row r="65" spans="1:31" s="6" customFormat="1" ht="12.75" customHeight="1">
      <c r="A65" s="97"/>
      <c r="B65" s="98"/>
      <c r="C65" s="99"/>
      <c r="D65" s="98"/>
      <c r="E65" s="100"/>
      <c r="F65" s="101"/>
      <c r="G65" s="100"/>
      <c r="H65" s="101"/>
      <c r="I65" s="37"/>
      <c r="J65" s="41"/>
      <c r="K65" s="112"/>
      <c r="L65" s="101"/>
      <c r="M65" s="37"/>
      <c r="N65" s="112"/>
      <c r="O65" s="98"/>
      <c r="P65" s="122"/>
      <c r="Q65" s="121"/>
      <c r="R65" s="108"/>
      <c r="S65" s="98"/>
      <c r="T65" s="118"/>
      <c r="U65" s="119"/>
      <c r="V65" s="36"/>
      <c r="Z65" s="24"/>
      <c r="AA65" s="14"/>
      <c r="AB65" s="14"/>
      <c r="AC65" s="15"/>
      <c r="AD65" s="48"/>
      <c r="AE65" s="15"/>
    </row>
    <row r="66" spans="1:31" s="6" customFormat="1" ht="12.75" customHeight="1">
      <c r="A66" s="97"/>
      <c r="B66" s="98"/>
      <c r="C66" s="99"/>
      <c r="D66" s="98"/>
      <c r="E66" s="100"/>
      <c r="F66" s="101"/>
      <c r="G66" s="100"/>
      <c r="H66" s="101"/>
      <c r="I66" s="37"/>
      <c r="J66" s="41"/>
      <c r="K66" s="112"/>
      <c r="L66" s="101"/>
      <c r="M66" s="37"/>
      <c r="N66" s="112"/>
      <c r="O66" s="98"/>
      <c r="P66" s="122"/>
      <c r="Q66" s="121"/>
      <c r="R66" s="108"/>
      <c r="S66" s="98"/>
      <c r="T66" s="118"/>
      <c r="U66" s="119"/>
      <c r="V66" s="36"/>
      <c r="Z66" s="24"/>
      <c r="AA66" s="14"/>
      <c r="AB66" s="14"/>
      <c r="AC66" s="15"/>
      <c r="AD66" s="48"/>
      <c r="AE66" s="15"/>
    </row>
    <row r="67" spans="1:30" s="6" customFormat="1" ht="12.75" customHeight="1">
      <c r="A67" s="97"/>
      <c r="B67" s="98"/>
      <c r="C67" s="99"/>
      <c r="D67" s="98"/>
      <c r="E67" s="100"/>
      <c r="F67" s="101"/>
      <c r="G67" s="100"/>
      <c r="H67" s="101"/>
      <c r="I67" s="37"/>
      <c r="J67" s="41"/>
      <c r="K67" s="112"/>
      <c r="L67" s="101"/>
      <c r="M67" s="37"/>
      <c r="N67" s="112"/>
      <c r="O67" s="98"/>
      <c r="P67" s="122"/>
      <c r="Q67" s="121"/>
      <c r="R67" s="108"/>
      <c r="S67" s="98"/>
      <c r="T67" s="118"/>
      <c r="U67" s="119"/>
      <c r="V67" s="36"/>
      <c r="AD67" s="51"/>
    </row>
    <row r="68" spans="1:31" s="6" customFormat="1" ht="12.75" customHeight="1">
      <c r="A68" s="97"/>
      <c r="B68" s="98"/>
      <c r="C68" s="99"/>
      <c r="D68" s="98"/>
      <c r="E68" s="100"/>
      <c r="F68" s="101"/>
      <c r="G68" s="100"/>
      <c r="H68" s="101"/>
      <c r="I68" s="37"/>
      <c r="J68" s="41"/>
      <c r="K68" s="112"/>
      <c r="L68" s="101"/>
      <c r="M68" s="37"/>
      <c r="N68" s="112"/>
      <c r="O68" s="98"/>
      <c r="P68" s="122"/>
      <c r="Q68" s="121"/>
      <c r="R68" s="108"/>
      <c r="S68" s="98"/>
      <c r="T68" s="118"/>
      <c r="U68" s="119"/>
      <c r="V68" s="36"/>
      <c r="Z68" s="28"/>
      <c r="AA68" s="22"/>
      <c r="AB68" s="26"/>
      <c r="AC68" s="27"/>
      <c r="AD68" s="46"/>
      <c r="AE68" s="22"/>
    </row>
    <row r="69" spans="1:31" s="6" customFormat="1" ht="12.75" customHeight="1">
      <c r="A69" s="97"/>
      <c r="B69" s="98"/>
      <c r="C69" s="99"/>
      <c r="D69" s="98"/>
      <c r="E69" s="100"/>
      <c r="F69" s="101"/>
      <c r="G69" s="100"/>
      <c r="H69" s="101"/>
      <c r="I69" s="37"/>
      <c r="J69" s="41"/>
      <c r="K69" s="112"/>
      <c r="L69" s="101"/>
      <c r="M69" s="37"/>
      <c r="N69" s="112"/>
      <c r="O69" s="98"/>
      <c r="P69" s="122"/>
      <c r="Q69" s="121"/>
      <c r="R69" s="108"/>
      <c r="S69" s="98"/>
      <c r="T69" s="118"/>
      <c r="U69" s="119"/>
      <c r="V69" s="36"/>
      <c r="Z69" s="25"/>
      <c r="AA69" s="22"/>
      <c r="AB69" s="26"/>
      <c r="AC69" s="21"/>
      <c r="AD69" s="46"/>
      <c r="AE69" s="22"/>
    </row>
    <row r="70" spans="1:31" s="6" customFormat="1" ht="12.75" customHeight="1">
      <c r="A70" s="97"/>
      <c r="B70" s="98"/>
      <c r="C70" s="99"/>
      <c r="D70" s="98"/>
      <c r="E70" s="100"/>
      <c r="F70" s="101"/>
      <c r="G70" s="100"/>
      <c r="H70" s="101"/>
      <c r="I70" s="37"/>
      <c r="J70" s="41"/>
      <c r="K70" s="112"/>
      <c r="L70" s="101"/>
      <c r="M70" s="37"/>
      <c r="N70" s="112"/>
      <c r="O70" s="98"/>
      <c r="P70" s="122"/>
      <c r="Q70" s="121"/>
      <c r="R70" s="108"/>
      <c r="S70" s="98"/>
      <c r="T70" s="118"/>
      <c r="U70" s="119"/>
      <c r="V70" s="36"/>
      <c r="Z70" s="52"/>
      <c r="AA70" s="22"/>
      <c r="AB70" s="26"/>
      <c r="AC70" s="21"/>
      <c r="AD70" s="47"/>
      <c r="AE70" s="21"/>
    </row>
    <row r="71" spans="1:30" s="6" customFormat="1" ht="12.75" customHeight="1">
      <c r="A71" s="97"/>
      <c r="B71" s="98"/>
      <c r="C71" s="99"/>
      <c r="D71" s="98"/>
      <c r="E71" s="100"/>
      <c r="F71" s="101"/>
      <c r="G71" s="100"/>
      <c r="H71" s="101"/>
      <c r="I71" s="37"/>
      <c r="J71" s="41"/>
      <c r="K71" s="112"/>
      <c r="L71" s="101"/>
      <c r="M71" s="37"/>
      <c r="N71" s="112"/>
      <c r="O71" s="98"/>
      <c r="P71" s="122"/>
      <c r="Q71" s="121"/>
      <c r="R71" s="108"/>
      <c r="S71" s="98"/>
      <c r="T71" s="118"/>
      <c r="U71" s="119"/>
      <c r="V71" s="36"/>
      <c r="AD71" s="51"/>
    </row>
    <row r="72" spans="1:30" s="6" customFormat="1" ht="12.75" customHeight="1">
      <c r="A72" s="97"/>
      <c r="B72" s="98"/>
      <c r="C72" s="99"/>
      <c r="D72" s="98"/>
      <c r="E72" s="100"/>
      <c r="F72" s="101"/>
      <c r="G72" s="120"/>
      <c r="H72" s="121"/>
      <c r="I72" s="37"/>
      <c r="J72" s="41"/>
      <c r="K72" s="112"/>
      <c r="L72" s="101"/>
      <c r="M72" s="37"/>
      <c r="N72" s="112"/>
      <c r="O72" s="98"/>
      <c r="P72" s="122"/>
      <c r="Q72" s="121"/>
      <c r="R72" s="108"/>
      <c r="S72" s="98"/>
      <c r="T72" s="118"/>
      <c r="U72" s="119"/>
      <c r="V72" s="36"/>
      <c r="AD72" s="51"/>
    </row>
    <row r="73" spans="1:30" s="6" customFormat="1" ht="12.75" customHeight="1">
      <c r="A73" s="97"/>
      <c r="B73" s="98"/>
      <c r="C73" s="99"/>
      <c r="D73" s="98"/>
      <c r="E73" s="100"/>
      <c r="F73" s="101"/>
      <c r="G73" s="120"/>
      <c r="H73" s="121"/>
      <c r="I73" s="37"/>
      <c r="J73" s="41"/>
      <c r="K73" s="112"/>
      <c r="L73" s="101"/>
      <c r="M73" s="37"/>
      <c r="N73" s="112"/>
      <c r="O73" s="98"/>
      <c r="P73" s="122"/>
      <c r="Q73" s="121"/>
      <c r="R73" s="108"/>
      <c r="S73" s="98"/>
      <c r="T73" s="118"/>
      <c r="U73" s="119"/>
      <c r="V73" s="36"/>
      <c r="AD73" s="51"/>
    </row>
    <row r="74" spans="1:30" s="6" customFormat="1" ht="12.75" customHeight="1">
      <c r="A74" s="97"/>
      <c r="B74" s="98"/>
      <c r="C74" s="99"/>
      <c r="D74" s="98"/>
      <c r="E74" s="100"/>
      <c r="F74" s="101"/>
      <c r="G74" s="120"/>
      <c r="H74" s="121"/>
      <c r="I74" s="37"/>
      <c r="J74" s="41"/>
      <c r="K74" s="108"/>
      <c r="L74" s="98"/>
      <c r="M74" s="37"/>
      <c r="N74" s="112"/>
      <c r="O74" s="98"/>
      <c r="P74" s="122"/>
      <c r="Q74" s="121"/>
      <c r="R74" s="108"/>
      <c r="S74" s="98"/>
      <c r="T74" s="118"/>
      <c r="U74" s="119"/>
      <c r="V74" s="36"/>
      <c r="AD74" s="51"/>
    </row>
    <row r="75" spans="1:30" s="6" customFormat="1" ht="12.75" customHeight="1">
      <c r="A75" s="97"/>
      <c r="B75" s="98"/>
      <c r="C75" s="99"/>
      <c r="D75" s="98"/>
      <c r="E75" s="100"/>
      <c r="F75" s="101"/>
      <c r="G75" s="100"/>
      <c r="H75" s="101"/>
      <c r="I75" s="37"/>
      <c r="J75" s="41"/>
      <c r="K75" s="108"/>
      <c r="L75" s="98"/>
      <c r="M75" s="36"/>
      <c r="N75" s="108"/>
      <c r="O75" s="98"/>
      <c r="P75" s="108"/>
      <c r="Q75" s="98"/>
      <c r="R75" s="108"/>
      <c r="S75" s="98"/>
      <c r="T75" s="108"/>
      <c r="U75" s="98"/>
      <c r="V75" s="36"/>
      <c r="AD75" s="51"/>
    </row>
    <row r="76" spans="1:32" s="6" customFormat="1" ht="12.75" customHeight="1">
      <c r="A76" s="97"/>
      <c r="B76" s="98"/>
      <c r="C76" s="99"/>
      <c r="D76" s="98"/>
      <c r="E76" s="100"/>
      <c r="F76" s="101"/>
      <c r="G76" s="100"/>
      <c r="H76" s="101"/>
      <c r="I76" s="37"/>
      <c r="J76" s="41"/>
      <c r="K76" s="108"/>
      <c r="L76" s="98"/>
      <c r="M76" s="36"/>
      <c r="N76" s="108"/>
      <c r="O76" s="98"/>
      <c r="P76" s="108"/>
      <c r="Q76" s="98"/>
      <c r="R76" s="108"/>
      <c r="S76" s="98"/>
      <c r="T76" s="108"/>
      <c r="U76" s="98"/>
      <c r="V76" s="36"/>
      <c r="Z76"/>
      <c r="AA76"/>
      <c r="AB76"/>
      <c r="AC76"/>
      <c r="AD76" s="44"/>
      <c r="AE76"/>
      <c r="AF76"/>
    </row>
    <row r="77" spans="1:32" s="6" customFormat="1" ht="12.75" customHeight="1">
      <c r="A77" s="117"/>
      <c r="B77" s="111"/>
      <c r="C77" s="115"/>
      <c r="D77" s="111"/>
      <c r="E77" s="116"/>
      <c r="F77" s="107"/>
      <c r="G77" s="100"/>
      <c r="H77" s="101"/>
      <c r="I77" s="37"/>
      <c r="J77" s="31"/>
      <c r="K77" s="118"/>
      <c r="L77" s="119"/>
      <c r="M77" s="7"/>
      <c r="N77" s="110"/>
      <c r="O77" s="111"/>
      <c r="P77" s="110"/>
      <c r="Q77" s="111"/>
      <c r="R77" s="110"/>
      <c r="S77" s="111"/>
      <c r="T77" s="110"/>
      <c r="U77" s="111"/>
      <c r="V77" s="7"/>
      <c r="Z77"/>
      <c r="AA77"/>
      <c r="AB77"/>
      <c r="AC77"/>
      <c r="AD77" s="44"/>
      <c r="AE77"/>
      <c r="AF77"/>
    </row>
    <row r="78" spans="1:32" s="6" customFormat="1" ht="12.75" customHeight="1">
      <c r="A78" s="117"/>
      <c r="B78" s="111"/>
      <c r="C78" s="115"/>
      <c r="D78" s="111"/>
      <c r="E78" s="116"/>
      <c r="F78" s="107"/>
      <c r="G78" s="100"/>
      <c r="H78" s="101"/>
      <c r="I78" s="37"/>
      <c r="J78" s="31"/>
      <c r="K78" s="118"/>
      <c r="L78" s="119"/>
      <c r="M78" s="7"/>
      <c r="N78" s="110"/>
      <c r="O78" s="111"/>
      <c r="P78" s="110"/>
      <c r="Q78" s="111"/>
      <c r="R78" s="110"/>
      <c r="S78" s="111"/>
      <c r="T78" s="110"/>
      <c r="U78" s="111"/>
      <c r="V78" s="7"/>
      <c r="Z78"/>
      <c r="AA78"/>
      <c r="AB78"/>
      <c r="AC78"/>
      <c r="AD78" s="44"/>
      <c r="AE78"/>
      <c r="AF78"/>
    </row>
    <row r="79" spans="1:32" s="6" customFormat="1" ht="12.75" customHeight="1">
      <c r="A79" s="117"/>
      <c r="B79" s="111"/>
      <c r="C79" s="115"/>
      <c r="D79" s="111"/>
      <c r="E79" s="116"/>
      <c r="F79" s="107"/>
      <c r="G79" s="100"/>
      <c r="H79" s="101"/>
      <c r="I79" s="37"/>
      <c r="J79" s="31"/>
      <c r="K79" s="118"/>
      <c r="L79" s="119"/>
      <c r="M79" s="7"/>
      <c r="N79" s="110"/>
      <c r="O79" s="111"/>
      <c r="P79" s="110"/>
      <c r="Q79" s="111"/>
      <c r="R79" s="110"/>
      <c r="S79" s="111"/>
      <c r="T79" s="110"/>
      <c r="U79" s="111"/>
      <c r="V79" s="7"/>
      <c r="Z79"/>
      <c r="AA79"/>
      <c r="AB79"/>
      <c r="AC79"/>
      <c r="AD79" s="44"/>
      <c r="AE79"/>
      <c r="AF79"/>
    </row>
    <row r="80" spans="1:32" s="6" customFormat="1" ht="12.75" customHeight="1">
      <c r="A80" s="117"/>
      <c r="B80" s="111"/>
      <c r="C80" s="115"/>
      <c r="D80" s="111"/>
      <c r="E80" s="116"/>
      <c r="F80" s="107"/>
      <c r="G80" s="100"/>
      <c r="H80" s="101"/>
      <c r="I80" s="37"/>
      <c r="J80" s="31"/>
      <c r="K80" s="118"/>
      <c r="L80" s="119"/>
      <c r="M80" s="7"/>
      <c r="N80" s="110"/>
      <c r="O80" s="111"/>
      <c r="P80" s="110"/>
      <c r="Q80" s="111"/>
      <c r="R80" s="110"/>
      <c r="S80" s="111"/>
      <c r="T80" s="110"/>
      <c r="U80" s="111"/>
      <c r="V80" s="7"/>
      <c r="Z80"/>
      <c r="AA80"/>
      <c r="AB80"/>
      <c r="AC80"/>
      <c r="AD80" s="44"/>
      <c r="AE80"/>
      <c r="AF80"/>
    </row>
    <row r="81" spans="1:32" s="6" customFormat="1" ht="12.75" customHeight="1">
      <c r="A81" s="117"/>
      <c r="B81" s="111"/>
      <c r="C81" s="115"/>
      <c r="D81" s="111"/>
      <c r="E81" s="116"/>
      <c r="F81" s="107"/>
      <c r="G81" s="100"/>
      <c r="H81" s="101"/>
      <c r="I81" s="37"/>
      <c r="J81" s="31"/>
      <c r="K81" s="118"/>
      <c r="L81" s="119"/>
      <c r="M81" s="7"/>
      <c r="N81" s="110"/>
      <c r="O81" s="111"/>
      <c r="P81" s="110"/>
      <c r="Q81" s="111"/>
      <c r="R81" s="110"/>
      <c r="S81" s="111"/>
      <c r="T81" s="110"/>
      <c r="U81" s="111"/>
      <c r="V81" s="7"/>
      <c r="Z81"/>
      <c r="AA81"/>
      <c r="AB81"/>
      <c r="AC81"/>
      <c r="AD81" s="44"/>
      <c r="AE81"/>
      <c r="AF81"/>
    </row>
    <row r="82" spans="1:32" s="6" customFormat="1" ht="12.75" customHeight="1">
      <c r="A82" s="117"/>
      <c r="B82" s="111"/>
      <c r="C82" s="115"/>
      <c r="D82" s="111"/>
      <c r="E82" s="116"/>
      <c r="F82" s="107"/>
      <c r="G82" s="100"/>
      <c r="H82" s="101"/>
      <c r="I82" s="37"/>
      <c r="J82" s="31"/>
      <c r="K82" s="118"/>
      <c r="L82" s="119"/>
      <c r="M82" s="7"/>
      <c r="N82" s="110"/>
      <c r="O82" s="111"/>
      <c r="P82" s="110"/>
      <c r="Q82" s="111"/>
      <c r="R82" s="110"/>
      <c r="S82" s="111"/>
      <c r="T82" s="110"/>
      <c r="U82" s="111"/>
      <c r="V82" s="7"/>
      <c r="Z82"/>
      <c r="AA82"/>
      <c r="AB82"/>
      <c r="AC82"/>
      <c r="AD82" s="44"/>
      <c r="AE82"/>
      <c r="AF82"/>
    </row>
    <row r="83" spans="1:32" s="6" customFormat="1" ht="12.75" customHeight="1">
      <c r="A83" s="117"/>
      <c r="B83" s="111"/>
      <c r="C83" s="115"/>
      <c r="D83" s="111"/>
      <c r="E83" s="116"/>
      <c r="F83" s="107"/>
      <c r="G83" s="100"/>
      <c r="H83" s="101"/>
      <c r="I83" s="37"/>
      <c r="J83" s="32"/>
      <c r="K83" s="118"/>
      <c r="L83" s="119"/>
      <c r="M83" s="7"/>
      <c r="N83" s="110"/>
      <c r="O83" s="111"/>
      <c r="P83" s="110"/>
      <c r="Q83" s="111"/>
      <c r="R83" s="110"/>
      <c r="S83" s="111"/>
      <c r="T83" s="110"/>
      <c r="U83" s="111"/>
      <c r="V83" s="7"/>
      <c r="Z83"/>
      <c r="AA83"/>
      <c r="AB83"/>
      <c r="AC83"/>
      <c r="AD83" s="44"/>
      <c r="AE83"/>
      <c r="AF83"/>
    </row>
    <row r="84" spans="1:32" s="6" customFormat="1" ht="12.75" customHeight="1">
      <c r="A84" s="115"/>
      <c r="B84" s="111"/>
      <c r="C84" s="115"/>
      <c r="D84" s="111"/>
      <c r="E84" s="115"/>
      <c r="F84" s="111"/>
      <c r="G84" s="100"/>
      <c r="H84" s="101"/>
      <c r="I84" s="36"/>
      <c r="J84" s="31"/>
      <c r="K84" s="110"/>
      <c r="L84" s="111"/>
      <c r="M84" s="7"/>
      <c r="N84" s="110"/>
      <c r="O84" s="111"/>
      <c r="P84" s="110"/>
      <c r="Q84" s="111"/>
      <c r="R84" s="110"/>
      <c r="S84" s="111"/>
      <c r="T84" s="110"/>
      <c r="U84" s="111"/>
      <c r="V84" s="7"/>
      <c r="Z84"/>
      <c r="AA84"/>
      <c r="AB84"/>
      <c r="AC84"/>
      <c r="AD84" s="44"/>
      <c r="AE84"/>
      <c r="AF84"/>
    </row>
    <row r="85" spans="1:32" s="6" customFormat="1" ht="12.75" customHeight="1">
      <c r="A85" s="115"/>
      <c r="B85" s="111"/>
      <c r="C85" s="115"/>
      <c r="D85" s="111"/>
      <c r="E85" s="115"/>
      <c r="F85" s="111"/>
      <c r="G85" s="116"/>
      <c r="H85" s="107"/>
      <c r="I85" s="7"/>
      <c r="J85" s="31"/>
      <c r="K85" s="110"/>
      <c r="L85" s="111"/>
      <c r="M85" s="7"/>
      <c r="N85" s="110"/>
      <c r="O85" s="111"/>
      <c r="P85" s="110"/>
      <c r="Q85" s="111"/>
      <c r="R85" s="110"/>
      <c r="S85" s="111"/>
      <c r="T85" s="110"/>
      <c r="U85" s="111"/>
      <c r="V85" s="7"/>
      <c r="Z85"/>
      <c r="AA85"/>
      <c r="AB85"/>
      <c r="AC85"/>
      <c r="AD85" s="44"/>
      <c r="AE85"/>
      <c r="AF85"/>
    </row>
    <row r="86" spans="1:32" s="6" customFormat="1" ht="12.75" customHeight="1">
      <c r="A86" s="115"/>
      <c r="B86" s="111"/>
      <c r="C86" s="115"/>
      <c r="D86" s="111"/>
      <c r="E86" s="115"/>
      <c r="F86" s="111"/>
      <c r="G86" s="116"/>
      <c r="H86" s="107"/>
      <c r="I86" s="7"/>
      <c r="J86" s="31"/>
      <c r="K86" s="110"/>
      <c r="L86" s="111"/>
      <c r="M86" s="7"/>
      <c r="N86" s="110"/>
      <c r="O86" s="111"/>
      <c r="P86" s="110"/>
      <c r="Q86" s="111"/>
      <c r="R86" s="110"/>
      <c r="S86" s="111"/>
      <c r="T86" s="110"/>
      <c r="U86" s="111"/>
      <c r="V86" s="7"/>
      <c r="Z86"/>
      <c r="AA86"/>
      <c r="AB86"/>
      <c r="AC86"/>
      <c r="AD86" s="44"/>
      <c r="AE86"/>
      <c r="AF86"/>
    </row>
    <row r="87" spans="1:32" s="6" customFormat="1" ht="12.75" customHeight="1">
      <c r="A87" s="115"/>
      <c r="B87" s="111"/>
      <c r="C87" s="115"/>
      <c r="D87" s="111"/>
      <c r="E87" s="115"/>
      <c r="F87" s="111"/>
      <c r="G87" s="116"/>
      <c r="H87" s="107"/>
      <c r="I87" s="7"/>
      <c r="J87" s="31"/>
      <c r="K87" s="110"/>
      <c r="L87" s="111"/>
      <c r="M87" s="7"/>
      <c r="N87" s="110"/>
      <c r="O87" s="111"/>
      <c r="P87" s="110"/>
      <c r="Q87" s="111"/>
      <c r="R87" s="110"/>
      <c r="S87" s="111"/>
      <c r="T87" s="110"/>
      <c r="U87" s="111"/>
      <c r="V87" s="7"/>
      <c r="Z87"/>
      <c r="AA87"/>
      <c r="AB87"/>
      <c r="AC87"/>
      <c r="AD87" s="44"/>
      <c r="AE87"/>
      <c r="AF87"/>
    </row>
    <row r="88" spans="1:32" s="6" customFormat="1" ht="12.75" customHeight="1">
      <c r="A88" s="115"/>
      <c r="B88" s="111"/>
      <c r="C88" s="115"/>
      <c r="D88" s="111"/>
      <c r="E88" s="115"/>
      <c r="F88" s="111"/>
      <c r="G88" s="116"/>
      <c r="H88" s="107"/>
      <c r="I88" s="7"/>
      <c r="J88" s="31"/>
      <c r="K88" s="110"/>
      <c r="L88" s="111"/>
      <c r="M88" s="7"/>
      <c r="N88" s="110"/>
      <c r="O88" s="111"/>
      <c r="P88" s="110"/>
      <c r="Q88" s="111"/>
      <c r="R88" s="110"/>
      <c r="S88" s="111"/>
      <c r="T88" s="110"/>
      <c r="U88" s="111"/>
      <c r="V88" s="7"/>
      <c r="Z88"/>
      <c r="AA88"/>
      <c r="AB88"/>
      <c r="AC88"/>
      <c r="AD88" s="44"/>
      <c r="AE88"/>
      <c r="AF88"/>
    </row>
    <row r="89" spans="1:32" s="6" customFormat="1" ht="12.75" customHeight="1">
      <c r="A89" s="115"/>
      <c r="B89" s="111"/>
      <c r="C89" s="115"/>
      <c r="D89" s="111"/>
      <c r="E89" s="115"/>
      <c r="F89" s="111"/>
      <c r="G89" s="116"/>
      <c r="H89" s="107"/>
      <c r="I89" s="7"/>
      <c r="J89" s="31"/>
      <c r="K89" s="110"/>
      <c r="L89" s="111"/>
      <c r="M89" s="7"/>
      <c r="N89" s="110"/>
      <c r="O89" s="111"/>
      <c r="P89" s="110"/>
      <c r="Q89" s="111"/>
      <c r="R89" s="110"/>
      <c r="S89" s="111"/>
      <c r="T89" s="110"/>
      <c r="U89" s="111"/>
      <c r="V89" s="7"/>
      <c r="Z89"/>
      <c r="AA89"/>
      <c r="AB89"/>
      <c r="AC89"/>
      <c r="AD89" s="44"/>
      <c r="AE89"/>
      <c r="AF89"/>
    </row>
    <row r="90" spans="1:33" s="6" customFormat="1" ht="12.75" customHeight="1">
      <c r="A90" s="115"/>
      <c r="B90" s="111"/>
      <c r="C90" s="115"/>
      <c r="D90" s="111"/>
      <c r="E90" s="115"/>
      <c r="F90" s="111"/>
      <c r="G90" s="116"/>
      <c r="H90" s="107"/>
      <c r="I90" s="7"/>
      <c r="J90" s="31"/>
      <c r="K90" s="110"/>
      <c r="L90" s="111"/>
      <c r="M90" s="7"/>
      <c r="N90" s="110"/>
      <c r="O90" s="111"/>
      <c r="P90" s="110"/>
      <c r="Q90" s="111"/>
      <c r="R90" s="110"/>
      <c r="S90" s="111"/>
      <c r="T90" s="110"/>
      <c r="U90" s="111"/>
      <c r="V90" s="7"/>
      <c r="Z90"/>
      <c r="AA90"/>
      <c r="AB90"/>
      <c r="AC90"/>
      <c r="AD90" s="44"/>
      <c r="AE90"/>
      <c r="AF90"/>
      <c r="AG90"/>
    </row>
    <row r="91" spans="1:33" s="6" customFormat="1" ht="12.75" customHeight="1">
      <c r="A91" s="115"/>
      <c r="B91" s="111"/>
      <c r="C91" s="115"/>
      <c r="D91" s="111"/>
      <c r="E91" s="115"/>
      <c r="F91" s="111"/>
      <c r="G91" s="116"/>
      <c r="H91" s="107"/>
      <c r="I91" s="7"/>
      <c r="J91" s="31"/>
      <c r="K91" s="110"/>
      <c r="L91" s="111"/>
      <c r="M91" s="7"/>
      <c r="N91" s="110"/>
      <c r="O91" s="111"/>
      <c r="P91" s="110"/>
      <c r="Q91" s="111"/>
      <c r="R91" s="110"/>
      <c r="S91" s="111"/>
      <c r="T91" s="110"/>
      <c r="U91" s="111"/>
      <c r="V91" s="7"/>
      <c r="Z91"/>
      <c r="AA91"/>
      <c r="AB91"/>
      <c r="AC91"/>
      <c r="AD91" s="44"/>
      <c r="AE91"/>
      <c r="AF91"/>
      <c r="AG91"/>
    </row>
    <row r="92" spans="1:33" s="6" customFormat="1" ht="12.75" customHeight="1">
      <c r="A92" s="115"/>
      <c r="B92" s="111"/>
      <c r="C92" s="115"/>
      <c r="D92" s="111"/>
      <c r="E92" s="115"/>
      <c r="F92" s="111"/>
      <c r="G92" s="116"/>
      <c r="H92" s="107"/>
      <c r="I92" s="7"/>
      <c r="J92" s="31"/>
      <c r="K92" s="110"/>
      <c r="L92" s="111"/>
      <c r="M92" s="7"/>
      <c r="N92" s="110"/>
      <c r="O92" s="111"/>
      <c r="P92" s="110"/>
      <c r="Q92" s="111"/>
      <c r="R92" s="110"/>
      <c r="S92" s="111"/>
      <c r="T92" s="110"/>
      <c r="U92" s="111"/>
      <c r="V92" s="7"/>
      <c r="Z92"/>
      <c r="AA92"/>
      <c r="AB92"/>
      <c r="AC92"/>
      <c r="AD92" s="44"/>
      <c r="AE92"/>
      <c r="AF92"/>
      <c r="AG92"/>
    </row>
    <row r="93" spans="1:33" s="6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Z93"/>
      <c r="AA93"/>
      <c r="AB93"/>
      <c r="AC93"/>
      <c r="AD93" s="44"/>
      <c r="AE93"/>
      <c r="AF93"/>
      <c r="AG93"/>
    </row>
    <row r="94" spans="1:33" s="6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Z94"/>
      <c r="AA94"/>
      <c r="AB94"/>
      <c r="AC94"/>
      <c r="AD94" s="44"/>
      <c r="AE94"/>
      <c r="AF94"/>
      <c r="AG94"/>
    </row>
    <row r="95" spans="1:33" s="6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Z95"/>
      <c r="AA95"/>
      <c r="AB95"/>
      <c r="AC95"/>
      <c r="AD95" s="44"/>
      <c r="AE95"/>
      <c r="AF95"/>
      <c r="AG95"/>
    </row>
    <row r="96" spans="1:33" s="6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Z96"/>
      <c r="AA96"/>
      <c r="AB96"/>
      <c r="AC96"/>
      <c r="AD96" s="44"/>
      <c r="AE96"/>
      <c r="AF96"/>
      <c r="AG96"/>
    </row>
    <row r="97" spans="1:33" s="6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Z97"/>
      <c r="AA97"/>
      <c r="AB97"/>
      <c r="AC97"/>
      <c r="AD97" s="44"/>
      <c r="AE97"/>
      <c r="AF97"/>
      <c r="AG97"/>
    </row>
    <row r="98" spans="1:33" s="6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Z98"/>
      <c r="AA98"/>
      <c r="AB98"/>
      <c r="AC98"/>
      <c r="AD98" s="44"/>
      <c r="AE98"/>
      <c r="AF98"/>
      <c r="AG98"/>
    </row>
    <row r="99" spans="1:33" s="6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Z99"/>
      <c r="AA99"/>
      <c r="AB99"/>
      <c r="AC99"/>
      <c r="AD99" s="44"/>
      <c r="AE99"/>
      <c r="AF99"/>
      <c r="AG99"/>
    </row>
    <row r="100" spans="1:33" s="6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Y100"/>
      <c r="Z100"/>
      <c r="AA100"/>
      <c r="AB100"/>
      <c r="AC100"/>
      <c r="AD100" s="44"/>
      <c r="AE100"/>
      <c r="AF100"/>
      <c r="AG100"/>
    </row>
    <row r="101" spans="1:33" s="6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Y101"/>
      <c r="Z101"/>
      <c r="AA101"/>
      <c r="AB101"/>
      <c r="AC101"/>
      <c r="AD101" s="44"/>
      <c r="AE101"/>
      <c r="AF101"/>
      <c r="AG101"/>
    </row>
    <row r="102" spans="1:33" s="6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Y102"/>
      <c r="Z102"/>
      <c r="AA102"/>
      <c r="AB102"/>
      <c r="AC102"/>
      <c r="AD102" s="44"/>
      <c r="AE102"/>
      <c r="AF102"/>
      <c r="AG102"/>
    </row>
    <row r="103" spans="1:33" s="6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Y103"/>
      <c r="Z103"/>
      <c r="AA103"/>
      <c r="AB103"/>
      <c r="AC103"/>
      <c r="AD103" s="44"/>
      <c r="AE103"/>
      <c r="AF103"/>
      <c r="AG103"/>
    </row>
    <row r="104" spans="1:33" s="6" customFormat="1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Y104"/>
      <c r="Z104"/>
      <c r="AA104"/>
      <c r="AB104"/>
      <c r="AC104"/>
      <c r="AD104" s="44"/>
      <c r="AE104"/>
      <c r="AF104"/>
      <c r="AG104"/>
    </row>
    <row r="105" spans="1:33" s="6" customFormat="1" ht="12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Y105"/>
      <c r="Z105"/>
      <c r="AA105"/>
      <c r="AB105"/>
      <c r="AC105"/>
      <c r="AD105" s="44"/>
      <c r="AE105"/>
      <c r="AF105"/>
      <c r="AG105"/>
    </row>
    <row r="106" spans="1:33" s="6" customFormat="1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Y106"/>
      <c r="Z106"/>
      <c r="AA106"/>
      <c r="AB106"/>
      <c r="AC106"/>
      <c r="AD106" s="44"/>
      <c r="AE106"/>
      <c r="AF106"/>
      <c r="AG106"/>
    </row>
    <row r="107" spans="1:33" s="6" customFormat="1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Y107"/>
      <c r="Z107"/>
      <c r="AA107"/>
      <c r="AB107"/>
      <c r="AC107"/>
      <c r="AD107" s="44"/>
      <c r="AE107"/>
      <c r="AF107"/>
      <c r="AG107"/>
    </row>
    <row r="108" spans="1:33" s="6" customFormat="1" ht="12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Y108"/>
      <c r="Z108"/>
      <c r="AA108"/>
      <c r="AB108"/>
      <c r="AC108"/>
      <c r="AD108" s="44"/>
      <c r="AE108"/>
      <c r="AF108"/>
      <c r="AG108"/>
    </row>
    <row r="109" spans="1:33" s="6" customFormat="1" ht="12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Y109"/>
      <c r="Z109"/>
      <c r="AA109"/>
      <c r="AB109"/>
      <c r="AC109"/>
      <c r="AD109" s="44"/>
      <c r="AE109"/>
      <c r="AF109"/>
      <c r="AG109"/>
    </row>
    <row r="110" spans="1:34" s="6" customFormat="1" ht="12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Y110"/>
      <c r="Z110"/>
      <c r="AA110"/>
      <c r="AB110"/>
      <c r="AC110"/>
      <c r="AD110" s="44"/>
      <c r="AE110"/>
      <c r="AF110"/>
      <c r="AG110"/>
      <c r="AH110"/>
    </row>
    <row r="111" spans="1:34" s="6" customFormat="1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Y111"/>
      <c r="Z111"/>
      <c r="AA111"/>
      <c r="AB111"/>
      <c r="AC111"/>
      <c r="AD111" s="44"/>
      <c r="AE111"/>
      <c r="AF111"/>
      <c r="AG111"/>
      <c r="AH111"/>
    </row>
    <row r="112" spans="1:34" s="6" customFormat="1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Y112"/>
      <c r="Z112"/>
      <c r="AA112"/>
      <c r="AB112"/>
      <c r="AC112"/>
      <c r="AD112" s="44"/>
      <c r="AE112"/>
      <c r="AF112"/>
      <c r="AG112"/>
      <c r="AH112"/>
    </row>
    <row r="113" spans="1:35" s="6" customFormat="1" ht="12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Y113"/>
      <c r="Z113"/>
      <c r="AA113"/>
      <c r="AB113"/>
      <c r="AC113"/>
      <c r="AD113" s="44"/>
      <c r="AE113"/>
      <c r="AF113"/>
      <c r="AG113"/>
      <c r="AH113"/>
      <c r="AI113"/>
    </row>
    <row r="114" spans="1:35" s="6" customFormat="1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Y114"/>
      <c r="Z114"/>
      <c r="AA114"/>
      <c r="AB114"/>
      <c r="AC114"/>
      <c r="AD114" s="44"/>
      <c r="AE114"/>
      <c r="AF114"/>
      <c r="AG114"/>
      <c r="AH114"/>
      <c r="AI114"/>
    </row>
    <row r="115" spans="1:35" s="6" customFormat="1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Y115"/>
      <c r="Z115"/>
      <c r="AA115"/>
      <c r="AB115"/>
      <c r="AC115"/>
      <c r="AD115" s="44"/>
      <c r="AE115"/>
      <c r="AF115"/>
      <c r="AG115"/>
      <c r="AH115"/>
      <c r="AI115"/>
    </row>
  </sheetData>
  <sheetProtection/>
  <mergeCells count="700">
    <mergeCell ref="N30:O30"/>
    <mergeCell ref="P30:Q30"/>
    <mergeCell ref="R30:S30"/>
    <mergeCell ref="T30:U30"/>
    <mergeCell ref="P39:Q39"/>
    <mergeCell ref="P44:Q44"/>
    <mergeCell ref="P35:Q35"/>
    <mergeCell ref="R35:S35"/>
    <mergeCell ref="N33:O33"/>
    <mergeCell ref="P33:Q33"/>
    <mergeCell ref="A47:B47"/>
    <mergeCell ref="C47:D47"/>
    <mergeCell ref="A30:B30"/>
    <mergeCell ref="C30:D30"/>
    <mergeCell ref="E30:F30"/>
    <mergeCell ref="G30:H30"/>
    <mergeCell ref="E31:F31"/>
    <mergeCell ref="G31:H31"/>
    <mergeCell ref="A37:B37"/>
    <mergeCell ref="C37:D37"/>
    <mergeCell ref="N49:O49"/>
    <mergeCell ref="T47:U47"/>
    <mergeCell ref="P48:Q48"/>
    <mergeCell ref="R48:S48"/>
    <mergeCell ref="T48:U48"/>
    <mergeCell ref="E57:F57"/>
    <mergeCell ref="G57:H57"/>
    <mergeCell ref="R55:S55"/>
    <mergeCell ref="R49:S49"/>
    <mergeCell ref="T52:U52"/>
    <mergeCell ref="A51:B51"/>
    <mergeCell ref="C51:D51"/>
    <mergeCell ref="E51:F51"/>
    <mergeCell ref="G51:H51"/>
    <mergeCell ref="A54:B54"/>
    <mergeCell ref="C52:D52"/>
    <mergeCell ref="E52:F52"/>
    <mergeCell ref="G52:H52"/>
    <mergeCell ref="A53:B53"/>
    <mergeCell ref="C53:D53"/>
    <mergeCell ref="C54:D54"/>
    <mergeCell ref="E54:F54"/>
    <mergeCell ref="G54:H54"/>
    <mergeCell ref="N51:O51"/>
    <mergeCell ref="P51:Q51"/>
    <mergeCell ref="N54:O54"/>
    <mergeCell ref="P54:Q54"/>
    <mergeCell ref="K54:L54"/>
    <mergeCell ref="N53:O53"/>
    <mergeCell ref="E53:F53"/>
    <mergeCell ref="A61:B61"/>
    <mergeCell ref="T25:U25"/>
    <mergeCell ref="P26:Q26"/>
    <mergeCell ref="R26:S26"/>
    <mergeCell ref="T26:U26"/>
    <mergeCell ref="P27:Q27"/>
    <mergeCell ref="T51:U51"/>
    <mergeCell ref="R54:S54"/>
    <mergeCell ref="T54:U54"/>
    <mergeCell ref="N57:O57"/>
    <mergeCell ref="A6:V6"/>
    <mergeCell ref="A7:I8"/>
    <mergeCell ref="K57:L57"/>
    <mergeCell ref="K51:L51"/>
    <mergeCell ref="A60:B60"/>
    <mergeCell ref="C60:D60"/>
    <mergeCell ref="P57:Q57"/>
    <mergeCell ref="R57:S57"/>
    <mergeCell ref="T57:U57"/>
    <mergeCell ref="R52:S52"/>
    <mergeCell ref="A1:V3"/>
    <mergeCell ref="A4:B5"/>
    <mergeCell ref="C4:D5"/>
    <mergeCell ref="E4:J5"/>
    <mergeCell ref="K4:S5"/>
    <mergeCell ref="T4:U5"/>
    <mergeCell ref="V4:V5"/>
    <mergeCell ref="J7:L7"/>
    <mergeCell ref="M7:U8"/>
    <mergeCell ref="V7:V18"/>
    <mergeCell ref="J8:L8"/>
    <mergeCell ref="A9:A18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A19:B19"/>
    <mergeCell ref="C19:D19"/>
    <mergeCell ref="E19:F19"/>
    <mergeCell ref="G19:H19"/>
    <mergeCell ref="K19:L19"/>
    <mergeCell ref="N19:O19"/>
    <mergeCell ref="P19:Q19"/>
    <mergeCell ref="R19:S19"/>
    <mergeCell ref="T19:U19"/>
    <mergeCell ref="A20:B20"/>
    <mergeCell ref="C20:D20"/>
    <mergeCell ref="E20:F20"/>
    <mergeCell ref="G20:H20"/>
    <mergeCell ref="K20:L20"/>
    <mergeCell ref="N20:O20"/>
    <mergeCell ref="P20:Q20"/>
    <mergeCell ref="R20:S20"/>
    <mergeCell ref="T20:U20"/>
    <mergeCell ref="A21:B21"/>
    <mergeCell ref="C21:D21"/>
    <mergeCell ref="E21:F21"/>
    <mergeCell ref="G21:H21"/>
    <mergeCell ref="K21:L21"/>
    <mergeCell ref="N21:O21"/>
    <mergeCell ref="P21:Q21"/>
    <mergeCell ref="R21:S21"/>
    <mergeCell ref="T21:U21"/>
    <mergeCell ref="A22:B22"/>
    <mergeCell ref="C22:D22"/>
    <mergeCell ref="E22:F22"/>
    <mergeCell ref="G22:H22"/>
    <mergeCell ref="K22:L22"/>
    <mergeCell ref="N22:O22"/>
    <mergeCell ref="P22:Q22"/>
    <mergeCell ref="R22:S22"/>
    <mergeCell ref="T22:U22"/>
    <mergeCell ref="A23:B23"/>
    <mergeCell ref="C23:D23"/>
    <mergeCell ref="E23:F23"/>
    <mergeCell ref="G23:H23"/>
    <mergeCell ref="K23:L23"/>
    <mergeCell ref="N23:O23"/>
    <mergeCell ref="P23:Q23"/>
    <mergeCell ref="R23:S23"/>
    <mergeCell ref="T23:U23"/>
    <mergeCell ref="P24:Q24"/>
    <mergeCell ref="A32:B32"/>
    <mergeCell ref="C32:D32"/>
    <mergeCell ref="E32:F32"/>
    <mergeCell ref="G32:H32"/>
    <mergeCell ref="A24:B24"/>
    <mergeCell ref="C24:D24"/>
    <mergeCell ref="E24:F24"/>
    <mergeCell ref="G24:H24"/>
    <mergeCell ref="K24:L24"/>
    <mergeCell ref="N24:O24"/>
    <mergeCell ref="R24:S24"/>
    <mergeCell ref="T24:U24"/>
    <mergeCell ref="A25:B25"/>
    <mergeCell ref="C25:D25"/>
    <mergeCell ref="E25:F25"/>
    <mergeCell ref="G25:H25"/>
    <mergeCell ref="K25:L25"/>
    <mergeCell ref="N25:O25"/>
    <mergeCell ref="P25:Q25"/>
    <mergeCell ref="R25:S25"/>
    <mergeCell ref="E27:F27"/>
    <mergeCell ref="G27:H27"/>
    <mergeCell ref="K27:L27"/>
    <mergeCell ref="N27:O27"/>
    <mergeCell ref="R27:S27"/>
    <mergeCell ref="N28:O28"/>
    <mergeCell ref="P28:Q28"/>
    <mergeCell ref="A27:B27"/>
    <mergeCell ref="C27:D27"/>
    <mergeCell ref="A26:B26"/>
    <mergeCell ref="C26:D26"/>
    <mergeCell ref="E26:F26"/>
    <mergeCell ref="G26:H26"/>
    <mergeCell ref="K26:L26"/>
    <mergeCell ref="N26:O26"/>
    <mergeCell ref="R29:S29"/>
    <mergeCell ref="T29:U29"/>
    <mergeCell ref="R28:S28"/>
    <mergeCell ref="T28:U28"/>
    <mergeCell ref="T27:U27"/>
    <mergeCell ref="A28:B28"/>
    <mergeCell ref="C28:D28"/>
    <mergeCell ref="E28:F28"/>
    <mergeCell ref="G28:H28"/>
    <mergeCell ref="K28:L28"/>
    <mergeCell ref="A29:B29"/>
    <mergeCell ref="C29:D29"/>
    <mergeCell ref="E29:F29"/>
    <mergeCell ref="G29:H29"/>
    <mergeCell ref="K29:L29"/>
    <mergeCell ref="K30:L30"/>
    <mergeCell ref="N29:O29"/>
    <mergeCell ref="P29:Q29"/>
    <mergeCell ref="A33:B33"/>
    <mergeCell ref="A31:B31"/>
    <mergeCell ref="C31:D31"/>
    <mergeCell ref="A35:B35"/>
    <mergeCell ref="C35:D35"/>
    <mergeCell ref="E35:F35"/>
    <mergeCell ref="C33:D33"/>
    <mergeCell ref="G35:H35"/>
    <mergeCell ref="K35:L35"/>
    <mergeCell ref="N35:O35"/>
    <mergeCell ref="N36:O36"/>
    <mergeCell ref="P36:Q36"/>
    <mergeCell ref="K31:L31"/>
    <mergeCell ref="N31:O31"/>
    <mergeCell ref="P31:Q31"/>
    <mergeCell ref="K32:L32"/>
    <mergeCell ref="N32:O32"/>
    <mergeCell ref="K33:L33"/>
    <mergeCell ref="R31:S31"/>
    <mergeCell ref="T31:U31"/>
    <mergeCell ref="R32:S32"/>
    <mergeCell ref="T32:U32"/>
    <mergeCell ref="N37:O37"/>
    <mergeCell ref="P37:Q37"/>
    <mergeCell ref="R37:S37"/>
    <mergeCell ref="T35:U35"/>
    <mergeCell ref="T37:U37"/>
    <mergeCell ref="R33:S33"/>
    <mergeCell ref="A36:B36"/>
    <mergeCell ref="C36:D36"/>
    <mergeCell ref="E36:F36"/>
    <mergeCell ref="G36:H36"/>
    <mergeCell ref="K36:L36"/>
    <mergeCell ref="T36:U36"/>
    <mergeCell ref="R36:S36"/>
    <mergeCell ref="A38:B38"/>
    <mergeCell ref="C38:D38"/>
    <mergeCell ref="E38:F38"/>
    <mergeCell ref="G38:H38"/>
    <mergeCell ref="K38:L38"/>
    <mergeCell ref="P38:Q38"/>
    <mergeCell ref="N38:O38"/>
    <mergeCell ref="R38:S38"/>
    <mergeCell ref="T38:U38"/>
    <mergeCell ref="E37:F37"/>
    <mergeCell ref="A39:B39"/>
    <mergeCell ref="C39:D39"/>
    <mergeCell ref="E39:F39"/>
    <mergeCell ref="G39:H39"/>
    <mergeCell ref="K39:L39"/>
    <mergeCell ref="N39:O39"/>
    <mergeCell ref="R39:S39"/>
    <mergeCell ref="T39:U39"/>
    <mergeCell ref="A40:B40"/>
    <mergeCell ref="C40:D40"/>
    <mergeCell ref="E40:F40"/>
    <mergeCell ref="G40:H40"/>
    <mergeCell ref="K40:L40"/>
    <mergeCell ref="N40:O40"/>
    <mergeCell ref="P40:Q40"/>
    <mergeCell ref="R40:S40"/>
    <mergeCell ref="T40:U40"/>
    <mergeCell ref="N58:O58"/>
    <mergeCell ref="R42:S42"/>
    <mergeCell ref="A41:B41"/>
    <mergeCell ref="C41:D41"/>
    <mergeCell ref="E41:F41"/>
    <mergeCell ref="G41:H41"/>
    <mergeCell ref="K41:L41"/>
    <mergeCell ref="A42:B42"/>
    <mergeCell ref="C42:D42"/>
    <mergeCell ref="P46:Q46"/>
    <mergeCell ref="E42:F42"/>
    <mergeCell ref="G42:H42"/>
    <mergeCell ref="K42:L42"/>
    <mergeCell ref="P42:Q42"/>
    <mergeCell ref="A43:B43"/>
    <mergeCell ref="C43:D43"/>
    <mergeCell ref="E43:F43"/>
    <mergeCell ref="G43:H43"/>
    <mergeCell ref="K43:L43"/>
    <mergeCell ref="N43:O43"/>
    <mergeCell ref="T33:U33"/>
    <mergeCell ref="P32:Q32"/>
    <mergeCell ref="T42:U42"/>
    <mergeCell ref="P43:Q43"/>
    <mergeCell ref="R43:S43"/>
    <mergeCell ref="P41:Q41"/>
    <mergeCell ref="T43:U43"/>
    <mergeCell ref="R41:S41"/>
    <mergeCell ref="T41:U41"/>
    <mergeCell ref="P34:Q34"/>
    <mergeCell ref="A44:B44"/>
    <mergeCell ref="C44:D44"/>
    <mergeCell ref="E44:F44"/>
    <mergeCell ref="G44:H44"/>
    <mergeCell ref="K44:L44"/>
    <mergeCell ref="R44:S44"/>
    <mergeCell ref="N44:O44"/>
    <mergeCell ref="T44:U44"/>
    <mergeCell ref="A45:B45"/>
    <mergeCell ref="C45:D45"/>
    <mergeCell ref="E45:F45"/>
    <mergeCell ref="G45:H45"/>
    <mergeCell ref="K45:L45"/>
    <mergeCell ref="N45:O45"/>
    <mergeCell ref="P45:Q45"/>
    <mergeCell ref="R45:S45"/>
    <mergeCell ref="T45:U45"/>
    <mergeCell ref="A46:B46"/>
    <mergeCell ref="C46:D46"/>
    <mergeCell ref="E46:F46"/>
    <mergeCell ref="G46:H46"/>
    <mergeCell ref="K46:L46"/>
    <mergeCell ref="N46:O46"/>
    <mergeCell ref="T46:U46"/>
    <mergeCell ref="E47:F47"/>
    <mergeCell ref="G47:H47"/>
    <mergeCell ref="K47:L47"/>
    <mergeCell ref="N47:O47"/>
    <mergeCell ref="P47:Q47"/>
    <mergeCell ref="R47:S47"/>
    <mergeCell ref="A48:B48"/>
    <mergeCell ref="C48:D48"/>
    <mergeCell ref="E48:F48"/>
    <mergeCell ref="G48:H48"/>
    <mergeCell ref="K48:L48"/>
    <mergeCell ref="C49:D49"/>
    <mergeCell ref="E49:F49"/>
    <mergeCell ref="G49:H49"/>
    <mergeCell ref="A49:B49"/>
    <mergeCell ref="A50:B50"/>
    <mergeCell ref="C50:D50"/>
    <mergeCell ref="E50:F50"/>
    <mergeCell ref="G50:H50"/>
    <mergeCell ref="K50:L50"/>
    <mergeCell ref="N50:O50"/>
    <mergeCell ref="G53:H53"/>
    <mergeCell ref="P53:Q53"/>
    <mergeCell ref="A52:B52"/>
    <mergeCell ref="R53:S53"/>
    <mergeCell ref="N52:O52"/>
    <mergeCell ref="P52:Q52"/>
    <mergeCell ref="K52:L52"/>
    <mergeCell ref="A55:B55"/>
    <mergeCell ref="C55:D55"/>
    <mergeCell ref="E55:F55"/>
    <mergeCell ref="G55:H55"/>
    <mergeCell ref="K55:L55"/>
    <mergeCell ref="N55:O55"/>
    <mergeCell ref="C56:D56"/>
    <mergeCell ref="E56:F56"/>
    <mergeCell ref="G56:H56"/>
    <mergeCell ref="K56:L56"/>
    <mergeCell ref="N56:O56"/>
    <mergeCell ref="A58:B58"/>
    <mergeCell ref="C58:D58"/>
    <mergeCell ref="A57:B57"/>
    <mergeCell ref="C57:D57"/>
    <mergeCell ref="K58:L58"/>
    <mergeCell ref="P61:Q61"/>
    <mergeCell ref="R61:S61"/>
    <mergeCell ref="T61:U61"/>
    <mergeCell ref="E60:F60"/>
    <mergeCell ref="G60:H60"/>
    <mergeCell ref="K60:L60"/>
    <mergeCell ref="N60:O60"/>
    <mergeCell ref="P60:Q60"/>
    <mergeCell ref="R60:S60"/>
    <mergeCell ref="C61:D61"/>
    <mergeCell ref="E61:F61"/>
    <mergeCell ref="G61:H61"/>
    <mergeCell ref="K61:L61"/>
    <mergeCell ref="N61:O61"/>
    <mergeCell ref="A62:B62"/>
    <mergeCell ref="C62:D62"/>
    <mergeCell ref="E62:F62"/>
    <mergeCell ref="G62:H62"/>
    <mergeCell ref="K62:L62"/>
    <mergeCell ref="N62:O62"/>
    <mergeCell ref="P62:Q62"/>
    <mergeCell ref="R62:S62"/>
    <mergeCell ref="T62:U62"/>
    <mergeCell ref="A63:B63"/>
    <mergeCell ref="C63:D63"/>
    <mergeCell ref="E63:F63"/>
    <mergeCell ref="G63:H63"/>
    <mergeCell ref="K63:L63"/>
    <mergeCell ref="N63:O63"/>
    <mergeCell ref="P63:Q63"/>
    <mergeCell ref="R63:S63"/>
    <mergeCell ref="T63:U63"/>
    <mergeCell ref="A64:B64"/>
    <mergeCell ref="C64:D64"/>
    <mergeCell ref="E64:F64"/>
    <mergeCell ref="G64:H64"/>
    <mergeCell ref="K64:L64"/>
    <mergeCell ref="N64:O64"/>
    <mergeCell ref="P64:Q64"/>
    <mergeCell ref="R64:S64"/>
    <mergeCell ref="T64:U64"/>
    <mergeCell ref="A65:B65"/>
    <mergeCell ref="C65:D65"/>
    <mergeCell ref="E65:F65"/>
    <mergeCell ref="G65:H65"/>
    <mergeCell ref="K65:L65"/>
    <mergeCell ref="N65:O65"/>
    <mergeCell ref="P65:Q65"/>
    <mergeCell ref="R65:S65"/>
    <mergeCell ref="T65:U65"/>
    <mergeCell ref="A66:B66"/>
    <mergeCell ref="C66:D66"/>
    <mergeCell ref="E66:F66"/>
    <mergeCell ref="G66:H66"/>
    <mergeCell ref="K66:L66"/>
    <mergeCell ref="N66:O66"/>
    <mergeCell ref="P66:Q66"/>
    <mergeCell ref="R66:S66"/>
    <mergeCell ref="T66:U66"/>
    <mergeCell ref="A67:B67"/>
    <mergeCell ref="C67:D67"/>
    <mergeCell ref="E67:F67"/>
    <mergeCell ref="G67:H67"/>
    <mergeCell ref="K67:L67"/>
    <mergeCell ref="N67:O67"/>
    <mergeCell ref="P67:Q67"/>
    <mergeCell ref="R67:S67"/>
    <mergeCell ref="T67:U67"/>
    <mergeCell ref="A68:B68"/>
    <mergeCell ref="C68:D68"/>
    <mergeCell ref="E68:F68"/>
    <mergeCell ref="G68:H68"/>
    <mergeCell ref="K68:L68"/>
    <mergeCell ref="N68:O68"/>
    <mergeCell ref="P68:Q68"/>
    <mergeCell ref="R68:S68"/>
    <mergeCell ref="T68:U68"/>
    <mergeCell ref="A69:B69"/>
    <mergeCell ref="C69:D69"/>
    <mergeCell ref="E69:F69"/>
    <mergeCell ref="G69:H69"/>
    <mergeCell ref="K69:L69"/>
    <mergeCell ref="N69:O69"/>
    <mergeCell ref="P69:Q69"/>
    <mergeCell ref="R69:S69"/>
    <mergeCell ref="T69:U69"/>
    <mergeCell ref="A70:B70"/>
    <mergeCell ref="C70:D70"/>
    <mergeCell ref="E70:F70"/>
    <mergeCell ref="G70:H70"/>
    <mergeCell ref="K70:L70"/>
    <mergeCell ref="N70:O70"/>
    <mergeCell ref="P70:Q70"/>
    <mergeCell ref="R70:S70"/>
    <mergeCell ref="T70:U70"/>
    <mergeCell ref="A71:B71"/>
    <mergeCell ref="C71:D71"/>
    <mergeCell ref="E71:F71"/>
    <mergeCell ref="G71:H71"/>
    <mergeCell ref="K71:L71"/>
    <mergeCell ref="N71:O71"/>
    <mergeCell ref="P71:Q71"/>
    <mergeCell ref="R71:S71"/>
    <mergeCell ref="T71:U71"/>
    <mergeCell ref="A72:B72"/>
    <mergeCell ref="C72:D72"/>
    <mergeCell ref="E72:F72"/>
    <mergeCell ref="G72:H72"/>
    <mergeCell ref="K72:L72"/>
    <mergeCell ref="N72:O72"/>
    <mergeCell ref="P72:Q72"/>
    <mergeCell ref="R72:S72"/>
    <mergeCell ref="T72:U72"/>
    <mergeCell ref="A73:B73"/>
    <mergeCell ref="C73:D73"/>
    <mergeCell ref="E73:F73"/>
    <mergeCell ref="G73:H73"/>
    <mergeCell ref="K73:L73"/>
    <mergeCell ref="N73:O73"/>
    <mergeCell ref="P73:Q73"/>
    <mergeCell ref="R73:S73"/>
    <mergeCell ref="T73:U73"/>
    <mergeCell ref="A74:B74"/>
    <mergeCell ref="C74:D74"/>
    <mergeCell ref="E74:F74"/>
    <mergeCell ref="G74:H74"/>
    <mergeCell ref="K74:L74"/>
    <mergeCell ref="N74:O74"/>
    <mergeCell ref="P74:Q74"/>
    <mergeCell ref="R74:S74"/>
    <mergeCell ref="T74:U74"/>
    <mergeCell ref="A75:B75"/>
    <mergeCell ref="C75:D75"/>
    <mergeCell ref="E75:F75"/>
    <mergeCell ref="G75:H75"/>
    <mergeCell ref="K75:L75"/>
    <mergeCell ref="N75:O75"/>
    <mergeCell ref="P75:Q75"/>
    <mergeCell ref="R75:S75"/>
    <mergeCell ref="T75:U75"/>
    <mergeCell ref="A76:B76"/>
    <mergeCell ref="C76:D76"/>
    <mergeCell ref="E76:F76"/>
    <mergeCell ref="G76:H76"/>
    <mergeCell ref="K76:L76"/>
    <mergeCell ref="N76:O76"/>
    <mergeCell ref="P76:Q76"/>
    <mergeCell ref="R76:S76"/>
    <mergeCell ref="T76:U76"/>
    <mergeCell ref="A77:B77"/>
    <mergeCell ref="C77:D77"/>
    <mergeCell ref="E77:F77"/>
    <mergeCell ref="G77:H77"/>
    <mergeCell ref="K77:L77"/>
    <mergeCell ref="N77:O77"/>
    <mergeCell ref="P77:Q77"/>
    <mergeCell ref="R77:S77"/>
    <mergeCell ref="T77:U77"/>
    <mergeCell ref="A78:B78"/>
    <mergeCell ref="C78:D78"/>
    <mergeCell ref="E78:F78"/>
    <mergeCell ref="G78:H78"/>
    <mergeCell ref="K78:L78"/>
    <mergeCell ref="N78:O78"/>
    <mergeCell ref="P78:Q78"/>
    <mergeCell ref="R78:S78"/>
    <mergeCell ref="T78:U78"/>
    <mergeCell ref="A79:B79"/>
    <mergeCell ref="C79:D79"/>
    <mergeCell ref="E79:F79"/>
    <mergeCell ref="G79:H79"/>
    <mergeCell ref="K79:L79"/>
    <mergeCell ref="N79:O79"/>
    <mergeCell ref="P79:Q79"/>
    <mergeCell ref="R79:S79"/>
    <mergeCell ref="T79:U79"/>
    <mergeCell ref="A80:B80"/>
    <mergeCell ref="C80:D80"/>
    <mergeCell ref="E80:F80"/>
    <mergeCell ref="G80:H80"/>
    <mergeCell ref="K80:L80"/>
    <mergeCell ref="N80:O80"/>
    <mergeCell ref="P80:Q80"/>
    <mergeCell ref="R80:S80"/>
    <mergeCell ref="T80:U80"/>
    <mergeCell ref="A81:B81"/>
    <mergeCell ref="C81:D81"/>
    <mergeCell ref="E81:F81"/>
    <mergeCell ref="G81:H81"/>
    <mergeCell ref="K81:L81"/>
    <mergeCell ref="N81:O81"/>
    <mergeCell ref="P81:Q81"/>
    <mergeCell ref="R81:S81"/>
    <mergeCell ref="T81:U81"/>
    <mergeCell ref="A82:B82"/>
    <mergeCell ref="C82:D82"/>
    <mergeCell ref="E82:F82"/>
    <mergeCell ref="G82:H82"/>
    <mergeCell ref="K82:L82"/>
    <mergeCell ref="N82:O82"/>
    <mergeCell ref="P82:Q82"/>
    <mergeCell ref="R82:S82"/>
    <mergeCell ref="T82:U82"/>
    <mergeCell ref="A83:B83"/>
    <mergeCell ref="C83:D83"/>
    <mergeCell ref="E83:F83"/>
    <mergeCell ref="G83:H83"/>
    <mergeCell ref="K83:L83"/>
    <mergeCell ref="N83:O83"/>
    <mergeCell ref="P83:Q83"/>
    <mergeCell ref="R83:S83"/>
    <mergeCell ref="T83:U83"/>
    <mergeCell ref="A84:B84"/>
    <mergeCell ref="C84:D84"/>
    <mergeCell ref="E84:F84"/>
    <mergeCell ref="G84:H84"/>
    <mergeCell ref="K84:L84"/>
    <mergeCell ref="N84:O84"/>
    <mergeCell ref="P84:Q84"/>
    <mergeCell ref="R84:S84"/>
    <mergeCell ref="T84:U84"/>
    <mergeCell ref="A85:B85"/>
    <mergeCell ref="C85:D85"/>
    <mergeCell ref="E85:F85"/>
    <mergeCell ref="G85:H85"/>
    <mergeCell ref="K85:L85"/>
    <mergeCell ref="N85:O85"/>
    <mergeCell ref="P85:Q85"/>
    <mergeCell ref="R85:S85"/>
    <mergeCell ref="T85:U85"/>
    <mergeCell ref="A86:B86"/>
    <mergeCell ref="C86:D86"/>
    <mergeCell ref="E86:F86"/>
    <mergeCell ref="G86:H86"/>
    <mergeCell ref="K86:L86"/>
    <mergeCell ref="N86:O86"/>
    <mergeCell ref="P86:Q86"/>
    <mergeCell ref="R86:S86"/>
    <mergeCell ref="T86:U86"/>
    <mergeCell ref="A87:B87"/>
    <mergeCell ref="C87:D87"/>
    <mergeCell ref="E87:F87"/>
    <mergeCell ref="G87:H87"/>
    <mergeCell ref="K87:L87"/>
    <mergeCell ref="N87:O87"/>
    <mergeCell ref="P87:Q87"/>
    <mergeCell ref="R87:S87"/>
    <mergeCell ref="T87:U87"/>
    <mergeCell ref="A88:B88"/>
    <mergeCell ref="C88:D88"/>
    <mergeCell ref="E88:F88"/>
    <mergeCell ref="G88:H88"/>
    <mergeCell ref="K88:L88"/>
    <mergeCell ref="N88:O88"/>
    <mergeCell ref="P88:Q88"/>
    <mergeCell ref="R88:S88"/>
    <mergeCell ref="T88:U88"/>
    <mergeCell ref="A89:B89"/>
    <mergeCell ref="C89:D89"/>
    <mergeCell ref="E89:F89"/>
    <mergeCell ref="G89:H89"/>
    <mergeCell ref="K89:L89"/>
    <mergeCell ref="N89:O89"/>
    <mergeCell ref="P89:Q89"/>
    <mergeCell ref="R89:S89"/>
    <mergeCell ref="A90:B90"/>
    <mergeCell ref="C90:D90"/>
    <mergeCell ref="E90:F90"/>
    <mergeCell ref="G90:H90"/>
    <mergeCell ref="K90:L90"/>
    <mergeCell ref="N90:O90"/>
    <mergeCell ref="G91:H91"/>
    <mergeCell ref="K91:L91"/>
    <mergeCell ref="N91:O91"/>
    <mergeCell ref="T89:U89"/>
    <mergeCell ref="P90:Q90"/>
    <mergeCell ref="R90:S90"/>
    <mergeCell ref="T90:U90"/>
    <mergeCell ref="R91:S91"/>
    <mergeCell ref="T91:U91"/>
    <mergeCell ref="E33:F33"/>
    <mergeCell ref="G33:H33"/>
    <mergeCell ref="E58:F58"/>
    <mergeCell ref="N48:O48"/>
    <mergeCell ref="K53:L53"/>
    <mergeCell ref="K49:L49"/>
    <mergeCell ref="K37:L37"/>
    <mergeCell ref="K34:L34"/>
    <mergeCell ref="N34:O34"/>
    <mergeCell ref="G58:H58"/>
    <mergeCell ref="P92:Q92"/>
    <mergeCell ref="A91:B91"/>
    <mergeCell ref="C91:D91"/>
    <mergeCell ref="A92:B92"/>
    <mergeCell ref="C92:D92"/>
    <mergeCell ref="E92:F92"/>
    <mergeCell ref="G92:H92"/>
    <mergeCell ref="K92:L92"/>
    <mergeCell ref="N92:O92"/>
    <mergeCell ref="E91:F91"/>
    <mergeCell ref="P58:Q58"/>
    <mergeCell ref="R58:S58"/>
    <mergeCell ref="T58:U58"/>
    <mergeCell ref="T55:U55"/>
    <mergeCell ref="T49:U49"/>
    <mergeCell ref="P50:Q50"/>
    <mergeCell ref="T53:U53"/>
    <mergeCell ref="P55:Q55"/>
    <mergeCell ref="R51:S51"/>
    <mergeCell ref="T34:U34"/>
    <mergeCell ref="N59:O59"/>
    <mergeCell ref="N42:O42"/>
    <mergeCell ref="N41:O41"/>
    <mergeCell ref="R50:S50"/>
    <mergeCell ref="T50:U50"/>
    <mergeCell ref="P49:Q49"/>
    <mergeCell ref="R56:S56"/>
    <mergeCell ref="T56:U56"/>
    <mergeCell ref="R46:S46"/>
    <mergeCell ref="K59:L59"/>
    <mergeCell ref="T59:U59"/>
    <mergeCell ref="P59:Q59"/>
    <mergeCell ref="R59:S59"/>
    <mergeCell ref="R34:S34"/>
    <mergeCell ref="R92:S92"/>
    <mergeCell ref="T92:U92"/>
    <mergeCell ref="T60:U60"/>
    <mergeCell ref="P56:Q56"/>
    <mergeCell ref="P91:Q91"/>
    <mergeCell ref="A59:B59"/>
    <mergeCell ref="C59:D59"/>
    <mergeCell ref="E59:F59"/>
    <mergeCell ref="G59:H59"/>
    <mergeCell ref="A34:B34"/>
    <mergeCell ref="C34:D34"/>
    <mergeCell ref="E34:F34"/>
    <mergeCell ref="G34:H34"/>
    <mergeCell ref="G37:H37"/>
    <mergeCell ref="A56:B56"/>
  </mergeCells>
  <printOptions/>
  <pageMargins left="0.75" right="0.75" top="1" bottom="1" header="0.5" footer="0.5"/>
  <pageSetup horizontalDpi="600" verticalDpi="600" orientation="landscape" paperSize="17" scale="60" r:id="rId1"/>
  <ignoredErrors>
    <ignoredError sqref="K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I125"/>
  <sheetViews>
    <sheetView zoomScale="80" zoomScaleNormal="80" zoomScalePageLayoutView="0" workbookViewId="0" topLeftCell="A1">
      <pane ySplit="18" topLeftCell="A58" activePane="bottomLeft" state="frozen"/>
      <selection pane="topLeft" activeCell="Z63" sqref="Z63:AA63"/>
      <selection pane="bottomLeft" activeCell="A72" sqref="A72:IV72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7" width="4.28125" style="0" customWidth="1"/>
    <col min="8" max="8" width="6.710937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6" max="26" width="17.28125" style="0" customWidth="1"/>
    <col min="30" max="30" width="16.140625" style="44" customWidth="1"/>
  </cols>
  <sheetData>
    <row r="1" spans="1:22" ht="12.75" customHeight="1">
      <c r="A1" s="171" t="s">
        <v>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3"/>
    </row>
    <row r="2" spans="1:22" ht="12.75" customHeight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9" ht="12.75" customHeight="1" thickBot="1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6"/>
      <c r="Z3" s="16"/>
      <c r="AA3" s="11"/>
      <c r="AB3" s="12" t="s">
        <v>17</v>
      </c>
      <c r="AC3" s="13"/>
    </row>
    <row r="4" spans="1:29" ht="12.75" customHeight="1">
      <c r="A4" s="177"/>
      <c r="B4" s="178"/>
      <c r="C4" s="180"/>
      <c r="D4" s="181"/>
      <c r="E4" s="182"/>
      <c r="F4" s="183"/>
      <c r="G4" s="183"/>
      <c r="H4" s="183"/>
      <c r="I4" s="183"/>
      <c r="J4" s="183"/>
      <c r="K4" s="182"/>
      <c r="L4" s="183"/>
      <c r="M4" s="183"/>
      <c r="N4" s="183"/>
      <c r="O4" s="183"/>
      <c r="P4" s="183"/>
      <c r="Q4" s="183"/>
      <c r="R4" s="183"/>
      <c r="S4" s="183"/>
      <c r="T4" s="185"/>
      <c r="U4" s="186"/>
      <c r="V4" s="187"/>
      <c r="Z4" s="10"/>
      <c r="AA4" s="14"/>
      <c r="AB4" s="12"/>
      <c r="AC4" s="12"/>
    </row>
    <row r="5" spans="1:29" ht="12.75" customHeight="1" thickBot="1">
      <c r="A5" s="179"/>
      <c r="B5" s="178"/>
      <c r="C5" s="180"/>
      <c r="D5" s="181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5"/>
      <c r="U5" s="186"/>
      <c r="V5" s="187"/>
      <c r="Z5" s="17"/>
      <c r="AA5" s="14"/>
      <c r="AB5" s="12" t="s">
        <v>18</v>
      </c>
      <c r="AC5" s="12"/>
    </row>
    <row r="6" spans="1:29" ht="12.75" customHeight="1" thickBot="1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90"/>
      <c r="Z6" s="10"/>
      <c r="AA6" s="14"/>
      <c r="AB6" s="12"/>
      <c r="AC6" s="12"/>
    </row>
    <row r="7" spans="1:29" ht="12.75" customHeight="1">
      <c r="A7" s="191" t="s">
        <v>2</v>
      </c>
      <c r="B7" s="160"/>
      <c r="C7" s="160"/>
      <c r="D7" s="160"/>
      <c r="E7" s="160"/>
      <c r="F7" s="160"/>
      <c r="G7" s="160"/>
      <c r="H7" s="160"/>
      <c r="I7" s="161"/>
      <c r="J7" s="156" t="s">
        <v>3</v>
      </c>
      <c r="K7" s="157"/>
      <c r="L7" s="158"/>
      <c r="M7" s="159" t="s">
        <v>5</v>
      </c>
      <c r="N7" s="160"/>
      <c r="O7" s="160"/>
      <c r="P7" s="160"/>
      <c r="Q7" s="160"/>
      <c r="R7" s="160"/>
      <c r="S7" s="160"/>
      <c r="T7" s="160"/>
      <c r="U7" s="161"/>
      <c r="V7" s="165" t="s">
        <v>0</v>
      </c>
      <c r="Z7" s="18"/>
      <c r="AA7" s="14"/>
      <c r="AB7" s="12" t="s">
        <v>19</v>
      </c>
      <c r="AC7" s="12"/>
    </row>
    <row r="8" spans="1:29" ht="12.75" customHeight="1" thickBot="1">
      <c r="A8" s="192"/>
      <c r="B8" s="169"/>
      <c r="C8" s="169"/>
      <c r="D8" s="169"/>
      <c r="E8" s="169"/>
      <c r="F8" s="169"/>
      <c r="G8" s="169"/>
      <c r="H8" s="169"/>
      <c r="I8" s="170"/>
      <c r="J8" s="168" t="s">
        <v>4</v>
      </c>
      <c r="K8" s="169"/>
      <c r="L8" s="170"/>
      <c r="M8" s="162"/>
      <c r="N8" s="163"/>
      <c r="O8" s="163"/>
      <c r="P8" s="163"/>
      <c r="Q8" s="163"/>
      <c r="R8" s="163"/>
      <c r="S8" s="163"/>
      <c r="T8" s="163"/>
      <c r="U8" s="164"/>
      <c r="V8" s="166"/>
      <c r="Z8" s="10"/>
      <c r="AA8" s="14"/>
      <c r="AB8" s="12"/>
      <c r="AC8" s="12"/>
    </row>
    <row r="9" spans="1:29" ht="12.75" customHeight="1">
      <c r="A9" s="150" t="s">
        <v>6</v>
      </c>
      <c r="B9" s="140" t="s">
        <v>7</v>
      </c>
      <c r="C9" s="150" t="s">
        <v>8</v>
      </c>
      <c r="D9" s="140" t="s">
        <v>9</v>
      </c>
      <c r="E9" s="150" t="s">
        <v>7</v>
      </c>
      <c r="F9" s="140" t="s">
        <v>10</v>
      </c>
      <c r="G9" s="150" t="s">
        <v>11</v>
      </c>
      <c r="H9" s="140" t="s">
        <v>12</v>
      </c>
      <c r="I9" s="147" t="s">
        <v>13</v>
      </c>
      <c r="J9" s="147" t="s">
        <v>14</v>
      </c>
      <c r="K9" s="153" t="s">
        <v>15</v>
      </c>
      <c r="L9" s="140" t="s">
        <v>16</v>
      </c>
      <c r="M9" s="147" t="s">
        <v>13</v>
      </c>
      <c r="N9" s="143" t="s">
        <v>11</v>
      </c>
      <c r="O9" s="140" t="s">
        <v>12</v>
      </c>
      <c r="P9" s="143" t="s">
        <v>7</v>
      </c>
      <c r="Q9" s="140" t="s">
        <v>10</v>
      </c>
      <c r="R9" s="143" t="s">
        <v>8</v>
      </c>
      <c r="S9" s="140" t="s">
        <v>9</v>
      </c>
      <c r="T9" s="143" t="s">
        <v>6</v>
      </c>
      <c r="U9" s="140" t="s">
        <v>7</v>
      </c>
      <c r="V9" s="166"/>
      <c r="Z9" s="53"/>
      <c r="AA9" s="14"/>
      <c r="AB9" s="12" t="s">
        <v>20</v>
      </c>
      <c r="AC9" s="12"/>
    </row>
    <row r="10" spans="1:22" ht="12.75" customHeight="1">
      <c r="A10" s="151"/>
      <c r="B10" s="141"/>
      <c r="C10" s="151"/>
      <c r="D10" s="141"/>
      <c r="E10" s="151"/>
      <c r="F10" s="141"/>
      <c r="G10" s="151"/>
      <c r="H10" s="141"/>
      <c r="I10" s="148"/>
      <c r="J10" s="148"/>
      <c r="K10" s="154"/>
      <c r="L10" s="141"/>
      <c r="M10" s="148"/>
      <c r="N10" s="144"/>
      <c r="O10" s="141"/>
      <c r="P10" s="144"/>
      <c r="Q10" s="141"/>
      <c r="R10" s="144"/>
      <c r="S10" s="141"/>
      <c r="T10" s="144"/>
      <c r="U10" s="141"/>
      <c r="V10" s="166"/>
    </row>
    <row r="11" spans="1:22" ht="12.75" customHeight="1">
      <c r="A11" s="151"/>
      <c r="B11" s="141"/>
      <c r="C11" s="151"/>
      <c r="D11" s="141"/>
      <c r="E11" s="151"/>
      <c r="F11" s="141"/>
      <c r="G11" s="151"/>
      <c r="H11" s="141"/>
      <c r="I11" s="148"/>
      <c r="J11" s="148"/>
      <c r="K11" s="154"/>
      <c r="L11" s="141"/>
      <c r="M11" s="148"/>
      <c r="N11" s="144"/>
      <c r="O11" s="141"/>
      <c r="P11" s="144"/>
      <c r="Q11" s="141"/>
      <c r="R11" s="144"/>
      <c r="S11" s="141"/>
      <c r="T11" s="144"/>
      <c r="U11" s="141"/>
      <c r="V11" s="166"/>
    </row>
    <row r="12" spans="1:22" ht="12.75" customHeight="1">
      <c r="A12" s="151"/>
      <c r="B12" s="141"/>
      <c r="C12" s="151"/>
      <c r="D12" s="141"/>
      <c r="E12" s="151"/>
      <c r="F12" s="141"/>
      <c r="G12" s="151"/>
      <c r="H12" s="141"/>
      <c r="I12" s="148"/>
      <c r="J12" s="148"/>
      <c r="K12" s="154"/>
      <c r="L12" s="141"/>
      <c r="M12" s="148"/>
      <c r="N12" s="144"/>
      <c r="O12" s="141"/>
      <c r="P12" s="144"/>
      <c r="Q12" s="141"/>
      <c r="R12" s="144"/>
      <c r="S12" s="141"/>
      <c r="T12" s="144"/>
      <c r="U12" s="141"/>
      <c r="V12" s="166"/>
    </row>
    <row r="13" spans="1:22" ht="12.75" customHeight="1">
      <c r="A13" s="151"/>
      <c r="B13" s="141"/>
      <c r="C13" s="151"/>
      <c r="D13" s="141"/>
      <c r="E13" s="151"/>
      <c r="F13" s="141"/>
      <c r="G13" s="151"/>
      <c r="H13" s="141"/>
      <c r="I13" s="148"/>
      <c r="J13" s="148"/>
      <c r="K13" s="154"/>
      <c r="L13" s="141"/>
      <c r="M13" s="148"/>
      <c r="N13" s="144"/>
      <c r="O13" s="141"/>
      <c r="P13" s="144"/>
      <c r="Q13" s="141"/>
      <c r="R13" s="144"/>
      <c r="S13" s="141"/>
      <c r="T13" s="144"/>
      <c r="U13" s="141"/>
      <c r="V13" s="166"/>
    </row>
    <row r="14" spans="1:22" ht="12.75" customHeight="1">
      <c r="A14" s="151"/>
      <c r="B14" s="141"/>
      <c r="C14" s="151"/>
      <c r="D14" s="141"/>
      <c r="E14" s="151"/>
      <c r="F14" s="141"/>
      <c r="G14" s="151"/>
      <c r="H14" s="141"/>
      <c r="I14" s="148"/>
      <c r="J14" s="148"/>
      <c r="K14" s="154"/>
      <c r="L14" s="141"/>
      <c r="M14" s="148"/>
      <c r="N14" s="144"/>
      <c r="O14" s="141"/>
      <c r="P14" s="144"/>
      <c r="Q14" s="141"/>
      <c r="R14" s="144"/>
      <c r="S14" s="141"/>
      <c r="T14" s="144"/>
      <c r="U14" s="141"/>
      <c r="V14" s="166"/>
    </row>
    <row r="15" spans="1:22" ht="12.75" customHeight="1">
      <c r="A15" s="151"/>
      <c r="B15" s="141"/>
      <c r="C15" s="151"/>
      <c r="D15" s="141"/>
      <c r="E15" s="151"/>
      <c r="F15" s="141"/>
      <c r="G15" s="151"/>
      <c r="H15" s="141"/>
      <c r="I15" s="148"/>
      <c r="J15" s="148"/>
      <c r="K15" s="154"/>
      <c r="L15" s="141"/>
      <c r="M15" s="148"/>
      <c r="N15" s="144"/>
      <c r="O15" s="141"/>
      <c r="P15" s="144"/>
      <c r="Q15" s="141"/>
      <c r="R15" s="144"/>
      <c r="S15" s="141"/>
      <c r="T15" s="144"/>
      <c r="U15" s="141"/>
      <c r="V15" s="166"/>
    </row>
    <row r="16" spans="1:22" ht="12.75" customHeight="1">
      <c r="A16" s="151"/>
      <c r="B16" s="141"/>
      <c r="C16" s="151"/>
      <c r="D16" s="141"/>
      <c r="E16" s="151"/>
      <c r="F16" s="141"/>
      <c r="G16" s="151"/>
      <c r="H16" s="141"/>
      <c r="I16" s="148"/>
      <c r="J16" s="148"/>
      <c r="K16" s="154"/>
      <c r="L16" s="141"/>
      <c r="M16" s="148"/>
      <c r="N16" s="144"/>
      <c r="O16" s="141"/>
      <c r="P16" s="144"/>
      <c r="Q16" s="141"/>
      <c r="R16" s="144"/>
      <c r="S16" s="141"/>
      <c r="T16" s="144"/>
      <c r="U16" s="141"/>
      <c r="V16" s="166"/>
    </row>
    <row r="17" spans="1:22" ht="12.75" customHeight="1">
      <c r="A17" s="151"/>
      <c r="B17" s="141"/>
      <c r="C17" s="151"/>
      <c r="D17" s="141"/>
      <c r="E17" s="151"/>
      <c r="F17" s="141"/>
      <c r="G17" s="151"/>
      <c r="H17" s="141"/>
      <c r="I17" s="148"/>
      <c r="J17" s="148"/>
      <c r="K17" s="154"/>
      <c r="L17" s="141"/>
      <c r="M17" s="148"/>
      <c r="N17" s="144"/>
      <c r="O17" s="141"/>
      <c r="P17" s="144"/>
      <c r="Q17" s="141"/>
      <c r="R17" s="144"/>
      <c r="S17" s="141"/>
      <c r="T17" s="144"/>
      <c r="U17" s="141"/>
      <c r="V17" s="166"/>
    </row>
    <row r="18" spans="1:22" ht="12.75" customHeight="1" thickBot="1">
      <c r="A18" s="152"/>
      <c r="B18" s="142"/>
      <c r="C18" s="152"/>
      <c r="D18" s="142"/>
      <c r="E18" s="152"/>
      <c r="F18" s="142"/>
      <c r="G18" s="152"/>
      <c r="H18" s="142"/>
      <c r="I18" s="149"/>
      <c r="J18" s="149"/>
      <c r="K18" s="155"/>
      <c r="L18" s="142"/>
      <c r="M18" s="149"/>
      <c r="N18" s="145"/>
      <c r="O18" s="142"/>
      <c r="P18" s="145"/>
      <c r="Q18" s="142"/>
      <c r="R18" s="145"/>
      <c r="S18" s="142"/>
      <c r="T18" s="145"/>
      <c r="U18" s="142"/>
      <c r="V18" s="167"/>
    </row>
    <row r="19" spans="1:22" ht="12.75" customHeight="1">
      <c r="A19" s="197"/>
      <c r="B19" s="198"/>
      <c r="C19" s="199"/>
      <c r="D19" s="198"/>
      <c r="E19" s="199"/>
      <c r="F19" s="198"/>
      <c r="G19" s="199"/>
      <c r="H19" s="198"/>
      <c r="I19" s="68"/>
      <c r="J19" s="69"/>
      <c r="K19" s="199"/>
      <c r="L19" s="198"/>
      <c r="M19" s="68"/>
      <c r="N19" s="199"/>
      <c r="O19" s="198"/>
      <c r="P19" s="199"/>
      <c r="Q19" s="198"/>
      <c r="R19" s="199"/>
      <c r="S19" s="198"/>
      <c r="T19" s="199"/>
      <c r="U19" s="198"/>
      <c r="V19" s="68"/>
    </row>
    <row r="20" spans="1:32" s="6" customFormat="1" ht="12.75" customHeight="1">
      <c r="A20" s="117">
        <f>E20+K20</f>
        <v>782.6998</v>
      </c>
      <c r="B20" s="111"/>
      <c r="C20" s="193" t="s">
        <v>38</v>
      </c>
      <c r="D20" s="114"/>
      <c r="E20" s="116">
        <f aca="true" t="shared" si="0" ref="E20:E25">G20*I20</f>
        <v>0.24</v>
      </c>
      <c r="F20" s="107"/>
      <c r="G20" s="134">
        <f>0.02+((0.037-0.02)/($J$24-$J$20))*(J20-$J$20)</f>
        <v>0.02</v>
      </c>
      <c r="H20" s="135"/>
      <c r="I20" s="61">
        <v>12</v>
      </c>
      <c r="J20" s="86">
        <v>91222.5522</v>
      </c>
      <c r="K20" s="136">
        <f>Z36</f>
        <v>782.4598</v>
      </c>
      <c r="L20" s="137"/>
      <c r="M20" s="7"/>
      <c r="N20" s="110"/>
      <c r="O20" s="111"/>
      <c r="P20" s="110"/>
      <c r="Q20" s="111"/>
      <c r="R20" s="110"/>
      <c r="S20" s="111"/>
      <c r="T20" s="110"/>
      <c r="U20" s="111"/>
      <c r="V20" s="54" t="s">
        <v>31</v>
      </c>
      <c r="Y20" s="39"/>
      <c r="Z20" s="24"/>
      <c r="AA20" s="14"/>
      <c r="AB20" s="14"/>
      <c r="AC20" s="15"/>
      <c r="AD20" s="48"/>
      <c r="AE20" s="15"/>
      <c r="AF20" s="20"/>
    </row>
    <row r="21" spans="1:32" s="6" customFormat="1" ht="12.75" customHeight="1">
      <c r="A21" s="117">
        <f>E21+K21</f>
        <v>782.6875162794787</v>
      </c>
      <c r="B21" s="111"/>
      <c r="C21" s="193" t="s">
        <v>38</v>
      </c>
      <c r="D21" s="114"/>
      <c r="E21" s="116">
        <f t="shared" si="0"/>
        <v>0.24756617947869308</v>
      </c>
      <c r="F21" s="107"/>
      <c r="G21" s="134">
        <f>0.02+((0.037-0.02)/($J$24-$J$20))*(J21-$J$20)</f>
        <v>0.020630514956557756</v>
      </c>
      <c r="H21" s="135"/>
      <c r="I21" s="61">
        <v>12</v>
      </c>
      <c r="J21" s="31">
        <v>91225</v>
      </c>
      <c r="K21" s="104">
        <f>$Z$36-($AD$38*($Z$35-$J21))</f>
        <v>782.4399501</v>
      </c>
      <c r="L21" s="105"/>
      <c r="M21" s="7"/>
      <c r="N21" s="110"/>
      <c r="O21" s="111"/>
      <c r="P21" s="110"/>
      <c r="Q21" s="111"/>
      <c r="R21" s="110"/>
      <c r="S21" s="111"/>
      <c r="T21" s="110"/>
      <c r="U21" s="111"/>
      <c r="V21" s="7"/>
      <c r="Y21" s="39"/>
      <c r="Z21" s="20"/>
      <c r="AA21" s="14"/>
      <c r="AB21" s="14"/>
      <c r="AC21" s="15"/>
      <c r="AD21" s="48"/>
      <c r="AE21" s="15"/>
      <c r="AF21" s="15"/>
    </row>
    <row r="22" spans="1:32" s="6" customFormat="1" ht="12.75" customHeight="1">
      <c r="A22" s="117">
        <f aca="true" t="shared" si="1" ref="A22:A32">E22+K22</f>
        <v>782.5649485949498</v>
      </c>
      <c r="B22" s="111"/>
      <c r="C22" s="193" t="s">
        <v>38</v>
      </c>
      <c r="D22" s="114"/>
      <c r="E22" s="116">
        <f t="shared" si="0"/>
        <v>0.3275484949498178</v>
      </c>
      <c r="F22" s="107"/>
      <c r="G22" s="134">
        <f>0.02+((0.037-0.02)/($J$24-$J$20))*(J22-$J$20)</f>
        <v>0.02707012354957172</v>
      </c>
      <c r="H22" s="135"/>
      <c r="I22" s="61">
        <v>12.1</v>
      </c>
      <c r="J22" s="31">
        <f>J21+25</f>
        <v>91250</v>
      </c>
      <c r="K22" s="104">
        <f>$Z$36-($AD$38*($Z$35-$J22))</f>
        <v>782.2374001</v>
      </c>
      <c r="L22" s="105"/>
      <c r="M22" s="7"/>
      <c r="N22" s="110"/>
      <c r="O22" s="111"/>
      <c r="P22" s="110"/>
      <c r="Q22" s="111"/>
      <c r="R22" s="110"/>
      <c r="S22" s="111"/>
      <c r="T22" s="110"/>
      <c r="U22" s="111"/>
      <c r="V22" s="7"/>
      <c r="Y22" s="39"/>
      <c r="Z22" s="20"/>
      <c r="AA22" s="14"/>
      <c r="AB22" s="14"/>
      <c r="AC22" s="15"/>
      <c r="AD22" s="48"/>
      <c r="AE22" s="15"/>
      <c r="AF22" s="15"/>
    </row>
    <row r="23" spans="1:32" s="6" customFormat="1" ht="12.75" customHeight="1">
      <c r="A23" s="117">
        <f t="shared" si="1"/>
        <v>782.4490303892824</v>
      </c>
      <c r="B23" s="111"/>
      <c r="C23" s="193" t="s">
        <v>38</v>
      </c>
      <c r="D23" s="114"/>
      <c r="E23" s="116">
        <f t="shared" si="0"/>
        <v>0.414180289282359</v>
      </c>
      <c r="F23" s="107"/>
      <c r="G23" s="134">
        <f>0.02+((0.037-0.02)/($J$24-$J$20))*(J23-$J$20)</f>
        <v>0.03350973214258568</v>
      </c>
      <c r="H23" s="135"/>
      <c r="I23" s="61">
        <v>12.36</v>
      </c>
      <c r="J23" s="31">
        <f>J22+25</f>
        <v>91275</v>
      </c>
      <c r="K23" s="104">
        <f>$Z$36-($AD$38*($Z$35-$J23))</f>
        <v>782.0348501</v>
      </c>
      <c r="L23" s="105"/>
      <c r="M23" s="7"/>
      <c r="N23" s="110"/>
      <c r="O23" s="111"/>
      <c r="P23" s="110"/>
      <c r="Q23" s="111"/>
      <c r="R23" s="110"/>
      <c r="S23" s="111"/>
      <c r="T23" s="110"/>
      <c r="U23" s="111"/>
      <c r="V23" s="7"/>
      <c r="Y23" s="39"/>
      <c r="Z23" s="25"/>
      <c r="AA23" s="19"/>
      <c r="AB23" s="8"/>
      <c r="AC23" s="9"/>
      <c r="AD23" s="49"/>
      <c r="AE23" s="19"/>
      <c r="AF23" s="15"/>
    </row>
    <row r="24" spans="1:32" s="6" customFormat="1" ht="12.75" customHeight="1">
      <c r="A24" s="117">
        <f t="shared" si="1"/>
        <v>782.390158</v>
      </c>
      <c r="B24" s="111"/>
      <c r="C24" s="193" t="s">
        <v>38</v>
      </c>
      <c r="D24" s="114"/>
      <c r="E24" s="116">
        <f t="shared" si="0"/>
        <v>0.46509</v>
      </c>
      <c r="F24" s="107"/>
      <c r="G24" s="134">
        <f>0.02+((0.037-0.02)/($J$24-$J$20))*(J24-$J$20)</f>
        <v>0.037</v>
      </c>
      <c r="H24" s="135"/>
      <c r="I24" s="61">
        <v>12.57</v>
      </c>
      <c r="J24" s="84">
        <v>91288.55</v>
      </c>
      <c r="K24" s="104">
        <f>$Z$36-($AD$38*($Z$35-$J24))</f>
        <v>781.925068</v>
      </c>
      <c r="L24" s="105"/>
      <c r="M24" s="7"/>
      <c r="N24" s="110"/>
      <c r="O24" s="111"/>
      <c r="P24" s="110"/>
      <c r="Q24" s="111"/>
      <c r="R24" s="110"/>
      <c r="S24" s="111"/>
      <c r="T24" s="110"/>
      <c r="U24" s="111"/>
      <c r="V24" s="83" t="s">
        <v>59</v>
      </c>
      <c r="Y24" s="39"/>
      <c r="Z24" s="52"/>
      <c r="AA24" s="19"/>
      <c r="AB24" s="8"/>
      <c r="AC24" s="9"/>
      <c r="AD24" s="49"/>
      <c r="AE24" s="22"/>
      <c r="AF24" s="21"/>
    </row>
    <row r="25" spans="1:32" s="6" customFormat="1" ht="12.75" customHeight="1">
      <c r="A25" s="117">
        <f t="shared" si="1"/>
        <v>782.30553</v>
      </c>
      <c r="B25" s="111"/>
      <c r="C25" s="115"/>
      <c r="D25" s="111"/>
      <c r="E25" s="116">
        <f t="shared" si="0"/>
        <v>0.47322999999999993</v>
      </c>
      <c r="F25" s="107"/>
      <c r="G25" s="115">
        <v>0.037</v>
      </c>
      <c r="H25" s="111"/>
      <c r="I25" s="61">
        <v>12.79</v>
      </c>
      <c r="J25" s="55">
        <f>J23+25</f>
        <v>91300</v>
      </c>
      <c r="K25" s="136">
        <f>$Z$39-($AD$41*($Z$38-$J25))</f>
        <v>781.8323</v>
      </c>
      <c r="L25" s="137"/>
      <c r="M25" s="7"/>
      <c r="N25" s="110"/>
      <c r="O25" s="111"/>
      <c r="P25" s="110"/>
      <c r="Q25" s="111"/>
      <c r="R25" s="110"/>
      <c r="S25" s="111"/>
      <c r="T25" s="110"/>
      <c r="U25" s="111"/>
      <c r="V25" s="7"/>
      <c r="Y25" s="39"/>
      <c r="Z25" s="25"/>
      <c r="AA25" s="19"/>
      <c r="AB25" s="8"/>
      <c r="AC25" s="9"/>
      <c r="AD25" s="49"/>
      <c r="AE25" s="22"/>
      <c r="AF25" s="20"/>
    </row>
    <row r="26" spans="1:32" s="6" customFormat="1" ht="12.75" customHeight="1">
      <c r="A26" s="117">
        <f t="shared" si="1"/>
        <v>782.19641</v>
      </c>
      <c r="B26" s="111"/>
      <c r="C26" s="115"/>
      <c r="D26" s="111"/>
      <c r="E26" s="116">
        <f>G26*I26</f>
        <v>0.49506</v>
      </c>
      <c r="F26" s="107"/>
      <c r="G26" s="115">
        <v>0.037</v>
      </c>
      <c r="H26" s="111"/>
      <c r="I26" s="61">
        <v>13.38</v>
      </c>
      <c r="J26" s="31">
        <f>J25+25</f>
        <v>91325</v>
      </c>
      <c r="K26" s="104">
        <f>$Z$39-($AD$41*($Z$38-$J26))</f>
        <v>781.70135</v>
      </c>
      <c r="L26" s="105"/>
      <c r="M26" s="7"/>
      <c r="N26" s="110"/>
      <c r="O26" s="111"/>
      <c r="P26" s="110"/>
      <c r="Q26" s="111"/>
      <c r="R26" s="110"/>
      <c r="S26" s="111"/>
      <c r="T26" s="110"/>
      <c r="U26" s="111"/>
      <c r="V26" s="7"/>
      <c r="Y26" s="39"/>
      <c r="Z26" s="52"/>
      <c r="AA26" s="19"/>
      <c r="AB26" s="8"/>
      <c r="AC26" s="9"/>
      <c r="AD26" s="50"/>
      <c r="AE26" s="15"/>
      <c r="AF26" s="20"/>
    </row>
    <row r="27" spans="1:32" s="6" customFormat="1" ht="12.75" customHeight="1">
      <c r="A27" s="117">
        <f t="shared" si="1"/>
        <v>782.0932100000001</v>
      </c>
      <c r="B27" s="111"/>
      <c r="C27" s="115"/>
      <c r="D27" s="111"/>
      <c r="E27" s="116">
        <f>G27*I27</f>
        <v>0.52281</v>
      </c>
      <c r="F27" s="107"/>
      <c r="G27" s="115">
        <v>0.037</v>
      </c>
      <c r="H27" s="111"/>
      <c r="I27" s="61">
        <v>14.13</v>
      </c>
      <c r="J27" s="31">
        <f>J26+25</f>
        <v>91350</v>
      </c>
      <c r="K27" s="104">
        <f>$Z$39-($AD$41*($Z$38-$J27))</f>
        <v>781.5704000000001</v>
      </c>
      <c r="L27" s="105"/>
      <c r="M27" s="7"/>
      <c r="N27" s="110"/>
      <c r="O27" s="111"/>
      <c r="P27" s="110"/>
      <c r="Q27" s="111"/>
      <c r="R27" s="110"/>
      <c r="S27" s="111"/>
      <c r="T27" s="110"/>
      <c r="U27" s="111"/>
      <c r="V27" s="7"/>
      <c r="Y27" s="39"/>
      <c r="Z27" s="25"/>
      <c r="AA27" s="19"/>
      <c r="AB27" s="8"/>
      <c r="AC27" s="9"/>
      <c r="AD27" s="50"/>
      <c r="AE27" s="15"/>
      <c r="AF27" s="20"/>
    </row>
    <row r="28" spans="1:32" s="6" customFormat="1" ht="12.75" customHeight="1">
      <c r="A28" s="117">
        <f t="shared" si="1"/>
        <v>781.9963000000001</v>
      </c>
      <c r="B28" s="111"/>
      <c r="C28" s="115"/>
      <c r="D28" s="111"/>
      <c r="E28" s="116">
        <f>G28*I28</f>
        <v>0.55685</v>
      </c>
      <c r="F28" s="107"/>
      <c r="G28" s="115">
        <v>0.037</v>
      </c>
      <c r="H28" s="111"/>
      <c r="I28" s="61">
        <v>15.05</v>
      </c>
      <c r="J28" s="31">
        <f aca="true" t="shared" si="2" ref="J28:J73">J27+25</f>
        <v>91375</v>
      </c>
      <c r="K28" s="104">
        <f>$Z$39-($AD$41*($Z$38-$J28))</f>
        <v>781.4394500000001</v>
      </c>
      <c r="L28" s="105"/>
      <c r="M28" s="7"/>
      <c r="N28" s="110"/>
      <c r="O28" s="111"/>
      <c r="P28" s="110"/>
      <c r="Q28" s="111"/>
      <c r="R28" s="110"/>
      <c r="S28" s="111"/>
      <c r="T28" s="110"/>
      <c r="U28" s="111"/>
      <c r="V28" s="7"/>
      <c r="Y28" s="39"/>
      <c r="Z28" s="52"/>
      <c r="AA28" s="19"/>
      <c r="AB28" s="8"/>
      <c r="AC28" s="9"/>
      <c r="AD28" s="50"/>
      <c r="AE28" s="15"/>
      <c r="AF28" s="20"/>
    </row>
    <row r="29" spans="1:32" s="6" customFormat="1" ht="12.75" customHeight="1">
      <c r="A29" s="117">
        <f t="shared" si="1"/>
        <v>781.9005</v>
      </c>
      <c r="B29" s="111"/>
      <c r="C29" s="115"/>
      <c r="D29" s="111"/>
      <c r="E29" s="116">
        <f>G29*I29</f>
        <v>0.592</v>
      </c>
      <c r="F29" s="107"/>
      <c r="G29" s="115">
        <v>0.037</v>
      </c>
      <c r="H29" s="111"/>
      <c r="I29" s="61">
        <v>16</v>
      </c>
      <c r="J29" s="55">
        <f t="shared" si="2"/>
        <v>91400</v>
      </c>
      <c r="K29" s="136">
        <f>$Z$39-($AD$41*($Z$38-$J29))</f>
        <v>781.3085</v>
      </c>
      <c r="L29" s="137"/>
      <c r="M29" s="7"/>
      <c r="N29" s="110"/>
      <c r="O29" s="111"/>
      <c r="P29" s="110"/>
      <c r="Q29" s="111"/>
      <c r="R29" s="110"/>
      <c r="S29" s="111"/>
      <c r="T29" s="110"/>
      <c r="U29" s="111"/>
      <c r="V29" s="7"/>
      <c r="Y29" s="39"/>
      <c r="Z29" s="28"/>
      <c r="AA29" s="19"/>
      <c r="AB29" s="8"/>
      <c r="AC29" s="9"/>
      <c r="AD29" s="50"/>
      <c r="AE29" s="15"/>
      <c r="AF29" s="20"/>
    </row>
    <row r="30" spans="1:32" s="6" customFormat="1" ht="12.75" customHeight="1">
      <c r="A30" s="117">
        <f t="shared" si="1"/>
        <v>781.770375</v>
      </c>
      <c r="B30" s="111"/>
      <c r="C30" s="115"/>
      <c r="D30" s="111"/>
      <c r="E30" s="116">
        <f>G30*I30</f>
        <v>0.592</v>
      </c>
      <c r="F30" s="107"/>
      <c r="G30" s="115">
        <v>0.037</v>
      </c>
      <c r="H30" s="111"/>
      <c r="I30" s="61">
        <v>16</v>
      </c>
      <c r="J30" s="31">
        <f t="shared" si="2"/>
        <v>91425</v>
      </c>
      <c r="K30" s="104">
        <f>$Z$42-($AD$44*($Z$41-$J30))</f>
        <v>781.178375</v>
      </c>
      <c r="L30" s="105"/>
      <c r="M30" s="7"/>
      <c r="N30" s="110"/>
      <c r="O30" s="111"/>
      <c r="P30" s="110"/>
      <c r="Q30" s="111"/>
      <c r="R30" s="110"/>
      <c r="S30" s="111"/>
      <c r="T30" s="110"/>
      <c r="U30" s="111"/>
      <c r="V30" s="7"/>
      <c r="Y30" s="39"/>
      <c r="Z30" s="28"/>
      <c r="AA30" s="19"/>
      <c r="AB30" s="8"/>
      <c r="AC30" s="9"/>
      <c r="AD30" s="50"/>
      <c r="AE30" s="15"/>
      <c r="AF30" s="20"/>
    </row>
    <row r="31" spans="1:32" s="6" customFormat="1" ht="12.75" customHeight="1">
      <c r="A31" s="117">
        <f t="shared" si="1"/>
        <v>781.6402499999999</v>
      </c>
      <c r="B31" s="111"/>
      <c r="C31" s="115"/>
      <c r="D31" s="111"/>
      <c r="E31" s="116">
        <f aca="true" t="shared" si="3" ref="E31:E38">G31*I31</f>
        <v>0.592</v>
      </c>
      <c r="F31" s="107"/>
      <c r="G31" s="115">
        <v>0.037</v>
      </c>
      <c r="H31" s="111"/>
      <c r="I31" s="61">
        <v>16</v>
      </c>
      <c r="J31" s="31">
        <f t="shared" si="2"/>
        <v>91450</v>
      </c>
      <c r="K31" s="104">
        <f>$Z$42-($AD$44*($Z$41-$J31))</f>
        <v>781.0482499999999</v>
      </c>
      <c r="L31" s="105"/>
      <c r="M31" s="7"/>
      <c r="N31" s="110"/>
      <c r="O31" s="111"/>
      <c r="P31" s="110"/>
      <c r="Q31" s="111"/>
      <c r="R31" s="110"/>
      <c r="S31" s="111"/>
      <c r="T31" s="110"/>
      <c r="U31" s="111"/>
      <c r="V31" s="7"/>
      <c r="Y31" s="39"/>
      <c r="Z31" s="29"/>
      <c r="AA31" s="23"/>
      <c r="AB31" s="8"/>
      <c r="AC31" s="9"/>
      <c r="AD31" s="50"/>
      <c r="AE31" s="15"/>
      <c r="AF31" s="14"/>
    </row>
    <row r="32" spans="1:32" s="6" customFormat="1" ht="12.75" customHeight="1">
      <c r="A32" s="117">
        <f t="shared" si="1"/>
        <v>781.510125</v>
      </c>
      <c r="B32" s="111"/>
      <c r="C32" s="115"/>
      <c r="D32" s="111"/>
      <c r="E32" s="116">
        <f t="shared" si="3"/>
        <v>0.592</v>
      </c>
      <c r="F32" s="107"/>
      <c r="G32" s="115">
        <v>0.037</v>
      </c>
      <c r="H32" s="111"/>
      <c r="I32" s="61">
        <v>16</v>
      </c>
      <c r="J32" s="31">
        <f t="shared" si="2"/>
        <v>91475</v>
      </c>
      <c r="K32" s="104">
        <f>$Z$42-($AD$44*($Z$41-$J32))</f>
        <v>780.918125</v>
      </c>
      <c r="L32" s="105"/>
      <c r="M32" s="7"/>
      <c r="N32" s="110"/>
      <c r="O32" s="111"/>
      <c r="P32" s="110"/>
      <c r="Q32" s="111"/>
      <c r="R32" s="110"/>
      <c r="S32" s="111"/>
      <c r="T32" s="110"/>
      <c r="U32" s="111"/>
      <c r="V32" s="7"/>
      <c r="Y32" s="39"/>
      <c r="Z32" s="24"/>
      <c r="AA32" s="23"/>
      <c r="AB32" s="8"/>
      <c r="AC32" s="9"/>
      <c r="AD32" s="50"/>
      <c r="AE32" s="15"/>
      <c r="AF32" s="14"/>
    </row>
    <row r="33" spans="1:32" s="6" customFormat="1" ht="12.75" customHeight="1">
      <c r="A33" s="117">
        <f aca="true" t="shared" si="4" ref="A33:A38">E33+K33</f>
        <v>781.38</v>
      </c>
      <c r="B33" s="111"/>
      <c r="C33" s="115"/>
      <c r="D33" s="111"/>
      <c r="E33" s="116">
        <f t="shared" si="3"/>
        <v>0.592</v>
      </c>
      <c r="F33" s="107"/>
      <c r="G33" s="115">
        <v>0.037</v>
      </c>
      <c r="H33" s="111"/>
      <c r="I33" s="61">
        <v>16</v>
      </c>
      <c r="J33" s="55">
        <f t="shared" si="2"/>
        <v>91500</v>
      </c>
      <c r="K33" s="136">
        <f>$Z$42-($AD$44*($Z$41-$J33))</f>
        <v>780.788</v>
      </c>
      <c r="L33" s="137"/>
      <c r="M33" s="7"/>
      <c r="N33" s="110"/>
      <c r="O33" s="111"/>
      <c r="P33" s="110"/>
      <c r="Q33" s="111"/>
      <c r="R33" s="110"/>
      <c r="S33" s="111"/>
      <c r="T33" s="110"/>
      <c r="U33" s="111"/>
      <c r="V33" s="7"/>
      <c r="Y33" s="39"/>
      <c r="Z33" s="24"/>
      <c r="AA33" s="23"/>
      <c r="AB33" s="8"/>
      <c r="AC33" s="9"/>
      <c r="AD33" s="50"/>
      <c r="AE33" s="15"/>
      <c r="AF33" s="14"/>
    </row>
    <row r="34" spans="1:32" s="6" customFormat="1" ht="12.75" customHeight="1">
      <c r="A34" s="117">
        <f t="shared" si="4"/>
        <v>781.24085</v>
      </c>
      <c r="B34" s="111"/>
      <c r="C34" s="115"/>
      <c r="D34" s="111"/>
      <c r="E34" s="116">
        <f t="shared" si="3"/>
        <v>0.592</v>
      </c>
      <c r="F34" s="107"/>
      <c r="G34" s="115">
        <v>0.037</v>
      </c>
      <c r="H34" s="111"/>
      <c r="I34" s="61">
        <v>16</v>
      </c>
      <c r="J34" s="31">
        <f t="shared" si="2"/>
        <v>91525</v>
      </c>
      <c r="K34" s="118">
        <f>$Z$45-($AD$59*($Z$44-$J34))</f>
        <v>780.64885</v>
      </c>
      <c r="L34" s="119"/>
      <c r="M34" s="7"/>
      <c r="N34" s="110"/>
      <c r="O34" s="111"/>
      <c r="P34" s="110"/>
      <c r="Q34" s="111"/>
      <c r="R34" s="110"/>
      <c r="S34" s="111"/>
      <c r="T34" s="110"/>
      <c r="U34" s="111"/>
      <c r="V34" s="7"/>
      <c r="Y34" s="39"/>
      <c r="Z34" s="24"/>
      <c r="AA34" s="23"/>
      <c r="AB34" s="8"/>
      <c r="AC34" s="9"/>
      <c r="AD34" s="50"/>
      <c r="AE34" s="15"/>
      <c r="AF34" s="14"/>
    </row>
    <row r="35" spans="1:32" s="6" customFormat="1" ht="12.75" customHeight="1">
      <c r="A35" s="117">
        <f t="shared" si="4"/>
        <v>781.1017</v>
      </c>
      <c r="B35" s="111"/>
      <c r="C35" s="115"/>
      <c r="D35" s="111"/>
      <c r="E35" s="116">
        <f t="shared" si="3"/>
        <v>0.592</v>
      </c>
      <c r="F35" s="107"/>
      <c r="G35" s="115">
        <v>0.037</v>
      </c>
      <c r="H35" s="111"/>
      <c r="I35" s="61">
        <v>16</v>
      </c>
      <c r="J35" s="31">
        <f t="shared" si="2"/>
        <v>91550</v>
      </c>
      <c r="K35" s="118">
        <f>$Z$45-($AD$59*($Z$44-$J35))</f>
        <v>780.5097000000001</v>
      </c>
      <c r="L35" s="119"/>
      <c r="M35" s="7"/>
      <c r="N35" s="110"/>
      <c r="O35" s="111"/>
      <c r="P35" s="110"/>
      <c r="Q35" s="111"/>
      <c r="R35" s="110"/>
      <c r="S35" s="111"/>
      <c r="T35" s="110"/>
      <c r="U35" s="111"/>
      <c r="V35" s="7"/>
      <c r="Y35" s="39"/>
      <c r="Z35" s="25">
        <v>91222.55</v>
      </c>
      <c r="AA35" s="22" t="s">
        <v>21</v>
      </c>
      <c r="AB35" s="8"/>
      <c r="AD35" s="51"/>
      <c r="AF35" s="14"/>
    </row>
    <row r="36" spans="1:32" s="6" customFormat="1" ht="12.75" customHeight="1">
      <c r="A36" s="117">
        <f t="shared" si="4"/>
        <v>780.96255</v>
      </c>
      <c r="B36" s="111"/>
      <c r="C36" s="115"/>
      <c r="D36" s="111"/>
      <c r="E36" s="116">
        <f t="shared" si="3"/>
        <v>0.592</v>
      </c>
      <c r="F36" s="107"/>
      <c r="G36" s="115">
        <v>0.037</v>
      </c>
      <c r="H36" s="111"/>
      <c r="I36" s="61">
        <v>16</v>
      </c>
      <c r="J36" s="31">
        <f t="shared" si="2"/>
        <v>91575</v>
      </c>
      <c r="K36" s="118">
        <f>$Z$45-($AD$59*($Z$44-$J36))</f>
        <v>780.37055</v>
      </c>
      <c r="L36" s="119"/>
      <c r="M36" s="7"/>
      <c r="N36" s="110"/>
      <c r="O36" s="111"/>
      <c r="P36" s="110"/>
      <c r="Q36" s="111"/>
      <c r="R36" s="110"/>
      <c r="S36" s="111"/>
      <c r="T36" s="110"/>
      <c r="U36" s="111"/>
      <c r="V36" s="7"/>
      <c r="Y36" s="39"/>
      <c r="Z36" s="28">
        <v>782.4598</v>
      </c>
      <c r="AA36" s="22" t="s">
        <v>23</v>
      </c>
      <c r="AB36" s="8"/>
      <c r="AD36" s="51"/>
      <c r="AF36" s="14"/>
    </row>
    <row r="37" spans="1:32" s="6" customFormat="1" ht="12.75" customHeight="1">
      <c r="A37" s="117">
        <f t="shared" si="4"/>
        <v>780.8234</v>
      </c>
      <c r="B37" s="111"/>
      <c r="C37" s="115"/>
      <c r="D37" s="111"/>
      <c r="E37" s="116">
        <f t="shared" si="3"/>
        <v>0.592</v>
      </c>
      <c r="F37" s="107"/>
      <c r="G37" s="115">
        <v>0.037</v>
      </c>
      <c r="H37" s="111"/>
      <c r="I37" s="61">
        <v>16</v>
      </c>
      <c r="J37" s="31">
        <f t="shared" si="2"/>
        <v>91600</v>
      </c>
      <c r="K37" s="118">
        <f>$Z$45-($AD$59*($Z$44-$J37))</f>
        <v>780.2314</v>
      </c>
      <c r="L37" s="119"/>
      <c r="M37" s="7"/>
      <c r="N37" s="110"/>
      <c r="O37" s="111"/>
      <c r="P37" s="110"/>
      <c r="Q37" s="111"/>
      <c r="R37" s="110"/>
      <c r="S37" s="111"/>
      <c r="T37" s="110"/>
      <c r="U37" s="111"/>
      <c r="V37" s="7"/>
      <c r="Y37" s="39"/>
      <c r="Z37" s="39"/>
      <c r="AA37" s="39"/>
      <c r="AD37" s="51"/>
      <c r="AF37" s="14"/>
    </row>
    <row r="38" spans="1:32" s="6" customFormat="1" ht="12.75" customHeight="1">
      <c r="A38" s="117">
        <f t="shared" si="4"/>
        <v>780.68425</v>
      </c>
      <c r="B38" s="111"/>
      <c r="C38" s="115"/>
      <c r="D38" s="111"/>
      <c r="E38" s="116">
        <f t="shared" si="3"/>
        <v>0.592</v>
      </c>
      <c r="F38" s="107"/>
      <c r="G38" s="115">
        <v>0.037</v>
      </c>
      <c r="H38" s="111"/>
      <c r="I38" s="61">
        <v>16</v>
      </c>
      <c r="J38" s="31">
        <f t="shared" si="2"/>
        <v>91625</v>
      </c>
      <c r="K38" s="118">
        <f>$Z$45-($AD$59*($Z$44-$J38))</f>
        <v>780.09225</v>
      </c>
      <c r="L38" s="119"/>
      <c r="M38" s="7"/>
      <c r="N38" s="110"/>
      <c r="O38" s="111"/>
      <c r="P38" s="110"/>
      <c r="Q38" s="111"/>
      <c r="R38" s="110"/>
      <c r="S38" s="111"/>
      <c r="T38" s="110"/>
      <c r="U38" s="111"/>
      <c r="V38" s="7"/>
      <c r="Y38" s="39"/>
      <c r="Z38" s="25">
        <v>91300</v>
      </c>
      <c r="AA38" s="22" t="s">
        <v>21</v>
      </c>
      <c r="AB38" s="8"/>
      <c r="AC38" s="15"/>
      <c r="AD38" s="88">
        <v>-0.008102</v>
      </c>
      <c r="AE38" s="19" t="s">
        <v>22</v>
      </c>
      <c r="AF38" s="20"/>
    </row>
    <row r="39" spans="1:32" s="6" customFormat="1" ht="12.75" customHeight="1">
      <c r="A39" s="117">
        <f aca="true" t="shared" si="5" ref="A39:A55">E39+K39</f>
        <v>780.5452</v>
      </c>
      <c r="B39" s="111"/>
      <c r="C39" s="115"/>
      <c r="D39" s="111"/>
      <c r="E39" s="116">
        <f>G39*I39</f>
        <v>0.592</v>
      </c>
      <c r="F39" s="107"/>
      <c r="G39" s="115">
        <v>0.037</v>
      </c>
      <c r="H39" s="111"/>
      <c r="I39" s="61">
        <v>16</v>
      </c>
      <c r="J39" s="91">
        <f t="shared" si="2"/>
        <v>91650</v>
      </c>
      <c r="K39" s="102">
        <f>$Z$59+(0.5*(($AD$60-$AD$59)/$AD$58)*($J39-$Z$58)^2)+($AD$59*($J39-$Z$58))</f>
        <v>779.9532</v>
      </c>
      <c r="L39" s="103"/>
      <c r="M39" s="7"/>
      <c r="N39" s="110"/>
      <c r="O39" s="111"/>
      <c r="P39" s="110"/>
      <c r="Q39" s="111"/>
      <c r="R39" s="110"/>
      <c r="S39" s="111"/>
      <c r="T39" s="110"/>
      <c r="U39" s="111"/>
      <c r="V39" s="7"/>
      <c r="Y39" s="39"/>
      <c r="Z39" s="28">
        <v>781.8323</v>
      </c>
      <c r="AA39" s="22" t="s">
        <v>23</v>
      </c>
      <c r="AB39" s="8"/>
      <c r="AC39" s="15"/>
      <c r="AD39" s="48"/>
      <c r="AE39" s="15"/>
      <c r="AF39" s="20"/>
    </row>
    <row r="40" spans="1:32" s="6" customFormat="1" ht="12.75" customHeight="1">
      <c r="A40" s="117">
        <f t="shared" si="5"/>
        <v>780.4289488667379</v>
      </c>
      <c r="B40" s="111"/>
      <c r="C40" s="115"/>
      <c r="D40" s="111"/>
      <c r="E40" s="116">
        <f>G40*I40</f>
        <v>0.592</v>
      </c>
      <c r="F40" s="107"/>
      <c r="G40" s="115">
        <v>0.037</v>
      </c>
      <c r="H40" s="111"/>
      <c r="I40" s="61">
        <v>16</v>
      </c>
      <c r="J40" s="31">
        <f t="shared" si="2"/>
        <v>91675</v>
      </c>
      <c r="K40" s="102">
        <f aca="true" t="shared" si="6" ref="K40:K68">$Z$59+(0.5*(($AD$60-$AD$59)/$AD$58)*($J40-$Z$58)^2)+($AD$59*($J40-$Z$58))</f>
        <v>779.8369488667379</v>
      </c>
      <c r="L40" s="103"/>
      <c r="M40" s="7"/>
      <c r="N40" s="110"/>
      <c r="O40" s="111"/>
      <c r="P40" s="110"/>
      <c r="Q40" s="111"/>
      <c r="R40" s="110"/>
      <c r="S40" s="111"/>
      <c r="T40" s="110"/>
      <c r="U40" s="111"/>
      <c r="V40" s="7"/>
      <c r="Y40" s="39"/>
      <c r="Z40" s="39"/>
      <c r="AA40" s="39"/>
      <c r="AD40" s="51"/>
      <c r="AF40" s="20"/>
    </row>
    <row r="41" spans="1:31" s="6" customFormat="1" ht="12.75" customHeight="1">
      <c r="A41" s="117">
        <f t="shared" si="5"/>
        <v>780.3584954669516</v>
      </c>
      <c r="B41" s="111"/>
      <c r="C41" s="115"/>
      <c r="D41" s="111"/>
      <c r="E41" s="116">
        <f aca="true" t="shared" si="7" ref="E41:E48">G41*I41</f>
        <v>0.592</v>
      </c>
      <c r="F41" s="107"/>
      <c r="G41" s="115">
        <v>0.037</v>
      </c>
      <c r="H41" s="111"/>
      <c r="I41" s="61">
        <v>16</v>
      </c>
      <c r="J41" s="31">
        <f t="shared" si="2"/>
        <v>91700</v>
      </c>
      <c r="K41" s="102">
        <f t="shared" si="6"/>
        <v>779.7664954669516</v>
      </c>
      <c r="L41" s="103"/>
      <c r="M41" s="7"/>
      <c r="N41" s="110"/>
      <c r="O41" s="111"/>
      <c r="P41" s="110"/>
      <c r="Q41" s="111"/>
      <c r="R41" s="110"/>
      <c r="S41" s="111"/>
      <c r="T41" s="110"/>
      <c r="U41" s="111"/>
      <c r="V41" s="7"/>
      <c r="Y41" s="39"/>
      <c r="Z41" s="25">
        <v>91400</v>
      </c>
      <c r="AA41" s="22" t="s">
        <v>21</v>
      </c>
      <c r="AB41" s="8"/>
      <c r="AC41" s="15"/>
      <c r="AD41" s="88">
        <v>-0.005238</v>
      </c>
      <c r="AE41" s="19" t="s">
        <v>22</v>
      </c>
    </row>
    <row r="42" spans="1:31" s="6" customFormat="1" ht="12.75" customHeight="1">
      <c r="A42" s="117">
        <f t="shared" si="5"/>
        <v>780.3338398006408</v>
      </c>
      <c r="B42" s="111"/>
      <c r="C42" s="115"/>
      <c r="D42" s="111"/>
      <c r="E42" s="116">
        <f t="shared" si="7"/>
        <v>0.592</v>
      </c>
      <c r="F42" s="107"/>
      <c r="G42" s="115">
        <v>0.037</v>
      </c>
      <c r="H42" s="111"/>
      <c r="I42" s="61">
        <v>16</v>
      </c>
      <c r="J42" s="31">
        <f t="shared" si="2"/>
        <v>91725</v>
      </c>
      <c r="K42" s="102">
        <f t="shared" si="6"/>
        <v>779.7418398006408</v>
      </c>
      <c r="L42" s="103"/>
      <c r="M42" s="7"/>
      <c r="N42" s="110"/>
      <c r="O42" s="111"/>
      <c r="P42" s="110"/>
      <c r="Q42" s="111"/>
      <c r="R42" s="110"/>
      <c r="S42" s="111"/>
      <c r="T42" s="110"/>
      <c r="U42" s="111"/>
      <c r="V42" s="7"/>
      <c r="Y42" s="39"/>
      <c r="Z42" s="52">
        <v>781.3085</v>
      </c>
      <c r="AA42" s="22" t="s">
        <v>23</v>
      </c>
      <c r="AB42" s="8"/>
      <c r="AC42" s="15"/>
      <c r="AD42" s="48"/>
      <c r="AE42" s="15"/>
    </row>
    <row r="43" spans="1:30" s="6" customFormat="1" ht="12.75" customHeight="1">
      <c r="A43" s="117">
        <f t="shared" si="5"/>
        <v>780.3549818678059</v>
      </c>
      <c r="B43" s="111"/>
      <c r="C43" s="193"/>
      <c r="D43" s="114"/>
      <c r="E43" s="116">
        <f t="shared" si="7"/>
        <v>0.592</v>
      </c>
      <c r="F43" s="107"/>
      <c r="G43" s="115">
        <v>0.037</v>
      </c>
      <c r="H43" s="111"/>
      <c r="I43" s="61">
        <v>16</v>
      </c>
      <c r="J43" s="31">
        <f>J42+25</f>
        <v>91750</v>
      </c>
      <c r="K43" s="102">
        <f t="shared" si="6"/>
        <v>779.7629818678059</v>
      </c>
      <c r="L43" s="103"/>
      <c r="M43" s="7"/>
      <c r="N43" s="110"/>
      <c r="O43" s="111"/>
      <c r="P43" s="110"/>
      <c r="Q43" s="111"/>
      <c r="R43" s="110"/>
      <c r="S43" s="111"/>
      <c r="T43" s="110"/>
      <c r="U43" s="111"/>
      <c r="V43" s="7"/>
      <c r="Z43" s="39"/>
      <c r="AA43" s="39"/>
      <c r="AD43" s="51"/>
    </row>
    <row r="44" spans="1:31" s="6" customFormat="1" ht="12.75" customHeight="1">
      <c r="A44" s="117">
        <f t="shared" si="5"/>
        <v>780.4219216684467</v>
      </c>
      <c r="B44" s="111"/>
      <c r="C44" s="193"/>
      <c r="D44" s="114"/>
      <c r="E44" s="116">
        <f t="shared" si="7"/>
        <v>0.592</v>
      </c>
      <c r="F44" s="107"/>
      <c r="G44" s="115">
        <v>0.037</v>
      </c>
      <c r="H44" s="111"/>
      <c r="I44" s="61">
        <v>16</v>
      </c>
      <c r="J44" s="31">
        <f t="shared" si="2"/>
        <v>91775</v>
      </c>
      <c r="K44" s="102">
        <f t="shared" si="6"/>
        <v>779.8299216684467</v>
      </c>
      <c r="L44" s="103"/>
      <c r="M44" s="7"/>
      <c r="N44" s="110"/>
      <c r="O44" s="111"/>
      <c r="P44" s="110"/>
      <c r="Q44" s="111"/>
      <c r="R44" s="110"/>
      <c r="S44" s="111"/>
      <c r="T44" s="110"/>
      <c r="U44" s="111"/>
      <c r="V44" s="7"/>
      <c r="Z44" s="25">
        <v>91500</v>
      </c>
      <c r="AA44" s="22" t="s">
        <v>21</v>
      </c>
      <c r="AB44" s="8"/>
      <c r="AC44" s="15"/>
      <c r="AD44" s="88">
        <v>-0.005205</v>
      </c>
      <c r="AE44" s="19" t="s">
        <v>22</v>
      </c>
    </row>
    <row r="45" spans="1:31" s="6" customFormat="1" ht="12.75" customHeight="1">
      <c r="A45" s="117">
        <f t="shared" si="5"/>
        <v>780.5346592025633</v>
      </c>
      <c r="B45" s="111"/>
      <c r="C45" s="193"/>
      <c r="D45" s="114"/>
      <c r="E45" s="116">
        <f t="shared" si="7"/>
        <v>0.592</v>
      </c>
      <c r="F45" s="107"/>
      <c r="G45" s="115">
        <v>0.037</v>
      </c>
      <c r="H45" s="111"/>
      <c r="I45" s="61">
        <v>16</v>
      </c>
      <c r="J45" s="31">
        <f>J44+25</f>
        <v>91800</v>
      </c>
      <c r="K45" s="102">
        <f t="shared" si="6"/>
        <v>779.9426592025633</v>
      </c>
      <c r="L45" s="103"/>
      <c r="M45" s="7"/>
      <c r="N45" s="110"/>
      <c r="O45" s="111"/>
      <c r="P45" s="110"/>
      <c r="Q45" s="111"/>
      <c r="R45" s="110"/>
      <c r="S45" s="111"/>
      <c r="T45" s="110"/>
      <c r="U45" s="111"/>
      <c r="V45" s="7"/>
      <c r="Z45" s="28">
        <v>780.788</v>
      </c>
      <c r="AA45" s="22" t="s">
        <v>23</v>
      </c>
      <c r="AB45" s="8"/>
      <c r="AC45" s="15"/>
      <c r="AD45" s="48"/>
      <c r="AE45" s="15"/>
    </row>
    <row r="46" spans="1:30" s="6" customFormat="1" ht="12.75" customHeight="1">
      <c r="A46" s="117">
        <f t="shared" si="5"/>
        <v>780.6931944701554</v>
      </c>
      <c r="B46" s="111"/>
      <c r="C46" s="193"/>
      <c r="D46" s="114"/>
      <c r="E46" s="116">
        <f t="shared" si="7"/>
        <v>0.592</v>
      </c>
      <c r="F46" s="107"/>
      <c r="G46" s="115">
        <v>0.037</v>
      </c>
      <c r="H46" s="111"/>
      <c r="I46" s="61">
        <v>16</v>
      </c>
      <c r="J46" s="31">
        <f t="shared" si="2"/>
        <v>91825</v>
      </c>
      <c r="K46" s="102">
        <f t="shared" si="6"/>
        <v>780.1011944701554</v>
      </c>
      <c r="L46" s="103"/>
      <c r="M46" s="7"/>
      <c r="N46" s="110"/>
      <c r="O46" s="111"/>
      <c r="P46" s="110"/>
      <c r="Q46" s="111"/>
      <c r="R46" s="110"/>
      <c r="S46" s="111"/>
      <c r="T46" s="110"/>
      <c r="U46" s="111"/>
      <c r="V46" s="7"/>
      <c r="Z46" s="39"/>
      <c r="AA46" s="39"/>
      <c r="AD46" s="51"/>
    </row>
    <row r="47" spans="1:31" s="6" customFormat="1" ht="12.75" customHeight="1">
      <c r="A47" s="117">
        <f t="shared" si="5"/>
        <v>780.8975274712235</v>
      </c>
      <c r="B47" s="111"/>
      <c r="C47" s="115"/>
      <c r="D47" s="111"/>
      <c r="E47" s="116">
        <f t="shared" si="7"/>
        <v>0.592</v>
      </c>
      <c r="F47" s="107"/>
      <c r="G47" s="115">
        <v>0.037</v>
      </c>
      <c r="H47" s="111"/>
      <c r="I47" s="61">
        <v>16</v>
      </c>
      <c r="J47" s="31">
        <f>J46+25</f>
        <v>91850</v>
      </c>
      <c r="K47" s="102">
        <f t="shared" si="6"/>
        <v>780.3055274712235</v>
      </c>
      <c r="L47" s="103"/>
      <c r="M47" s="7"/>
      <c r="N47" s="110"/>
      <c r="O47" s="111"/>
      <c r="P47" s="110"/>
      <c r="Q47" s="111"/>
      <c r="R47" s="110"/>
      <c r="S47" s="111"/>
      <c r="T47" s="110"/>
      <c r="U47" s="111"/>
      <c r="V47" s="7"/>
      <c r="Z47" s="25"/>
      <c r="AA47" s="22"/>
      <c r="AB47" s="8"/>
      <c r="AC47" s="15"/>
      <c r="AD47" s="49"/>
      <c r="AE47" s="19"/>
    </row>
    <row r="48" spans="1:31" s="6" customFormat="1" ht="12.75" customHeight="1">
      <c r="A48" s="117">
        <f t="shared" si="5"/>
        <v>781.1476582057672</v>
      </c>
      <c r="B48" s="111"/>
      <c r="C48" s="115"/>
      <c r="D48" s="111"/>
      <c r="E48" s="116">
        <f t="shared" si="7"/>
        <v>0.592</v>
      </c>
      <c r="F48" s="107"/>
      <c r="G48" s="115">
        <v>0.037</v>
      </c>
      <c r="H48" s="111"/>
      <c r="I48" s="61">
        <v>16</v>
      </c>
      <c r="J48" s="31">
        <f t="shared" si="2"/>
        <v>91875</v>
      </c>
      <c r="K48" s="102">
        <f t="shared" si="6"/>
        <v>780.5556582057673</v>
      </c>
      <c r="L48" s="103"/>
      <c r="M48" s="7"/>
      <c r="N48" s="110"/>
      <c r="O48" s="111"/>
      <c r="P48" s="110"/>
      <c r="Q48" s="111"/>
      <c r="R48" s="110"/>
      <c r="S48" s="111"/>
      <c r="T48" s="110"/>
      <c r="U48" s="111"/>
      <c r="V48" s="7"/>
      <c r="Z48" s="52"/>
      <c r="AA48" s="22"/>
      <c r="AB48" s="8"/>
      <c r="AC48" s="15"/>
      <c r="AD48" s="48"/>
      <c r="AE48" s="15"/>
    </row>
    <row r="49" spans="1:30" s="6" customFormat="1" ht="12.75" customHeight="1">
      <c r="A49" s="117">
        <f t="shared" si="5"/>
        <v>781.1741910575834</v>
      </c>
      <c r="B49" s="111"/>
      <c r="C49" s="193" t="s">
        <v>36</v>
      </c>
      <c r="D49" s="114"/>
      <c r="E49" s="116">
        <f aca="true" t="shared" si="8" ref="E49:E55">G49*I49</f>
        <v>0.592</v>
      </c>
      <c r="F49" s="107"/>
      <c r="G49" s="134">
        <f aca="true" t="shared" si="9" ref="G49:G54">0.037-((0.037-0.016)/($J$54-$J$49))*(J49-$J$49)</f>
        <v>0.037</v>
      </c>
      <c r="H49" s="135"/>
      <c r="I49" s="61">
        <v>16</v>
      </c>
      <c r="J49" s="84">
        <v>91877.41</v>
      </c>
      <c r="K49" s="102">
        <f t="shared" si="6"/>
        <v>780.5821910575834</v>
      </c>
      <c r="L49" s="103"/>
      <c r="M49" s="7"/>
      <c r="N49" s="110"/>
      <c r="O49" s="111"/>
      <c r="P49" s="110"/>
      <c r="Q49" s="111"/>
      <c r="R49" s="110"/>
      <c r="S49" s="111"/>
      <c r="T49" s="110"/>
      <c r="U49" s="111"/>
      <c r="V49" s="83" t="s">
        <v>59</v>
      </c>
      <c r="AD49" s="51"/>
    </row>
    <row r="50" spans="1:30" s="6" customFormat="1" ht="12.75" customHeight="1">
      <c r="A50" s="117">
        <f t="shared" si="5"/>
        <v>781.3422754084371</v>
      </c>
      <c r="B50" s="111"/>
      <c r="C50" s="193" t="s">
        <v>36</v>
      </c>
      <c r="D50" s="114"/>
      <c r="E50" s="116">
        <f t="shared" si="8"/>
        <v>0.49068873465030693</v>
      </c>
      <c r="F50" s="107"/>
      <c r="G50" s="134">
        <f t="shared" si="9"/>
        <v>0.030668045915644183</v>
      </c>
      <c r="H50" s="135"/>
      <c r="I50" s="61">
        <v>16</v>
      </c>
      <c r="J50" s="31">
        <f>J48+25</f>
        <v>91900</v>
      </c>
      <c r="K50" s="102">
        <f t="shared" si="6"/>
        <v>780.8515866737868</v>
      </c>
      <c r="L50" s="103"/>
      <c r="M50" s="7"/>
      <c r="N50" s="110"/>
      <c r="O50" s="111"/>
      <c r="P50" s="110"/>
      <c r="Q50" s="111"/>
      <c r="R50" s="110"/>
      <c r="S50" s="111"/>
      <c r="T50" s="110"/>
      <c r="U50" s="111"/>
      <c r="V50" s="7"/>
      <c r="AD50" s="51"/>
    </row>
    <row r="51" spans="1:30" s="6" customFormat="1" ht="12.75" customHeight="1">
      <c r="A51" s="117">
        <f t="shared" si="5"/>
        <v>781.5318192543281</v>
      </c>
      <c r="B51" s="111"/>
      <c r="C51" s="193" t="s">
        <v>36</v>
      </c>
      <c r="D51" s="114"/>
      <c r="E51" s="116">
        <f t="shared" si="8"/>
        <v>0.3966217405232084</v>
      </c>
      <c r="F51" s="107"/>
      <c r="G51" s="134">
        <f t="shared" si="9"/>
        <v>0.024788858782700526</v>
      </c>
      <c r="H51" s="135"/>
      <c r="I51" s="61">
        <v>16</v>
      </c>
      <c r="J51" s="86">
        <v>91920.9747</v>
      </c>
      <c r="K51" s="102">
        <f t="shared" si="6"/>
        <v>781.1351975138049</v>
      </c>
      <c r="L51" s="103"/>
      <c r="M51" s="7"/>
      <c r="N51" s="110"/>
      <c r="O51" s="111"/>
      <c r="P51" s="110"/>
      <c r="Q51" s="111"/>
      <c r="R51" s="110"/>
      <c r="S51" s="111"/>
      <c r="T51" s="110"/>
      <c r="U51" s="111"/>
      <c r="V51" s="54" t="s">
        <v>32</v>
      </c>
      <c r="Z51" s="39"/>
      <c r="AA51" s="39"/>
      <c r="AD51" s="51"/>
    </row>
    <row r="52" spans="1:30" s="6" customFormat="1" ht="12.75" customHeight="1">
      <c r="A52" s="117">
        <f t="shared" si="5"/>
        <v>781.5718820156982</v>
      </c>
      <c r="B52" s="111"/>
      <c r="C52" s="193" t="s">
        <v>36</v>
      </c>
      <c r="D52" s="114"/>
      <c r="E52" s="116">
        <f t="shared" si="8"/>
        <v>0.3785691404164549</v>
      </c>
      <c r="F52" s="107"/>
      <c r="G52" s="134">
        <f t="shared" si="9"/>
        <v>0.02366057127602843</v>
      </c>
      <c r="H52" s="135"/>
      <c r="I52" s="61">
        <v>16</v>
      </c>
      <c r="J52" s="31">
        <f>J50+25</f>
        <v>91925</v>
      </c>
      <c r="K52" s="102">
        <f t="shared" si="6"/>
        <v>781.1933128752818</v>
      </c>
      <c r="L52" s="103"/>
      <c r="M52" s="7"/>
      <c r="N52" s="110"/>
      <c r="O52" s="111"/>
      <c r="P52" s="110"/>
      <c r="Q52" s="111"/>
      <c r="R52" s="110"/>
      <c r="S52" s="111"/>
      <c r="T52" s="110"/>
      <c r="U52" s="111"/>
      <c r="V52" s="7"/>
      <c r="Z52" s="39"/>
      <c r="AA52" s="39"/>
      <c r="AD52" s="51"/>
    </row>
    <row r="53" spans="1:30" s="6" customFormat="1" ht="12.75" customHeight="1">
      <c r="A53" s="117">
        <f t="shared" si="5"/>
        <v>781.8472863564353</v>
      </c>
      <c r="B53" s="111"/>
      <c r="C53" s="193" t="s">
        <v>36</v>
      </c>
      <c r="D53" s="114"/>
      <c r="E53" s="116">
        <f t="shared" si="8"/>
        <v>0.26644954618260286</v>
      </c>
      <c r="F53" s="107"/>
      <c r="G53" s="134">
        <f t="shared" si="9"/>
        <v>0.01665309663641268</v>
      </c>
      <c r="H53" s="135"/>
      <c r="I53" s="61">
        <v>16</v>
      </c>
      <c r="J53" s="31">
        <f t="shared" si="2"/>
        <v>91950</v>
      </c>
      <c r="K53" s="102">
        <f t="shared" si="6"/>
        <v>781.5808368102528</v>
      </c>
      <c r="L53" s="103"/>
      <c r="M53" s="7"/>
      <c r="N53" s="110"/>
      <c r="O53" s="111"/>
      <c r="P53" s="110"/>
      <c r="Q53" s="111"/>
      <c r="R53" s="110"/>
      <c r="S53" s="111"/>
      <c r="T53" s="110"/>
      <c r="U53" s="111"/>
      <c r="V53" s="7"/>
      <c r="Z53" s="39"/>
      <c r="AA53" s="39"/>
      <c r="AD53" s="51"/>
    </row>
    <row r="54" spans="1:31" s="6" customFormat="1" ht="12.75" customHeight="1">
      <c r="A54" s="117">
        <f t="shared" si="5"/>
        <v>781.8752871204242</v>
      </c>
      <c r="B54" s="111"/>
      <c r="C54" s="193" t="s">
        <v>36</v>
      </c>
      <c r="D54" s="114"/>
      <c r="E54" s="116">
        <f t="shared" si="8"/>
        <v>0.256</v>
      </c>
      <c r="F54" s="107"/>
      <c r="G54" s="134">
        <f t="shared" si="9"/>
        <v>0.016</v>
      </c>
      <c r="H54" s="135"/>
      <c r="I54" s="61">
        <v>16</v>
      </c>
      <c r="J54" s="84">
        <v>91952.33</v>
      </c>
      <c r="K54" s="102">
        <f t="shared" si="6"/>
        <v>781.6192871204242</v>
      </c>
      <c r="L54" s="103"/>
      <c r="M54" s="7"/>
      <c r="N54" s="110"/>
      <c r="O54" s="111"/>
      <c r="P54" s="110"/>
      <c r="Q54" s="111"/>
      <c r="R54" s="110"/>
      <c r="S54" s="111"/>
      <c r="T54" s="110"/>
      <c r="U54" s="111"/>
      <c r="V54" s="7"/>
      <c r="Z54" s="24" t="s">
        <v>47</v>
      </c>
      <c r="AA54" s="20"/>
      <c r="AB54" s="14"/>
      <c r="AC54" s="15"/>
      <c r="AD54" s="48"/>
      <c r="AE54" s="15"/>
    </row>
    <row r="55" spans="1:31" s="6" customFormat="1" ht="12.75" customHeight="1">
      <c r="A55" s="117">
        <f t="shared" si="5"/>
        <v>782.2701584786995</v>
      </c>
      <c r="B55" s="111"/>
      <c r="C55" s="193"/>
      <c r="D55" s="114"/>
      <c r="E55" s="116">
        <f t="shared" si="8"/>
        <v>0.256</v>
      </c>
      <c r="F55" s="107"/>
      <c r="G55" s="194">
        <v>0.016</v>
      </c>
      <c r="H55" s="195"/>
      <c r="I55" s="61">
        <v>16</v>
      </c>
      <c r="J55" s="31">
        <f>J53+25</f>
        <v>91975</v>
      </c>
      <c r="K55" s="102">
        <f t="shared" si="6"/>
        <v>782.0141584786995</v>
      </c>
      <c r="L55" s="103"/>
      <c r="M55" s="7"/>
      <c r="N55" s="110"/>
      <c r="O55" s="111"/>
      <c r="P55" s="110"/>
      <c r="Q55" s="111"/>
      <c r="R55" s="110"/>
      <c r="S55" s="111"/>
      <c r="T55" s="110"/>
      <c r="U55" s="111"/>
      <c r="V55" s="7"/>
      <c r="Z55" s="24"/>
      <c r="AA55" s="20"/>
      <c r="AB55" s="14"/>
      <c r="AC55" s="15"/>
      <c r="AD55" s="48"/>
      <c r="AE55" s="15"/>
    </row>
    <row r="56" spans="1:31" s="6" customFormat="1" ht="12.75" customHeight="1">
      <c r="A56" s="117">
        <f aca="true" t="shared" si="10" ref="A56:A63">E56+K56</f>
        <v>782.7492778806219</v>
      </c>
      <c r="B56" s="111"/>
      <c r="C56" s="193"/>
      <c r="D56" s="114"/>
      <c r="E56" s="116">
        <f aca="true" t="shared" si="11" ref="E56:E63">G56*I56</f>
        <v>0.256</v>
      </c>
      <c r="F56" s="107"/>
      <c r="G56" s="194">
        <v>0.016</v>
      </c>
      <c r="H56" s="195"/>
      <c r="I56" s="61">
        <v>16</v>
      </c>
      <c r="J56" s="31">
        <f t="shared" si="2"/>
        <v>92000</v>
      </c>
      <c r="K56" s="102">
        <f t="shared" si="6"/>
        <v>782.4932778806219</v>
      </c>
      <c r="L56" s="103"/>
      <c r="M56" s="7"/>
      <c r="N56" s="110"/>
      <c r="O56" s="111"/>
      <c r="P56" s="110"/>
      <c r="Q56" s="111"/>
      <c r="R56" s="110"/>
      <c r="S56" s="111"/>
      <c r="T56" s="110"/>
      <c r="U56" s="111"/>
      <c r="V56" s="7"/>
      <c r="Z56" s="20"/>
      <c r="AA56" s="20"/>
      <c r="AB56" s="14"/>
      <c r="AC56" s="15"/>
      <c r="AD56" s="48"/>
      <c r="AE56" s="15"/>
    </row>
    <row r="57" spans="1:31" s="6" customFormat="1" ht="12.75" customHeight="1">
      <c r="A57" s="117">
        <f t="shared" si="10"/>
        <v>783.2741950160199</v>
      </c>
      <c r="B57" s="111"/>
      <c r="C57" s="115"/>
      <c r="D57" s="111"/>
      <c r="E57" s="116">
        <f t="shared" si="11"/>
        <v>0.256</v>
      </c>
      <c r="F57" s="107"/>
      <c r="G57" s="194">
        <v>0.016</v>
      </c>
      <c r="H57" s="195"/>
      <c r="I57" s="61">
        <v>16</v>
      </c>
      <c r="J57" s="31">
        <f t="shared" si="2"/>
        <v>92025</v>
      </c>
      <c r="K57" s="102">
        <f t="shared" si="6"/>
        <v>783.01819501602</v>
      </c>
      <c r="L57" s="103"/>
      <c r="M57" s="7"/>
      <c r="N57" s="110"/>
      <c r="O57" s="111"/>
      <c r="P57" s="110"/>
      <c r="Q57" s="111"/>
      <c r="R57" s="110"/>
      <c r="S57" s="111"/>
      <c r="T57" s="110"/>
      <c r="U57" s="111"/>
      <c r="V57" s="7"/>
      <c r="Z57" s="20"/>
      <c r="AA57" s="20"/>
      <c r="AB57" s="14"/>
      <c r="AC57" s="15"/>
      <c r="AD57" s="48"/>
      <c r="AE57" s="15"/>
    </row>
    <row r="58" spans="1:31" s="6" customFormat="1" ht="12.75" customHeight="1">
      <c r="A58" s="97">
        <f t="shared" si="10"/>
        <v>783.8449098848938</v>
      </c>
      <c r="B58" s="98"/>
      <c r="C58" s="99"/>
      <c r="D58" s="98"/>
      <c r="E58" s="100">
        <f t="shared" si="11"/>
        <v>0.256</v>
      </c>
      <c r="F58" s="101"/>
      <c r="G58" s="120">
        <v>0.016</v>
      </c>
      <c r="H58" s="121"/>
      <c r="I58" s="38">
        <v>16</v>
      </c>
      <c r="J58" s="41">
        <f t="shared" si="2"/>
        <v>92050</v>
      </c>
      <c r="K58" s="102">
        <f t="shared" si="6"/>
        <v>783.5889098848938</v>
      </c>
      <c r="L58" s="103"/>
      <c r="M58" s="36"/>
      <c r="N58" s="108"/>
      <c r="O58" s="98"/>
      <c r="P58" s="108"/>
      <c r="Q58" s="98"/>
      <c r="R58" s="108"/>
      <c r="S58" s="98"/>
      <c r="T58" s="108"/>
      <c r="U58" s="98"/>
      <c r="V58" s="36"/>
      <c r="Z58" s="25">
        <v>91650</v>
      </c>
      <c r="AA58" s="22" t="s">
        <v>24</v>
      </c>
      <c r="AB58" s="8"/>
      <c r="AC58" s="9"/>
      <c r="AD58" s="56">
        <v>600.0024</v>
      </c>
      <c r="AE58" s="19" t="s">
        <v>25</v>
      </c>
    </row>
    <row r="59" spans="1:31" s="6" customFormat="1" ht="12.75" customHeight="1">
      <c r="A59" s="117">
        <f t="shared" si="10"/>
        <v>784.4614224872435</v>
      </c>
      <c r="B59" s="111"/>
      <c r="C59" s="115"/>
      <c r="D59" s="111"/>
      <c r="E59" s="116">
        <f t="shared" si="11"/>
        <v>0.256</v>
      </c>
      <c r="F59" s="107"/>
      <c r="G59" s="194">
        <v>0.016</v>
      </c>
      <c r="H59" s="195"/>
      <c r="I59" s="61">
        <v>16</v>
      </c>
      <c r="J59" s="31">
        <f t="shared" si="2"/>
        <v>92075</v>
      </c>
      <c r="K59" s="102">
        <f t="shared" si="6"/>
        <v>784.2054224872435</v>
      </c>
      <c r="L59" s="103"/>
      <c r="M59" s="7"/>
      <c r="N59" s="110"/>
      <c r="O59" s="111"/>
      <c r="P59" s="110"/>
      <c r="Q59" s="111"/>
      <c r="R59" s="110"/>
      <c r="S59" s="111"/>
      <c r="T59" s="110"/>
      <c r="U59" s="111"/>
      <c r="V59" s="7"/>
      <c r="W59" s="71"/>
      <c r="Z59" s="28">
        <v>779.9532</v>
      </c>
      <c r="AA59" s="22" t="s">
        <v>26</v>
      </c>
      <c r="AB59" s="8"/>
      <c r="AC59" s="9"/>
      <c r="AD59" s="88">
        <v>-0.005566</v>
      </c>
      <c r="AE59" s="22" t="s">
        <v>22</v>
      </c>
    </row>
    <row r="60" spans="1:31" s="6" customFormat="1" ht="12.75" customHeight="1">
      <c r="A60" s="117">
        <f t="shared" si="10"/>
        <v>785.1237328230687</v>
      </c>
      <c r="B60" s="111"/>
      <c r="C60" s="115"/>
      <c r="D60" s="111"/>
      <c r="E60" s="116">
        <f t="shared" si="11"/>
        <v>0.256</v>
      </c>
      <c r="F60" s="107"/>
      <c r="G60" s="194">
        <v>0.016</v>
      </c>
      <c r="H60" s="195"/>
      <c r="I60" s="61">
        <v>16</v>
      </c>
      <c r="J60" s="31">
        <f t="shared" si="2"/>
        <v>92100</v>
      </c>
      <c r="K60" s="102">
        <f t="shared" si="6"/>
        <v>784.8677328230688</v>
      </c>
      <c r="L60" s="103"/>
      <c r="M60" s="7"/>
      <c r="N60" s="110"/>
      <c r="O60" s="111"/>
      <c r="P60" s="110"/>
      <c r="Q60" s="111"/>
      <c r="R60" s="110"/>
      <c r="S60" s="111"/>
      <c r="T60" s="110"/>
      <c r="U60" s="111"/>
      <c r="V60" s="7"/>
      <c r="Z60" s="25">
        <v>91950</v>
      </c>
      <c r="AA60" s="22" t="s">
        <v>21</v>
      </c>
      <c r="AB60" s="8"/>
      <c r="AC60" s="9"/>
      <c r="AD60" s="88">
        <v>0.0384</v>
      </c>
      <c r="AE60" s="22" t="s">
        <v>27</v>
      </c>
    </row>
    <row r="61" spans="1:31" s="6" customFormat="1" ht="12.75" customHeight="1">
      <c r="A61" s="130">
        <f t="shared" si="10"/>
        <v>785.8318408923698</v>
      </c>
      <c r="B61" s="124"/>
      <c r="C61" s="131"/>
      <c r="D61" s="124"/>
      <c r="E61" s="132">
        <f t="shared" si="11"/>
        <v>0.256</v>
      </c>
      <c r="F61" s="133"/>
      <c r="G61" s="196">
        <v>0.016</v>
      </c>
      <c r="H61" s="126"/>
      <c r="I61" s="74">
        <v>16</v>
      </c>
      <c r="J61" s="67">
        <f t="shared" si="2"/>
        <v>92125</v>
      </c>
      <c r="K61" s="102">
        <f t="shared" si="6"/>
        <v>785.5758408923698</v>
      </c>
      <c r="L61" s="103"/>
      <c r="M61" s="66"/>
      <c r="N61" s="127"/>
      <c r="O61" s="124"/>
      <c r="P61" s="127"/>
      <c r="Q61" s="124"/>
      <c r="R61" s="127"/>
      <c r="S61" s="124"/>
      <c r="T61" s="127"/>
      <c r="U61" s="124"/>
      <c r="V61" s="66"/>
      <c r="Y61" s="39"/>
      <c r="Z61" s="28">
        <v>778.2834</v>
      </c>
      <c r="AA61" s="22" t="s">
        <v>23</v>
      </c>
      <c r="AB61" s="8"/>
      <c r="AC61" s="9"/>
      <c r="AD61" s="50"/>
      <c r="AE61" s="15"/>
    </row>
    <row r="62" spans="1:31" s="6" customFormat="1" ht="12.75" customHeight="1">
      <c r="A62" s="117">
        <f t="shared" si="10"/>
        <v>786.5857466951466</v>
      </c>
      <c r="B62" s="111"/>
      <c r="C62" s="193"/>
      <c r="D62" s="114"/>
      <c r="E62" s="116">
        <f t="shared" si="11"/>
        <v>0.256</v>
      </c>
      <c r="F62" s="107"/>
      <c r="G62" s="194">
        <v>0.016</v>
      </c>
      <c r="H62" s="195"/>
      <c r="I62" s="61">
        <v>16</v>
      </c>
      <c r="J62" s="31">
        <f t="shared" si="2"/>
        <v>92150</v>
      </c>
      <c r="K62" s="102">
        <f t="shared" si="6"/>
        <v>786.3297466951466</v>
      </c>
      <c r="L62" s="103"/>
      <c r="M62" s="7"/>
      <c r="N62" s="110"/>
      <c r="O62" s="111"/>
      <c r="P62" s="110"/>
      <c r="Q62" s="111"/>
      <c r="R62" s="110"/>
      <c r="S62" s="111"/>
      <c r="T62" s="110"/>
      <c r="U62" s="111"/>
      <c r="V62" s="7"/>
      <c r="Y62" s="39"/>
      <c r="Z62" s="25">
        <v>92250</v>
      </c>
      <c r="AA62" s="22" t="s">
        <v>28</v>
      </c>
      <c r="AB62" s="8"/>
      <c r="AC62" s="9"/>
      <c r="AD62" s="50"/>
      <c r="AE62" s="15"/>
    </row>
    <row r="63" spans="1:31" s="6" customFormat="1" ht="12.75" customHeight="1">
      <c r="A63" s="117">
        <f t="shared" si="10"/>
        <v>787.3854502313991</v>
      </c>
      <c r="B63" s="111"/>
      <c r="C63" s="193"/>
      <c r="D63" s="114"/>
      <c r="E63" s="116">
        <f t="shared" si="11"/>
        <v>0.256</v>
      </c>
      <c r="F63" s="107"/>
      <c r="G63" s="194">
        <v>0.016</v>
      </c>
      <c r="H63" s="195"/>
      <c r="I63" s="61">
        <v>16</v>
      </c>
      <c r="J63" s="31">
        <f t="shared" si="2"/>
        <v>92175</v>
      </c>
      <c r="K63" s="102">
        <f t="shared" si="6"/>
        <v>787.1294502313991</v>
      </c>
      <c r="L63" s="103"/>
      <c r="M63" s="7"/>
      <c r="N63" s="110"/>
      <c r="O63" s="111"/>
      <c r="P63" s="110"/>
      <c r="Q63" s="111"/>
      <c r="R63" s="110"/>
      <c r="S63" s="111"/>
      <c r="T63" s="110"/>
      <c r="U63" s="111"/>
      <c r="V63" s="7"/>
      <c r="Y63" s="39"/>
      <c r="Z63" s="28">
        <v>789.8035</v>
      </c>
      <c r="AA63" s="22" t="s">
        <v>29</v>
      </c>
      <c r="AB63" s="8"/>
      <c r="AC63" s="9"/>
      <c r="AD63" s="50"/>
      <c r="AE63" s="15"/>
    </row>
    <row r="64" spans="1:31" s="6" customFormat="1" ht="12.75" customHeight="1">
      <c r="A64" s="117">
        <f aca="true" t="shared" si="12" ref="A64:A76">E64+K64</f>
        <v>787.9472144610987</v>
      </c>
      <c r="B64" s="111"/>
      <c r="C64" s="193" t="s">
        <v>41</v>
      </c>
      <c r="D64" s="114"/>
      <c r="E64" s="116">
        <f aca="true" t="shared" si="13" ref="E64:E76">G64*I64</f>
        <v>0.256</v>
      </c>
      <c r="F64" s="107"/>
      <c r="G64" s="134">
        <f>0.016-((0+0.016)/($J$67-$J$64))*(J64-$J$64)</f>
        <v>0.016</v>
      </c>
      <c r="H64" s="135"/>
      <c r="I64" s="61">
        <v>16</v>
      </c>
      <c r="J64" s="84">
        <v>92191.76</v>
      </c>
      <c r="K64" s="102">
        <f t="shared" si="6"/>
        <v>787.6912144610988</v>
      </c>
      <c r="L64" s="103"/>
      <c r="M64" s="7"/>
      <c r="N64" s="110"/>
      <c r="O64" s="111"/>
      <c r="P64" s="110"/>
      <c r="Q64" s="111"/>
      <c r="R64" s="110"/>
      <c r="S64" s="111"/>
      <c r="T64" s="110"/>
      <c r="U64" s="111"/>
      <c r="V64" s="7"/>
      <c r="Y64" s="39"/>
      <c r="Z64" s="29"/>
      <c r="AA64" s="30"/>
      <c r="AB64" s="8"/>
      <c r="AC64" s="9"/>
      <c r="AD64" s="50"/>
      <c r="AE64" s="15"/>
    </row>
    <row r="65" spans="1:31" s="6" customFormat="1" ht="12.75" customHeight="1">
      <c r="A65" s="117">
        <f t="shared" si="12"/>
        <v>788.1806068710558</v>
      </c>
      <c r="B65" s="111"/>
      <c r="C65" s="193" t="s">
        <v>41</v>
      </c>
      <c r="D65" s="114"/>
      <c r="E65" s="116">
        <f t="shared" si="13"/>
        <v>0.20565536992837943</v>
      </c>
      <c r="F65" s="107"/>
      <c r="G65" s="134">
        <f>0.016-((0+0.016)/($J$67-$J$64))*(J65-$J$64)</f>
        <v>0.012853460620523715</v>
      </c>
      <c r="H65" s="135"/>
      <c r="I65" s="61">
        <v>16</v>
      </c>
      <c r="J65" s="31">
        <f>J63+25</f>
        <v>92200</v>
      </c>
      <c r="K65" s="102">
        <f t="shared" si="6"/>
        <v>787.9749515011274</v>
      </c>
      <c r="L65" s="103"/>
      <c r="M65" s="7"/>
      <c r="N65" s="110"/>
      <c r="O65" s="111"/>
      <c r="P65" s="110"/>
      <c r="Q65" s="111"/>
      <c r="R65" s="110"/>
      <c r="S65" s="111"/>
      <c r="T65" s="110"/>
      <c r="U65" s="111"/>
      <c r="V65" s="7"/>
      <c r="Y65" s="39"/>
      <c r="Z65" s="24" t="s">
        <v>30</v>
      </c>
      <c r="AA65" s="30"/>
      <c r="AB65" s="8"/>
      <c r="AC65" s="9"/>
      <c r="AD65" s="50"/>
      <c r="AE65" s="15"/>
    </row>
    <row r="66" spans="1:31" s="6" customFormat="1" ht="12.75" customHeight="1">
      <c r="A66" s="117">
        <f t="shared" si="12"/>
        <v>788.9191612441881</v>
      </c>
      <c r="B66" s="111"/>
      <c r="C66" s="193" t="s">
        <v>41</v>
      </c>
      <c r="D66" s="114"/>
      <c r="E66" s="116">
        <f t="shared" si="13"/>
        <v>0.05291073985681222</v>
      </c>
      <c r="F66" s="107"/>
      <c r="G66" s="134">
        <f>0.016-((0+0.016)/($J$67-$J$64))*(J66-$J$64)</f>
        <v>0.0033069212410507635</v>
      </c>
      <c r="H66" s="135"/>
      <c r="I66" s="61">
        <v>16</v>
      </c>
      <c r="J66" s="31">
        <f t="shared" si="2"/>
        <v>92225</v>
      </c>
      <c r="K66" s="102">
        <f t="shared" si="6"/>
        <v>788.8662505043313</v>
      </c>
      <c r="L66" s="103"/>
      <c r="M66" s="7"/>
      <c r="N66" s="110"/>
      <c r="O66" s="111"/>
      <c r="P66" s="110"/>
      <c r="Q66" s="111"/>
      <c r="R66" s="110"/>
      <c r="S66" s="111"/>
      <c r="T66" s="110"/>
      <c r="U66" s="111"/>
      <c r="V66" s="7"/>
      <c r="Y66" s="39"/>
      <c r="Z66" s="24"/>
      <c r="AA66" s="30"/>
      <c r="AB66" s="8"/>
      <c r="AC66" s="9"/>
      <c r="AD66" s="50"/>
      <c r="AE66" s="15"/>
    </row>
    <row r="67" spans="1:30" s="6" customFormat="1" ht="12.75" customHeight="1">
      <c r="A67" s="117">
        <f t="shared" si="12"/>
        <v>789.1856763492799</v>
      </c>
      <c r="B67" s="111"/>
      <c r="C67" s="193" t="s">
        <v>41</v>
      </c>
      <c r="D67" s="114"/>
      <c r="E67" s="116">
        <f t="shared" si="13"/>
        <v>0</v>
      </c>
      <c r="F67" s="107"/>
      <c r="G67" s="134">
        <f>0.016-((0+0.016)/($J$67-$J$64))*(J67-$J$64)</f>
        <v>0</v>
      </c>
      <c r="H67" s="135"/>
      <c r="I67" s="61">
        <v>16</v>
      </c>
      <c r="J67" s="55">
        <v>92233.66</v>
      </c>
      <c r="K67" s="102">
        <f t="shared" si="6"/>
        <v>789.1856763492799</v>
      </c>
      <c r="L67" s="103"/>
      <c r="M67" s="7"/>
      <c r="N67" s="110"/>
      <c r="O67" s="111"/>
      <c r="P67" s="110"/>
      <c r="Q67" s="111"/>
      <c r="R67" s="110"/>
      <c r="S67" s="111"/>
      <c r="T67" s="110"/>
      <c r="U67" s="111"/>
      <c r="V67" s="36"/>
      <c r="Y67" s="39"/>
      <c r="Z67" s="39"/>
      <c r="AA67" s="39"/>
      <c r="AD67" s="51"/>
    </row>
    <row r="68" spans="1:25" s="6" customFormat="1" ht="12.75" customHeight="1">
      <c r="A68" s="117">
        <f t="shared" si="12"/>
        <v>789.7035246955564</v>
      </c>
      <c r="B68" s="111"/>
      <c r="C68" s="193" t="s">
        <v>41</v>
      </c>
      <c r="D68" s="114"/>
      <c r="E68" s="116">
        <f t="shared" si="13"/>
        <v>-0.09982254545452413</v>
      </c>
      <c r="F68" s="107"/>
      <c r="G68" s="134">
        <f>0-((0.021+0)/($J$71-$J$67))*(J68-$J$67)</f>
        <v>-0.006238909090907758</v>
      </c>
      <c r="H68" s="135"/>
      <c r="I68" s="61">
        <v>16</v>
      </c>
      <c r="J68" s="91">
        <f>J66+25</f>
        <v>92250</v>
      </c>
      <c r="K68" s="102">
        <f t="shared" si="6"/>
        <v>789.803347241011</v>
      </c>
      <c r="L68" s="103"/>
      <c r="M68" s="7"/>
      <c r="N68" s="110"/>
      <c r="O68" s="111"/>
      <c r="P68" s="110"/>
      <c r="Q68" s="111"/>
      <c r="R68" s="110"/>
      <c r="S68" s="111"/>
      <c r="T68" s="110"/>
      <c r="U68" s="111"/>
      <c r="V68" s="7"/>
      <c r="Y68" s="39"/>
    </row>
    <row r="69" spans="1:25" s="6" customFormat="1" ht="12.75" customHeight="1">
      <c r="A69" s="117">
        <f t="shared" si="12"/>
        <v>790.3659736872725</v>
      </c>
      <c r="B69" s="111"/>
      <c r="C69" s="193" t="s">
        <v>41</v>
      </c>
      <c r="D69" s="114"/>
      <c r="E69" s="116">
        <f t="shared" si="13"/>
        <v>-0.22512183272721756</v>
      </c>
      <c r="F69" s="107"/>
      <c r="G69" s="134">
        <f>0-((0.021+0)/($J$71-$J$67))*(J69-$J$67)</f>
        <v>-0.014070114545451097</v>
      </c>
      <c r="H69" s="135"/>
      <c r="I69" s="61">
        <v>16</v>
      </c>
      <c r="J69" s="86">
        <v>92270.5103</v>
      </c>
      <c r="K69" s="104">
        <f>$Z$63-($AD$60*($Z$62-$J69))</f>
        <v>790.5910955199997</v>
      </c>
      <c r="L69" s="105"/>
      <c r="M69" s="7"/>
      <c r="N69" s="110"/>
      <c r="O69" s="111"/>
      <c r="P69" s="110"/>
      <c r="Q69" s="111"/>
      <c r="R69" s="110"/>
      <c r="S69" s="111"/>
      <c r="T69" s="110"/>
      <c r="U69" s="111"/>
      <c r="V69" s="54" t="s">
        <v>31</v>
      </c>
      <c r="Y69" s="39"/>
    </row>
    <row r="70" spans="1:25" s="6" customFormat="1" ht="12.75" customHeight="1">
      <c r="A70" s="117">
        <f t="shared" si="12"/>
        <v>790.5109501818182</v>
      </c>
      <c r="B70" s="111"/>
      <c r="C70" s="193" t="s">
        <v>41</v>
      </c>
      <c r="D70" s="114"/>
      <c r="E70" s="116">
        <f t="shared" si="13"/>
        <v>-0.25254981818179684</v>
      </c>
      <c r="F70" s="107"/>
      <c r="G70" s="134">
        <f>0-((0.021+0)/($J$71-$J$67))*(J70-$J$67)</f>
        <v>-0.015784363636362302</v>
      </c>
      <c r="H70" s="135"/>
      <c r="I70" s="61">
        <v>16</v>
      </c>
      <c r="J70" s="31">
        <f>J68+25</f>
        <v>92275</v>
      </c>
      <c r="K70" s="104">
        <f aca="true" t="shared" si="14" ref="K70:K76">$Z$63-($AD$60*($Z$62-$J70))</f>
        <v>790.7635</v>
      </c>
      <c r="L70" s="105"/>
      <c r="M70" s="36"/>
      <c r="N70" s="108"/>
      <c r="O70" s="98"/>
      <c r="P70" s="108"/>
      <c r="Q70" s="98"/>
      <c r="R70" s="108"/>
      <c r="S70" s="98"/>
      <c r="T70" s="108"/>
      <c r="U70" s="98"/>
      <c r="V70" s="36"/>
      <c r="Y70" s="39"/>
    </row>
    <row r="71" spans="1:25" s="6" customFormat="1" ht="12.75" customHeight="1">
      <c r="A71" s="117">
        <f t="shared" si="12"/>
        <v>790.9520440000001</v>
      </c>
      <c r="B71" s="111"/>
      <c r="C71" s="193" t="s">
        <v>41</v>
      </c>
      <c r="D71" s="114"/>
      <c r="E71" s="116">
        <f t="shared" si="13"/>
        <v>-0.336</v>
      </c>
      <c r="F71" s="107"/>
      <c r="G71" s="134">
        <f>0-((0.021+0)/($J$71-$J$67))*(J71-$J$67)</f>
        <v>-0.021</v>
      </c>
      <c r="H71" s="135"/>
      <c r="I71" s="61">
        <v>16</v>
      </c>
      <c r="J71" s="84">
        <v>92288.66</v>
      </c>
      <c r="K71" s="104">
        <f t="shared" si="14"/>
        <v>791.2880440000001</v>
      </c>
      <c r="L71" s="105"/>
      <c r="M71" s="7"/>
      <c r="N71" s="110"/>
      <c r="O71" s="111"/>
      <c r="P71" s="110"/>
      <c r="Q71" s="111"/>
      <c r="R71" s="110"/>
      <c r="S71" s="111"/>
      <c r="T71" s="110"/>
      <c r="U71" s="111"/>
      <c r="V71" s="83" t="s">
        <v>59</v>
      </c>
      <c r="Y71" s="39"/>
    </row>
    <row r="72" spans="1:25" s="6" customFormat="1" ht="12.75" customHeight="1">
      <c r="A72" s="117">
        <f t="shared" si="12"/>
        <v>791.3874999999999</v>
      </c>
      <c r="B72" s="111"/>
      <c r="C72" s="99"/>
      <c r="D72" s="98"/>
      <c r="E72" s="116">
        <f t="shared" si="13"/>
        <v>-0.336</v>
      </c>
      <c r="F72" s="107"/>
      <c r="G72" s="99">
        <v>-0.021</v>
      </c>
      <c r="H72" s="98"/>
      <c r="I72" s="61">
        <v>16</v>
      </c>
      <c r="J72" s="31">
        <f>J70+25</f>
        <v>92300</v>
      </c>
      <c r="K72" s="104">
        <f t="shared" si="14"/>
        <v>791.7235</v>
      </c>
      <c r="L72" s="105"/>
      <c r="M72" s="36"/>
      <c r="N72" s="108"/>
      <c r="O72" s="98"/>
      <c r="P72" s="108"/>
      <c r="Q72" s="98"/>
      <c r="R72" s="108"/>
      <c r="S72" s="98"/>
      <c r="T72" s="108"/>
      <c r="U72" s="98"/>
      <c r="V72" s="36"/>
      <c r="Y72" s="39"/>
    </row>
    <row r="73" spans="1:25" s="6" customFormat="1" ht="12.75" customHeight="1">
      <c r="A73" s="117">
        <f t="shared" si="12"/>
        <v>792.3475</v>
      </c>
      <c r="B73" s="111"/>
      <c r="C73" s="99"/>
      <c r="D73" s="98"/>
      <c r="E73" s="116">
        <f t="shared" si="13"/>
        <v>-0.336</v>
      </c>
      <c r="F73" s="107"/>
      <c r="G73" s="99">
        <v>-0.021</v>
      </c>
      <c r="H73" s="98"/>
      <c r="I73" s="61">
        <v>16</v>
      </c>
      <c r="J73" s="31">
        <f t="shared" si="2"/>
        <v>92325</v>
      </c>
      <c r="K73" s="104">
        <f t="shared" si="14"/>
        <v>792.6835</v>
      </c>
      <c r="L73" s="105"/>
      <c r="M73" s="36"/>
      <c r="N73" s="108"/>
      <c r="O73" s="98"/>
      <c r="P73" s="108"/>
      <c r="Q73" s="98"/>
      <c r="R73" s="108"/>
      <c r="S73" s="98"/>
      <c r="T73" s="108"/>
      <c r="U73" s="98"/>
      <c r="V73" s="36"/>
      <c r="Y73" s="39"/>
    </row>
    <row r="74" spans="1:25" s="6" customFormat="1" ht="12.75" customHeight="1">
      <c r="A74" s="117">
        <f>E74+K74</f>
        <v>792.7315</v>
      </c>
      <c r="B74" s="111"/>
      <c r="C74" s="193" t="s">
        <v>35</v>
      </c>
      <c r="D74" s="114"/>
      <c r="E74" s="116">
        <f>G74*I74</f>
        <v>-0.336</v>
      </c>
      <c r="F74" s="107"/>
      <c r="G74" s="134">
        <f>-0.021+((0.021-0.0083)/($J$76-$J$74))*(J74-$J$74)</f>
        <v>-0.021</v>
      </c>
      <c r="H74" s="135"/>
      <c r="I74" s="61">
        <v>16</v>
      </c>
      <c r="J74" s="84">
        <v>92335</v>
      </c>
      <c r="K74" s="104">
        <f t="shared" si="14"/>
        <v>793.0675</v>
      </c>
      <c r="L74" s="105"/>
      <c r="M74" s="7"/>
      <c r="N74" s="110"/>
      <c r="O74" s="111"/>
      <c r="P74" s="110"/>
      <c r="Q74" s="111"/>
      <c r="R74" s="110"/>
      <c r="S74" s="111"/>
      <c r="T74" s="110"/>
      <c r="U74" s="111"/>
      <c r="V74" s="83" t="s">
        <v>59</v>
      </c>
      <c r="Y74" s="39"/>
    </row>
    <row r="75" spans="1:25" s="6" customFormat="1" ht="12.75" customHeight="1">
      <c r="A75" s="117">
        <f t="shared" si="12"/>
        <v>793.3999866716632</v>
      </c>
      <c r="B75" s="111"/>
      <c r="C75" s="193" t="s">
        <v>35</v>
      </c>
      <c r="D75" s="114"/>
      <c r="E75" s="116">
        <f t="shared" si="13"/>
        <v>-0.2435133283367756</v>
      </c>
      <c r="F75" s="107"/>
      <c r="G75" s="134">
        <f>-0.021+((0.021-0.0083)/($J$76-$J$74))*(J75-$J$74)</f>
        <v>-0.015219583021048476</v>
      </c>
      <c r="H75" s="135"/>
      <c r="I75" s="61">
        <v>16</v>
      </c>
      <c r="J75" s="31">
        <f>J73+25</f>
        <v>92350</v>
      </c>
      <c r="K75" s="104">
        <f t="shared" si="14"/>
        <v>793.6435</v>
      </c>
      <c r="L75" s="105"/>
      <c r="M75" s="36"/>
      <c r="N75" s="108"/>
      <c r="O75" s="98"/>
      <c r="P75" s="108"/>
      <c r="Q75" s="98"/>
      <c r="R75" s="108"/>
      <c r="S75" s="98"/>
      <c r="T75" s="108"/>
      <c r="U75" s="98"/>
      <c r="V75" s="36"/>
      <c r="Y75" s="39"/>
    </row>
    <row r="76" spans="1:25" s="6" customFormat="1" ht="12.75" customHeight="1">
      <c r="A76" s="117">
        <f t="shared" si="12"/>
        <v>794.2002142399998</v>
      </c>
      <c r="B76" s="111"/>
      <c r="C76" s="193" t="s">
        <v>35</v>
      </c>
      <c r="D76" s="114"/>
      <c r="E76" s="116">
        <f t="shared" si="13"/>
        <v>-0.1328</v>
      </c>
      <c r="F76" s="107"/>
      <c r="G76" s="134">
        <f>-0.021+((0.021-0.0083)/($J$76-$J$74))*(J76-$J$74)</f>
        <v>-0.0083</v>
      </c>
      <c r="H76" s="135"/>
      <c r="I76" s="61">
        <v>16</v>
      </c>
      <c r="J76" s="86">
        <v>92367.9561</v>
      </c>
      <c r="K76" s="104">
        <f t="shared" si="14"/>
        <v>794.3330142399998</v>
      </c>
      <c r="L76" s="105"/>
      <c r="M76" s="36"/>
      <c r="N76" s="108"/>
      <c r="O76" s="98"/>
      <c r="P76" s="108"/>
      <c r="Q76" s="98"/>
      <c r="R76" s="108"/>
      <c r="S76" s="98"/>
      <c r="T76" s="108"/>
      <c r="U76" s="98"/>
      <c r="V76" s="54" t="s">
        <v>32</v>
      </c>
      <c r="Y76" s="39"/>
    </row>
    <row r="77" spans="1:25" s="6" customFormat="1" ht="12.75" customHeight="1">
      <c r="A77" s="117"/>
      <c r="B77" s="111"/>
      <c r="C77" s="193"/>
      <c r="D77" s="114"/>
      <c r="E77" s="116"/>
      <c r="F77" s="107"/>
      <c r="G77" s="120"/>
      <c r="H77" s="121"/>
      <c r="I77" s="61"/>
      <c r="J77" s="90"/>
      <c r="K77" s="104"/>
      <c r="L77" s="105"/>
      <c r="M77" s="36"/>
      <c r="N77" s="108"/>
      <c r="O77" s="98"/>
      <c r="P77" s="108"/>
      <c r="Q77" s="98"/>
      <c r="R77" s="108"/>
      <c r="S77" s="98"/>
      <c r="T77" s="108"/>
      <c r="U77" s="98"/>
      <c r="V77" s="36"/>
      <c r="Y77" s="39"/>
    </row>
    <row r="78" spans="1:25" s="6" customFormat="1" ht="12.75" customHeight="1">
      <c r="A78" s="97"/>
      <c r="B78" s="98"/>
      <c r="C78" s="99"/>
      <c r="D78" s="98"/>
      <c r="E78" s="100"/>
      <c r="F78" s="101"/>
      <c r="G78" s="120"/>
      <c r="H78" s="121"/>
      <c r="I78" s="37"/>
      <c r="J78" s="41"/>
      <c r="K78" s="118"/>
      <c r="L78" s="119"/>
      <c r="M78" s="36"/>
      <c r="N78" s="108"/>
      <c r="O78" s="98"/>
      <c r="P78" s="108"/>
      <c r="Q78" s="98"/>
      <c r="R78" s="108"/>
      <c r="S78" s="98"/>
      <c r="T78" s="108"/>
      <c r="U78" s="98"/>
      <c r="V78" s="36"/>
      <c r="Y78" s="39"/>
    </row>
    <row r="79" spans="1:25" s="6" customFormat="1" ht="12.75" customHeight="1">
      <c r="A79" s="97"/>
      <c r="B79" s="98"/>
      <c r="C79" s="99"/>
      <c r="D79" s="98"/>
      <c r="E79" s="100"/>
      <c r="F79" s="101"/>
      <c r="G79" s="120"/>
      <c r="H79" s="121"/>
      <c r="I79" s="37"/>
      <c r="J79" s="41"/>
      <c r="K79" s="118"/>
      <c r="L79" s="119"/>
      <c r="M79" s="36"/>
      <c r="N79" s="108"/>
      <c r="O79" s="98"/>
      <c r="P79" s="108"/>
      <c r="Q79" s="98"/>
      <c r="R79" s="108"/>
      <c r="S79" s="98"/>
      <c r="T79" s="108"/>
      <c r="U79" s="98"/>
      <c r="V79" s="36"/>
      <c r="Y79" s="39"/>
    </row>
    <row r="80" spans="1:25" s="6" customFormat="1" ht="12.75" customHeight="1">
      <c r="A80" s="97"/>
      <c r="B80" s="98"/>
      <c r="C80" s="99"/>
      <c r="D80" s="98"/>
      <c r="E80" s="100"/>
      <c r="F80" s="101"/>
      <c r="G80" s="120"/>
      <c r="H80" s="121"/>
      <c r="I80" s="37"/>
      <c r="J80" s="41"/>
      <c r="K80" s="118"/>
      <c r="L80" s="119"/>
      <c r="M80" s="36"/>
      <c r="N80" s="108"/>
      <c r="O80" s="98"/>
      <c r="P80" s="108"/>
      <c r="Q80" s="98"/>
      <c r="R80" s="108"/>
      <c r="S80" s="98"/>
      <c r="T80" s="108"/>
      <c r="U80" s="98"/>
      <c r="V80" s="36"/>
      <c r="Y80" s="39"/>
    </row>
    <row r="81" spans="1:25" s="6" customFormat="1" ht="12.75" customHeight="1">
      <c r="A81" s="97"/>
      <c r="B81" s="98"/>
      <c r="C81" s="99"/>
      <c r="D81" s="98"/>
      <c r="E81" s="100"/>
      <c r="F81" s="101"/>
      <c r="G81" s="120"/>
      <c r="H81" s="121"/>
      <c r="I81" s="37"/>
      <c r="J81" s="41"/>
      <c r="K81" s="118"/>
      <c r="L81" s="119"/>
      <c r="M81" s="36"/>
      <c r="N81" s="108"/>
      <c r="O81" s="98"/>
      <c r="P81" s="108"/>
      <c r="Q81" s="98"/>
      <c r="R81" s="108"/>
      <c r="S81" s="98"/>
      <c r="T81" s="108"/>
      <c r="U81" s="98"/>
      <c r="V81" s="36"/>
      <c r="Y81" s="39"/>
    </row>
    <row r="82" spans="1:25" s="6" customFormat="1" ht="12.75" customHeight="1">
      <c r="A82" s="97"/>
      <c r="B82" s="98"/>
      <c r="C82" s="99"/>
      <c r="D82" s="98"/>
      <c r="E82" s="100"/>
      <c r="F82" s="101"/>
      <c r="G82" s="120"/>
      <c r="H82" s="121"/>
      <c r="I82" s="37"/>
      <c r="J82" s="41"/>
      <c r="K82" s="118"/>
      <c r="L82" s="119"/>
      <c r="M82" s="36"/>
      <c r="N82" s="108"/>
      <c r="O82" s="98"/>
      <c r="P82" s="108"/>
      <c r="Q82" s="98"/>
      <c r="R82" s="108"/>
      <c r="S82" s="98"/>
      <c r="T82" s="108"/>
      <c r="U82" s="98"/>
      <c r="V82" s="36"/>
      <c r="Y82" s="39"/>
    </row>
    <row r="83" spans="1:25" s="6" customFormat="1" ht="12.75" customHeight="1">
      <c r="A83" s="97"/>
      <c r="B83" s="98"/>
      <c r="C83" s="99"/>
      <c r="D83" s="98"/>
      <c r="E83" s="100"/>
      <c r="F83" s="101"/>
      <c r="G83" s="120"/>
      <c r="H83" s="121"/>
      <c r="I83" s="37"/>
      <c r="J83" s="40"/>
      <c r="K83" s="118"/>
      <c r="L83" s="119"/>
      <c r="M83" s="36"/>
      <c r="N83" s="108"/>
      <c r="O83" s="98"/>
      <c r="P83" s="108"/>
      <c r="Q83" s="98"/>
      <c r="R83" s="108"/>
      <c r="S83" s="98"/>
      <c r="T83" s="108"/>
      <c r="U83" s="98"/>
      <c r="V83" s="36"/>
      <c r="Y83" s="39"/>
    </row>
    <row r="84" spans="1:30" s="6" customFormat="1" ht="12.75" customHeight="1">
      <c r="A84" s="99"/>
      <c r="B84" s="98"/>
      <c r="C84" s="99"/>
      <c r="D84" s="98"/>
      <c r="E84" s="99"/>
      <c r="F84" s="98"/>
      <c r="G84" s="99"/>
      <c r="H84" s="98"/>
      <c r="I84" s="36"/>
      <c r="J84" s="41"/>
      <c r="K84" s="108"/>
      <c r="L84" s="98"/>
      <c r="M84" s="36"/>
      <c r="N84" s="108"/>
      <c r="O84" s="98"/>
      <c r="P84" s="108"/>
      <c r="Q84" s="98"/>
      <c r="R84" s="108"/>
      <c r="S84" s="98"/>
      <c r="T84" s="108"/>
      <c r="U84" s="98"/>
      <c r="V84" s="7"/>
      <c r="Y84" s="39"/>
      <c r="AD84" s="51"/>
    </row>
    <row r="85" spans="1:30" s="6" customFormat="1" ht="12.75" customHeight="1">
      <c r="A85" s="115"/>
      <c r="B85" s="111"/>
      <c r="C85" s="115"/>
      <c r="D85" s="111"/>
      <c r="E85" s="115"/>
      <c r="F85" s="111"/>
      <c r="G85" s="115"/>
      <c r="H85" s="111"/>
      <c r="I85" s="7"/>
      <c r="J85" s="31"/>
      <c r="K85" s="110"/>
      <c r="L85" s="111"/>
      <c r="M85" s="7"/>
      <c r="N85" s="110"/>
      <c r="O85" s="111"/>
      <c r="P85" s="110"/>
      <c r="Q85" s="111"/>
      <c r="R85" s="110"/>
      <c r="S85" s="111"/>
      <c r="T85" s="110"/>
      <c r="U85" s="111"/>
      <c r="V85" s="7"/>
      <c r="Y85" s="39"/>
      <c r="AD85" s="51"/>
    </row>
    <row r="86" spans="1:30" s="6" customFormat="1" ht="12.75" customHeight="1">
      <c r="A86" s="115"/>
      <c r="B86" s="111"/>
      <c r="C86" s="115"/>
      <c r="D86" s="111"/>
      <c r="E86" s="115"/>
      <c r="F86" s="111"/>
      <c r="G86" s="115"/>
      <c r="H86" s="111"/>
      <c r="I86" s="7"/>
      <c r="J86" s="31"/>
      <c r="K86" s="110"/>
      <c r="L86" s="111"/>
      <c r="M86" s="7"/>
      <c r="N86" s="110"/>
      <c r="O86" s="111"/>
      <c r="P86" s="110"/>
      <c r="Q86" s="111"/>
      <c r="R86" s="110"/>
      <c r="S86" s="111"/>
      <c r="T86" s="110"/>
      <c r="U86" s="111"/>
      <c r="V86" s="7"/>
      <c r="Y86" s="39"/>
      <c r="AD86" s="51"/>
    </row>
    <row r="87" spans="1:30" s="6" customFormat="1" ht="12.75" customHeight="1">
      <c r="A87" s="115"/>
      <c r="B87" s="111"/>
      <c r="C87" s="115"/>
      <c r="D87" s="111"/>
      <c r="E87" s="115"/>
      <c r="F87" s="111"/>
      <c r="G87" s="115"/>
      <c r="H87" s="111"/>
      <c r="I87" s="7"/>
      <c r="J87" s="31"/>
      <c r="K87" s="110"/>
      <c r="L87" s="111"/>
      <c r="M87" s="7"/>
      <c r="N87" s="110"/>
      <c r="O87" s="111"/>
      <c r="P87" s="110"/>
      <c r="Q87" s="111"/>
      <c r="R87" s="110"/>
      <c r="S87" s="111"/>
      <c r="T87" s="110"/>
      <c r="U87" s="111"/>
      <c r="V87" s="7"/>
      <c r="Y87" s="39"/>
      <c r="AD87" s="51"/>
    </row>
    <row r="88" spans="1:30" s="6" customFormat="1" ht="12.75" customHeight="1">
      <c r="A88" s="115"/>
      <c r="B88" s="111"/>
      <c r="C88" s="115"/>
      <c r="D88" s="111"/>
      <c r="E88" s="115"/>
      <c r="F88" s="111"/>
      <c r="G88" s="115"/>
      <c r="H88" s="111"/>
      <c r="I88" s="7"/>
      <c r="J88" s="31"/>
      <c r="K88" s="110"/>
      <c r="L88" s="111"/>
      <c r="M88" s="7"/>
      <c r="N88" s="110"/>
      <c r="O88" s="111"/>
      <c r="P88" s="110"/>
      <c r="Q88" s="111"/>
      <c r="R88" s="110"/>
      <c r="S88" s="111"/>
      <c r="T88" s="110"/>
      <c r="U88" s="111"/>
      <c r="V88" s="7"/>
      <c r="Y88" s="39"/>
      <c r="AD88" s="51"/>
    </row>
    <row r="89" spans="1:30" s="6" customFormat="1" ht="12.75" customHeight="1">
      <c r="A89" s="115"/>
      <c r="B89" s="111"/>
      <c r="C89" s="115"/>
      <c r="D89" s="111"/>
      <c r="E89" s="115"/>
      <c r="F89" s="111"/>
      <c r="G89" s="115"/>
      <c r="H89" s="111"/>
      <c r="I89" s="7"/>
      <c r="J89" s="31"/>
      <c r="K89" s="110"/>
      <c r="L89" s="111"/>
      <c r="M89" s="7"/>
      <c r="N89" s="110"/>
      <c r="O89" s="111"/>
      <c r="P89" s="110"/>
      <c r="Q89" s="111"/>
      <c r="R89" s="110"/>
      <c r="S89" s="111"/>
      <c r="T89" s="110"/>
      <c r="U89" s="111"/>
      <c r="V89" s="7"/>
      <c r="Y89" s="39"/>
      <c r="AD89" s="51"/>
    </row>
    <row r="90" spans="1:32" s="6" customFormat="1" ht="12.75" customHeight="1">
      <c r="A90" s="115"/>
      <c r="B90" s="111"/>
      <c r="C90" s="115"/>
      <c r="D90" s="111"/>
      <c r="E90" s="115"/>
      <c r="F90" s="111"/>
      <c r="G90" s="115"/>
      <c r="H90" s="111"/>
      <c r="I90" s="7"/>
      <c r="J90" s="31"/>
      <c r="K90" s="110"/>
      <c r="L90" s="111"/>
      <c r="M90" s="7"/>
      <c r="N90" s="110"/>
      <c r="O90" s="111"/>
      <c r="P90" s="110"/>
      <c r="Q90" s="111"/>
      <c r="R90" s="110"/>
      <c r="S90" s="111"/>
      <c r="T90" s="110"/>
      <c r="U90" s="111"/>
      <c r="V90" s="7"/>
      <c r="Y90" s="39"/>
      <c r="Z90"/>
      <c r="AA90"/>
      <c r="AB90"/>
      <c r="AC90"/>
      <c r="AD90" s="44"/>
      <c r="AE90"/>
      <c r="AF90"/>
    </row>
    <row r="91" spans="1:32" s="6" customFormat="1" ht="12.75" customHeight="1">
      <c r="A91" s="115"/>
      <c r="B91" s="111"/>
      <c r="C91" s="115"/>
      <c r="D91" s="111"/>
      <c r="E91" s="115"/>
      <c r="F91" s="111"/>
      <c r="G91" s="115"/>
      <c r="H91" s="111"/>
      <c r="I91" s="7"/>
      <c r="J91" s="31"/>
      <c r="K91" s="110"/>
      <c r="L91" s="111"/>
      <c r="M91" s="7"/>
      <c r="N91" s="110"/>
      <c r="O91" s="111"/>
      <c r="P91" s="110"/>
      <c r="Q91" s="111"/>
      <c r="R91" s="110"/>
      <c r="S91" s="111"/>
      <c r="T91" s="110"/>
      <c r="U91" s="111"/>
      <c r="V91" s="7"/>
      <c r="Y91" s="39"/>
      <c r="Z91"/>
      <c r="AA91"/>
      <c r="AB91"/>
      <c r="AC91"/>
      <c r="AD91" s="44"/>
      <c r="AE91"/>
      <c r="AF91"/>
    </row>
    <row r="92" spans="1:32" s="6" customFormat="1" ht="12.75" customHeight="1">
      <c r="A92" s="115"/>
      <c r="B92" s="111"/>
      <c r="C92" s="115"/>
      <c r="D92" s="111"/>
      <c r="E92" s="115"/>
      <c r="F92" s="111"/>
      <c r="G92" s="115"/>
      <c r="H92" s="111"/>
      <c r="I92" s="7"/>
      <c r="J92" s="31"/>
      <c r="K92" s="110"/>
      <c r="L92" s="111"/>
      <c r="M92" s="7"/>
      <c r="N92" s="110"/>
      <c r="O92" s="111"/>
      <c r="P92" s="110"/>
      <c r="Q92" s="111"/>
      <c r="R92" s="110"/>
      <c r="S92" s="111"/>
      <c r="T92" s="110"/>
      <c r="U92" s="111"/>
      <c r="V92"/>
      <c r="Y92" s="39"/>
      <c r="Z92"/>
      <c r="AA92"/>
      <c r="AB92"/>
      <c r="AC92"/>
      <c r="AD92" s="44"/>
      <c r="AE92"/>
      <c r="AF92"/>
    </row>
    <row r="93" spans="1:32" s="6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Y93" s="39"/>
      <c r="Z93"/>
      <c r="AA93"/>
      <c r="AB93"/>
      <c r="AC93"/>
      <c r="AD93" s="44"/>
      <c r="AE93"/>
      <c r="AF93"/>
    </row>
    <row r="94" spans="1:32" s="6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Y94" s="39"/>
      <c r="Z94"/>
      <c r="AA94"/>
      <c r="AB94"/>
      <c r="AC94"/>
      <c r="AD94" s="44"/>
      <c r="AE94"/>
      <c r="AF94"/>
    </row>
    <row r="95" spans="1:32" s="6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Y95" s="39"/>
      <c r="Z95"/>
      <c r="AA95"/>
      <c r="AB95"/>
      <c r="AC95"/>
      <c r="AD95" s="44"/>
      <c r="AE95"/>
      <c r="AF95"/>
    </row>
    <row r="96" spans="1:32" s="6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Y96" s="39"/>
      <c r="Z96"/>
      <c r="AA96"/>
      <c r="AB96"/>
      <c r="AC96"/>
      <c r="AD96" s="44"/>
      <c r="AE96"/>
      <c r="AF96"/>
    </row>
    <row r="97" spans="1:32" s="6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Y97" s="39"/>
      <c r="Z97"/>
      <c r="AA97"/>
      <c r="AB97"/>
      <c r="AC97"/>
      <c r="AD97" s="44"/>
      <c r="AE97"/>
      <c r="AF97"/>
    </row>
    <row r="98" spans="1:32" s="6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Y98" s="39"/>
      <c r="Z98"/>
      <c r="AA98"/>
      <c r="AB98"/>
      <c r="AC98"/>
      <c r="AD98" s="44"/>
      <c r="AE98"/>
      <c r="AF98"/>
    </row>
    <row r="99" spans="1:32" s="6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Y99" s="39"/>
      <c r="Z99"/>
      <c r="AA99"/>
      <c r="AB99"/>
      <c r="AC99"/>
      <c r="AD99" s="44"/>
      <c r="AE99"/>
      <c r="AF99"/>
    </row>
    <row r="100" spans="1:33" s="6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Z100"/>
      <c r="AA100"/>
      <c r="AB100"/>
      <c r="AC100"/>
      <c r="AD100" s="44"/>
      <c r="AE100"/>
      <c r="AF100"/>
      <c r="AG100"/>
    </row>
    <row r="101" spans="1:33" s="6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Z101"/>
      <c r="AA101"/>
      <c r="AB101"/>
      <c r="AC101"/>
      <c r="AD101" s="44"/>
      <c r="AE101"/>
      <c r="AF101"/>
      <c r="AG101"/>
    </row>
    <row r="102" spans="1:33" s="6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Z102"/>
      <c r="AA102"/>
      <c r="AB102"/>
      <c r="AC102"/>
      <c r="AD102" s="44"/>
      <c r="AE102"/>
      <c r="AF102"/>
      <c r="AG102"/>
    </row>
    <row r="103" spans="1:33" s="6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Z103"/>
      <c r="AA103"/>
      <c r="AB103"/>
      <c r="AC103"/>
      <c r="AD103" s="44"/>
      <c r="AE103"/>
      <c r="AF103"/>
      <c r="AG103"/>
    </row>
    <row r="104" spans="1:33" s="6" customFormat="1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Z104"/>
      <c r="AA104"/>
      <c r="AB104"/>
      <c r="AC104"/>
      <c r="AD104" s="44"/>
      <c r="AE104"/>
      <c r="AF104"/>
      <c r="AG104"/>
    </row>
    <row r="105" spans="1:33" s="6" customFormat="1" ht="12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Z105"/>
      <c r="AA105"/>
      <c r="AB105"/>
      <c r="AC105"/>
      <c r="AD105" s="44"/>
      <c r="AE105"/>
      <c r="AF105"/>
      <c r="AG105"/>
    </row>
    <row r="106" spans="1:33" s="6" customFormat="1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Z106"/>
      <c r="AA106"/>
      <c r="AB106"/>
      <c r="AC106"/>
      <c r="AD106" s="44"/>
      <c r="AE106"/>
      <c r="AF106"/>
      <c r="AG106"/>
    </row>
    <row r="107" spans="1:33" s="6" customFormat="1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Z107"/>
      <c r="AA107"/>
      <c r="AB107"/>
      <c r="AC107"/>
      <c r="AD107" s="44"/>
      <c r="AE107"/>
      <c r="AF107"/>
      <c r="AG107"/>
    </row>
    <row r="108" spans="1:33" s="6" customFormat="1" ht="12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Z108"/>
      <c r="AA108"/>
      <c r="AB108"/>
      <c r="AC108"/>
      <c r="AD108" s="44"/>
      <c r="AE108"/>
      <c r="AF108"/>
      <c r="AG108"/>
    </row>
    <row r="109" spans="1:34" s="6" customFormat="1" ht="12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Z109"/>
      <c r="AA109"/>
      <c r="AB109"/>
      <c r="AC109"/>
      <c r="AD109" s="44"/>
      <c r="AE109"/>
      <c r="AF109"/>
      <c r="AG109"/>
      <c r="AH109"/>
    </row>
    <row r="110" spans="1:34" s="6" customFormat="1" ht="12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Z110"/>
      <c r="AA110"/>
      <c r="AB110"/>
      <c r="AC110"/>
      <c r="AD110" s="44"/>
      <c r="AE110"/>
      <c r="AF110"/>
      <c r="AG110"/>
      <c r="AH110"/>
    </row>
    <row r="111" spans="1:34" s="6" customFormat="1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Y111"/>
      <c r="Z111"/>
      <c r="AA111"/>
      <c r="AB111"/>
      <c r="AC111"/>
      <c r="AD111" s="44"/>
      <c r="AE111"/>
      <c r="AF111"/>
      <c r="AG111"/>
      <c r="AH111"/>
    </row>
    <row r="112" spans="1:34" s="6" customFormat="1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Y112"/>
      <c r="Z112"/>
      <c r="AA112"/>
      <c r="AB112"/>
      <c r="AC112"/>
      <c r="AD112" s="44"/>
      <c r="AE112"/>
      <c r="AF112"/>
      <c r="AG112"/>
      <c r="AH112"/>
    </row>
    <row r="113" spans="1:34" s="6" customFormat="1" ht="12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Y113"/>
      <c r="Z113"/>
      <c r="AA113"/>
      <c r="AB113"/>
      <c r="AC113"/>
      <c r="AD113" s="44"/>
      <c r="AE113"/>
      <c r="AF113"/>
      <c r="AG113"/>
      <c r="AH113"/>
    </row>
    <row r="114" spans="1:34" s="6" customFormat="1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Y114"/>
      <c r="Z114"/>
      <c r="AA114"/>
      <c r="AB114"/>
      <c r="AC114"/>
      <c r="AD114" s="44"/>
      <c r="AE114"/>
      <c r="AF114"/>
      <c r="AG114"/>
      <c r="AH114"/>
    </row>
    <row r="115" spans="1:35" s="6" customFormat="1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Y115"/>
      <c r="Z115"/>
      <c r="AA115"/>
      <c r="AB115"/>
      <c r="AC115"/>
      <c r="AD115" s="44"/>
      <c r="AE115"/>
      <c r="AF115"/>
      <c r="AG115"/>
      <c r="AH115"/>
      <c r="AI115"/>
    </row>
    <row r="116" spans="1:35" s="6" customFormat="1" ht="12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Y116"/>
      <c r="Z116"/>
      <c r="AA116"/>
      <c r="AB116"/>
      <c r="AC116"/>
      <c r="AD116" s="44"/>
      <c r="AE116"/>
      <c r="AF116"/>
      <c r="AG116"/>
      <c r="AH116"/>
      <c r="AI116"/>
    </row>
    <row r="117" spans="1:35" s="6" customFormat="1" ht="12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Y117"/>
      <c r="Z117"/>
      <c r="AA117"/>
      <c r="AB117"/>
      <c r="AC117"/>
      <c r="AD117" s="44"/>
      <c r="AE117"/>
      <c r="AF117"/>
      <c r="AG117"/>
      <c r="AH117"/>
      <c r="AI117"/>
    </row>
    <row r="118" spans="1:35" s="6" customFormat="1" ht="12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Y118"/>
      <c r="Z118"/>
      <c r="AA118"/>
      <c r="AB118"/>
      <c r="AC118"/>
      <c r="AD118" s="44"/>
      <c r="AE118"/>
      <c r="AF118"/>
      <c r="AG118"/>
      <c r="AH118"/>
      <c r="AI118"/>
    </row>
    <row r="119" spans="1:35" s="6" customFormat="1" ht="12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Y119"/>
      <c r="Z119"/>
      <c r="AA119"/>
      <c r="AB119"/>
      <c r="AC119"/>
      <c r="AD119" s="44"/>
      <c r="AE119"/>
      <c r="AF119"/>
      <c r="AG119"/>
      <c r="AH119"/>
      <c r="AI119"/>
    </row>
    <row r="120" spans="1:35" s="6" customFormat="1" ht="12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Y120"/>
      <c r="Z120"/>
      <c r="AA120"/>
      <c r="AB120"/>
      <c r="AC120"/>
      <c r="AD120" s="44"/>
      <c r="AE120"/>
      <c r="AF120"/>
      <c r="AG120"/>
      <c r="AH120"/>
      <c r="AI120"/>
    </row>
    <row r="121" spans="1:35" s="6" customFormat="1" ht="12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Y121"/>
      <c r="Z121"/>
      <c r="AA121"/>
      <c r="AB121"/>
      <c r="AC121"/>
      <c r="AD121" s="44"/>
      <c r="AE121"/>
      <c r="AF121"/>
      <c r="AG121"/>
      <c r="AH121"/>
      <c r="AI121"/>
    </row>
    <row r="122" spans="1:35" s="6" customFormat="1" ht="12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Y122"/>
      <c r="Z122"/>
      <c r="AA122"/>
      <c r="AB122"/>
      <c r="AC122"/>
      <c r="AD122" s="44"/>
      <c r="AE122"/>
      <c r="AF122"/>
      <c r="AG122"/>
      <c r="AH122"/>
      <c r="AI122"/>
    </row>
    <row r="123" spans="1:35" s="6" customFormat="1" ht="12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Y123"/>
      <c r="Z123"/>
      <c r="AA123"/>
      <c r="AB123"/>
      <c r="AC123"/>
      <c r="AD123" s="44"/>
      <c r="AE123"/>
      <c r="AF123"/>
      <c r="AG123"/>
      <c r="AH123"/>
      <c r="AI123"/>
    </row>
    <row r="124" spans="1:35" s="6" customFormat="1" ht="12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Y124"/>
      <c r="Z124"/>
      <c r="AA124"/>
      <c r="AB124"/>
      <c r="AC124"/>
      <c r="AD124" s="44"/>
      <c r="AE124"/>
      <c r="AF124"/>
      <c r="AG124"/>
      <c r="AH124"/>
      <c r="AI124"/>
    </row>
    <row r="125" spans="1:35" s="6" customFormat="1" ht="12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Y125"/>
      <c r="Z125"/>
      <c r="AA125"/>
      <c r="AB125"/>
      <c r="AC125"/>
      <c r="AD125" s="44"/>
      <c r="AE125"/>
      <c r="AF125"/>
      <c r="AG125"/>
      <c r="AH125"/>
      <c r="AI125"/>
    </row>
  </sheetData>
  <sheetProtection/>
  <mergeCells count="700">
    <mergeCell ref="G23:H23"/>
    <mergeCell ref="A23:B23"/>
    <mergeCell ref="G64:H64"/>
    <mergeCell ref="A54:B54"/>
    <mergeCell ref="C54:D54"/>
    <mergeCell ref="A69:B69"/>
    <mergeCell ref="C69:D69"/>
    <mergeCell ref="E69:F69"/>
    <mergeCell ref="G69:H69"/>
    <mergeCell ref="A66:B66"/>
    <mergeCell ref="A74:B74"/>
    <mergeCell ref="C74:D74"/>
    <mergeCell ref="E74:F74"/>
    <mergeCell ref="G74:H74"/>
    <mergeCell ref="K24:L24"/>
    <mergeCell ref="K49:L49"/>
    <mergeCell ref="K51:L51"/>
    <mergeCell ref="A64:B64"/>
    <mergeCell ref="C64:D64"/>
    <mergeCell ref="C66:D66"/>
    <mergeCell ref="G54:H54"/>
    <mergeCell ref="G55:H55"/>
    <mergeCell ref="G56:H56"/>
    <mergeCell ref="A71:B71"/>
    <mergeCell ref="C71:D71"/>
    <mergeCell ref="E71:F71"/>
    <mergeCell ref="G71:H71"/>
    <mergeCell ref="E66:F66"/>
    <mergeCell ref="C23:D23"/>
    <mergeCell ref="E23:F23"/>
    <mergeCell ref="N69:O69"/>
    <mergeCell ref="P69:Q69"/>
    <mergeCell ref="R69:S69"/>
    <mergeCell ref="T69:U69"/>
    <mergeCell ref="P24:Q24"/>
    <mergeCell ref="R24:S24"/>
    <mergeCell ref="T24:U24"/>
    <mergeCell ref="R29:S29"/>
    <mergeCell ref="N24:O24"/>
    <mergeCell ref="N51:O51"/>
    <mergeCell ref="P51:Q51"/>
    <mergeCell ref="R51:S51"/>
    <mergeCell ref="T51:U51"/>
    <mergeCell ref="T34:U34"/>
    <mergeCell ref="T29:U29"/>
    <mergeCell ref="R40:S40"/>
    <mergeCell ref="N49:O49"/>
    <mergeCell ref="P49:Q49"/>
    <mergeCell ref="G39:H39"/>
    <mergeCell ref="R49:S49"/>
    <mergeCell ref="T49:U49"/>
    <mergeCell ref="R39:S39"/>
    <mergeCell ref="T39:U39"/>
    <mergeCell ref="T36:U36"/>
    <mergeCell ref="N54:O54"/>
    <mergeCell ref="P54:Q54"/>
    <mergeCell ref="R54:S54"/>
    <mergeCell ref="T54:U54"/>
    <mergeCell ref="T47:U47"/>
    <mergeCell ref="N64:O64"/>
    <mergeCell ref="P64:Q64"/>
    <mergeCell ref="R64:S64"/>
    <mergeCell ref="T64:U64"/>
    <mergeCell ref="P47:Q47"/>
    <mergeCell ref="T23:U23"/>
    <mergeCell ref="R33:S33"/>
    <mergeCell ref="T33:U33"/>
    <mergeCell ref="R47:S47"/>
    <mergeCell ref="N67:O67"/>
    <mergeCell ref="P67:Q67"/>
    <mergeCell ref="R67:S67"/>
    <mergeCell ref="T67:U67"/>
    <mergeCell ref="P66:Q66"/>
    <mergeCell ref="R66:S66"/>
    <mergeCell ref="T74:U74"/>
    <mergeCell ref="P75:Q75"/>
    <mergeCell ref="R75:S75"/>
    <mergeCell ref="T75:U75"/>
    <mergeCell ref="N23:O23"/>
    <mergeCell ref="P23:Q23"/>
    <mergeCell ref="N71:O71"/>
    <mergeCell ref="P71:Q71"/>
    <mergeCell ref="R71:S71"/>
    <mergeCell ref="T71:U71"/>
    <mergeCell ref="K69:L69"/>
    <mergeCell ref="A48:B48"/>
    <mergeCell ref="A53:B53"/>
    <mergeCell ref="C53:D53"/>
    <mergeCell ref="E53:F53"/>
    <mergeCell ref="A51:B51"/>
    <mergeCell ref="C51:D51"/>
    <mergeCell ref="E51:F51"/>
    <mergeCell ref="G49:H49"/>
    <mergeCell ref="A67:B67"/>
    <mergeCell ref="A49:B49"/>
    <mergeCell ref="C49:D49"/>
    <mergeCell ref="E49:F49"/>
    <mergeCell ref="K64:L64"/>
    <mergeCell ref="K67:L67"/>
    <mergeCell ref="C67:D67"/>
    <mergeCell ref="E67:F67"/>
    <mergeCell ref="G67:H67"/>
    <mergeCell ref="E64:F64"/>
    <mergeCell ref="E54:F54"/>
    <mergeCell ref="R34:S34"/>
    <mergeCell ref="P32:Q32"/>
    <mergeCell ref="P33:Q33"/>
    <mergeCell ref="R37:S37"/>
    <mergeCell ref="T37:U37"/>
    <mergeCell ref="R32:S32"/>
    <mergeCell ref="T32:U32"/>
    <mergeCell ref="R19:S19"/>
    <mergeCell ref="T19:U19"/>
    <mergeCell ref="K23:L23"/>
    <mergeCell ref="K38:L38"/>
    <mergeCell ref="N19:O19"/>
    <mergeCell ref="N38:O38"/>
    <mergeCell ref="P36:Q36"/>
    <mergeCell ref="R36:S36"/>
    <mergeCell ref="R23:S23"/>
    <mergeCell ref="T27:U27"/>
    <mergeCell ref="A19:B19"/>
    <mergeCell ref="C19:D19"/>
    <mergeCell ref="E19:F19"/>
    <mergeCell ref="G19:H19"/>
    <mergeCell ref="K19:L19"/>
    <mergeCell ref="P22:Q22"/>
    <mergeCell ref="P21:Q21"/>
    <mergeCell ref="P19:Q19"/>
    <mergeCell ref="E27:F27"/>
    <mergeCell ref="G27:H27"/>
    <mergeCell ref="A24:B24"/>
    <mergeCell ref="C24:D24"/>
    <mergeCell ref="P27:Q27"/>
    <mergeCell ref="R27:S27"/>
    <mergeCell ref="E24:F24"/>
    <mergeCell ref="G24:H24"/>
    <mergeCell ref="N27:O27"/>
    <mergeCell ref="K27:L27"/>
    <mergeCell ref="P92:Q92"/>
    <mergeCell ref="R92:S92"/>
    <mergeCell ref="T92:U92"/>
    <mergeCell ref="K33:L33"/>
    <mergeCell ref="G33:H33"/>
    <mergeCell ref="A33:B33"/>
    <mergeCell ref="C33:D33"/>
    <mergeCell ref="E33:F33"/>
    <mergeCell ref="K35:L35"/>
    <mergeCell ref="A92:B92"/>
    <mergeCell ref="C92:D92"/>
    <mergeCell ref="E92:F92"/>
    <mergeCell ref="G92:H92"/>
    <mergeCell ref="K92:L92"/>
    <mergeCell ref="N92:O92"/>
    <mergeCell ref="G48:H48"/>
    <mergeCell ref="K48:L48"/>
    <mergeCell ref="C91:D91"/>
    <mergeCell ref="E91:F91"/>
    <mergeCell ref="G91:H91"/>
    <mergeCell ref="P91:Q91"/>
    <mergeCell ref="R91:S91"/>
    <mergeCell ref="T91:U91"/>
    <mergeCell ref="C48:D48"/>
    <mergeCell ref="E48:F48"/>
    <mergeCell ref="A46:B46"/>
    <mergeCell ref="C46:D46"/>
    <mergeCell ref="E46:F46"/>
    <mergeCell ref="K73:L73"/>
    <mergeCell ref="A91:B91"/>
    <mergeCell ref="K91:L91"/>
    <mergeCell ref="N91:O91"/>
    <mergeCell ref="A38:B38"/>
    <mergeCell ref="C38:D38"/>
    <mergeCell ref="E38:F38"/>
    <mergeCell ref="A35:B35"/>
    <mergeCell ref="C35:D35"/>
    <mergeCell ref="E35:F35"/>
    <mergeCell ref="A37:B37"/>
    <mergeCell ref="C37:D37"/>
    <mergeCell ref="R90:S90"/>
    <mergeCell ref="T90:U90"/>
    <mergeCell ref="C73:D73"/>
    <mergeCell ref="E73:F73"/>
    <mergeCell ref="G73:H73"/>
    <mergeCell ref="A90:B90"/>
    <mergeCell ref="C90:D90"/>
    <mergeCell ref="N74:O74"/>
    <mergeCell ref="P74:Q74"/>
    <mergeCell ref="R74:S74"/>
    <mergeCell ref="N35:O35"/>
    <mergeCell ref="A89:B89"/>
    <mergeCell ref="C89:D89"/>
    <mergeCell ref="A36:B36"/>
    <mergeCell ref="N39:O39"/>
    <mergeCell ref="K53:L53"/>
    <mergeCell ref="G53:H53"/>
    <mergeCell ref="K71:L71"/>
    <mergeCell ref="E89:F89"/>
    <mergeCell ref="G51:H51"/>
    <mergeCell ref="A27:B27"/>
    <mergeCell ref="C27:D27"/>
    <mergeCell ref="P46:Q46"/>
    <mergeCell ref="E90:F90"/>
    <mergeCell ref="G90:H90"/>
    <mergeCell ref="K90:L90"/>
    <mergeCell ref="N90:O90"/>
    <mergeCell ref="A73:B73"/>
    <mergeCell ref="P90:Q90"/>
    <mergeCell ref="G47:H47"/>
    <mergeCell ref="P89:Q89"/>
    <mergeCell ref="R89:S89"/>
    <mergeCell ref="T89:U89"/>
    <mergeCell ref="P35:Q35"/>
    <mergeCell ref="R35:S35"/>
    <mergeCell ref="T35:U35"/>
    <mergeCell ref="P38:Q38"/>
    <mergeCell ref="R38:S38"/>
    <mergeCell ref="T38:U38"/>
    <mergeCell ref="T88:U88"/>
    <mergeCell ref="G89:H89"/>
    <mergeCell ref="K89:L89"/>
    <mergeCell ref="N89:O89"/>
    <mergeCell ref="T46:U46"/>
    <mergeCell ref="N48:O48"/>
    <mergeCell ref="P48:Q48"/>
    <mergeCell ref="R48:S48"/>
    <mergeCell ref="T48:U48"/>
    <mergeCell ref="P88:Q88"/>
    <mergeCell ref="R88:S88"/>
    <mergeCell ref="A88:B88"/>
    <mergeCell ref="C88:D88"/>
    <mergeCell ref="E88:F88"/>
    <mergeCell ref="G88:H88"/>
    <mergeCell ref="K88:L88"/>
    <mergeCell ref="N88:O88"/>
    <mergeCell ref="P73:Q73"/>
    <mergeCell ref="R73:S73"/>
    <mergeCell ref="T73:U73"/>
    <mergeCell ref="K29:L29"/>
    <mergeCell ref="P87:Q87"/>
    <mergeCell ref="R87:S87"/>
    <mergeCell ref="T87:U87"/>
    <mergeCell ref="P29:Q29"/>
    <mergeCell ref="P53:Q53"/>
    <mergeCell ref="N33:O33"/>
    <mergeCell ref="A29:B29"/>
    <mergeCell ref="C29:D29"/>
    <mergeCell ref="E29:F29"/>
    <mergeCell ref="G29:H29"/>
    <mergeCell ref="N29:O29"/>
    <mergeCell ref="K40:L40"/>
    <mergeCell ref="A40:B40"/>
    <mergeCell ref="E40:F40"/>
    <mergeCell ref="G40:H40"/>
    <mergeCell ref="A39:B39"/>
    <mergeCell ref="R53:S53"/>
    <mergeCell ref="A87:B87"/>
    <mergeCell ref="C87:D87"/>
    <mergeCell ref="E87:F87"/>
    <mergeCell ref="G87:H87"/>
    <mergeCell ref="K87:L87"/>
    <mergeCell ref="N87:O87"/>
    <mergeCell ref="K74:L74"/>
    <mergeCell ref="G86:H86"/>
    <mergeCell ref="N73:O73"/>
    <mergeCell ref="A47:B47"/>
    <mergeCell ref="C47:D47"/>
    <mergeCell ref="P86:Q86"/>
    <mergeCell ref="R86:S86"/>
    <mergeCell ref="T86:U86"/>
    <mergeCell ref="N53:O53"/>
    <mergeCell ref="T53:U53"/>
    <mergeCell ref="A86:B86"/>
    <mergeCell ref="C86:D86"/>
    <mergeCell ref="E86:F86"/>
    <mergeCell ref="K86:L86"/>
    <mergeCell ref="N86:O86"/>
    <mergeCell ref="P85:Q85"/>
    <mergeCell ref="R85:S85"/>
    <mergeCell ref="T85:U85"/>
    <mergeCell ref="A85:B85"/>
    <mergeCell ref="C85:D85"/>
    <mergeCell ref="E85:F85"/>
    <mergeCell ref="G85:H85"/>
    <mergeCell ref="K85:L85"/>
    <mergeCell ref="N85:O85"/>
    <mergeCell ref="P84:Q84"/>
    <mergeCell ref="R84:S84"/>
    <mergeCell ref="T84:U84"/>
    <mergeCell ref="A84:B84"/>
    <mergeCell ref="C84:D84"/>
    <mergeCell ref="E84:F84"/>
    <mergeCell ref="G84:H84"/>
    <mergeCell ref="K84:L84"/>
    <mergeCell ref="N84:O84"/>
    <mergeCell ref="P83:Q83"/>
    <mergeCell ref="R83:S83"/>
    <mergeCell ref="T83:U83"/>
    <mergeCell ref="A83:B83"/>
    <mergeCell ref="C83:D83"/>
    <mergeCell ref="E83:F83"/>
    <mergeCell ref="G83:H83"/>
    <mergeCell ref="K83:L83"/>
    <mergeCell ref="N83:O83"/>
    <mergeCell ref="P82:Q82"/>
    <mergeCell ref="R82:S82"/>
    <mergeCell ref="T82:U82"/>
    <mergeCell ref="A82:B82"/>
    <mergeCell ref="C82:D82"/>
    <mergeCell ref="E82:F82"/>
    <mergeCell ref="G82:H82"/>
    <mergeCell ref="K82:L82"/>
    <mergeCell ref="N82:O82"/>
    <mergeCell ref="P81:Q81"/>
    <mergeCell ref="R81:S81"/>
    <mergeCell ref="T81:U81"/>
    <mergeCell ref="A81:B81"/>
    <mergeCell ref="C81:D81"/>
    <mergeCell ref="E81:F81"/>
    <mergeCell ref="G81:H81"/>
    <mergeCell ref="K81:L81"/>
    <mergeCell ref="N81:O81"/>
    <mergeCell ref="P80:Q80"/>
    <mergeCell ref="R80:S80"/>
    <mergeCell ref="T80:U80"/>
    <mergeCell ref="A80:B80"/>
    <mergeCell ref="C80:D80"/>
    <mergeCell ref="E80:F80"/>
    <mergeCell ref="G80:H80"/>
    <mergeCell ref="K80:L80"/>
    <mergeCell ref="N80:O80"/>
    <mergeCell ref="P79:Q79"/>
    <mergeCell ref="R79:S79"/>
    <mergeCell ref="T79:U79"/>
    <mergeCell ref="A79:B79"/>
    <mergeCell ref="C79:D79"/>
    <mergeCell ref="E79:F79"/>
    <mergeCell ref="G79:H79"/>
    <mergeCell ref="K79:L79"/>
    <mergeCell ref="N79:O79"/>
    <mergeCell ref="P78:Q78"/>
    <mergeCell ref="R78:S78"/>
    <mergeCell ref="T78:U78"/>
    <mergeCell ref="A78:B78"/>
    <mergeCell ref="C78:D78"/>
    <mergeCell ref="E78:F78"/>
    <mergeCell ref="G78:H78"/>
    <mergeCell ref="K78:L78"/>
    <mergeCell ref="N78:O78"/>
    <mergeCell ref="P77:Q77"/>
    <mergeCell ref="R77:S77"/>
    <mergeCell ref="T77:U77"/>
    <mergeCell ref="A77:B77"/>
    <mergeCell ref="C77:D77"/>
    <mergeCell ref="E77:F77"/>
    <mergeCell ref="G77:H77"/>
    <mergeCell ref="K77:L77"/>
    <mergeCell ref="N77:O77"/>
    <mergeCell ref="P76:Q76"/>
    <mergeCell ref="R76:S76"/>
    <mergeCell ref="T76:U76"/>
    <mergeCell ref="A76:B76"/>
    <mergeCell ref="C76:D76"/>
    <mergeCell ref="E76:F76"/>
    <mergeCell ref="G76:H76"/>
    <mergeCell ref="K76:L76"/>
    <mergeCell ref="N76:O76"/>
    <mergeCell ref="A75:B75"/>
    <mergeCell ref="C75:D75"/>
    <mergeCell ref="E75:F75"/>
    <mergeCell ref="G75:H75"/>
    <mergeCell ref="K75:L75"/>
    <mergeCell ref="N75:O75"/>
    <mergeCell ref="P72:Q72"/>
    <mergeCell ref="R72:S72"/>
    <mergeCell ref="T72:U72"/>
    <mergeCell ref="A72:B72"/>
    <mergeCell ref="C72:D72"/>
    <mergeCell ref="E72:F72"/>
    <mergeCell ref="G72:H72"/>
    <mergeCell ref="K72:L72"/>
    <mergeCell ref="N72:O72"/>
    <mergeCell ref="P70:Q70"/>
    <mergeCell ref="R70:S70"/>
    <mergeCell ref="T70:U70"/>
    <mergeCell ref="A70:B70"/>
    <mergeCell ref="C70:D70"/>
    <mergeCell ref="E70:F70"/>
    <mergeCell ref="G70:H70"/>
    <mergeCell ref="K70:L70"/>
    <mergeCell ref="N70:O70"/>
    <mergeCell ref="P68:Q68"/>
    <mergeCell ref="R68:S68"/>
    <mergeCell ref="T68:U68"/>
    <mergeCell ref="A68:B68"/>
    <mergeCell ref="C68:D68"/>
    <mergeCell ref="E68:F68"/>
    <mergeCell ref="G68:H68"/>
    <mergeCell ref="K68:L68"/>
    <mergeCell ref="N68:O68"/>
    <mergeCell ref="G66:H66"/>
    <mergeCell ref="K66:L66"/>
    <mergeCell ref="N66:O66"/>
    <mergeCell ref="P65:Q65"/>
    <mergeCell ref="R65:S65"/>
    <mergeCell ref="T65:U65"/>
    <mergeCell ref="T66:U66"/>
    <mergeCell ref="A65:B65"/>
    <mergeCell ref="C65:D65"/>
    <mergeCell ref="E65:F65"/>
    <mergeCell ref="G65:H65"/>
    <mergeCell ref="K65:L65"/>
    <mergeCell ref="N65:O65"/>
    <mergeCell ref="P63:Q63"/>
    <mergeCell ref="R63:S63"/>
    <mergeCell ref="T63:U63"/>
    <mergeCell ref="A63:B63"/>
    <mergeCell ref="C63:D63"/>
    <mergeCell ref="E63:F63"/>
    <mergeCell ref="G63:H63"/>
    <mergeCell ref="K63:L63"/>
    <mergeCell ref="N63:O63"/>
    <mergeCell ref="P62:Q62"/>
    <mergeCell ref="R62:S62"/>
    <mergeCell ref="T62:U62"/>
    <mergeCell ref="A62:B62"/>
    <mergeCell ref="C62:D62"/>
    <mergeCell ref="E62:F62"/>
    <mergeCell ref="G62:H62"/>
    <mergeCell ref="K62:L62"/>
    <mergeCell ref="N62:O62"/>
    <mergeCell ref="P61:Q61"/>
    <mergeCell ref="R61:S61"/>
    <mergeCell ref="T61:U61"/>
    <mergeCell ref="A61:B61"/>
    <mergeCell ref="C61:D61"/>
    <mergeCell ref="E61:F61"/>
    <mergeCell ref="G61:H61"/>
    <mergeCell ref="K61:L61"/>
    <mergeCell ref="N61:O61"/>
    <mergeCell ref="P60:Q60"/>
    <mergeCell ref="R60:S60"/>
    <mergeCell ref="T60:U60"/>
    <mergeCell ref="A60:B60"/>
    <mergeCell ref="C60:D60"/>
    <mergeCell ref="E60:F60"/>
    <mergeCell ref="G60:H60"/>
    <mergeCell ref="K60:L60"/>
    <mergeCell ref="N60:O60"/>
    <mergeCell ref="P59:Q59"/>
    <mergeCell ref="R59:S59"/>
    <mergeCell ref="T59:U59"/>
    <mergeCell ref="A59:B59"/>
    <mergeCell ref="C59:D59"/>
    <mergeCell ref="E59:F59"/>
    <mergeCell ref="G59:H59"/>
    <mergeCell ref="K59:L59"/>
    <mergeCell ref="N59:O59"/>
    <mergeCell ref="P58:Q58"/>
    <mergeCell ref="R58:S58"/>
    <mergeCell ref="T58:U58"/>
    <mergeCell ref="A58:B58"/>
    <mergeCell ref="C58:D58"/>
    <mergeCell ref="E58:F58"/>
    <mergeCell ref="G58:H58"/>
    <mergeCell ref="K58:L58"/>
    <mergeCell ref="N58:O58"/>
    <mergeCell ref="P57:Q57"/>
    <mergeCell ref="R57:S57"/>
    <mergeCell ref="T57:U57"/>
    <mergeCell ref="A57:B57"/>
    <mergeCell ref="C57:D57"/>
    <mergeCell ref="E57:F57"/>
    <mergeCell ref="G57:H57"/>
    <mergeCell ref="K57:L57"/>
    <mergeCell ref="N57:O57"/>
    <mergeCell ref="P56:Q56"/>
    <mergeCell ref="R56:S56"/>
    <mergeCell ref="T56:U56"/>
    <mergeCell ref="A56:B56"/>
    <mergeCell ref="C56:D56"/>
    <mergeCell ref="E56:F56"/>
    <mergeCell ref="K56:L56"/>
    <mergeCell ref="N56:O56"/>
    <mergeCell ref="P55:Q55"/>
    <mergeCell ref="R55:S55"/>
    <mergeCell ref="T55:U55"/>
    <mergeCell ref="A55:B55"/>
    <mergeCell ref="C55:D55"/>
    <mergeCell ref="E55:F55"/>
    <mergeCell ref="K55:L55"/>
    <mergeCell ref="N55:O55"/>
    <mergeCell ref="P52:Q52"/>
    <mergeCell ref="R52:S52"/>
    <mergeCell ref="T52:U52"/>
    <mergeCell ref="A52:B52"/>
    <mergeCell ref="C52:D52"/>
    <mergeCell ref="E52:F52"/>
    <mergeCell ref="G52:H52"/>
    <mergeCell ref="K52:L52"/>
    <mergeCell ref="N52:O52"/>
    <mergeCell ref="P50:Q50"/>
    <mergeCell ref="R50:S50"/>
    <mergeCell ref="T50:U50"/>
    <mergeCell ref="A50:B50"/>
    <mergeCell ref="C50:D50"/>
    <mergeCell ref="E50:F50"/>
    <mergeCell ref="G50:H50"/>
    <mergeCell ref="K50:L50"/>
    <mergeCell ref="N50:O50"/>
    <mergeCell ref="E47:F47"/>
    <mergeCell ref="K47:L47"/>
    <mergeCell ref="N47:O47"/>
    <mergeCell ref="P45:Q45"/>
    <mergeCell ref="R45:S45"/>
    <mergeCell ref="N46:O46"/>
    <mergeCell ref="R46:S46"/>
    <mergeCell ref="K46:L46"/>
    <mergeCell ref="G46:H46"/>
    <mergeCell ref="G45:H45"/>
    <mergeCell ref="T45:U45"/>
    <mergeCell ref="A45:B45"/>
    <mergeCell ref="C45:D45"/>
    <mergeCell ref="E45:F45"/>
    <mergeCell ref="K45:L45"/>
    <mergeCell ref="N45:O45"/>
    <mergeCell ref="P44:Q44"/>
    <mergeCell ref="R44:S44"/>
    <mergeCell ref="T44:U44"/>
    <mergeCell ref="A44:B44"/>
    <mergeCell ref="C44:D44"/>
    <mergeCell ref="E44:F44"/>
    <mergeCell ref="G44:H44"/>
    <mergeCell ref="K44:L44"/>
    <mergeCell ref="N44:O44"/>
    <mergeCell ref="A43:B43"/>
    <mergeCell ref="C43:D43"/>
    <mergeCell ref="E43:F43"/>
    <mergeCell ref="G43:H43"/>
    <mergeCell ref="K43:L43"/>
    <mergeCell ref="P42:Q42"/>
    <mergeCell ref="R42:S42"/>
    <mergeCell ref="T42:U42"/>
    <mergeCell ref="A42:B42"/>
    <mergeCell ref="C42:D42"/>
    <mergeCell ref="E42:F42"/>
    <mergeCell ref="G42:H42"/>
    <mergeCell ref="K42:L42"/>
    <mergeCell ref="N42:O42"/>
    <mergeCell ref="G38:H38"/>
    <mergeCell ref="A41:B41"/>
    <mergeCell ref="C41:D41"/>
    <mergeCell ref="E41:F41"/>
    <mergeCell ref="G41:H41"/>
    <mergeCell ref="K41:L41"/>
    <mergeCell ref="C40:D40"/>
    <mergeCell ref="C39:D39"/>
    <mergeCell ref="E39:F39"/>
    <mergeCell ref="K37:L37"/>
    <mergeCell ref="N37:O37"/>
    <mergeCell ref="R41:S41"/>
    <mergeCell ref="T41:U41"/>
    <mergeCell ref="T40:U40"/>
    <mergeCell ref="K39:L39"/>
    <mergeCell ref="N40:O40"/>
    <mergeCell ref="N41:O41"/>
    <mergeCell ref="P40:Q40"/>
    <mergeCell ref="P39:Q39"/>
    <mergeCell ref="C36:D36"/>
    <mergeCell ref="E36:F36"/>
    <mergeCell ref="K36:L36"/>
    <mergeCell ref="N36:O36"/>
    <mergeCell ref="P34:Q34"/>
    <mergeCell ref="P37:Q37"/>
    <mergeCell ref="E37:F37"/>
    <mergeCell ref="G35:H35"/>
    <mergeCell ref="G36:H36"/>
    <mergeCell ref="G37:H37"/>
    <mergeCell ref="A34:B34"/>
    <mergeCell ref="C34:D34"/>
    <mergeCell ref="E34:F34"/>
    <mergeCell ref="G34:H34"/>
    <mergeCell ref="K34:L34"/>
    <mergeCell ref="N34:O34"/>
    <mergeCell ref="A32:B32"/>
    <mergeCell ref="C32:D32"/>
    <mergeCell ref="E32:F32"/>
    <mergeCell ref="G32:H32"/>
    <mergeCell ref="K32:L32"/>
    <mergeCell ref="N32:O32"/>
    <mergeCell ref="P31:Q31"/>
    <mergeCell ref="R31:S31"/>
    <mergeCell ref="T31:U31"/>
    <mergeCell ref="A31:B31"/>
    <mergeCell ref="C31:D31"/>
    <mergeCell ref="E31:F31"/>
    <mergeCell ref="G31:H31"/>
    <mergeCell ref="K31:L31"/>
    <mergeCell ref="N31:O31"/>
    <mergeCell ref="P30:Q30"/>
    <mergeCell ref="R30:S30"/>
    <mergeCell ref="T30:U30"/>
    <mergeCell ref="A30:B30"/>
    <mergeCell ref="C30:D30"/>
    <mergeCell ref="E30:F30"/>
    <mergeCell ref="G30:H30"/>
    <mergeCell ref="K30:L30"/>
    <mergeCell ref="N30:O30"/>
    <mergeCell ref="P28:Q28"/>
    <mergeCell ref="R28:S28"/>
    <mergeCell ref="T28:U28"/>
    <mergeCell ref="A28:B28"/>
    <mergeCell ref="C28:D28"/>
    <mergeCell ref="E28:F28"/>
    <mergeCell ref="K28:L28"/>
    <mergeCell ref="N28:O28"/>
    <mergeCell ref="G28:H28"/>
    <mergeCell ref="P26:Q26"/>
    <mergeCell ref="R26:S26"/>
    <mergeCell ref="T26:U26"/>
    <mergeCell ref="A26:B26"/>
    <mergeCell ref="C26:D26"/>
    <mergeCell ref="E26:F26"/>
    <mergeCell ref="G26:H26"/>
    <mergeCell ref="K26:L26"/>
    <mergeCell ref="N26:O26"/>
    <mergeCell ref="P25:Q25"/>
    <mergeCell ref="R25:S25"/>
    <mergeCell ref="T25:U25"/>
    <mergeCell ref="A25:B25"/>
    <mergeCell ref="C25:D25"/>
    <mergeCell ref="E25:F25"/>
    <mergeCell ref="G25:H25"/>
    <mergeCell ref="K25:L25"/>
    <mergeCell ref="N25:O25"/>
    <mergeCell ref="T22:U22"/>
    <mergeCell ref="A22:B22"/>
    <mergeCell ref="C22:D22"/>
    <mergeCell ref="E22:F22"/>
    <mergeCell ref="G22:H22"/>
    <mergeCell ref="K22:L22"/>
    <mergeCell ref="N22:O22"/>
    <mergeCell ref="R22:S22"/>
    <mergeCell ref="R21:S21"/>
    <mergeCell ref="T21:U21"/>
    <mergeCell ref="A21:B21"/>
    <mergeCell ref="C21:D21"/>
    <mergeCell ref="E21:F21"/>
    <mergeCell ref="G21:H21"/>
    <mergeCell ref="K21:L21"/>
    <mergeCell ref="N21:O21"/>
    <mergeCell ref="T20:U20"/>
    <mergeCell ref="A20:B20"/>
    <mergeCell ref="C20:D20"/>
    <mergeCell ref="E20:F20"/>
    <mergeCell ref="G20:H20"/>
    <mergeCell ref="K20:L20"/>
    <mergeCell ref="N20:O20"/>
    <mergeCell ref="P20:Q20"/>
    <mergeCell ref="R20:S20"/>
    <mergeCell ref="I9:I18"/>
    <mergeCell ref="J9:J18"/>
    <mergeCell ref="S9:S18"/>
    <mergeCell ref="T9:T18"/>
    <mergeCell ref="U9:U18"/>
    <mergeCell ref="K9:K18"/>
    <mergeCell ref="L9:L18"/>
    <mergeCell ref="M9:M18"/>
    <mergeCell ref="N9:N18"/>
    <mergeCell ref="P9:P18"/>
    <mergeCell ref="A7:I8"/>
    <mergeCell ref="J7:L7"/>
    <mergeCell ref="A9:A18"/>
    <mergeCell ref="B9:B18"/>
    <mergeCell ref="C9:C18"/>
    <mergeCell ref="D9:D18"/>
    <mergeCell ref="E9:E18"/>
    <mergeCell ref="F9:F18"/>
    <mergeCell ref="G9:G18"/>
    <mergeCell ref="H9:H18"/>
    <mergeCell ref="O9:O18"/>
    <mergeCell ref="A6:V6"/>
    <mergeCell ref="A1:V3"/>
    <mergeCell ref="A4:B5"/>
    <mergeCell ref="C4:D5"/>
    <mergeCell ref="E4:J5"/>
    <mergeCell ref="K4:S5"/>
    <mergeCell ref="T4:U5"/>
    <mergeCell ref="V4:V5"/>
    <mergeCell ref="J8:L8"/>
    <mergeCell ref="K54:L54"/>
    <mergeCell ref="V7:V18"/>
    <mergeCell ref="M7:U8"/>
    <mergeCell ref="N43:O43"/>
    <mergeCell ref="P43:Q43"/>
    <mergeCell ref="R43:S43"/>
    <mergeCell ref="T43:U43"/>
    <mergeCell ref="P41:Q41"/>
    <mergeCell ref="Q9:Q18"/>
    <mergeCell ref="R9:R18"/>
  </mergeCells>
  <printOptions/>
  <pageMargins left="0.75" right="0.75" top="1" bottom="1" header="0.5" footer="0.5"/>
  <pageSetup horizontalDpi="600" verticalDpi="600" orientation="landscape" paperSize="17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I131"/>
  <sheetViews>
    <sheetView zoomScale="80" zoomScaleNormal="80" zoomScalePageLayoutView="0" workbookViewId="0" topLeftCell="A1">
      <pane ySplit="18" topLeftCell="A64" activePane="bottomLeft" state="frozen"/>
      <selection pane="topLeft" activeCell="X85" sqref="X85"/>
      <selection pane="bottomLeft" activeCell="A84" sqref="A84:IV84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6" max="26" width="17.28125" style="0" customWidth="1"/>
    <col min="30" max="30" width="16.140625" style="44" customWidth="1"/>
  </cols>
  <sheetData>
    <row r="1" spans="1:22" ht="12.75" customHeight="1">
      <c r="A1" s="171" t="s">
        <v>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3"/>
    </row>
    <row r="2" spans="1:22" ht="12.75" customHeight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9" ht="12.75" customHeight="1" thickBot="1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6"/>
      <c r="Z3" s="16"/>
      <c r="AA3" s="11"/>
      <c r="AB3" s="12" t="s">
        <v>17</v>
      </c>
      <c r="AC3" s="13"/>
    </row>
    <row r="4" spans="1:29" ht="12.75" customHeight="1">
      <c r="A4" s="177"/>
      <c r="B4" s="178"/>
      <c r="C4" s="180"/>
      <c r="D4" s="181"/>
      <c r="E4" s="182"/>
      <c r="F4" s="183"/>
      <c r="G4" s="183"/>
      <c r="H4" s="183"/>
      <c r="I4" s="183"/>
      <c r="J4" s="183"/>
      <c r="K4" s="182"/>
      <c r="L4" s="183"/>
      <c r="M4" s="183"/>
      <c r="N4" s="183"/>
      <c r="O4" s="183"/>
      <c r="P4" s="183"/>
      <c r="Q4" s="183"/>
      <c r="R4" s="183"/>
      <c r="S4" s="183"/>
      <c r="T4" s="185"/>
      <c r="U4" s="186"/>
      <c r="V4" s="187"/>
      <c r="Z4" s="10"/>
      <c r="AA4" s="14"/>
      <c r="AB4" s="12"/>
      <c r="AC4" s="12"/>
    </row>
    <row r="5" spans="1:29" ht="12.75" customHeight="1" thickBot="1">
      <c r="A5" s="179"/>
      <c r="B5" s="178"/>
      <c r="C5" s="180"/>
      <c r="D5" s="181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5"/>
      <c r="U5" s="186"/>
      <c r="V5" s="187"/>
      <c r="Z5" s="17"/>
      <c r="AA5" s="14"/>
      <c r="AB5" s="12" t="s">
        <v>18</v>
      </c>
      <c r="AC5" s="12"/>
    </row>
    <row r="6" spans="1:29" ht="12.75" customHeight="1" thickBot="1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90"/>
      <c r="Z6" s="10"/>
      <c r="AA6" s="14"/>
      <c r="AB6" s="12"/>
      <c r="AC6" s="12"/>
    </row>
    <row r="7" spans="1:29" ht="12.75" customHeight="1">
      <c r="A7" s="191" t="s">
        <v>2</v>
      </c>
      <c r="B7" s="160"/>
      <c r="C7" s="160"/>
      <c r="D7" s="160"/>
      <c r="E7" s="160"/>
      <c r="F7" s="160"/>
      <c r="G7" s="160"/>
      <c r="H7" s="160"/>
      <c r="I7" s="161"/>
      <c r="J7" s="156" t="s">
        <v>3</v>
      </c>
      <c r="K7" s="157"/>
      <c r="L7" s="158"/>
      <c r="M7" s="159" t="s">
        <v>5</v>
      </c>
      <c r="N7" s="160"/>
      <c r="O7" s="160"/>
      <c r="P7" s="160"/>
      <c r="Q7" s="160"/>
      <c r="R7" s="160"/>
      <c r="S7" s="160"/>
      <c r="T7" s="160"/>
      <c r="U7" s="161"/>
      <c r="V7" s="165" t="s">
        <v>0</v>
      </c>
      <c r="Z7" s="18"/>
      <c r="AA7" s="14"/>
      <c r="AB7" s="12" t="s">
        <v>19</v>
      </c>
      <c r="AC7" s="12"/>
    </row>
    <row r="8" spans="1:29" ht="12.75" customHeight="1" thickBot="1">
      <c r="A8" s="192"/>
      <c r="B8" s="169"/>
      <c r="C8" s="169"/>
      <c r="D8" s="169"/>
      <c r="E8" s="169"/>
      <c r="F8" s="169"/>
      <c r="G8" s="169"/>
      <c r="H8" s="169"/>
      <c r="I8" s="170"/>
      <c r="J8" s="168" t="s">
        <v>4</v>
      </c>
      <c r="K8" s="169"/>
      <c r="L8" s="170"/>
      <c r="M8" s="162"/>
      <c r="N8" s="163"/>
      <c r="O8" s="163"/>
      <c r="P8" s="163"/>
      <c r="Q8" s="163"/>
      <c r="R8" s="163"/>
      <c r="S8" s="163"/>
      <c r="T8" s="163"/>
      <c r="U8" s="164"/>
      <c r="V8" s="166"/>
      <c r="Z8" s="10"/>
      <c r="AA8" s="14"/>
      <c r="AB8" s="12"/>
      <c r="AC8" s="12"/>
    </row>
    <row r="9" spans="1:29" ht="12.75" customHeight="1">
      <c r="A9" s="150" t="s">
        <v>6</v>
      </c>
      <c r="B9" s="140" t="s">
        <v>7</v>
      </c>
      <c r="C9" s="150" t="s">
        <v>8</v>
      </c>
      <c r="D9" s="140" t="s">
        <v>9</v>
      </c>
      <c r="E9" s="150" t="s">
        <v>7</v>
      </c>
      <c r="F9" s="140" t="s">
        <v>10</v>
      </c>
      <c r="G9" s="150" t="s">
        <v>11</v>
      </c>
      <c r="H9" s="140" t="s">
        <v>12</v>
      </c>
      <c r="I9" s="147" t="s">
        <v>13</v>
      </c>
      <c r="J9" s="147" t="s">
        <v>14</v>
      </c>
      <c r="K9" s="153" t="s">
        <v>15</v>
      </c>
      <c r="L9" s="140" t="s">
        <v>16</v>
      </c>
      <c r="M9" s="147" t="s">
        <v>13</v>
      </c>
      <c r="N9" s="143" t="s">
        <v>11</v>
      </c>
      <c r="O9" s="140" t="s">
        <v>12</v>
      </c>
      <c r="P9" s="143" t="s">
        <v>7</v>
      </c>
      <c r="Q9" s="140" t="s">
        <v>10</v>
      </c>
      <c r="R9" s="143" t="s">
        <v>8</v>
      </c>
      <c r="S9" s="140" t="s">
        <v>9</v>
      </c>
      <c r="T9" s="143" t="s">
        <v>6</v>
      </c>
      <c r="U9" s="140" t="s">
        <v>7</v>
      </c>
      <c r="V9" s="166"/>
      <c r="Z9" s="53"/>
      <c r="AA9" s="14"/>
      <c r="AB9" s="12" t="s">
        <v>20</v>
      </c>
      <c r="AC9" s="12"/>
    </row>
    <row r="10" spans="1:22" ht="12.75" customHeight="1">
      <c r="A10" s="151"/>
      <c r="B10" s="141"/>
      <c r="C10" s="151"/>
      <c r="D10" s="141"/>
      <c r="E10" s="151"/>
      <c r="F10" s="141"/>
      <c r="G10" s="151"/>
      <c r="H10" s="141"/>
      <c r="I10" s="148"/>
      <c r="J10" s="148"/>
      <c r="K10" s="154"/>
      <c r="L10" s="141"/>
      <c r="M10" s="148"/>
      <c r="N10" s="144"/>
      <c r="O10" s="141"/>
      <c r="P10" s="144"/>
      <c r="Q10" s="141"/>
      <c r="R10" s="144"/>
      <c r="S10" s="141"/>
      <c r="T10" s="144"/>
      <c r="U10" s="141"/>
      <c r="V10" s="166"/>
    </row>
    <row r="11" spans="1:22" ht="12.75" customHeight="1">
      <c r="A11" s="151"/>
      <c r="B11" s="141"/>
      <c r="C11" s="151"/>
      <c r="D11" s="141"/>
      <c r="E11" s="151"/>
      <c r="F11" s="141"/>
      <c r="G11" s="151"/>
      <c r="H11" s="141"/>
      <c r="I11" s="148"/>
      <c r="J11" s="148"/>
      <c r="K11" s="154"/>
      <c r="L11" s="141"/>
      <c r="M11" s="148"/>
      <c r="N11" s="144"/>
      <c r="O11" s="141"/>
      <c r="P11" s="144"/>
      <c r="Q11" s="141"/>
      <c r="R11" s="144"/>
      <c r="S11" s="141"/>
      <c r="T11" s="144"/>
      <c r="U11" s="141"/>
      <c r="V11" s="166"/>
    </row>
    <row r="12" spans="1:22" ht="12.75" customHeight="1">
      <c r="A12" s="151"/>
      <c r="B12" s="141"/>
      <c r="C12" s="151"/>
      <c r="D12" s="141"/>
      <c r="E12" s="151"/>
      <c r="F12" s="141"/>
      <c r="G12" s="151"/>
      <c r="H12" s="141"/>
      <c r="I12" s="148"/>
      <c r="J12" s="148"/>
      <c r="K12" s="154"/>
      <c r="L12" s="141"/>
      <c r="M12" s="148"/>
      <c r="N12" s="144"/>
      <c r="O12" s="141"/>
      <c r="P12" s="144"/>
      <c r="Q12" s="141"/>
      <c r="R12" s="144"/>
      <c r="S12" s="141"/>
      <c r="T12" s="144"/>
      <c r="U12" s="141"/>
      <c r="V12" s="166"/>
    </row>
    <row r="13" spans="1:22" ht="12.75" customHeight="1">
      <c r="A13" s="151"/>
      <c r="B13" s="141"/>
      <c r="C13" s="151"/>
      <c r="D13" s="141"/>
      <c r="E13" s="151"/>
      <c r="F13" s="141"/>
      <c r="G13" s="151"/>
      <c r="H13" s="141"/>
      <c r="I13" s="148"/>
      <c r="J13" s="148"/>
      <c r="K13" s="154"/>
      <c r="L13" s="141"/>
      <c r="M13" s="148"/>
      <c r="N13" s="144"/>
      <c r="O13" s="141"/>
      <c r="P13" s="144"/>
      <c r="Q13" s="141"/>
      <c r="R13" s="144"/>
      <c r="S13" s="141"/>
      <c r="T13" s="144"/>
      <c r="U13" s="141"/>
      <c r="V13" s="166"/>
    </row>
    <row r="14" spans="1:22" ht="12.75" customHeight="1">
      <c r="A14" s="151"/>
      <c r="B14" s="141"/>
      <c r="C14" s="151"/>
      <c r="D14" s="141"/>
      <c r="E14" s="151"/>
      <c r="F14" s="141"/>
      <c r="G14" s="151"/>
      <c r="H14" s="141"/>
      <c r="I14" s="148"/>
      <c r="J14" s="148"/>
      <c r="K14" s="154"/>
      <c r="L14" s="141"/>
      <c r="M14" s="148"/>
      <c r="N14" s="144"/>
      <c r="O14" s="141"/>
      <c r="P14" s="144"/>
      <c r="Q14" s="141"/>
      <c r="R14" s="144"/>
      <c r="S14" s="141"/>
      <c r="T14" s="144"/>
      <c r="U14" s="141"/>
      <c r="V14" s="166"/>
    </row>
    <row r="15" spans="1:22" ht="12.75" customHeight="1">
      <c r="A15" s="151"/>
      <c r="B15" s="141"/>
      <c r="C15" s="151"/>
      <c r="D15" s="141"/>
      <c r="E15" s="151"/>
      <c r="F15" s="141"/>
      <c r="G15" s="151"/>
      <c r="H15" s="141"/>
      <c r="I15" s="148"/>
      <c r="J15" s="148"/>
      <c r="K15" s="154"/>
      <c r="L15" s="141"/>
      <c r="M15" s="148"/>
      <c r="N15" s="144"/>
      <c r="O15" s="141"/>
      <c r="P15" s="144"/>
      <c r="Q15" s="141"/>
      <c r="R15" s="144"/>
      <c r="S15" s="141"/>
      <c r="T15" s="144"/>
      <c r="U15" s="141"/>
      <c r="V15" s="166"/>
    </row>
    <row r="16" spans="1:22" ht="12.75" customHeight="1">
      <c r="A16" s="151"/>
      <c r="B16" s="141"/>
      <c r="C16" s="151"/>
      <c r="D16" s="141"/>
      <c r="E16" s="151"/>
      <c r="F16" s="141"/>
      <c r="G16" s="151"/>
      <c r="H16" s="141"/>
      <c r="I16" s="148"/>
      <c r="J16" s="148"/>
      <c r="K16" s="154"/>
      <c r="L16" s="141"/>
      <c r="M16" s="148"/>
      <c r="N16" s="144"/>
      <c r="O16" s="141"/>
      <c r="P16" s="144"/>
      <c r="Q16" s="141"/>
      <c r="R16" s="144"/>
      <c r="S16" s="141"/>
      <c r="T16" s="144"/>
      <c r="U16" s="141"/>
      <c r="V16" s="166"/>
    </row>
    <row r="17" spans="1:22" ht="12.75" customHeight="1">
      <c r="A17" s="151"/>
      <c r="B17" s="141"/>
      <c r="C17" s="151"/>
      <c r="D17" s="141"/>
      <c r="E17" s="151"/>
      <c r="F17" s="141"/>
      <c r="G17" s="151"/>
      <c r="H17" s="141"/>
      <c r="I17" s="148"/>
      <c r="J17" s="148"/>
      <c r="K17" s="154"/>
      <c r="L17" s="141"/>
      <c r="M17" s="148"/>
      <c r="N17" s="144"/>
      <c r="O17" s="141"/>
      <c r="P17" s="144"/>
      <c r="Q17" s="141"/>
      <c r="R17" s="144"/>
      <c r="S17" s="141"/>
      <c r="T17" s="144"/>
      <c r="U17" s="141"/>
      <c r="V17" s="166"/>
    </row>
    <row r="18" spans="1:22" ht="12.75" customHeight="1" thickBot="1">
      <c r="A18" s="152"/>
      <c r="B18" s="142"/>
      <c r="C18" s="152"/>
      <c r="D18" s="142"/>
      <c r="E18" s="152"/>
      <c r="F18" s="142"/>
      <c r="G18" s="152"/>
      <c r="H18" s="142"/>
      <c r="I18" s="149"/>
      <c r="J18" s="149"/>
      <c r="K18" s="155"/>
      <c r="L18" s="142"/>
      <c r="M18" s="149"/>
      <c r="N18" s="145"/>
      <c r="O18" s="142"/>
      <c r="P18" s="145"/>
      <c r="Q18" s="142"/>
      <c r="R18" s="145"/>
      <c r="S18" s="142"/>
      <c r="T18" s="145"/>
      <c r="U18" s="142"/>
      <c r="V18" s="167"/>
    </row>
    <row r="19" spans="1:22" ht="12.75" customHeight="1">
      <c r="A19" s="146"/>
      <c r="B19" s="139"/>
      <c r="C19" s="138"/>
      <c r="D19" s="139"/>
      <c r="E19" s="138"/>
      <c r="F19" s="139"/>
      <c r="G19" s="138"/>
      <c r="H19" s="139"/>
      <c r="I19" s="33"/>
      <c r="J19" s="34"/>
      <c r="K19" s="138"/>
      <c r="L19" s="139"/>
      <c r="M19" s="33"/>
      <c r="N19" s="138"/>
      <c r="O19" s="139"/>
      <c r="P19" s="138"/>
      <c r="Q19" s="139"/>
      <c r="R19" s="138"/>
      <c r="S19" s="139"/>
      <c r="T19" s="138"/>
      <c r="U19" s="139"/>
      <c r="V19" s="33"/>
    </row>
    <row r="20" spans="1:32" s="6" customFormat="1" ht="12.75" customHeight="1">
      <c r="A20" s="97"/>
      <c r="B20" s="98"/>
      <c r="C20" s="200"/>
      <c r="D20" s="201"/>
      <c r="E20" s="100"/>
      <c r="F20" s="101"/>
      <c r="G20" s="120"/>
      <c r="H20" s="121"/>
      <c r="I20" s="37"/>
      <c r="J20" s="55">
        <v>92344.2385</v>
      </c>
      <c r="K20" s="118"/>
      <c r="L20" s="119"/>
      <c r="M20" s="7"/>
      <c r="N20" s="110"/>
      <c r="O20" s="111"/>
      <c r="P20" s="110"/>
      <c r="Q20" s="111"/>
      <c r="R20" s="110"/>
      <c r="S20" s="111"/>
      <c r="T20" s="110"/>
      <c r="U20" s="111"/>
      <c r="V20" s="36"/>
      <c r="Y20" s="39"/>
      <c r="Z20" s="24"/>
      <c r="AA20" s="14"/>
      <c r="AB20" s="14"/>
      <c r="AC20" s="15"/>
      <c r="AD20" s="48"/>
      <c r="AE20" s="15"/>
      <c r="AF20" s="20"/>
    </row>
    <row r="21" spans="1:32" s="6" customFormat="1" ht="12.75" customHeight="1">
      <c r="A21" s="97"/>
      <c r="B21" s="98"/>
      <c r="C21" s="200"/>
      <c r="D21" s="201"/>
      <c r="E21" s="100"/>
      <c r="F21" s="101"/>
      <c r="G21" s="120"/>
      <c r="H21" s="121"/>
      <c r="I21" s="37"/>
      <c r="J21" s="31">
        <v>92350</v>
      </c>
      <c r="K21" s="118"/>
      <c r="L21" s="119"/>
      <c r="M21" s="7"/>
      <c r="N21" s="110"/>
      <c r="O21" s="111"/>
      <c r="P21" s="110"/>
      <c r="Q21" s="111"/>
      <c r="R21" s="110"/>
      <c r="S21" s="111"/>
      <c r="T21" s="110"/>
      <c r="U21" s="111"/>
      <c r="V21" s="7"/>
      <c r="Y21" s="39"/>
      <c r="Z21" s="20"/>
      <c r="AA21" s="14"/>
      <c r="AB21" s="14"/>
      <c r="AC21" s="15"/>
      <c r="AD21" s="48"/>
      <c r="AE21" s="15"/>
      <c r="AF21" s="15"/>
    </row>
    <row r="22" spans="1:32" s="6" customFormat="1" ht="12.75" customHeight="1">
      <c r="A22" s="97"/>
      <c r="B22" s="98"/>
      <c r="C22" s="200"/>
      <c r="D22" s="201"/>
      <c r="E22" s="100"/>
      <c r="F22" s="101"/>
      <c r="G22" s="120"/>
      <c r="H22" s="121"/>
      <c r="I22" s="37"/>
      <c r="J22" s="31">
        <f>J21+25</f>
        <v>92375</v>
      </c>
      <c r="K22" s="118"/>
      <c r="L22" s="119"/>
      <c r="M22" s="7"/>
      <c r="N22" s="110"/>
      <c r="O22" s="111"/>
      <c r="P22" s="110"/>
      <c r="Q22" s="111"/>
      <c r="R22" s="110"/>
      <c r="S22" s="111"/>
      <c r="T22" s="110"/>
      <c r="U22" s="111"/>
      <c r="V22" s="7"/>
      <c r="Y22" s="39"/>
      <c r="Z22" s="20"/>
      <c r="AA22" s="14"/>
      <c r="AB22" s="14"/>
      <c r="AC22" s="15"/>
      <c r="AD22" s="48"/>
      <c r="AE22" s="15"/>
      <c r="AF22" s="15"/>
    </row>
    <row r="23" spans="1:32" s="6" customFormat="1" ht="12.75" customHeight="1">
      <c r="A23" s="97"/>
      <c r="B23" s="98"/>
      <c r="C23" s="200"/>
      <c r="D23" s="201"/>
      <c r="E23" s="100"/>
      <c r="F23" s="101"/>
      <c r="G23" s="120"/>
      <c r="H23" s="121"/>
      <c r="I23" s="37"/>
      <c r="J23" s="31">
        <f>J22+25</f>
        <v>92400</v>
      </c>
      <c r="K23" s="112"/>
      <c r="L23" s="101"/>
      <c r="M23" s="7"/>
      <c r="N23" s="110"/>
      <c r="O23" s="111"/>
      <c r="P23" s="110"/>
      <c r="Q23" s="111"/>
      <c r="R23" s="110"/>
      <c r="S23" s="111"/>
      <c r="T23" s="110"/>
      <c r="U23" s="111"/>
      <c r="V23" s="7"/>
      <c r="Y23" s="39"/>
      <c r="Z23" s="25"/>
      <c r="AA23" s="19"/>
      <c r="AB23" s="8"/>
      <c r="AC23" s="9"/>
      <c r="AD23" s="56"/>
      <c r="AE23" s="19"/>
      <c r="AF23" s="15"/>
    </row>
    <row r="24" spans="1:32" s="6" customFormat="1" ht="12.75" customHeight="1">
      <c r="A24" s="97"/>
      <c r="B24" s="98"/>
      <c r="C24" s="99"/>
      <c r="D24" s="98"/>
      <c r="E24" s="100"/>
      <c r="F24" s="101"/>
      <c r="G24" s="99"/>
      <c r="H24" s="98"/>
      <c r="I24" s="37"/>
      <c r="J24" s="31">
        <f>J23+25</f>
        <v>92425</v>
      </c>
      <c r="K24" s="112"/>
      <c r="L24" s="101"/>
      <c r="M24" s="7"/>
      <c r="N24" s="110"/>
      <c r="O24" s="111"/>
      <c r="P24" s="110"/>
      <c r="Q24" s="111"/>
      <c r="R24" s="110"/>
      <c r="S24" s="111"/>
      <c r="T24" s="110"/>
      <c r="U24" s="111"/>
      <c r="V24" s="7"/>
      <c r="Y24" s="39"/>
      <c r="Z24" s="52"/>
      <c r="AA24" s="19"/>
      <c r="AB24" s="8"/>
      <c r="AC24" s="9"/>
      <c r="AD24" s="56"/>
      <c r="AE24" s="22"/>
      <c r="AF24" s="21"/>
    </row>
    <row r="25" spans="1:32" s="6" customFormat="1" ht="12.75" customHeight="1">
      <c r="A25" s="97"/>
      <c r="B25" s="98"/>
      <c r="C25" s="99"/>
      <c r="D25" s="98"/>
      <c r="E25" s="100"/>
      <c r="F25" s="101"/>
      <c r="G25" s="99"/>
      <c r="H25" s="98"/>
      <c r="I25" s="37"/>
      <c r="J25" s="31">
        <f>J24+25</f>
        <v>92450</v>
      </c>
      <c r="K25" s="112"/>
      <c r="L25" s="101"/>
      <c r="M25" s="7"/>
      <c r="N25" s="110"/>
      <c r="O25" s="111"/>
      <c r="P25" s="110"/>
      <c r="Q25" s="111"/>
      <c r="R25" s="110"/>
      <c r="S25" s="111"/>
      <c r="T25" s="110"/>
      <c r="U25" s="111"/>
      <c r="V25" s="7"/>
      <c r="Y25" s="39"/>
      <c r="Z25" s="25"/>
      <c r="AA25" s="19"/>
      <c r="AB25" s="8"/>
      <c r="AC25" s="9"/>
      <c r="AD25" s="56"/>
      <c r="AE25" s="22"/>
      <c r="AF25" s="20"/>
    </row>
    <row r="26" spans="1:32" s="6" customFormat="1" ht="12.75" customHeight="1">
      <c r="A26" s="97"/>
      <c r="B26" s="98"/>
      <c r="C26" s="99"/>
      <c r="D26" s="98"/>
      <c r="E26" s="100"/>
      <c r="F26" s="101"/>
      <c r="G26" s="99"/>
      <c r="H26" s="98"/>
      <c r="I26" s="37"/>
      <c r="J26" s="31">
        <f>J25+25</f>
        <v>92475</v>
      </c>
      <c r="K26" s="112"/>
      <c r="L26" s="101"/>
      <c r="M26" s="7"/>
      <c r="N26" s="110"/>
      <c r="O26" s="111"/>
      <c r="P26" s="110"/>
      <c r="Q26" s="111"/>
      <c r="R26" s="110"/>
      <c r="S26" s="111"/>
      <c r="T26" s="110"/>
      <c r="U26" s="111"/>
      <c r="V26" s="7"/>
      <c r="Y26" s="39"/>
      <c r="Z26" s="52"/>
      <c r="AA26" s="19"/>
      <c r="AB26" s="8"/>
      <c r="AC26" s="9"/>
      <c r="AD26" s="50"/>
      <c r="AE26" s="15"/>
      <c r="AF26" s="20"/>
    </row>
    <row r="27" spans="1:32" s="6" customFormat="1" ht="12.75" customHeight="1">
      <c r="A27" s="97"/>
      <c r="B27" s="98"/>
      <c r="C27" s="99"/>
      <c r="D27" s="98"/>
      <c r="E27" s="100"/>
      <c r="F27" s="101"/>
      <c r="G27" s="99"/>
      <c r="H27" s="98"/>
      <c r="I27" s="37"/>
      <c r="J27" s="31">
        <f aca="true" t="shared" si="0" ref="J27:J87">J26+25</f>
        <v>92500</v>
      </c>
      <c r="K27" s="112"/>
      <c r="L27" s="101"/>
      <c r="M27" s="7"/>
      <c r="N27" s="110"/>
      <c r="O27" s="111"/>
      <c r="P27" s="110"/>
      <c r="Q27" s="111"/>
      <c r="R27" s="110"/>
      <c r="S27" s="111"/>
      <c r="T27" s="110"/>
      <c r="U27" s="111"/>
      <c r="V27" s="7"/>
      <c r="Y27" s="39"/>
      <c r="Z27" s="25"/>
      <c r="AA27" s="19"/>
      <c r="AB27" s="8"/>
      <c r="AC27" s="9"/>
      <c r="AD27" s="50"/>
      <c r="AE27" s="15"/>
      <c r="AF27" s="20"/>
    </row>
    <row r="28" spans="1:32" s="6" customFormat="1" ht="12.75" customHeight="1">
      <c r="A28" s="97"/>
      <c r="B28" s="98"/>
      <c r="C28" s="99"/>
      <c r="D28" s="98"/>
      <c r="E28" s="100"/>
      <c r="F28" s="101"/>
      <c r="G28" s="99"/>
      <c r="H28" s="98"/>
      <c r="I28" s="37"/>
      <c r="J28" s="31">
        <f t="shared" si="0"/>
        <v>92525</v>
      </c>
      <c r="K28" s="112"/>
      <c r="L28" s="101"/>
      <c r="M28" s="7"/>
      <c r="N28" s="110"/>
      <c r="O28" s="111"/>
      <c r="P28" s="110"/>
      <c r="Q28" s="111"/>
      <c r="R28" s="110"/>
      <c r="S28" s="111"/>
      <c r="T28" s="110"/>
      <c r="U28" s="111"/>
      <c r="V28" s="7"/>
      <c r="Y28" s="39"/>
      <c r="Z28" s="52"/>
      <c r="AA28" s="19"/>
      <c r="AB28" s="8"/>
      <c r="AC28" s="9"/>
      <c r="AD28" s="50"/>
      <c r="AE28" s="15"/>
      <c r="AF28" s="20"/>
    </row>
    <row r="29" spans="1:32" s="6" customFormat="1" ht="12.75" customHeight="1">
      <c r="A29" s="97"/>
      <c r="B29" s="98"/>
      <c r="C29" s="99"/>
      <c r="D29" s="98"/>
      <c r="E29" s="100"/>
      <c r="F29" s="101"/>
      <c r="G29" s="99"/>
      <c r="H29" s="98"/>
      <c r="I29" s="37"/>
      <c r="J29" s="31">
        <f t="shared" si="0"/>
        <v>92550</v>
      </c>
      <c r="K29" s="112"/>
      <c r="L29" s="101"/>
      <c r="M29" s="7"/>
      <c r="N29" s="110"/>
      <c r="O29" s="111"/>
      <c r="P29" s="110"/>
      <c r="Q29" s="111"/>
      <c r="R29" s="110"/>
      <c r="S29" s="111"/>
      <c r="T29" s="110"/>
      <c r="U29" s="111"/>
      <c r="V29" s="7"/>
      <c r="Y29" s="39"/>
      <c r="Z29" s="28"/>
      <c r="AA29" s="19"/>
      <c r="AB29" s="8"/>
      <c r="AC29" s="9"/>
      <c r="AD29" s="50"/>
      <c r="AE29" s="15"/>
      <c r="AF29" s="20"/>
    </row>
    <row r="30" spans="1:32" s="6" customFormat="1" ht="12.75" customHeight="1">
      <c r="A30" s="97"/>
      <c r="B30" s="98"/>
      <c r="C30" s="200"/>
      <c r="D30" s="201"/>
      <c r="E30" s="100"/>
      <c r="F30" s="101"/>
      <c r="G30" s="99"/>
      <c r="H30" s="98"/>
      <c r="I30" s="37"/>
      <c r="J30" s="55">
        <v>92555.0551</v>
      </c>
      <c r="K30" s="118"/>
      <c r="L30" s="119"/>
      <c r="M30" s="7"/>
      <c r="N30" s="110"/>
      <c r="O30" s="111"/>
      <c r="P30" s="110"/>
      <c r="Q30" s="111"/>
      <c r="R30" s="110"/>
      <c r="S30" s="111"/>
      <c r="T30" s="110"/>
      <c r="U30" s="111"/>
      <c r="V30" s="54" t="s">
        <v>31</v>
      </c>
      <c r="Y30" s="39"/>
      <c r="Z30" s="28"/>
      <c r="AA30" s="19"/>
      <c r="AB30" s="8"/>
      <c r="AC30" s="9"/>
      <c r="AD30" s="50"/>
      <c r="AE30" s="15"/>
      <c r="AF30" s="20"/>
    </row>
    <row r="31" spans="1:32" s="6" customFormat="1" ht="12.75" customHeight="1">
      <c r="A31" s="97"/>
      <c r="B31" s="98"/>
      <c r="C31" s="99"/>
      <c r="D31" s="98"/>
      <c r="E31" s="100"/>
      <c r="F31" s="101"/>
      <c r="G31" s="99"/>
      <c r="H31" s="98"/>
      <c r="I31" s="37"/>
      <c r="J31" s="31">
        <f>J29+25</f>
        <v>92575</v>
      </c>
      <c r="K31" s="118"/>
      <c r="L31" s="119"/>
      <c r="M31" s="7"/>
      <c r="N31" s="110"/>
      <c r="O31" s="111"/>
      <c r="P31" s="110"/>
      <c r="Q31" s="111"/>
      <c r="R31" s="110"/>
      <c r="S31" s="111"/>
      <c r="T31" s="110"/>
      <c r="U31" s="111"/>
      <c r="V31" s="7"/>
      <c r="Y31" s="39"/>
      <c r="Z31" s="28"/>
      <c r="AA31" s="19"/>
      <c r="AB31" s="8"/>
      <c r="AC31" s="9"/>
      <c r="AD31" s="50"/>
      <c r="AE31" s="15"/>
      <c r="AF31" s="20"/>
    </row>
    <row r="32" spans="1:32" s="6" customFormat="1" ht="12.75" customHeight="1">
      <c r="A32" s="97"/>
      <c r="B32" s="98"/>
      <c r="C32" s="99"/>
      <c r="D32" s="98"/>
      <c r="E32" s="100"/>
      <c r="F32" s="101"/>
      <c r="G32" s="99"/>
      <c r="H32" s="98"/>
      <c r="I32" s="37"/>
      <c r="J32" s="31">
        <f t="shared" si="0"/>
        <v>92600</v>
      </c>
      <c r="K32" s="118"/>
      <c r="L32" s="119"/>
      <c r="M32" s="7"/>
      <c r="N32" s="110"/>
      <c r="O32" s="111"/>
      <c r="P32" s="110"/>
      <c r="Q32" s="111"/>
      <c r="R32" s="110"/>
      <c r="S32" s="111"/>
      <c r="T32" s="110"/>
      <c r="U32" s="111"/>
      <c r="V32" s="7"/>
      <c r="Y32" s="39"/>
      <c r="Z32" s="29"/>
      <c r="AA32" s="23"/>
      <c r="AB32" s="8"/>
      <c r="AC32" s="9"/>
      <c r="AD32" s="50"/>
      <c r="AE32" s="15"/>
      <c r="AF32" s="14"/>
    </row>
    <row r="33" spans="1:32" s="6" customFormat="1" ht="12.75" customHeight="1">
      <c r="A33" s="97"/>
      <c r="B33" s="98"/>
      <c r="C33" s="99"/>
      <c r="D33" s="98"/>
      <c r="E33" s="100"/>
      <c r="F33" s="101"/>
      <c r="G33" s="99"/>
      <c r="H33" s="98"/>
      <c r="I33" s="37"/>
      <c r="J33" s="31">
        <f t="shared" si="0"/>
        <v>92625</v>
      </c>
      <c r="K33" s="118"/>
      <c r="L33" s="119"/>
      <c r="M33" s="7"/>
      <c r="N33" s="110"/>
      <c r="O33" s="111"/>
      <c r="P33" s="110"/>
      <c r="Q33" s="111"/>
      <c r="R33" s="110"/>
      <c r="S33" s="111"/>
      <c r="T33" s="110"/>
      <c r="U33" s="111"/>
      <c r="V33" s="7"/>
      <c r="Y33" s="39"/>
      <c r="Z33" s="24"/>
      <c r="AA33" s="23"/>
      <c r="AB33" s="8"/>
      <c r="AC33" s="9"/>
      <c r="AD33" s="50"/>
      <c r="AE33" s="15"/>
      <c r="AF33" s="14"/>
    </row>
    <row r="34" spans="1:32" s="6" customFormat="1" ht="12.75" customHeight="1">
      <c r="A34" s="97"/>
      <c r="B34" s="98"/>
      <c r="C34" s="99"/>
      <c r="D34" s="98"/>
      <c r="E34" s="100"/>
      <c r="F34" s="101"/>
      <c r="G34" s="99"/>
      <c r="H34" s="98"/>
      <c r="I34" s="37"/>
      <c r="J34" s="31">
        <f t="shared" si="0"/>
        <v>92650</v>
      </c>
      <c r="K34" s="118"/>
      <c r="L34" s="119"/>
      <c r="M34" s="7"/>
      <c r="N34" s="110"/>
      <c r="O34" s="111"/>
      <c r="P34" s="110"/>
      <c r="Q34" s="111"/>
      <c r="R34" s="110"/>
      <c r="S34" s="111"/>
      <c r="T34" s="110"/>
      <c r="U34" s="111"/>
      <c r="V34" s="7"/>
      <c r="Y34" s="39"/>
      <c r="Z34" s="24"/>
      <c r="AA34" s="23"/>
      <c r="AB34" s="8"/>
      <c r="AC34" s="9"/>
      <c r="AD34" s="50"/>
      <c r="AE34" s="15"/>
      <c r="AF34" s="14"/>
    </row>
    <row r="35" spans="1:32" s="6" customFormat="1" ht="12.75" customHeight="1">
      <c r="A35" s="97"/>
      <c r="B35" s="98"/>
      <c r="C35" s="99"/>
      <c r="D35" s="98"/>
      <c r="E35" s="100"/>
      <c r="F35" s="101"/>
      <c r="G35" s="99"/>
      <c r="H35" s="98"/>
      <c r="I35" s="37"/>
      <c r="J35" s="31">
        <f t="shared" si="0"/>
        <v>92675</v>
      </c>
      <c r="K35" s="118"/>
      <c r="L35" s="119"/>
      <c r="M35" s="7"/>
      <c r="N35" s="110"/>
      <c r="O35" s="111"/>
      <c r="P35" s="110"/>
      <c r="Q35" s="111"/>
      <c r="R35" s="110"/>
      <c r="S35" s="111"/>
      <c r="T35" s="110"/>
      <c r="U35" s="111"/>
      <c r="V35" s="7"/>
      <c r="Y35" s="39"/>
      <c r="Z35" s="24"/>
      <c r="AA35" s="23"/>
      <c r="AB35" s="8"/>
      <c r="AC35" s="9"/>
      <c r="AD35" s="50"/>
      <c r="AE35" s="15"/>
      <c r="AF35" s="14"/>
    </row>
    <row r="36" spans="1:32" s="6" customFormat="1" ht="12.75" customHeight="1">
      <c r="A36" s="97"/>
      <c r="B36" s="98"/>
      <c r="C36" s="99"/>
      <c r="D36" s="98"/>
      <c r="E36" s="100"/>
      <c r="F36" s="101"/>
      <c r="G36" s="99"/>
      <c r="H36" s="98"/>
      <c r="I36" s="37"/>
      <c r="J36" s="31">
        <f t="shared" si="0"/>
        <v>92700</v>
      </c>
      <c r="K36" s="118"/>
      <c r="L36" s="119"/>
      <c r="M36" s="7"/>
      <c r="N36" s="110"/>
      <c r="O36" s="111"/>
      <c r="P36" s="110"/>
      <c r="Q36" s="111"/>
      <c r="R36" s="110"/>
      <c r="S36" s="111"/>
      <c r="T36" s="110"/>
      <c r="U36" s="111"/>
      <c r="V36" s="7"/>
      <c r="Y36" s="39"/>
      <c r="Z36" s="24"/>
      <c r="AA36" s="23"/>
      <c r="AB36" s="8"/>
      <c r="AC36" s="9"/>
      <c r="AD36" s="50"/>
      <c r="AE36" s="15"/>
      <c r="AF36" s="14"/>
    </row>
    <row r="37" spans="1:32" s="6" customFormat="1" ht="12.75" customHeight="1">
      <c r="A37" s="97"/>
      <c r="B37" s="98"/>
      <c r="C37" s="99"/>
      <c r="D37" s="98"/>
      <c r="E37" s="100"/>
      <c r="F37" s="101"/>
      <c r="G37" s="99"/>
      <c r="H37" s="98"/>
      <c r="I37" s="37"/>
      <c r="J37" s="31">
        <f t="shared" si="0"/>
        <v>92725</v>
      </c>
      <c r="K37" s="118"/>
      <c r="L37" s="119"/>
      <c r="M37" s="7"/>
      <c r="N37" s="110"/>
      <c r="O37" s="111"/>
      <c r="P37" s="110"/>
      <c r="Q37" s="111"/>
      <c r="R37" s="110"/>
      <c r="S37" s="111"/>
      <c r="T37" s="110"/>
      <c r="U37" s="111"/>
      <c r="V37" s="7"/>
      <c r="Y37" s="39"/>
      <c r="Z37" s="24"/>
      <c r="AA37" s="23"/>
      <c r="AB37" s="8"/>
      <c r="AC37" s="9"/>
      <c r="AD37" s="50"/>
      <c r="AE37" s="15"/>
      <c r="AF37" s="14"/>
    </row>
    <row r="38" spans="1:32" s="6" customFormat="1" ht="12.75" customHeight="1">
      <c r="A38" s="97"/>
      <c r="B38" s="98"/>
      <c r="C38" s="99"/>
      <c r="D38" s="98"/>
      <c r="E38" s="100"/>
      <c r="F38" s="101"/>
      <c r="G38" s="99"/>
      <c r="H38" s="98"/>
      <c r="I38" s="37"/>
      <c r="J38" s="31">
        <f t="shared" si="0"/>
        <v>92750</v>
      </c>
      <c r="K38" s="118"/>
      <c r="L38" s="119"/>
      <c r="M38" s="7"/>
      <c r="N38" s="110"/>
      <c r="O38" s="111"/>
      <c r="P38" s="110"/>
      <c r="Q38" s="111"/>
      <c r="R38" s="110"/>
      <c r="S38" s="111"/>
      <c r="T38" s="110"/>
      <c r="U38" s="111"/>
      <c r="V38" s="7"/>
      <c r="Y38" s="39"/>
      <c r="Z38" s="24"/>
      <c r="AA38" s="23"/>
      <c r="AB38" s="8"/>
      <c r="AC38" s="9"/>
      <c r="AD38" s="50"/>
      <c r="AE38" s="15"/>
      <c r="AF38" s="14"/>
    </row>
    <row r="39" spans="1:32" s="6" customFormat="1" ht="12.75" customHeight="1">
      <c r="A39" s="97"/>
      <c r="B39" s="98"/>
      <c r="C39" s="200"/>
      <c r="D39" s="201"/>
      <c r="E39" s="100"/>
      <c r="F39" s="101"/>
      <c r="G39" s="99"/>
      <c r="H39" s="98"/>
      <c r="I39" s="37"/>
      <c r="J39" s="55">
        <v>92754.2138</v>
      </c>
      <c r="K39" s="118"/>
      <c r="L39" s="119"/>
      <c r="M39" s="7"/>
      <c r="N39" s="110"/>
      <c r="O39" s="111"/>
      <c r="P39" s="110"/>
      <c r="Q39" s="111"/>
      <c r="R39" s="110"/>
      <c r="S39" s="111"/>
      <c r="T39" s="110"/>
      <c r="U39" s="111"/>
      <c r="V39" s="54" t="s">
        <v>32</v>
      </c>
      <c r="Y39" s="39"/>
      <c r="Z39" s="24"/>
      <c r="AA39" s="23"/>
      <c r="AB39" s="8"/>
      <c r="AC39" s="9"/>
      <c r="AD39" s="50"/>
      <c r="AE39" s="15"/>
      <c r="AF39" s="14"/>
    </row>
    <row r="40" spans="1:32" s="6" customFormat="1" ht="12.75" customHeight="1">
      <c r="A40" s="97"/>
      <c r="B40" s="98"/>
      <c r="C40" s="99"/>
      <c r="D40" s="98"/>
      <c r="E40" s="100"/>
      <c r="F40" s="101"/>
      <c r="G40" s="99"/>
      <c r="H40" s="98"/>
      <c r="I40" s="37"/>
      <c r="J40" s="31">
        <f>J38+25</f>
        <v>92775</v>
      </c>
      <c r="K40" s="112"/>
      <c r="L40" s="101"/>
      <c r="M40" s="7"/>
      <c r="N40" s="110"/>
      <c r="O40" s="111"/>
      <c r="P40" s="110"/>
      <c r="Q40" s="111"/>
      <c r="R40" s="110"/>
      <c r="S40" s="111"/>
      <c r="T40" s="110"/>
      <c r="U40" s="111"/>
      <c r="V40" s="7"/>
      <c r="Y40" s="39"/>
      <c r="Z40" s="14"/>
      <c r="AA40" s="14"/>
      <c r="AB40" s="14"/>
      <c r="AC40" s="15"/>
      <c r="AD40" s="48"/>
      <c r="AE40" s="15"/>
      <c r="AF40" s="20"/>
    </row>
    <row r="41" spans="1:30" s="6" customFormat="1" ht="12.75" customHeight="1">
      <c r="A41" s="97"/>
      <c r="B41" s="98"/>
      <c r="C41" s="99"/>
      <c r="D41" s="98"/>
      <c r="E41" s="100"/>
      <c r="F41" s="101"/>
      <c r="G41" s="99"/>
      <c r="H41" s="98"/>
      <c r="I41" s="37"/>
      <c r="J41" s="31">
        <f t="shared" si="0"/>
        <v>92800</v>
      </c>
      <c r="K41" s="112"/>
      <c r="L41" s="101"/>
      <c r="M41" s="7"/>
      <c r="N41" s="110"/>
      <c r="O41" s="111"/>
      <c r="P41" s="110"/>
      <c r="Q41" s="111"/>
      <c r="R41" s="110"/>
      <c r="S41" s="111"/>
      <c r="T41" s="110"/>
      <c r="U41" s="111"/>
      <c r="V41" s="7"/>
      <c r="AD41" s="51"/>
    </row>
    <row r="42" spans="1:30" s="6" customFormat="1" ht="12.75" customHeight="1">
      <c r="A42" s="97"/>
      <c r="B42" s="98"/>
      <c r="C42" s="99"/>
      <c r="D42" s="98"/>
      <c r="E42" s="100"/>
      <c r="F42" s="101"/>
      <c r="G42" s="99"/>
      <c r="H42" s="98"/>
      <c r="I42" s="37"/>
      <c r="J42" s="31">
        <f t="shared" si="0"/>
        <v>92825</v>
      </c>
      <c r="K42" s="112"/>
      <c r="L42" s="101"/>
      <c r="M42" s="7"/>
      <c r="N42" s="110"/>
      <c r="O42" s="111"/>
      <c r="P42" s="110"/>
      <c r="Q42" s="111"/>
      <c r="R42" s="110"/>
      <c r="S42" s="111"/>
      <c r="T42" s="110"/>
      <c r="U42" s="111"/>
      <c r="V42" s="7"/>
      <c r="AD42" s="51"/>
    </row>
    <row r="43" spans="1:30" s="6" customFormat="1" ht="12.75" customHeight="1">
      <c r="A43" s="97"/>
      <c r="B43" s="98"/>
      <c r="C43" s="99"/>
      <c r="D43" s="98"/>
      <c r="E43" s="100"/>
      <c r="F43" s="101"/>
      <c r="G43" s="99"/>
      <c r="H43" s="98"/>
      <c r="I43" s="37"/>
      <c r="J43" s="31">
        <f t="shared" si="0"/>
        <v>92850</v>
      </c>
      <c r="K43" s="112"/>
      <c r="L43" s="101"/>
      <c r="M43" s="7"/>
      <c r="N43" s="110"/>
      <c r="O43" s="111"/>
      <c r="P43" s="110"/>
      <c r="Q43" s="111"/>
      <c r="R43" s="110"/>
      <c r="S43" s="111"/>
      <c r="T43" s="110"/>
      <c r="U43" s="111"/>
      <c r="V43" s="7"/>
      <c r="Z43" s="25">
        <v>93025.78</v>
      </c>
      <c r="AA43" s="22" t="s">
        <v>21</v>
      </c>
      <c r="AB43" s="8"/>
      <c r="AC43" s="15"/>
      <c r="AD43" s="49"/>
    </row>
    <row r="44" spans="1:31" s="6" customFormat="1" ht="12.75" customHeight="1">
      <c r="A44" s="97"/>
      <c r="B44" s="98"/>
      <c r="C44" s="200"/>
      <c r="D44" s="201"/>
      <c r="E44" s="100"/>
      <c r="F44" s="101"/>
      <c r="G44" s="99"/>
      <c r="H44" s="98"/>
      <c r="I44" s="37"/>
      <c r="J44" s="31">
        <f>J43+25</f>
        <v>92875</v>
      </c>
      <c r="K44" s="112"/>
      <c r="L44" s="101"/>
      <c r="M44" s="7"/>
      <c r="N44" s="110"/>
      <c r="O44" s="111"/>
      <c r="P44" s="110"/>
      <c r="Q44" s="111"/>
      <c r="R44" s="110"/>
      <c r="S44" s="111"/>
      <c r="T44" s="110"/>
      <c r="U44" s="111"/>
      <c r="V44" s="7"/>
      <c r="Z44" s="28">
        <v>779.78</v>
      </c>
      <c r="AA44" s="22" t="s">
        <v>23</v>
      </c>
      <c r="AB44" s="8"/>
      <c r="AC44" s="15"/>
      <c r="AD44" s="48"/>
      <c r="AE44" s="15"/>
    </row>
    <row r="45" spans="1:31" s="6" customFormat="1" ht="12.75" customHeight="1">
      <c r="A45" s="97"/>
      <c r="B45" s="98"/>
      <c r="C45" s="200"/>
      <c r="D45" s="201"/>
      <c r="E45" s="100"/>
      <c r="F45" s="101"/>
      <c r="G45" s="99"/>
      <c r="H45" s="98"/>
      <c r="I45" s="37"/>
      <c r="J45" s="31">
        <f t="shared" si="0"/>
        <v>92900</v>
      </c>
      <c r="K45" s="112"/>
      <c r="L45" s="101"/>
      <c r="M45" s="7"/>
      <c r="N45" s="110"/>
      <c r="O45" s="111"/>
      <c r="P45" s="110"/>
      <c r="Q45" s="111"/>
      <c r="R45" s="110"/>
      <c r="S45" s="111"/>
      <c r="T45" s="110"/>
      <c r="U45" s="111"/>
      <c r="V45" s="7"/>
      <c r="AD45" s="88"/>
      <c r="AE45" s="19"/>
    </row>
    <row r="46" spans="1:30" s="6" customFormat="1" ht="12.75" customHeight="1">
      <c r="A46" s="97"/>
      <c r="B46" s="98"/>
      <c r="C46" s="200"/>
      <c r="D46" s="201"/>
      <c r="E46" s="100"/>
      <c r="F46" s="101"/>
      <c r="G46" s="99"/>
      <c r="H46" s="98"/>
      <c r="I46" s="37"/>
      <c r="J46" s="31">
        <f>J45+25</f>
        <v>92925</v>
      </c>
      <c r="K46" s="112"/>
      <c r="L46" s="101"/>
      <c r="M46" s="7"/>
      <c r="N46" s="110"/>
      <c r="O46" s="111"/>
      <c r="P46" s="110"/>
      <c r="Q46" s="111"/>
      <c r="R46" s="110"/>
      <c r="S46" s="111"/>
      <c r="T46" s="110"/>
      <c r="U46" s="111"/>
      <c r="V46" s="7"/>
      <c r="Z46" s="39"/>
      <c r="AA46" s="39"/>
      <c r="AD46" s="51"/>
    </row>
    <row r="47" spans="1:30" s="6" customFormat="1" ht="12.75" customHeight="1">
      <c r="A47" s="97"/>
      <c r="B47" s="98"/>
      <c r="C47" s="200"/>
      <c r="D47" s="201"/>
      <c r="E47" s="100"/>
      <c r="F47" s="101"/>
      <c r="G47" s="99"/>
      <c r="H47" s="98"/>
      <c r="I47" s="37"/>
      <c r="J47" s="31">
        <f t="shared" si="0"/>
        <v>92950</v>
      </c>
      <c r="K47" s="112"/>
      <c r="L47" s="101"/>
      <c r="M47" s="7"/>
      <c r="N47" s="110"/>
      <c r="O47" s="111"/>
      <c r="P47" s="110"/>
      <c r="Q47" s="111"/>
      <c r="R47" s="110"/>
      <c r="S47" s="111"/>
      <c r="T47" s="110"/>
      <c r="U47" s="111"/>
      <c r="V47" s="7"/>
      <c r="Z47" s="39"/>
      <c r="AA47" s="39"/>
      <c r="AD47" s="51"/>
    </row>
    <row r="48" spans="1:30" s="6" customFormat="1" ht="12.75" customHeight="1">
      <c r="A48" s="97"/>
      <c r="B48" s="98"/>
      <c r="C48" s="200"/>
      <c r="D48" s="201"/>
      <c r="E48" s="100"/>
      <c r="F48" s="101"/>
      <c r="G48" s="99"/>
      <c r="H48" s="98"/>
      <c r="I48" s="37"/>
      <c r="J48" s="86">
        <v>92952.5964</v>
      </c>
      <c r="K48" s="118"/>
      <c r="L48" s="119"/>
      <c r="M48" s="7"/>
      <c r="N48" s="110"/>
      <c r="O48" s="111"/>
      <c r="P48" s="110"/>
      <c r="Q48" s="111"/>
      <c r="R48" s="110"/>
      <c r="S48" s="111"/>
      <c r="T48" s="110"/>
      <c r="U48" s="111"/>
      <c r="V48" s="54" t="s">
        <v>31</v>
      </c>
      <c r="Z48" s="39"/>
      <c r="AA48" s="39"/>
      <c r="AD48" s="51"/>
    </row>
    <row r="49" spans="1:30" s="6" customFormat="1" ht="12.75" customHeight="1">
      <c r="A49" s="97"/>
      <c r="B49" s="98"/>
      <c r="C49" s="99"/>
      <c r="D49" s="98"/>
      <c r="E49" s="100"/>
      <c r="F49" s="101"/>
      <c r="G49" s="99"/>
      <c r="H49" s="98"/>
      <c r="I49" s="37"/>
      <c r="J49" s="31">
        <f>J47+25</f>
        <v>92975</v>
      </c>
      <c r="K49" s="112"/>
      <c r="L49" s="101"/>
      <c r="M49" s="7"/>
      <c r="N49" s="110"/>
      <c r="O49" s="111"/>
      <c r="P49" s="110"/>
      <c r="Q49" s="111"/>
      <c r="R49" s="110"/>
      <c r="S49" s="111"/>
      <c r="T49" s="110"/>
      <c r="U49" s="111"/>
      <c r="V49" s="7"/>
      <c r="Z49" s="39"/>
      <c r="AA49" s="39"/>
      <c r="AD49" s="51"/>
    </row>
    <row r="50" spans="1:31" s="6" customFormat="1" ht="12.75" customHeight="1">
      <c r="A50" s="130"/>
      <c r="B50" s="124"/>
      <c r="C50" s="131"/>
      <c r="D50" s="124"/>
      <c r="E50" s="132"/>
      <c r="F50" s="133"/>
      <c r="G50" s="131"/>
      <c r="H50" s="124"/>
      <c r="I50" s="64"/>
      <c r="J50" s="67">
        <f t="shared" si="0"/>
        <v>93000</v>
      </c>
      <c r="K50" s="123"/>
      <c r="L50" s="133"/>
      <c r="M50" s="66"/>
      <c r="N50" s="127"/>
      <c r="O50" s="124"/>
      <c r="P50" s="127"/>
      <c r="Q50" s="124"/>
      <c r="R50" s="127"/>
      <c r="S50" s="124"/>
      <c r="T50" s="127"/>
      <c r="U50" s="124"/>
      <c r="V50" s="66"/>
      <c r="Z50" s="24" t="s">
        <v>51</v>
      </c>
      <c r="AA50" s="20"/>
      <c r="AB50" s="14"/>
      <c r="AC50" s="15"/>
      <c r="AD50" s="48"/>
      <c r="AE50" s="15"/>
    </row>
    <row r="51" spans="1:31" s="6" customFormat="1" ht="12.75" customHeight="1">
      <c r="A51" s="97"/>
      <c r="B51" s="98"/>
      <c r="C51" s="200"/>
      <c r="D51" s="201"/>
      <c r="E51" s="100"/>
      <c r="F51" s="101"/>
      <c r="G51" s="120"/>
      <c r="H51" s="121"/>
      <c r="I51" s="37"/>
      <c r="J51" s="31">
        <f>J50+25</f>
        <v>93025</v>
      </c>
      <c r="K51" s="112"/>
      <c r="L51" s="101"/>
      <c r="M51" s="7"/>
      <c r="N51" s="110"/>
      <c r="O51" s="111"/>
      <c r="P51" s="110"/>
      <c r="Q51" s="111"/>
      <c r="R51" s="110"/>
      <c r="S51" s="111"/>
      <c r="T51" s="110"/>
      <c r="U51" s="111"/>
      <c r="V51" s="7"/>
      <c r="Z51" s="24"/>
      <c r="AA51" s="20"/>
      <c r="AB51" s="14"/>
      <c r="AC51" s="15"/>
      <c r="AD51" s="48"/>
      <c r="AE51" s="15"/>
    </row>
    <row r="52" spans="1:31" s="6" customFormat="1" ht="12.75" customHeight="1">
      <c r="A52" s="117"/>
      <c r="B52" s="111"/>
      <c r="C52" s="200"/>
      <c r="D52" s="201"/>
      <c r="E52" s="100"/>
      <c r="F52" s="101"/>
      <c r="G52" s="120"/>
      <c r="H52" s="121"/>
      <c r="I52" s="35"/>
      <c r="J52" s="84">
        <v>93025.78</v>
      </c>
      <c r="K52" s="136">
        <f>$Z$44+($AD$56*($J52-$Z$43))</f>
        <v>779.78</v>
      </c>
      <c r="L52" s="137"/>
      <c r="M52" s="61">
        <v>16</v>
      </c>
      <c r="N52" s="134">
        <f>0.0316+((0.035-0.0316)/($J$55-$J$52))*(J52-$J$52)</f>
        <v>0.0316</v>
      </c>
      <c r="O52" s="135"/>
      <c r="P52" s="116">
        <f>N52*M52</f>
        <v>0.5056</v>
      </c>
      <c r="Q52" s="107"/>
      <c r="R52" s="193" t="s">
        <v>42</v>
      </c>
      <c r="S52" s="114"/>
      <c r="T52" s="104">
        <f>K52+P52</f>
        <v>780.2855999999999</v>
      </c>
      <c r="U52" s="105"/>
      <c r="V52" s="7"/>
      <c r="Z52" s="24"/>
      <c r="AA52" s="20"/>
      <c r="AB52" s="14"/>
      <c r="AC52" s="15"/>
      <c r="AD52" s="48"/>
      <c r="AE52" s="15"/>
    </row>
    <row r="53" spans="1:31" s="6" customFormat="1" ht="12.75" customHeight="1">
      <c r="A53" s="117"/>
      <c r="B53" s="111"/>
      <c r="C53" s="200"/>
      <c r="D53" s="201"/>
      <c r="E53" s="100"/>
      <c r="F53" s="101"/>
      <c r="G53" s="120"/>
      <c r="H53" s="121"/>
      <c r="I53" s="35"/>
      <c r="J53" s="93">
        <v>93030</v>
      </c>
      <c r="K53" s="102">
        <f>$Z$56+(0.5*(($AD$57-$AD$56)/$AD$55)*($J53-$Z$55)^2)+($AD$56*($J53-$Z$55))</f>
        <v>779.7064</v>
      </c>
      <c r="L53" s="103"/>
      <c r="M53" s="61">
        <v>16</v>
      </c>
      <c r="N53" s="134">
        <f>0.0316+((0.035-0.0316)/($J$55-$J$52))*(J53-$J$52)</f>
        <v>0.03217392000000016</v>
      </c>
      <c r="O53" s="135"/>
      <c r="P53" s="116">
        <f aca="true" t="shared" si="1" ref="P53:P77">N53*M53</f>
        <v>0.5147827200000026</v>
      </c>
      <c r="Q53" s="107"/>
      <c r="R53" s="113" t="s">
        <v>42</v>
      </c>
      <c r="S53" s="114"/>
      <c r="T53" s="104">
        <f aca="true" t="shared" si="2" ref="T53:T88">K53+P53</f>
        <v>780.22118272</v>
      </c>
      <c r="U53" s="105"/>
      <c r="V53" s="7"/>
      <c r="Z53" s="20"/>
      <c r="AA53" s="20"/>
      <c r="AB53" s="14"/>
      <c r="AC53" s="15"/>
      <c r="AD53" s="48"/>
      <c r="AE53" s="15"/>
    </row>
    <row r="54" spans="1:31" s="6" customFormat="1" ht="12.75" customHeight="1">
      <c r="A54" s="117"/>
      <c r="B54" s="111"/>
      <c r="C54" s="200"/>
      <c r="D54" s="201"/>
      <c r="E54" s="100"/>
      <c r="F54" s="101"/>
      <c r="G54" s="120"/>
      <c r="H54" s="121"/>
      <c r="I54" s="35"/>
      <c r="J54" s="31">
        <f>J51+25</f>
        <v>93050</v>
      </c>
      <c r="K54" s="102">
        <f aca="true" t="shared" si="3" ref="K54:K67">$Z$56+(0.5*(($AD$57-$AD$56)/$AD$55)*($J54-$Z$55)^2)+($AD$56*($J54-$Z$55))</f>
        <v>779.3747613333334</v>
      </c>
      <c r="L54" s="103"/>
      <c r="M54" s="61">
        <v>16</v>
      </c>
      <c r="N54" s="134">
        <f>0.0316+((0.035-0.0316)/($J$55-$J$52))*(J54-$J$52)</f>
        <v>0.03489392000000016</v>
      </c>
      <c r="O54" s="135"/>
      <c r="P54" s="116">
        <f t="shared" si="1"/>
        <v>0.5583027200000026</v>
      </c>
      <c r="Q54" s="107"/>
      <c r="R54" s="113" t="s">
        <v>42</v>
      </c>
      <c r="S54" s="114"/>
      <c r="T54" s="104">
        <f t="shared" si="2"/>
        <v>779.9330640533334</v>
      </c>
      <c r="U54" s="105"/>
      <c r="V54" s="7"/>
      <c r="Z54" s="20"/>
      <c r="AA54" s="20"/>
      <c r="AB54" s="14"/>
      <c r="AC54" s="15"/>
      <c r="AD54" s="48"/>
      <c r="AE54" s="15"/>
    </row>
    <row r="55" spans="1:31" s="6" customFormat="1" ht="12.75" customHeight="1">
      <c r="A55" s="117"/>
      <c r="B55" s="111"/>
      <c r="C55" s="200"/>
      <c r="D55" s="201"/>
      <c r="E55" s="100"/>
      <c r="F55" s="101"/>
      <c r="G55" s="120"/>
      <c r="H55" s="121"/>
      <c r="I55" s="35"/>
      <c r="J55" s="84">
        <v>93050.78</v>
      </c>
      <c r="K55" s="102">
        <f t="shared" si="3"/>
        <v>779.3625252509813</v>
      </c>
      <c r="L55" s="103"/>
      <c r="M55" s="61">
        <v>16</v>
      </c>
      <c r="N55" s="134">
        <f>0.0316+((0.035-0.0316)/($J$55-$J$52))*(J55-$J$52)</f>
        <v>0.035</v>
      </c>
      <c r="O55" s="135"/>
      <c r="P55" s="116">
        <f t="shared" si="1"/>
        <v>0.56</v>
      </c>
      <c r="Q55" s="107"/>
      <c r="R55" s="113" t="s">
        <v>42</v>
      </c>
      <c r="S55" s="114"/>
      <c r="T55" s="104">
        <f t="shared" si="2"/>
        <v>779.9225252509813</v>
      </c>
      <c r="U55" s="105"/>
      <c r="V55" s="83" t="s">
        <v>59</v>
      </c>
      <c r="Z55" s="25">
        <v>93030</v>
      </c>
      <c r="AA55" s="22" t="s">
        <v>24</v>
      </c>
      <c r="AB55" s="8"/>
      <c r="AC55" s="9"/>
      <c r="AD55" s="89">
        <v>300</v>
      </c>
      <c r="AE55" s="19" t="s">
        <v>25</v>
      </c>
    </row>
    <row r="56" spans="1:31" s="6" customFormat="1" ht="12.75" customHeight="1">
      <c r="A56" s="117"/>
      <c r="B56" s="111"/>
      <c r="C56" s="200"/>
      <c r="D56" s="201"/>
      <c r="E56" s="100"/>
      <c r="F56" s="101"/>
      <c r="G56" s="120"/>
      <c r="H56" s="121"/>
      <c r="I56" s="35"/>
      <c r="J56" s="31">
        <f>J54+25</f>
        <v>93075</v>
      </c>
      <c r="K56" s="102">
        <f t="shared" si="3"/>
        <v>779.008648</v>
      </c>
      <c r="L56" s="103"/>
      <c r="M56" s="61">
        <v>16</v>
      </c>
      <c r="N56" s="194">
        <v>0.035</v>
      </c>
      <c r="O56" s="195"/>
      <c r="P56" s="116">
        <f t="shared" si="1"/>
        <v>0.56</v>
      </c>
      <c r="Q56" s="107"/>
      <c r="R56" s="193"/>
      <c r="S56" s="114"/>
      <c r="T56" s="104">
        <f t="shared" si="2"/>
        <v>779.5686479999999</v>
      </c>
      <c r="U56" s="105"/>
      <c r="V56" s="7"/>
      <c r="Z56" s="28">
        <v>779.7064</v>
      </c>
      <c r="AA56" s="22" t="s">
        <v>26</v>
      </c>
      <c r="AB56" s="8"/>
      <c r="AC56" s="9"/>
      <c r="AD56" s="88">
        <v>-0.017443</v>
      </c>
      <c r="AE56" s="22" t="s">
        <v>22</v>
      </c>
    </row>
    <row r="57" spans="1:31" s="6" customFormat="1" ht="12.75" customHeight="1">
      <c r="A57" s="117"/>
      <c r="B57" s="111"/>
      <c r="C57" s="200"/>
      <c r="D57" s="201"/>
      <c r="E57" s="100"/>
      <c r="F57" s="101"/>
      <c r="G57" s="120"/>
      <c r="H57" s="121"/>
      <c r="I57" s="35"/>
      <c r="J57" s="31">
        <f>J56+25</f>
        <v>93100</v>
      </c>
      <c r="K57" s="102">
        <f t="shared" si="3"/>
        <v>778.6963513333334</v>
      </c>
      <c r="L57" s="103"/>
      <c r="M57" s="61">
        <v>16</v>
      </c>
      <c r="N57" s="194">
        <v>0.035</v>
      </c>
      <c r="O57" s="195"/>
      <c r="P57" s="116">
        <f t="shared" si="1"/>
        <v>0.56</v>
      </c>
      <c r="Q57" s="107"/>
      <c r="R57" s="193"/>
      <c r="S57" s="114"/>
      <c r="T57" s="104">
        <f t="shared" si="2"/>
        <v>779.2563513333333</v>
      </c>
      <c r="U57" s="105"/>
      <c r="V57" s="7"/>
      <c r="Z57" s="25">
        <v>93180</v>
      </c>
      <c r="AA57" s="22" t="s">
        <v>21</v>
      </c>
      <c r="AB57" s="8"/>
      <c r="AC57" s="9"/>
      <c r="AD57" s="88">
        <v>0.008389</v>
      </c>
      <c r="AE57" s="22" t="s">
        <v>27</v>
      </c>
    </row>
    <row r="58" spans="1:31" s="6" customFormat="1" ht="12.75" customHeight="1">
      <c r="A58" s="117"/>
      <c r="B58" s="111"/>
      <c r="C58" s="200"/>
      <c r="D58" s="201"/>
      <c r="E58" s="100"/>
      <c r="F58" s="101"/>
      <c r="G58" s="120"/>
      <c r="H58" s="121"/>
      <c r="I58" s="35"/>
      <c r="J58" s="31">
        <f t="shared" si="0"/>
        <v>93125</v>
      </c>
      <c r="K58" s="102">
        <f t="shared" si="3"/>
        <v>778.4378713333333</v>
      </c>
      <c r="L58" s="103"/>
      <c r="M58" s="61">
        <v>16</v>
      </c>
      <c r="N58" s="194">
        <v>0.035</v>
      </c>
      <c r="O58" s="195"/>
      <c r="P58" s="116">
        <f t="shared" si="1"/>
        <v>0.56</v>
      </c>
      <c r="Q58" s="107"/>
      <c r="R58" s="193"/>
      <c r="S58" s="114"/>
      <c r="T58" s="104">
        <f t="shared" si="2"/>
        <v>778.9978713333333</v>
      </c>
      <c r="U58" s="105"/>
      <c r="V58" s="7"/>
      <c r="Y58" s="39"/>
      <c r="Z58" s="28">
        <v>777.09</v>
      </c>
      <c r="AA58" s="22" t="s">
        <v>23</v>
      </c>
      <c r="AB58" s="8"/>
      <c r="AC58" s="9"/>
      <c r="AD58" s="50"/>
      <c r="AE58" s="15"/>
    </row>
    <row r="59" spans="1:31" s="6" customFormat="1" ht="12.75" customHeight="1">
      <c r="A59" s="117"/>
      <c r="B59" s="111"/>
      <c r="C59" s="200"/>
      <c r="D59" s="201"/>
      <c r="E59" s="100"/>
      <c r="F59" s="101"/>
      <c r="G59" s="120"/>
      <c r="H59" s="121"/>
      <c r="I59" s="35"/>
      <c r="J59" s="31">
        <f t="shared" si="0"/>
        <v>93150</v>
      </c>
      <c r="K59" s="102">
        <f t="shared" si="3"/>
        <v>778.233208</v>
      </c>
      <c r="L59" s="103"/>
      <c r="M59" s="61">
        <v>16</v>
      </c>
      <c r="N59" s="194">
        <v>0.035</v>
      </c>
      <c r="O59" s="195"/>
      <c r="P59" s="116">
        <f t="shared" si="1"/>
        <v>0.56</v>
      </c>
      <c r="Q59" s="107"/>
      <c r="R59" s="115"/>
      <c r="S59" s="111"/>
      <c r="T59" s="104">
        <f t="shared" si="2"/>
        <v>778.7932079999999</v>
      </c>
      <c r="U59" s="105"/>
      <c r="V59" s="7"/>
      <c r="Y59" s="39"/>
      <c r="Z59" s="25">
        <v>93330</v>
      </c>
      <c r="AA59" s="22" t="s">
        <v>28</v>
      </c>
      <c r="AB59" s="8"/>
      <c r="AC59" s="9"/>
      <c r="AD59" s="50"/>
      <c r="AE59" s="15"/>
    </row>
    <row r="60" spans="1:31" s="6" customFormat="1" ht="12.75" customHeight="1">
      <c r="A60" s="117"/>
      <c r="B60" s="111"/>
      <c r="C60" s="200"/>
      <c r="D60" s="201"/>
      <c r="E60" s="100"/>
      <c r="F60" s="101"/>
      <c r="G60" s="120"/>
      <c r="H60" s="121"/>
      <c r="I60" s="35"/>
      <c r="J60" s="31">
        <f t="shared" si="0"/>
        <v>93175</v>
      </c>
      <c r="K60" s="102">
        <f t="shared" si="3"/>
        <v>778.0823613333334</v>
      </c>
      <c r="L60" s="103"/>
      <c r="M60" s="61">
        <v>16</v>
      </c>
      <c r="N60" s="194">
        <v>0.035</v>
      </c>
      <c r="O60" s="195"/>
      <c r="P60" s="116">
        <f t="shared" si="1"/>
        <v>0.56</v>
      </c>
      <c r="Q60" s="107"/>
      <c r="R60" s="115"/>
      <c r="S60" s="111"/>
      <c r="T60" s="104">
        <f t="shared" si="2"/>
        <v>778.6423613333334</v>
      </c>
      <c r="U60" s="105"/>
      <c r="V60" s="7"/>
      <c r="Y60" s="39"/>
      <c r="Z60" s="28">
        <v>778.3483</v>
      </c>
      <c r="AA60" s="22" t="s">
        <v>29</v>
      </c>
      <c r="AB60" s="8"/>
      <c r="AC60" s="9"/>
      <c r="AD60" s="50"/>
      <c r="AE60" s="15"/>
    </row>
    <row r="61" spans="1:31" s="6" customFormat="1" ht="12.75" customHeight="1">
      <c r="A61" s="117"/>
      <c r="B61" s="111"/>
      <c r="C61" s="200"/>
      <c r="D61" s="201"/>
      <c r="E61" s="100"/>
      <c r="F61" s="101"/>
      <c r="G61" s="120"/>
      <c r="H61" s="121"/>
      <c r="I61" s="35"/>
      <c r="J61" s="31">
        <f t="shared" si="0"/>
        <v>93200</v>
      </c>
      <c r="K61" s="102">
        <f t="shared" si="3"/>
        <v>777.9853313333333</v>
      </c>
      <c r="L61" s="103"/>
      <c r="M61" s="61">
        <v>16</v>
      </c>
      <c r="N61" s="194">
        <v>0.035</v>
      </c>
      <c r="O61" s="195"/>
      <c r="P61" s="116">
        <f t="shared" si="1"/>
        <v>0.56</v>
      </c>
      <c r="Q61" s="107"/>
      <c r="R61" s="115"/>
      <c r="S61" s="111"/>
      <c r="T61" s="104">
        <f t="shared" si="2"/>
        <v>778.5453313333333</v>
      </c>
      <c r="U61" s="105"/>
      <c r="V61" s="7"/>
      <c r="Y61" s="39"/>
      <c r="Z61" s="29"/>
      <c r="AA61" s="30"/>
      <c r="AB61" s="8"/>
      <c r="AC61" s="9"/>
      <c r="AD61" s="50"/>
      <c r="AE61" s="15"/>
    </row>
    <row r="62" spans="1:31" s="6" customFormat="1" ht="12.75" customHeight="1">
      <c r="A62" s="117"/>
      <c r="B62" s="111"/>
      <c r="C62" s="200"/>
      <c r="D62" s="201"/>
      <c r="E62" s="100"/>
      <c r="F62" s="101"/>
      <c r="G62" s="120"/>
      <c r="H62" s="121"/>
      <c r="I62" s="35"/>
      <c r="J62" s="31">
        <f t="shared" si="0"/>
        <v>93225</v>
      </c>
      <c r="K62" s="102">
        <f t="shared" si="3"/>
        <v>777.942118</v>
      </c>
      <c r="L62" s="103"/>
      <c r="M62" s="61">
        <v>16</v>
      </c>
      <c r="N62" s="194">
        <v>0.035</v>
      </c>
      <c r="O62" s="195"/>
      <c r="P62" s="116">
        <f t="shared" si="1"/>
        <v>0.56</v>
      </c>
      <c r="Q62" s="107"/>
      <c r="R62" s="115"/>
      <c r="S62" s="111"/>
      <c r="T62" s="104">
        <f t="shared" si="2"/>
        <v>778.502118</v>
      </c>
      <c r="U62" s="105"/>
      <c r="V62" s="7"/>
      <c r="Y62" s="39"/>
      <c r="Z62" s="24" t="s">
        <v>30</v>
      </c>
      <c r="AA62" s="30"/>
      <c r="AB62" s="8"/>
      <c r="AC62" s="9"/>
      <c r="AD62" s="50"/>
      <c r="AE62" s="15"/>
    </row>
    <row r="63" spans="1:31" s="6" customFormat="1" ht="12.75" customHeight="1">
      <c r="A63" s="117"/>
      <c r="B63" s="111"/>
      <c r="C63" s="200"/>
      <c r="D63" s="201"/>
      <c r="E63" s="100"/>
      <c r="F63" s="101"/>
      <c r="G63" s="120"/>
      <c r="H63" s="121"/>
      <c r="I63" s="35"/>
      <c r="J63" s="31">
        <f t="shared" si="0"/>
        <v>93250</v>
      </c>
      <c r="K63" s="102">
        <f t="shared" si="3"/>
        <v>777.9527213333334</v>
      </c>
      <c r="L63" s="103"/>
      <c r="M63" s="61">
        <v>16</v>
      </c>
      <c r="N63" s="194">
        <v>0.035</v>
      </c>
      <c r="O63" s="195"/>
      <c r="P63" s="116">
        <f t="shared" si="1"/>
        <v>0.56</v>
      </c>
      <c r="Q63" s="107"/>
      <c r="R63" s="115"/>
      <c r="S63" s="111"/>
      <c r="T63" s="104">
        <f t="shared" si="2"/>
        <v>778.5127213333334</v>
      </c>
      <c r="U63" s="105"/>
      <c r="V63" s="7"/>
      <c r="Y63" s="39"/>
      <c r="Z63" s="24"/>
      <c r="AA63" s="30"/>
      <c r="AB63" s="8"/>
      <c r="AC63" s="9"/>
      <c r="AD63" s="50"/>
      <c r="AE63" s="15"/>
    </row>
    <row r="64" spans="1:30" s="6" customFormat="1" ht="12.75" customHeight="1">
      <c r="A64" s="117"/>
      <c r="B64" s="111"/>
      <c r="C64" s="200"/>
      <c r="D64" s="201"/>
      <c r="E64" s="100"/>
      <c r="F64" s="101"/>
      <c r="G64" s="120"/>
      <c r="H64" s="121"/>
      <c r="I64" s="35"/>
      <c r="J64" s="31">
        <f t="shared" si="0"/>
        <v>93275</v>
      </c>
      <c r="K64" s="102">
        <f t="shared" si="3"/>
        <v>778.0171413333334</v>
      </c>
      <c r="L64" s="103"/>
      <c r="M64" s="61">
        <v>16</v>
      </c>
      <c r="N64" s="194">
        <v>0.035</v>
      </c>
      <c r="O64" s="195"/>
      <c r="P64" s="116">
        <f t="shared" si="1"/>
        <v>0.56</v>
      </c>
      <c r="Q64" s="107"/>
      <c r="R64" s="193"/>
      <c r="S64" s="114"/>
      <c r="T64" s="104">
        <f t="shared" si="2"/>
        <v>778.5771413333333</v>
      </c>
      <c r="U64" s="105"/>
      <c r="V64" s="7"/>
      <c r="Y64" s="39"/>
      <c r="Z64" s="39"/>
      <c r="AA64" s="39"/>
      <c r="AD64" s="51"/>
    </row>
    <row r="65" spans="1:31" s="6" customFormat="1" ht="12.75" customHeight="1">
      <c r="A65" s="117"/>
      <c r="B65" s="111"/>
      <c r="C65" s="200"/>
      <c r="D65" s="201"/>
      <c r="E65" s="100"/>
      <c r="F65" s="101"/>
      <c r="G65" s="120"/>
      <c r="H65" s="121"/>
      <c r="I65" s="35"/>
      <c r="J65" s="31">
        <f>J64+25</f>
        <v>93300</v>
      </c>
      <c r="K65" s="102">
        <f t="shared" si="3"/>
        <v>778.1353780000001</v>
      </c>
      <c r="L65" s="103"/>
      <c r="M65" s="61">
        <v>16</v>
      </c>
      <c r="N65" s="203">
        <v>0.035</v>
      </c>
      <c r="O65" s="195"/>
      <c r="P65" s="116">
        <f t="shared" si="1"/>
        <v>0.56</v>
      </c>
      <c r="Q65" s="107"/>
      <c r="R65" s="193"/>
      <c r="S65" s="114"/>
      <c r="T65" s="104">
        <f t="shared" si="2"/>
        <v>778.695378</v>
      </c>
      <c r="U65" s="105"/>
      <c r="V65" s="7"/>
      <c r="Y65" s="39"/>
      <c r="Z65" s="25">
        <v>93400</v>
      </c>
      <c r="AA65" s="22" t="s">
        <v>21</v>
      </c>
      <c r="AB65" s="8"/>
      <c r="AC65" s="15"/>
      <c r="AD65" s="88">
        <v>0.008389</v>
      </c>
      <c r="AE65" s="19" t="s">
        <v>22</v>
      </c>
    </row>
    <row r="66" spans="1:31" s="6" customFormat="1" ht="12.75" customHeight="1">
      <c r="A66" s="117"/>
      <c r="B66" s="111"/>
      <c r="C66" s="200"/>
      <c r="D66" s="201"/>
      <c r="E66" s="100"/>
      <c r="F66" s="101"/>
      <c r="G66" s="120"/>
      <c r="H66" s="121"/>
      <c r="I66" s="35"/>
      <c r="J66" s="31">
        <f>J65+25</f>
        <v>93325</v>
      </c>
      <c r="K66" s="102">
        <f t="shared" si="3"/>
        <v>778.3074313333334</v>
      </c>
      <c r="L66" s="103"/>
      <c r="M66" s="61">
        <v>16</v>
      </c>
      <c r="N66" s="203">
        <v>0.035</v>
      </c>
      <c r="O66" s="195"/>
      <c r="P66" s="116">
        <f t="shared" si="1"/>
        <v>0.56</v>
      </c>
      <c r="Q66" s="107"/>
      <c r="R66" s="193"/>
      <c r="S66" s="114"/>
      <c r="T66" s="104">
        <f t="shared" si="2"/>
        <v>778.8674313333333</v>
      </c>
      <c r="U66" s="105"/>
      <c r="V66" s="7"/>
      <c r="Y66" s="39"/>
      <c r="Z66" s="28">
        <v>778.9355</v>
      </c>
      <c r="AA66" s="22" t="s">
        <v>23</v>
      </c>
      <c r="AB66" s="8"/>
      <c r="AC66" s="15"/>
      <c r="AD66" s="48"/>
      <c r="AE66" s="15"/>
    </row>
    <row r="67" spans="1:30" s="6" customFormat="1" ht="12.75" customHeight="1">
      <c r="A67" s="117"/>
      <c r="B67" s="111"/>
      <c r="C67" s="200"/>
      <c r="D67" s="201"/>
      <c r="E67" s="100"/>
      <c r="F67" s="101"/>
      <c r="G67" s="120"/>
      <c r="H67" s="121"/>
      <c r="I67" s="35"/>
      <c r="J67" s="93">
        <f>J66+5</f>
        <v>93330</v>
      </c>
      <c r="K67" s="102">
        <f t="shared" si="3"/>
        <v>778.3483000000001</v>
      </c>
      <c r="L67" s="103"/>
      <c r="M67" s="61">
        <v>16</v>
      </c>
      <c r="N67" s="203">
        <v>0.035</v>
      </c>
      <c r="O67" s="195"/>
      <c r="P67" s="116">
        <f t="shared" si="1"/>
        <v>0.56</v>
      </c>
      <c r="Q67" s="107"/>
      <c r="R67" s="115"/>
      <c r="S67" s="111"/>
      <c r="T67" s="104">
        <f t="shared" si="2"/>
        <v>778.9083</v>
      </c>
      <c r="U67" s="105"/>
      <c r="V67" s="7"/>
      <c r="Y67" s="39"/>
      <c r="Z67" s="39"/>
      <c r="AA67" s="39"/>
      <c r="AD67" s="51"/>
    </row>
    <row r="68" spans="1:31" s="6" customFormat="1" ht="12.75" customHeight="1">
      <c r="A68" s="117"/>
      <c r="B68" s="111"/>
      <c r="C68" s="200"/>
      <c r="D68" s="201"/>
      <c r="E68" s="100"/>
      <c r="F68" s="101"/>
      <c r="G68" s="120"/>
      <c r="H68" s="121"/>
      <c r="I68" s="35"/>
      <c r="J68" s="84">
        <v>93328.7114</v>
      </c>
      <c r="K68" s="104">
        <f aca="true" t="shared" si="4" ref="K68:K73">$Z$60+($AD$65*($J68-$Z$59))</f>
        <v>778.3374899346</v>
      </c>
      <c r="L68" s="105"/>
      <c r="M68" s="61">
        <v>16</v>
      </c>
      <c r="N68" s="202">
        <f>0.035-((0.037-0.035)/($J$70-$J$68))*($J68-$J$68)</f>
        <v>0.035</v>
      </c>
      <c r="O68" s="135"/>
      <c r="P68" s="116">
        <f t="shared" si="1"/>
        <v>0.56</v>
      </c>
      <c r="Q68" s="107"/>
      <c r="R68" s="193" t="s">
        <v>39</v>
      </c>
      <c r="S68" s="114"/>
      <c r="T68" s="104">
        <f t="shared" si="2"/>
        <v>778.8974899345999</v>
      </c>
      <c r="U68" s="105"/>
      <c r="V68" s="83" t="s">
        <v>59</v>
      </c>
      <c r="Y68" s="39"/>
      <c r="Z68" s="25">
        <v>93450</v>
      </c>
      <c r="AA68" s="22" t="s">
        <v>21</v>
      </c>
      <c r="AB68" s="8"/>
      <c r="AC68" s="15"/>
      <c r="AD68" s="88">
        <v>0.00751</v>
      </c>
      <c r="AE68" s="19" t="s">
        <v>22</v>
      </c>
    </row>
    <row r="69" spans="1:31" s="6" customFormat="1" ht="12.75" customHeight="1">
      <c r="A69" s="130"/>
      <c r="B69" s="124"/>
      <c r="C69" s="204"/>
      <c r="D69" s="205"/>
      <c r="E69" s="132"/>
      <c r="F69" s="133"/>
      <c r="G69" s="196"/>
      <c r="H69" s="126"/>
      <c r="I69" s="64"/>
      <c r="J69" s="86">
        <v>93338.7114</v>
      </c>
      <c r="K69" s="104">
        <f t="shared" si="4"/>
        <v>778.4213799345999</v>
      </c>
      <c r="L69" s="105"/>
      <c r="M69" s="76">
        <v>16</v>
      </c>
      <c r="N69" s="125">
        <f>0.035+((0.037-0.035)/($J$70-$J$68))*($J69-$J$68)</f>
        <v>0.036000000000000004</v>
      </c>
      <c r="O69" s="126"/>
      <c r="P69" s="132">
        <f t="shared" si="1"/>
        <v>0.5760000000000001</v>
      </c>
      <c r="Q69" s="133"/>
      <c r="R69" s="204" t="s">
        <v>39</v>
      </c>
      <c r="S69" s="205"/>
      <c r="T69" s="128">
        <f t="shared" si="2"/>
        <v>778.9973799346</v>
      </c>
      <c r="U69" s="129"/>
      <c r="V69" s="54" t="s">
        <v>34</v>
      </c>
      <c r="Y69" s="39"/>
      <c r="Z69" s="28">
        <v>779.311</v>
      </c>
      <c r="AA69" s="22" t="s">
        <v>23</v>
      </c>
      <c r="AB69" s="8"/>
      <c r="AC69" s="15"/>
      <c r="AD69" s="48"/>
      <c r="AE69" s="15"/>
    </row>
    <row r="70" spans="1:30" s="6" customFormat="1" ht="12.75" customHeight="1">
      <c r="A70" s="117"/>
      <c r="B70" s="111"/>
      <c r="C70" s="200"/>
      <c r="D70" s="201"/>
      <c r="E70" s="100"/>
      <c r="F70" s="101"/>
      <c r="G70" s="120"/>
      <c r="H70" s="121"/>
      <c r="I70" s="35"/>
      <c r="J70" s="84">
        <v>93348.7114</v>
      </c>
      <c r="K70" s="104">
        <f t="shared" si="4"/>
        <v>778.5052699346</v>
      </c>
      <c r="L70" s="105"/>
      <c r="M70" s="61">
        <v>16</v>
      </c>
      <c r="N70" s="202">
        <f>0.035+((0.037-0.035)/($J$70-$J$68))*($J70-$J$68)</f>
        <v>0.037</v>
      </c>
      <c r="O70" s="135"/>
      <c r="P70" s="116">
        <f t="shared" si="1"/>
        <v>0.592</v>
      </c>
      <c r="Q70" s="107"/>
      <c r="R70" s="193" t="s">
        <v>39</v>
      </c>
      <c r="S70" s="114"/>
      <c r="T70" s="104">
        <f t="shared" si="2"/>
        <v>779.0972699346</v>
      </c>
      <c r="U70" s="105"/>
      <c r="V70" s="83" t="s">
        <v>59</v>
      </c>
      <c r="Y70" s="39"/>
      <c r="Z70" s="39"/>
      <c r="AA70" s="39"/>
      <c r="AD70" s="51"/>
    </row>
    <row r="71" spans="1:31" s="6" customFormat="1" ht="12.75" customHeight="1">
      <c r="A71" s="117"/>
      <c r="B71" s="111"/>
      <c r="C71" s="200"/>
      <c r="D71" s="201"/>
      <c r="E71" s="100"/>
      <c r="F71" s="101"/>
      <c r="G71" s="120"/>
      <c r="H71" s="121"/>
      <c r="I71" s="35"/>
      <c r="J71" s="31">
        <f>J66+25</f>
        <v>93350</v>
      </c>
      <c r="K71" s="104">
        <f t="shared" si="4"/>
        <v>778.51608</v>
      </c>
      <c r="L71" s="105"/>
      <c r="M71" s="61">
        <v>16</v>
      </c>
      <c r="N71" s="108">
        <v>0.037</v>
      </c>
      <c r="O71" s="98"/>
      <c r="P71" s="116">
        <f t="shared" si="1"/>
        <v>0.592</v>
      </c>
      <c r="Q71" s="107"/>
      <c r="R71" s="193"/>
      <c r="S71" s="114"/>
      <c r="T71" s="104">
        <f t="shared" si="2"/>
        <v>779.10808</v>
      </c>
      <c r="U71" s="105"/>
      <c r="V71" s="7"/>
      <c r="Y71" s="39"/>
      <c r="Z71" s="25">
        <v>93550</v>
      </c>
      <c r="AA71" s="22" t="s">
        <v>21</v>
      </c>
      <c r="AB71" s="8"/>
      <c r="AC71" s="15"/>
      <c r="AD71" s="88">
        <v>0.006224</v>
      </c>
      <c r="AE71" s="19" t="s">
        <v>22</v>
      </c>
    </row>
    <row r="72" spans="1:31" s="6" customFormat="1" ht="12.75" customHeight="1">
      <c r="A72" s="117"/>
      <c r="B72" s="111"/>
      <c r="C72" s="200"/>
      <c r="D72" s="201"/>
      <c r="E72" s="100"/>
      <c r="F72" s="101"/>
      <c r="G72" s="120"/>
      <c r="H72" s="121"/>
      <c r="I72" s="35"/>
      <c r="J72" s="31">
        <f>J71+25</f>
        <v>93375</v>
      </c>
      <c r="K72" s="104">
        <f t="shared" si="4"/>
        <v>778.725805</v>
      </c>
      <c r="L72" s="105"/>
      <c r="M72" s="61">
        <v>16</v>
      </c>
      <c r="N72" s="108">
        <v>0.037</v>
      </c>
      <c r="O72" s="98"/>
      <c r="P72" s="116">
        <f t="shared" si="1"/>
        <v>0.592</v>
      </c>
      <c r="Q72" s="107"/>
      <c r="R72" s="193"/>
      <c r="S72" s="114"/>
      <c r="T72" s="104">
        <f t="shared" si="2"/>
        <v>779.317805</v>
      </c>
      <c r="U72" s="105"/>
      <c r="V72" s="7"/>
      <c r="Y72" s="39"/>
      <c r="Z72" s="28">
        <v>779.9334</v>
      </c>
      <c r="AA72" s="22" t="s">
        <v>23</v>
      </c>
      <c r="AB72" s="8"/>
      <c r="AC72" s="15"/>
      <c r="AD72" s="48"/>
      <c r="AE72" s="15"/>
    </row>
    <row r="73" spans="1:30" s="6" customFormat="1" ht="12.75" customHeight="1">
      <c r="A73" s="117"/>
      <c r="B73" s="111"/>
      <c r="C73" s="200"/>
      <c r="D73" s="201"/>
      <c r="E73" s="100"/>
      <c r="F73" s="101"/>
      <c r="G73" s="120"/>
      <c r="H73" s="121"/>
      <c r="I73" s="35"/>
      <c r="J73" s="91">
        <f>J72+25</f>
        <v>93400</v>
      </c>
      <c r="K73" s="136">
        <f t="shared" si="4"/>
        <v>778.93553</v>
      </c>
      <c r="L73" s="137"/>
      <c r="M73" s="61">
        <v>16</v>
      </c>
      <c r="N73" s="99">
        <v>0.037</v>
      </c>
      <c r="O73" s="98"/>
      <c r="P73" s="116">
        <f t="shared" si="1"/>
        <v>0.592</v>
      </c>
      <c r="Q73" s="107"/>
      <c r="R73" s="193"/>
      <c r="S73" s="114"/>
      <c r="T73" s="104">
        <f t="shared" si="2"/>
        <v>779.52753</v>
      </c>
      <c r="U73" s="105"/>
      <c r="V73" s="36"/>
      <c r="Y73" s="39"/>
      <c r="Z73" s="39"/>
      <c r="AA73" s="39"/>
      <c r="AD73" s="51"/>
    </row>
    <row r="74" spans="1:31" s="6" customFormat="1" ht="12.75" customHeight="1">
      <c r="A74" s="117"/>
      <c r="B74" s="111"/>
      <c r="C74" s="200"/>
      <c r="D74" s="201"/>
      <c r="E74" s="100"/>
      <c r="F74" s="101"/>
      <c r="G74" s="120"/>
      <c r="H74" s="121"/>
      <c r="I74" s="35"/>
      <c r="J74" s="31">
        <f>J73+25</f>
        <v>93425</v>
      </c>
      <c r="K74" s="104">
        <f>$Z$66+($AD$68*($J74-$Z$65))</f>
        <v>779.1232500000001</v>
      </c>
      <c r="L74" s="105"/>
      <c r="M74" s="61">
        <v>16</v>
      </c>
      <c r="N74" s="99">
        <v>0.037</v>
      </c>
      <c r="O74" s="98"/>
      <c r="P74" s="116">
        <f t="shared" si="1"/>
        <v>0.592</v>
      </c>
      <c r="Q74" s="107"/>
      <c r="R74" s="193"/>
      <c r="S74" s="114"/>
      <c r="T74" s="104">
        <f t="shared" si="2"/>
        <v>779.7152500000001</v>
      </c>
      <c r="U74" s="105"/>
      <c r="V74" s="36"/>
      <c r="Y74" s="39"/>
      <c r="Z74" s="25">
        <v>93650</v>
      </c>
      <c r="AA74" s="22" t="s">
        <v>21</v>
      </c>
      <c r="AB74" s="8"/>
      <c r="AC74" s="15"/>
      <c r="AD74" s="88">
        <v>0.0068</v>
      </c>
      <c r="AE74" s="19" t="s">
        <v>22</v>
      </c>
    </row>
    <row r="75" spans="1:31" s="6" customFormat="1" ht="12.75" customHeight="1">
      <c r="A75" s="117"/>
      <c r="B75" s="111"/>
      <c r="C75" s="200"/>
      <c r="D75" s="201"/>
      <c r="E75" s="100"/>
      <c r="F75" s="101"/>
      <c r="G75" s="120"/>
      <c r="H75" s="121"/>
      <c r="I75" s="35"/>
      <c r="J75" s="91">
        <f t="shared" si="0"/>
        <v>93450</v>
      </c>
      <c r="K75" s="136">
        <f>$Z$66+($AD$68*($J75-$Z$65))</f>
        <v>779.311</v>
      </c>
      <c r="L75" s="137"/>
      <c r="M75" s="61">
        <v>16</v>
      </c>
      <c r="N75" s="99">
        <v>0.037</v>
      </c>
      <c r="O75" s="98"/>
      <c r="P75" s="116">
        <f t="shared" si="1"/>
        <v>0.592</v>
      </c>
      <c r="Q75" s="107"/>
      <c r="R75" s="193"/>
      <c r="S75" s="114"/>
      <c r="T75" s="104">
        <f t="shared" si="2"/>
        <v>779.903</v>
      </c>
      <c r="U75" s="105"/>
      <c r="V75" s="36"/>
      <c r="Y75" s="39"/>
      <c r="Z75" s="28">
        <v>780.6134</v>
      </c>
      <c r="AA75" s="22" t="s">
        <v>23</v>
      </c>
      <c r="AB75" s="8"/>
      <c r="AC75" s="15"/>
      <c r="AD75" s="48"/>
      <c r="AE75" s="15"/>
    </row>
    <row r="76" spans="1:30" s="6" customFormat="1" ht="12.75" customHeight="1">
      <c r="A76" s="117"/>
      <c r="B76" s="111"/>
      <c r="C76" s="200"/>
      <c r="D76" s="201"/>
      <c r="E76" s="100"/>
      <c r="F76" s="101"/>
      <c r="G76" s="120"/>
      <c r="H76" s="121"/>
      <c r="I76" s="35"/>
      <c r="J76" s="31">
        <f t="shared" si="0"/>
        <v>93475</v>
      </c>
      <c r="K76" s="104">
        <f>$Z$69+($AD$71*($J76-$Z$68))</f>
        <v>779.4666000000001</v>
      </c>
      <c r="L76" s="105"/>
      <c r="M76" s="61">
        <v>16</v>
      </c>
      <c r="N76" s="99">
        <v>0.037</v>
      </c>
      <c r="O76" s="98"/>
      <c r="P76" s="116">
        <f t="shared" si="1"/>
        <v>0.592</v>
      </c>
      <c r="Q76" s="107"/>
      <c r="R76" s="193"/>
      <c r="S76" s="114"/>
      <c r="T76" s="104">
        <f t="shared" si="2"/>
        <v>780.0586000000001</v>
      </c>
      <c r="U76" s="105"/>
      <c r="V76" s="36"/>
      <c r="Y76" s="39"/>
      <c r="Z76" s="39"/>
      <c r="AA76" s="39"/>
      <c r="AD76" s="51"/>
    </row>
    <row r="77" spans="1:31" s="6" customFormat="1" ht="12.75" customHeight="1">
      <c r="A77" s="117"/>
      <c r="B77" s="111"/>
      <c r="C77" s="200"/>
      <c r="D77" s="201"/>
      <c r="E77" s="100"/>
      <c r="F77" s="101"/>
      <c r="G77" s="120"/>
      <c r="H77" s="121"/>
      <c r="I77" s="35"/>
      <c r="J77" s="31">
        <f t="shared" si="0"/>
        <v>93500</v>
      </c>
      <c r="K77" s="104">
        <f>$Z$69+($AD$71*($J77-$Z$68))</f>
        <v>779.6222</v>
      </c>
      <c r="L77" s="105"/>
      <c r="M77" s="61">
        <v>16</v>
      </c>
      <c r="N77" s="99">
        <v>0.037</v>
      </c>
      <c r="O77" s="98"/>
      <c r="P77" s="116">
        <f t="shared" si="1"/>
        <v>0.592</v>
      </c>
      <c r="Q77" s="107"/>
      <c r="R77" s="193"/>
      <c r="S77" s="114"/>
      <c r="T77" s="104">
        <f t="shared" si="2"/>
        <v>780.2142</v>
      </c>
      <c r="U77" s="105"/>
      <c r="V77" s="36"/>
      <c r="Y77" s="39"/>
      <c r="Z77" s="25">
        <v>93710.71</v>
      </c>
      <c r="AA77" s="22" t="s">
        <v>21</v>
      </c>
      <c r="AB77" s="8"/>
      <c r="AC77" s="15"/>
      <c r="AD77" s="88">
        <v>0.009615</v>
      </c>
      <c r="AE77" s="19" t="s">
        <v>22</v>
      </c>
    </row>
    <row r="78" spans="1:31" s="6" customFormat="1" ht="12.75" customHeight="1">
      <c r="A78" s="117"/>
      <c r="B78" s="111"/>
      <c r="C78" s="200"/>
      <c r="D78" s="201"/>
      <c r="E78" s="100"/>
      <c r="F78" s="101"/>
      <c r="G78" s="120"/>
      <c r="H78" s="121"/>
      <c r="I78" s="35"/>
      <c r="J78" s="31">
        <f t="shared" si="0"/>
        <v>93525</v>
      </c>
      <c r="K78" s="104">
        <f>$Z$69+($AD$71*($J78-$Z$68))</f>
        <v>779.7778000000001</v>
      </c>
      <c r="L78" s="105"/>
      <c r="M78" s="61">
        <v>16</v>
      </c>
      <c r="N78" s="99">
        <v>0.037</v>
      </c>
      <c r="O78" s="98"/>
      <c r="P78" s="116">
        <f aca="true" t="shared" si="5" ref="P78:P88">N78*M78</f>
        <v>0.592</v>
      </c>
      <c r="Q78" s="107"/>
      <c r="R78" s="193"/>
      <c r="S78" s="114"/>
      <c r="T78" s="104">
        <f t="shared" si="2"/>
        <v>780.3698</v>
      </c>
      <c r="U78" s="105"/>
      <c r="V78" s="36"/>
      <c r="Y78" s="39"/>
      <c r="Z78" s="28">
        <v>781.1971</v>
      </c>
      <c r="AA78" s="22" t="s">
        <v>23</v>
      </c>
      <c r="AB78" s="8"/>
      <c r="AC78" s="15"/>
      <c r="AD78" s="92"/>
      <c r="AE78" s="15"/>
    </row>
    <row r="79" spans="1:30" s="6" customFormat="1" ht="12.75" customHeight="1">
      <c r="A79" s="117"/>
      <c r="B79" s="111"/>
      <c r="C79" s="200"/>
      <c r="D79" s="201"/>
      <c r="E79" s="100"/>
      <c r="F79" s="101"/>
      <c r="G79" s="120"/>
      <c r="H79" s="121"/>
      <c r="I79" s="35"/>
      <c r="J79" s="31">
        <f>J78+8</f>
        <v>93533</v>
      </c>
      <c r="K79" s="104">
        <f>$Z$69+($AD$71*($J79-$Z$68))</f>
        <v>779.827592</v>
      </c>
      <c r="L79" s="105"/>
      <c r="M79" s="61">
        <v>16</v>
      </c>
      <c r="N79" s="99">
        <v>0.037</v>
      </c>
      <c r="O79" s="98"/>
      <c r="P79" s="116">
        <f t="shared" si="5"/>
        <v>0.592</v>
      </c>
      <c r="Q79" s="107"/>
      <c r="R79" s="193"/>
      <c r="S79" s="114"/>
      <c r="T79" s="104">
        <f t="shared" si="2"/>
        <v>780.419592</v>
      </c>
      <c r="U79" s="105"/>
      <c r="V79" s="36"/>
      <c r="Y79" s="39"/>
      <c r="Z79" s="39"/>
      <c r="AA79" s="39"/>
      <c r="AD79" s="51"/>
    </row>
    <row r="80" spans="1:30" s="6" customFormat="1" ht="12.75" customHeight="1">
      <c r="A80" s="117"/>
      <c r="B80" s="111"/>
      <c r="C80" s="200"/>
      <c r="D80" s="201"/>
      <c r="E80" s="100"/>
      <c r="F80" s="101"/>
      <c r="G80" s="120"/>
      <c r="H80" s="121"/>
      <c r="I80" s="35"/>
      <c r="J80" s="91">
        <f>J78+25</f>
        <v>93550</v>
      </c>
      <c r="K80" s="136">
        <f>$Z$69+($AD$71*($J80-$Z$68))</f>
        <v>779.9334</v>
      </c>
      <c r="L80" s="137"/>
      <c r="M80" s="61">
        <v>15.39</v>
      </c>
      <c r="N80" s="99">
        <v>0.037</v>
      </c>
      <c r="O80" s="98"/>
      <c r="P80" s="116">
        <f t="shared" si="5"/>
        <v>0.56943</v>
      </c>
      <c r="Q80" s="107"/>
      <c r="R80" s="193"/>
      <c r="S80" s="114"/>
      <c r="T80" s="104">
        <f t="shared" si="2"/>
        <v>780.50283</v>
      </c>
      <c r="U80" s="105"/>
      <c r="V80" s="36"/>
      <c r="Y80" s="39"/>
      <c r="Z80" s="39"/>
      <c r="AA80" s="39"/>
      <c r="AD80" s="51"/>
    </row>
    <row r="81" spans="1:30" s="6" customFormat="1" ht="12.75" customHeight="1">
      <c r="A81" s="117"/>
      <c r="B81" s="111"/>
      <c r="C81" s="200"/>
      <c r="D81" s="201"/>
      <c r="E81" s="100"/>
      <c r="F81" s="101"/>
      <c r="G81" s="120"/>
      <c r="H81" s="121"/>
      <c r="I81" s="35"/>
      <c r="J81" s="31">
        <f t="shared" si="0"/>
        <v>93575</v>
      </c>
      <c r="K81" s="104">
        <f>$Z$72+($AD$74*($J81-$Z$71))</f>
        <v>780.1034</v>
      </c>
      <c r="L81" s="105"/>
      <c r="M81" s="61">
        <v>14.42</v>
      </c>
      <c r="N81" s="99">
        <v>0.037</v>
      </c>
      <c r="O81" s="98"/>
      <c r="P81" s="116">
        <f t="shared" si="5"/>
        <v>0.53354</v>
      </c>
      <c r="Q81" s="107"/>
      <c r="R81" s="193"/>
      <c r="S81" s="114"/>
      <c r="T81" s="104">
        <f t="shared" si="2"/>
        <v>780.63694</v>
      </c>
      <c r="U81" s="105"/>
      <c r="V81" s="36"/>
      <c r="Y81" s="39"/>
      <c r="AD81" s="51"/>
    </row>
    <row r="82" spans="1:30" s="6" customFormat="1" ht="12.75" customHeight="1">
      <c r="A82" s="117"/>
      <c r="B82" s="111"/>
      <c r="C82" s="200"/>
      <c r="D82" s="201"/>
      <c r="E82" s="100"/>
      <c r="F82" s="101"/>
      <c r="G82" s="120"/>
      <c r="H82" s="121"/>
      <c r="I82" s="35"/>
      <c r="J82" s="31">
        <f t="shared" si="0"/>
        <v>93600</v>
      </c>
      <c r="K82" s="104">
        <f>$Z$72+($AD$74*($J82-$Z$71))</f>
        <v>780.2734</v>
      </c>
      <c r="L82" s="105"/>
      <c r="M82" s="61">
        <v>13.61</v>
      </c>
      <c r="N82" s="99">
        <v>0.037</v>
      </c>
      <c r="O82" s="98"/>
      <c r="P82" s="116">
        <f t="shared" si="5"/>
        <v>0.50357</v>
      </c>
      <c r="Q82" s="107"/>
      <c r="R82" s="193"/>
      <c r="S82" s="114"/>
      <c r="T82" s="104">
        <f t="shared" si="2"/>
        <v>780.77697</v>
      </c>
      <c r="U82" s="105"/>
      <c r="V82" s="36"/>
      <c r="Y82" s="39"/>
      <c r="AD82" s="51"/>
    </row>
    <row r="83" spans="1:30" s="6" customFormat="1" ht="12.75" customHeight="1">
      <c r="A83" s="117"/>
      <c r="B83" s="111"/>
      <c r="C83" s="200"/>
      <c r="D83" s="201"/>
      <c r="E83" s="100"/>
      <c r="F83" s="101"/>
      <c r="G83" s="120"/>
      <c r="H83" s="121"/>
      <c r="I83" s="35"/>
      <c r="J83" s="31">
        <f t="shared" si="0"/>
        <v>93625</v>
      </c>
      <c r="K83" s="104">
        <f>$Z$72+($AD$74*($J83-$Z$71))</f>
        <v>780.4434</v>
      </c>
      <c r="L83" s="105"/>
      <c r="M83" s="61">
        <v>12.96</v>
      </c>
      <c r="N83" s="99">
        <v>0.037</v>
      </c>
      <c r="O83" s="98"/>
      <c r="P83" s="116">
        <f t="shared" si="5"/>
        <v>0.47952</v>
      </c>
      <c r="Q83" s="107"/>
      <c r="R83" s="193"/>
      <c r="S83" s="114"/>
      <c r="T83" s="104">
        <f t="shared" si="2"/>
        <v>780.92292</v>
      </c>
      <c r="U83" s="105"/>
      <c r="V83" s="36"/>
      <c r="Y83" s="39"/>
      <c r="AD83" s="51"/>
    </row>
    <row r="84" spans="1:30" s="6" customFormat="1" ht="12.75" customHeight="1">
      <c r="A84" s="117"/>
      <c r="B84" s="111"/>
      <c r="C84" s="200"/>
      <c r="D84" s="201"/>
      <c r="E84" s="100"/>
      <c r="F84" s="101"/>
      <c r="G84" s="120"/>
      <c r="H84" s="121"/>
      <c r="I84" s="35"/>
      <c r="J84" s="84">
        <v>93648.68</v>
      </c>
      <c r="K84" s="104">
        <f>$Z$72+($AD$74*($J84-$Z$71))</f>
        <v>780.604424</v>
      </c>
      <c r="L84" s="105"/>
      <c r="M84" s="61">
        <v>12.51</v>
      </c>
      <c r="N84" s="134">
        <f>0.037-((0.037-0.02)/($J$88-$J$84))*($J84-$J$84)</f>
        <v>0.037</v>
      </c>
      <c r="O84" s="135"/>
      <c r="P84" s="116">
        <f t="shared" si="5"/>
        <v>0.46286999999999995</v>
      </c>
      <c r="Q84" s="107"/>
      <c r="R84" s="193" t="s">
        <v>37</v>
      </c>
      <c r="S84" s="114"/>
      <c r="T84" s="104">
        <f t="shared" si="2"/>
        <v>781.067294</v>
      </c>
      <c r="U84" s="105"/>
      <c r="V84" s="83" t="s">
        <v>59</v>
      </c>
      <c r="Y84" s="39"/>
      <c r="AD84" s="51"/>
    </row>
    <row r="85" spans="1:30" s="6" customFormat="1" ht="12.75" customHeight="1">
      <c r="A85" s="117"/>
      <c r="B85" s="111"/>
      <c r="C85" s="200"/>
      <c r="D85" s="201"/>
      <c r="E85" s="100"/>
      <c r="F85" s="101"/>
      <c r="G85" s="120"/>
      <c r="H85" s="121"/>
      <c r="I85" s="35"/>
      <c r="J85" s="91">
        <f>J83+25</f>
        <v>93650</v>
      </c>
      <c r="K85" s="136">
        <f>$Z$72+($AD$74*($J85-$Z$71))</f>
        <v>780.6134</v>
      </c>
      <c r="L85" s="137"/>
      <c r="M85" s="61">
        <v>12.48</v>
      </c>
      <c r="N85" s="134">
        <f>0.037-((0.037-0.02)/($J$88-$J$84))*($J85-$J$84)</f>
        <v>0.03663824772614972</v>
      </c>
      <c r="O85" s="135"/>
      <c r="P85" s="116">
        <f t="shared" si="5"/>
        <v>0.45724533162234854</v>
      </c>
      <c r="Q85" s="107"/>
      <c r="R85" s="193" t="s">
        <v>37</v>
      </c>
      <c r="S85" s="114"/>
      <c r="T85" s="104">
        <f t="shared" si="2"/>
        <v>781.0706453316224</v>
      </c>
      <c r="U85" s="105"/>
      <c r="V85" s="36"/>
      <c r="Y85" s="39"/>
      <c r="AD85" s="51"/>
    </row>
    <row r="86" spans="1:30" s="6" customFormat="1" ht="12.75" customHeight="1">
      <c r="A86" s="117"/>
      <c r="B86" s="111"/>
      <c r="C86" s="200"/>
      <c r="D86" s="201"/>
      <c r="E86" s="100"/>
      <c r="F86" s="101"/>
      <c r="G86" s="120"/>
      <c r="H86" s="121"/>
      <c r="I86" s="35"/>
      <c r="J86" s="31">
        <f t="shared" si="0"/>
        <v>93675</v>
      </c>
      <c r="K86" s="104">
        <f>$Z$75+($AD$77*($J86-$Z$74))</f>
        <v>780.8537749999999</v>
      </c>
      <c r="L86" s="105"/>
      <c r="M86" s="61">
        <v>12.17</v>
      </c>
      <c r="N86" s="134">
        <f>0.037-((0.037-0.02)/($J$88-$J$84))*($J86-$J$84)</f>
        <v>0.029786878903264036</v>
      </c>
      <c r="O86" s="135"/>
      <c r="P86" s="116">
        <f t="shared" si="5"/>
        <v>0.36250631625272334</v>
      </c>
      <c r="Q86" s="107"/>
      <c r="R86" s="193" t="s">
        <v>37</v>
      </c>
      <c r="S86" s="114"/>
      <c r="T86" s="104">
        <f t="shared" si="2"/>
        <v>781.2162813162527</v>
      </c>
      <c r="U86" s="105"/>
      <c r="V86" s="36"/>
      <c r="Y86" s="39"/>
      <c r="AD86" s="51"/>
    </row>
    <row r="87" spans="1:30" s="6" customFormat="1" ht="12.75" customHeight="1">
      <c r="A87" s="117"/>
      <c r="B87" s="111"/>
      <c r="C87" s="200"/>
      <c r="D87" s="201"/>
      <c r="E87" s="100"/>
      <c r="F87" s="101"/>
      <c r="G87" s="120"/>
      <c r="H87" s="121"/>
      <c r="I87" s="35"/>
      <c r="J87" s="31">
        <f t="shared" si="0"/>
        <v>93700</v>
      </c>
      <c r="K87" s="104">
        <f>$Z$75+($AD$77*($J87-$Z$74))</f>
        <v>781.0941499999999</v>
      </c>
      <c r="L87" s="105"/>
      <c r="M87" s="61">
        <v>12.02</v>
      </c>
      <c r="N87" s="134">
        <f>0.037-((0.037-0.02)/($J$88-$J$84))*($J87-$J$84)</f>
        <v>0.02293551008037835</v>
      </c>
      <c r="O87" s="135"/>
      <c r="P87" s="116">
        <f t="shared" si="5"/>
        <v>0.2756848311661477</v>
      </c>
      <c r="Q87" s="107"/>
      <c r="R87" s="193" t="s">
        <v>37</v>
      </c>
      <c r="S87" s="114"/>
      <c r="T87" s="104">
        <f t="shared" si="2"/>
        <v>781.369834831166</v>
      </c>
      <c r="U87" s="105"/>
      <c r="V87" s="7"/>
      <c r="Y87" s="39"/>
      <c r="AD87" s="51"/>
    </row>
    <row r="88" spans="1:30" s="6" customFormat="1" ht="12.75" customHeight="1">
      <c r="A88" s="117"/>
      <c r="B88" s="111"/>
      <c r="C88" s="200"/>
      <c r="D88" s="201"/>
      <c r="E88" s="100"/>
      <c r="F88" s="101"/>
      <c r="G88" s="120"/>
      <c r="H88" s="121"/>
      <c r="I88" s="35"/>
      <c r="J88" s="86">
        <v>93710.7114</v>
      </c>
      <c r="K88" s="136">
        <f>$Z$75+($AD$77*($J88-$Z$74))</f>
        <v>781.197140111</v>
      </c>
      <c r="L88" s="137"/>
      <c r="M88" s="61">
        <v>12</v>
      </c>
      <c r="N88" s="134">
        <f>0.037-((0.037-0.02)/($J$88-$J$84))*($J88-$J$84)</f>
        <v>0.02</v>
      </c>
      <c r="O88" s="135"/>
      <c r="P88" s="116">
        <f t="shared" si="5"/>
        <v>0.24</v>
      </c>
      <c r="Q88" s="107"/>
      <c r="R88" s="193" t="s">
        <v>37</v>
      </c>
      <c r="S88" s="114"/>
      <c r="T88" s="104">
        <f t="shared" si="2"/>
        <v>781.437140111</v>
      </c>
      <c r="U88" s="105"/>
      <c r="V88" s="54" t="s">
        <v>32</v>
      </c>
      <c r="Y88" s="39"/>
      <c r="AD88" s="51"/>
    </row>
    <row r="89" spans="1:32" s="6" customFormat="1" ht="12.75" customHeight="1">
      <c r="A89" s="131"/>
      <c r="B89" s="124"/>
      <c r="C89" s="204"/>
      <c r="D89" s="205"/>
      <c r="E89" s="132"/>
      <c r="F89" s="133"/>
      <c r="G89" s="131"/>
      <c r="H89" s="124"/>
      <c r="I89" s="66"/>
      <c r="J89" s="67"/>
      <c r="K89" s="127"/>
      <c r="L89" s="124"/>
      <c r="M89" s="66"/>
      <c r="N89" s="127"/>
      <c r="O89" s="124"/>
      <c r="P89" s="131"/>
      <c r="Q89" s="124"/>
      <c r="R89" s="131"/>
      <c r="S89" s="124"/>
      <c r="T89" s="127"/>
      <c r="U89" s="124"/>
      <c r="V89" s="66"/>
      <c r="Y89" s="39"/>
      <c r="Z89"/>
      <c r="AA89"/>
      <c r="AB89"/>
      <c r="AC89"/>
      <c r="AD89" s="44"/>
      <c r="AE89"/>
      <c r="AF89"/>
    </row>
    <row r="90" spans="1:32" s="6" customFormat="1" ht="12.75" customHeight="1">
      <c r="A90" s="115"/>
      <c r="B90" s="111"/>
      <c r="C90" s="115"/>
      <c r="D90" s="111"/>
      <c r="E90" s="115"/>
      <c r="F90" s="111"/>
      <c r="G90" s="115"/>
      <c r="H90" s="111"/>
      <c r="I90" s="7"/>
      <c r="J90" s="31"/>
      <c r="K90" s="110"/>
      <c r="L90" s="111"/>
      <c r="M90" s="7"/>
      <c r="N90" s="110"/>
      <c r="O90" s="111"/>
      <c r="P90" s="110"/>
      <c r="Q90" s="111"/>
      <c r="R90" s="110"/>
      <c r="S90" s="111"/>
      <c r="T90" s="110"/>
      <c r="U90" s="111"/>
      <c r="V90" s="7"/>
      <c r="Y90" s="39"/>
      <c r="Z90"/>
      <c r="AA90"/>
      <c r="AB90"/>
      <c r="AC90"/>
      <c r="AD90" s="44"/>
      <c r="AE90"/>
      <c r="AF90"/>
    </row>
    <row r="91" spans="1:32" s="6" customFormat="1" ht="12.75" customHeight="1">
      <c r="A91" s="115"/>
      <c r="B91" s="111"/>
      <c r="C91" s="115"/>
      <c r="D91" s="111"/>
      <c r="E91" s="115"/>
      <c r="F91" s="111"/>
      <c r="G91" s="115"/>
      <c r="H91" s="111"/>
      <c r="I91" s="7"/>
      <c r="J91" s="31"/>
      <c r="K91" s="110"/>
      <c r="L91" s="111"/>
      <c r="M91" s="7"/>
      <c r="N91" s="110"/>
      <c r="O91" s="111"/>
      <c r="P91" s="110"/>
      <c r="Q91" s="111"/>
      <c r="R91" s="110"/>
      <c r="S91" s="111"/>
      <c r="T91" s="110"/>
      <c r="U91" s="111"/>
      <c r="V91" s="7"/>
      <c r="Y91" s="39"/>
      <c r="Z91"/>
      <c r="AA91"/>
      <c r="AB91"/>
      <c r="AC91"/>
      <c r="AD91" s="44"/>
      <c r="AE91"/>
      <c r="AF91"/>
    </row>
    <row r="92" spans="1:32" s="6" customFormat="1" ht="12.75" customHeight="1">
      <c r="A92" s="115"/>
      <c r="B92" s="111"/>
      <c r="C92" s="115"/>
      <c r="D92" s="111"/>
      <c r="E92" s="115"/>
      <c r="F92" s="111"/>
      <c r="G92" s="115"/>
      <c r="H92" s="111"/>
      <c r="I92" s="7"/>
      <c r="J92" s="31"/>
      <c r="K92" s="110"/>
      <c r="L92" s="111"/>
      <c r="M92" s="7"/>
      <c r="N92" s="110"/>
      <c r="O92" s="111"/>
      <c r="P92" s="110"/>
      <c r="Q92" s="111"/>
      <c r="R92" s="110"/>
      <c r="S92" s="111"/>
      <c r="T92" s="110"/>
      <c r="U92" s="111"/>
      <c r="V92" s="7"/>
      <c r="Y92" s="39"/>
      <c r="Z92"/>
      <c r="AA92"/>
      <c r="AB92"/>
      <c r="AC92"/>
      <c r="AD92" s="44"/>
      <c r="AE92"/>
      <c r="AF92"/>
    </row>
    <row r="93" spans="1:32" s="6" customFormat="1" ht="12.75" customHeight="1">
      <c r="A93" s="115"/>
      <c r="B93" s="111"/>
      <c r="C93" s="115"/>
      <c r="D93" s="111"/>
      <c r="E93" s="115"/>
      <c r="F93" s="111"/>
      <c r="G93" s="115"/>
      <c r="H93" s="111"/>
      <c r="I93" s="7"/>
      <c r="J93" s="31"/>
      <c r="K93" s="110"/>
      <c r="L93" s="111"/>
      <c r="M93" s="7"/>
      <c r="N93" s="110"/>
      <c r="O93" s="111"/>
      <c r="P93" s="110"/>
      <c r="Q93" s="111"/>
      <c r="R93" s="110"/>
      <c r="S93" s="111"/>
      <c r="T93" s="110"/>
      <c r="U93" s="111"/>
      <c r="V93" s="7"/>
      <c r="Y93" s="39"/>
      <c r="Z93"/>
      <c r="AA93"/>
      <c r="AB93"/>
      <c r="AC93"/>
      <c r="AD93" s="44"/>
      <c r="AE93"/>
      <c r="AF93"/>
    </row>
    <row r="94" spans="1:32" s="6" customFormat="1" ht="12.75" customHeight="1">
      <c r="A94" s="115"/>
      <c r="B94" s="111"/>
      <c r="C94" s="115"/>
      <c r="D94" s="111"/>
      <c r="E94" s="115"/>
      <c r="F94" s="111"/>
      <c r="G94" s="115"/>
      <c r="H94" s="111"/>
      <c r="I94" s="7"/>
      <c r="J94" s="31"/>
      <c r="K94" s="110"/>
      <c r="L94" s="111"/>
      <c r="M94" s="7"/>
      <c r="N94" s="110"/>
      <c r="O94" s="111"/>
      <c r="P94" s="110"/>
      <c r="Q94" s="111"/>
      <c r="R94" s="110"/>
      <c r="S94" s="111"/>
      <c r="T94" s="110"/>
      <c r="U94" s="111"/>
      <c r="V94" s="7"/>
      <c r="Y94" s="39"/>
      <c r="Z94"/>
      <c r="AA94"/>
      <c r="AB94"/>
      <c r="AC94"/>
      <c r="AD94" s="44"/>
      <c r="AE94"/>
      <c r="AF94"/>
    </row>
    <row r="95" spans="1:32" s="6" customFormat="1" ht="12.75" customHeight="1">
      <c r="A95" s="115"/>
      <c r="B95" s="111"/>
      <c r="C95" s="115"/>
      <c r="D95" s="111"/>
      <c r="E95" s="115"/>
      <c r="F95" s="111"/>
      <c r="G95" s="115"/>
      <c r="H95" s="111"/>
      <c r="I95" s="7"/>
      <c r="J95" s="31"/>
      <c r="K95" s="110"/>
      <c r="L95" s="111"/>
      <c r="M95" s="7"/>
      <c r="N95" s="110"/>
      <c r="O95" s="111"/>
      <c r="P95" s="110"/>
      <c r="Q95" s="111"/>
      <c r="R95" s="110"/>
      <c r="S95" s="111"/>
      <c r="T95" s="110"/>
      <c r="U95" s="111"/>
      <c r="V95" s="7"/>
      <c r="Y95" s="39"/>
      <c r="Z95"/>
      <c r="AA95"/>
      <c r="AB95"/>
      <c r="AC95"/>
      <c r="AD95" s="44"/>
      <c r="AE95"/>
      <c r="AF95"/>
    </row>
    <row r="96" spans="1:32" s="6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Y96" s="39"/>
      <c r="Z96"/>
      <c r="AA96"/>
      <c r="AB96"/>
      <c r="AC96"/>
      <c r="AD96" s="44"/>
      <c r="AE96"/>
      <c r="AF96"/>
    </row>
    <row r="97" spans="1:32" s="6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Y97" s="39"/>
      <c r="Z97"/>
      <c r="AA97"/>
      <c r="AB97"/>
      <c r="AC97"/>
      <c r="AD97" s="44"/>
      <c r="AE97"/>
      <c r="AF97"/>
    </row>
    <row r="98" spans="1:32" s="6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Y98" s="39"/>
      <c r="Z98"/>
      <c r="AA98"/>
      <c r="AB98"/>
      <c r="AC98"/>
      <c r="AD98" s="44"/>
      <c r="AE98"/>
      <c r="AF98"/>
    </row>
    <row r="99" spans="1:33" s="6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Z99"/>
      <c r="AA99"/>
      <c r="AB99"/>
      <c r="AC99"/>
      <c r="AD99" s="44"/>
      <c r="AE99"/>
      <c r="AF99"/>
      <c r="AG99"/>
    </row>
    <row r="100" spans="1:33" s="6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Z100"/>
      <c r="AA100"/>
      <c r="AB100"/>
      <c r="AC100"/>
      <c r="AD100" s="44"/>
      <c r="AE100"/>
      <c r="AF100"/>
      <c r="AG100"/>
    </row>
    <row r="101" spans="1:33" s="6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Z101"/>
      <c r="AA101"/>
      <c r="AB101"/>
      <c r="AC101"/>
      <c r="AD101" s="44"/>
      <c r="AE101"/>
      <c r="AF101"/>
      <c r="AG101"/>
    </row>
    <row r="102" spans="1:33" s="6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Z102"/>
      <c r="AA102"/>
      <c r="AB102"/>
      <c r="AC102"/>
      <c r="AD102" s="44"/>
      <c r="AE102"/>
      <c r="AF102"/>
      <c r="AG102"/>
    </row>
    <row r="103" spans="1:33" s="6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Z103"/>
      <c r="AA103"/>
      <c r="AB103"/>
      <c r="AC103"/>
      <c r="AD103" s="44"/>
      <c r="AE103"/>
      <c r="AF103"/>
      <c r="AG103"/>
    </row>
    <row r="104" spans="1:33" s="6" customFormat="1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Z104"/>
      <c r="AA104"/>
      <c r="AB104"/>
      <c r="AC104"/>
      <c r="AD104" s="44"/>
      <c r="AE104"/>
      <c r="AF104"/>
      <c r="AG104"/>
    </row>
    <row r="105" spans="1:33" s="6" customFormat="1" ht="12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Z105"/>
      <c r="AA105"/>
      <c r="AB105"/>
      <c r="AC105"/>
      <c r="AD105" s="44"/>
      <c r="AE105"/>
      <c r="AF105"/>
      <c r="AG105"/>
    </row>
    <row r="106" spans="1:33" s="6" customFormat="1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Z106"/>
      <c r="AA106"/>
      <c r="AB106"/>
      <c r="AC106"/>
      <c r="AD106" s="44"/>
      <c r="AE106"/>
      <c r="AF106"/>
      <c r="AG106"/>
    </row>
    <row r="107" spans="1:33" s="6" customFormat="1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Z107"/>
      <c r="AA107"/>
      <c r="AB107"/>
      <c r="AC107"/>
      <c r="AD107" s="44"/>
      <c r="AE107"/>
      <c r="AF107"/>
      <c r="AG107"/>
    </row>
    <row r="108" spans="1:34" s="6" customFormat="1" ht="12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Z108"/>
      <c r="AA108"/>
      <c r="AB108"/>
      <c r="AC108"/>
      <c r="AD108" s="44"/>
      <c r="AE108"/>
      <c r="AF108"/>
      <c r="AG108"/>
      <c r="AH108"/>
    </row>
    <row r="109" spans="1:34" s="6" customFormat="1" ht="12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Z109"/>
      <c r="AA109"/>
      <c r="AB109"/>
      <c r="AC109"/>
      <c r="AD109" s="44"/>
      <c r="AE109"/>
      <c r="AF109"/>
      <c r="AG109"/>
      <c r="AH109"/>
    </row>
    <row r="110" spans="1:34" s="6" customFormat="1" ht="12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Y110"/>
      <c r="Z110"/>
      <c r="AA110"/>
      <c r="AB110"/>
      <c r="AC110"/>
      <c r="AD110" s="44"/>
      <c r="AE110"/>
      <c r="AF110"/>
      <c r="AG110"/>
      <c r="AH110"/>
    </row>
    <row r="111" spans="1:34" s="6" customFormat="1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Y111"/>
      <c r="Z111"/>
      <c r="AA111"/>
      <c r="AB111"/>
      <c r="AC111"/>
      <c r="AD111" s="44"/>
      <c r="AE111"/>
      <c r="AF111"/>
      <c r="AG111"/>
      <c r="AH111"/>
    </row>
    <row r="112" spans="1:34" s="6" customFormat="1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Y112"/>
      <c r="Z112"/>
      <c r="AA112"/>
      <c r="AB112"/>
      <c r="AC112"/>
      <c r="AD112" s="44"/>
      <c r="AE112"/>
      <c r="AF112"/>
      <c r="AG112"/>
      <c r="AH112"/>
    </row>
    <row r="113" spans="1:34" s="6" customFormat="1" ht="12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Y113"/>
      <c r="Z113"/>
      <c r="AA113"/>
      <c r="AB113"/>
      <c r="AC113"/>
      <c r="AD113" s="44"/>
      <c r="AE113"/>
      <c r="AF113"/>
      <c r="AG113"/>
      <c r="AH113"/>
    </row>
    <row r="114" spans="1:35" s="6" customFormat="1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Y114"/>
      <c r="Z114"/>
      <c r="AA114"/>
      <c r="AB114"/>
      <c r="AC114"/>
      <c r="AD114" s="44"/>
      <c r="AE114"/>
      <c r="AF114"/>
      <c r="AG114"/>
      <c r="AH114"/>
      <c r="AI114"/>
    </row>
    <row r="115" spans="1:35" s="6" customFormat="1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Y115"/>
      <c r="Z115"/>
      <c r="AA115"/>
      <c r="AB115"/>
      <c r="AC115"/>
      <c r="AD115" s="44"/>
      <c r="AE115"/>
      <c r="AF115"/>
      <c r="AG115"/>
      <c r="AH115"/>
      <c r="AI115"/>
    </row>
    <row r="116" spans="1:35" s="6" customFormat="1" ht="12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Y116"/>
      <c r="Z116"/>
      <c r="AA116"/>
      <c r="AB116"/>
      <c r="AC116"/>
      <c r="AD116" s="44"/>
      <c r="AE116"/>
      <c r="AF116"/>
      <c r="AG116"/>
      <c r="AH116"/>
      <c r="AI116"/>
    </row>
    <row r="117" spans="1:35" s="6" customFormat="1" ht="12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Y117"/>
      <c r="Z117"/>
      <c r="AA117"/>
      <c r="AB117"/>
      <c r="AC117"/>
      <c r="AD117" s="44"/>
      <c r="AE117"/>
      <c r="AF117"/>
      <c r="AG117"/>
      <c r="AH117"/>
      <c r="AI117"/>
    </row>
    <row r="118" spans="1:35" s="6" customFormat="1" ht="12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Y118"/>
      <c r="Z118"/>
      <c r="AA118"/>
      <c r="AB118"/>
      <c r="AC118"/>
      <c r="AD118" s="44"/>
      <c r="AE118"/>
      <c r="AF118"/>
      <c r="AG118"/>
      <c r="AH118"/>
      <c r="AI118"/>
    </row>
    <row r="119" spans="1:35" s="6" customFormat="1" ht="12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Y119"/>
      <c r="Z119"/>
      <c r="AA119"/>
      <c r="AB119"/>
      <c r="AC119"/>
      <c r="AD119" s="44"/>
      <c r="AE119"/>
      <c r="AF119"/>
      <c r="AG119"/>
      <c r="AH119"/>
      <c r="AI119"/>
    </row>
    <row r="120" spans="1:35" s="6" customFormat="1" ht="12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Y120"/>
      <c r="Z120"/>
      <c r="AA120"/>
      <c r="AB120"/>
      <c r="AC120"/>
      <c r="AD120" s="44"/>
      <c r="AE120"/>
      <c r="AF120"/>
      <c r="AG120"/>
      <c r="AH120"/>
      <c r="AI120"/>
    </row>
    <row r="121" spans="1:35" s="6" customFormat="1" ht="12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Y121"/>
      <c r="Z121"/>
      <c r="AA121"/>
      <c r="AB121"/>
      <c r="AC121"/>
      <c r="AD121" s="44"/>
      <c r="AE121"/>
      <c r="AF121"/>
      <c r="AG121"/>
      <c r="AH121"/>
      <c r="AI121"/>
    </row>
    <row r="122" spans="1:35" s="6" customFormat="1" ht="12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Y122"/>
      <c r="Z122"/>
      <c r="AA122"/>
      <c r="AB122"/>
      <c r="AC122"/>
      <c r="AD122" s="44"/>
      <c r="AE122"/>
      <c r="AF122"/>
      <c r="AG122"/>
      <c r="AH122"/>
      <c r="AI122"/>
    </row>
    <row r="123" spans="1:35" s="6" customFormat="1" ht="12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Y123"/>
      <c r="Z123"/>
      <c r="AA123"/>
      <c r="AB123"/>
      <c r="AC123"/>
      <c r="AD123" s="44"/>
      <c r="AE123"/>
      <c r="AF123"/>
      <c r="AG123"/>
      <c r="AH123"/>
      <c r="AI123"/>
    </row>
    <row r="124" spans="1:35" s="6" customFormat="1" ht="12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Y124"/>
      <c r="Z124"/>
      <c r="AA124"/>
      <c r="AB124"/>
      <c r="AC124"/>
      <c r="AD124" s="44"/>
      <c r="AE124"/>
      <c r="AF124"/>
      <c r="AG124"/>
      <c r="AH124"/>
      <c r="AI124"/>
    </row>
    <row r="125" spans="1:35" s="6" customFormat="1" ht="12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Y125"/>
      <c r="Z125"/>
      <c r="AA125"/>
      <c r="AB125"/>
      <c r="AC125"/>
      <c r="AD125" s="44"/>
      <c r="AE125"/>
      <c r="AF125"/>
      <c r="AG125"/>
      <c r="AH125"/>
      <c r="AI125"/>
    </row>
    <row r="126" spans="1:35" s="6" customFormat="1" ht="12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Y126"/>
      <c r="Z126"/>
      <c r="AA126"/>
      <c r="AB126"/>
      <c r="AC126"/>
      <c r="AD126" s="44"/>
      <c r="AE126"/>
      <c r="AF126"/>
      <c r="AG126"/>
      <c r="AH126"/>
      <c r="AI126"/>
    </row>
    <row r="127" spans="1:35" s="6" customFormat="1" ht="12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Y127"/>
      <c r="Z127"/>
      <c r="AA127"/>
      <c r="AB127"/>
      <c r="AC127"/>
      <c r="AD127" s="44"/>
      <c r="AE127"/>
      <c r="AF127"/>
      <c r="AG127"/>
      <c r="AH127"/>
      <c r="AI127"/>
    </row>
    <row r="128" spans="1:35" s="6" customFormat="1" ht="12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Y128"/>
      <c r="Z128"/>
      <c r="AA128"/>
      <c r="AB128"/>
      <c r="AC128"/>
      <c r="AD128" s="44"/>
      <c r="AE128"/>
      <c r="AF128"/>
      <c r="AG128"/>
      <c r="AH128"/>
      <c r="AI128"/>
    </row>
    <row r="129" spans="1:35" s="6" customFormat="1" ht="12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Y129"/>
      <c r="Z129"/>
      <c r="AA129"/>
      <c r="AB129"/>
      <c r="AC129"/>
      <c r="AD129" s="44"/>
      <c r="AE129"/>
      <c r="AF129"/>
      <c r="AG129"/>
      <c r="AH129"/>
      <c r="AI129"/>
    </row>
    <row r="130" spans="1:35" s="6" customFormat="1" ht="12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Y130"/>
      <c r="Z130"/>
      <c r="AA130"/>
      <c r="AB130"/>
      <c r="AC130"/>
      <c r="AD130" s="44"/>
      <c r="AE130"/>
      <c r="AF130"/>
      <c r="AG130"/>
      <c r="AH130"/>
      <c r="AI130"/>
    </row>
    <row r="131" spans="1:35" s="6" customFormat="1" ht="12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Y131"/>
      <c r="Z131"/>
      <c r="AA131"/>
      <c r="AB131"/>
      <c r="AC131"/>
      <c r="AD131" s="44"/>
      <c r="AE131"/>
      <c r="AF131"/>
      <c r="AG131"/>
      <c r="AH131"/>
      <c r="AI131"/>
    </row>
  </sheetData>
  <sheetProtection/>
  <mergeCells count="727">
    <mergeCell ref="T79:U79"/>
    <mergeCell ref="R67:S67"/>
    <mergeCell ref="T67:U67"/>
    <mergeCell ref="A79:B79"/>
    <mergeCell ref="C79:D79"/>
    <mergeCell ref="E79:F79"/>
    <mergeCell ref="G79:H79"/>
    <mergeCell ref="K79:L79"/>
    <mergeCell ref="N79:O79"/>
    <mergeCell ref="P79:Q79"/>
    <mergeCell ref="R79:S79"/>
    <mergeCell ref="P53:Q53"/>
    <mergeCell ref="R53:S53"/>
    <mergeCell ref="T53:U53"/>
    <mergeCell ref="A67:B67"/>
    <mergeCell ref="C67:D67"/>
    <mergeCell ref="E67:F67"/>
    <mergeCell ref="G67:H67"/>
    <mergeCell ref="K67:L67"/>
    <mergeCell ref="N67:O67"/>
    <mergeCell ref="P67:Q67"/>
    <mergeCell ref="A53:B53"/>
    <mergeCell ref="C53:D53"/>
    <mergeCell ref="E53:F53"/>
    <mergeCell ref="G53:H53"/>
    <mergeCell ref="K53:L53"/>
    <mergeCell ref="N53:O53"/>
    <mergeCell ref="C65:D65"/>
    <mergeCell ref="E65:F65"/>
    <mergeCell ref="G65:H65"/>
    <mergeCell ref="G88:H88"/>
    <mergeCell ref="C89:D89"/>
    <mergeCell ref="E89:F89"/>
    <mergeCell ref="C86:D86"/>
    <mergeCell ref="E86:F86"/>
    <mergeCell ref="G86:H86"/>
    <mergeCell ref="C87:D87"/>
    <mergeCell ref="E87:F87"/>
    <mergeCell ref="C83:D83"/>
    <mergeCell ref="E83:F83"/>
    <mergeCell ref="G83:H83"/>
    <mergeCell ref="C84:D84"/>
    <mergeCell ref="E84:F84"/>
    <mergeCell ref="G84:H84"/>
    <mergeCell ref="C80:D80"/>
    <mergeCell ref="E80:F80"/>
    <mergeCell ref="G80:H80"/>
    <mergeCell ref="C81:D81"/>
    <mergeCell ref="E81:F81"/>
    <mergeCell ref="G81:H81"/>
    <mergeCell ref="C75:D75"/>
    <mergeCell ref="E75:F75"/>
    <mergeCell ref="G75:H75"/>
    <mergeCell ref="G77:H77"/>
    <mergeCell ref="C78:D78"/>
    <mergeCell ref="E78:F78"/>
    <mergeCell ref="G78:H78"/>
    <mergeCell ref="C71:D71"/>
    <mergeCell ref="E71:F71"/>
    <mergeCell ref="G71:H71"/>
    <mergeCell ref="E73:F73"/>
    <mergeCell ref="G73:H73"/>
    <mergeCell ref="C74:D74"/>
    <mergeCell ref="E74:F74"/>
    <mergeCell ref="G74:H74"/>
    <mergeCell ref="C69:D69"/>
    <mergeCell ref="E69:F69"/>
    <mergeCell ref="G69:H69"/>
    <mergeCell ref="C70:D70"/>
    <mergeCell ref="E70:F70"/>
    <mergeCell ref="G70:H70"/>
    <mergeCell ref="G66:H66"/>
    <mergeCell ref="C68:D68"/>
    <mergeCell ref="E68:F68"/>
    <mergeCell ref="G68:H68"/>
    <mergeCell ref="E62:F62"/>
    <mergeCell ref="G62:H62"/>
    <mergeCell ref="C63:D63"/>
    <mergeCell ref="E63:F63"/>
    <mergeCell ref="G63:H63"/>
    <mergeCell ref="C64:D64"/>
    <mergeCell ref="E64:F64"/>
    <mergeCell ref="G64:H64"/>
    <mergeCell ref="E58:F58"/>
    <mergeCell ref="G58:H58"/>
    <mergeCell ref="C59:D59"/>
    <mergeCell ref="E59:F59"/>
    <mergeCell ref="G59:H59"/>
    <mergeCell ref="C60:D60"/>
    <mergeCell ref="E60:F60"/>
    <mergeCell ref="G60:H60"/>
    <mergeCell ref="T95:U95"/>
    <mergeCell ref="K69:L69"/>
    <mergeCell ref="T69:U69"/>
    <mergeCell ref="K70:L70"/>
    <mergeCell ref="R94:S94"/>
    <mergeCell ref="T94:U94"/>
    <mergeCell ref="P95:Q95"/>
    <mergeCell ref="R95:S95"/>
    <mergeCell ref="P93:Q93"/>
    <mergeCell ref="R93:S93"/>
    <mergeCell ref="A95:B95"/>
    <mergeCell ref="C95:D95"/>
    <mergeCell ref="E95:F95"/>
    <mergeCell ref="G95:H95"/>
    <mergeCell ref="K95:L95"/>
    <mergeCell ref="N95:O95"/>
    <mergeCell ref="T93:U93"/>
    <mergeCell ref="A94:B94"/>
    <mergeCell ref="C94:D94"/>
    <mergeCell ref="E94:F94"/>
    <mergeCell ref="G94:H94"/>
    <mergeCell ref="K94:L94"/>
    <mergeCell ref="N94:O94"/>
    <mergeCell ref="P94:Q94"/>
    <mergeCell ref="A93:B93"/>
    <mergeCell ref="C93:D93"/>
    <mergeCell ref="E93:F93"/>
    <mergeCell ref="G93:H93"/>
    <mergeCell ref="K93:L93"/>
    <mergeCell ref="N93:O93"/>
    <mergeCell ref="T91:U91"/>
    <mergeCell ref="A92:B92"/>
    <mergeCell ref="C92:D92"/>
    <mergeCell ref="E92:F92"/>
    <mergeCell ref="G92:H92"/>
    <mergeCell ref="K92:L92"/>
    <mergeCell ref="N92:O92"/>
    <mergeCell ref="P92:Q92"/>
    <mergeCell ref="R92:S92"/>
    <mergeCell ref="T92:U92"/>
    <mergeCell ref="R90:S90"/>
    <mergeCell ref="T90:U90"/>
    <mergeCell ref="P91:Q91"/>
    <mergeCell ref="R91:S91"/>
    <mergeCell ref="A91:B91"/>
    <mergeCell ref="C91:D91"/>
    <mergeCell ref="E91:F91"/>
    <mergeCell ref="G91:H91"/>
    <mergeCell ref="K91:L91"/>
    <mergeCell ref="N91:O91"/>
    <mergeCell ref="T89:U89"/>
    <mergeCell ref="A90:B90"/>
    <mergeCell ref="C90:D90"/>
    <mergeCell ref="E90:F90"/>
    <mergeCell ref="G90:H90"/>
    <mergeCell ref="K90:L90"/>
    <mergeCell ref="N90:O90"/>
    <mergeCell ref="P90:Q90"/>
    <mergeCell ref="A89:B89"/>
    <mergeCell ref="R89:S89"/>
    <mergeCell ref="P89:Q89"/>
    <mergeCell ref="G89:H89"/>
    <mergeCell ref="K89:L89"/>
    <mergeCell ref="N89:O89"/>
    <mergeCell ref="T87:U87"/>
    <mergeCell ref="A88:B88"/>
    <mergeCell ref="R88:S88"/>
    <mergeCell ref="P88:Q88"/>
    <mergeCell ref="N88:O88"/>
    <mergeCell ref="K88:L88"/>
    <mergeCell ref="T88:U88"/>
    <mergeCell ref="T86:U86"/>
    <mergeCell ref="A87:B87"/>
    <mergeCell ref="R87:S87"/>
    <mergeCell ref="P87:Q87"/>
    <mergeCell ref="N87:O87"/>
    <mergeCell ref="K87:L87"/>
    <mergeCell ref="G87:H87"/>
    <mergeCell ref="C88:D88"/>
    <mergeCell ref="E88:F88"/>
    <mergeCell ref="T85:U85"/>
    <mergeCell ref="A86:B86"/>
    <mergeCell ref="R86:S86"/>
    <mergeCell ref="P86:Q86"/>
    <mergeCell ref="N86:O86"/>
    <mergeCell ref="K86:L86"/>
    <mergeCell ref="A85:B85"/>
    <mergeCell ref="R85:S85"/>
    <mergeCell ref="P85:Q85"/>
    <mergeCell ref="N85:O85"/>
    <mergeCell ref="K85:L85"/>
    <mergeCell ref="C85:D85"/>
    <mergeCell ref="E85:F85"/>
    <mergeCell ref="G85:H85"/>
    <mergeCell ref="T82:U82"/>
    <mergeCell ref="A83:B83"/>
    <mergeCell ref="R83:S83"/>
    <mergeCell ref="P83:Q83"/>
    <mergeCell ref="N83:O83"/>
    <mergeCell ref="K83:L83"/>
    <mergeCell ref="T83:U83"/>
    <mergeCell ref="T81:U81"/>
    <mergeCell ref="A82:B82"/>
    <mergeCell ref="R82:S82"/>
    <mergeCell ref="P82:Q82"/>
    <mergeCell ref="N82:O82"/>
    <mergeCell ref="K82:L82"/>
    <mergeCell ref="C82:D82"/>
    <mergeCell ref="E82:F82"/>
    <mergeCell ref="G82:H82"/>
    <mergeCell ref="T80:U80"/>
    <mergeCell ref="A81:B81"/>
    <mergeCell ref="R81:S81"/>
    <mergeCell ref="P81:Q81"/>
    <mergeCell ref="N81:O81"/>
    <mergeCell ref="K81:L81"/>
    <mergeCell ref="A80:B80"/>
    <mergeCell ref="R80:S80"/>
    <mergeCell ref="P80:Q80"/>
    <mergeCell ref="N80:O80"/>
    <mergeCell ref="K80:L80"/>
    <mergeCell ref="T77:U77"/>
    <mergeCell ref="A78:B78"/>
    <mergeCell ref="R78:S78"/>
    <mergeCell ref="P78:Q78"/>
    <mergeCell ref="N78:O78"/>
    <mergeCell ref="K78:L78"/>
    <mergeCell ref="T78:U78"/>
    <mergeCell ref="A77:B77"/>
    <mergeCell ref="R77:S77"/>
    <mergeCell ref="P77:Q77"/>
    <mergeCell ref="N77:O77"/>
    <mergeCell ref="K77:L77"/>
    <mergeCell ref="C77:D77"/>
    <mergeCell ref="E77:F77"/>
    <mergeCell ref="T76:U76"/>
    <mergeCell ref="K48:L48"/>
    <mergeCell ref="N48:O48"/>
    <mergeCell ref="P48:Q48"/>
    <mergeCell ref="R48:S48"/>
    <mergeCell ref="T48:U48"/>
    <mergeCell ref="K52:L52"/>
    <mergeCell ref="P51:Q51"/>
    <mergeCell ref="R51:S51"/>
    <mergeCell ref="T51:U51"/>
    <mergeCell ref="R50:S50"/>
    <mergeCell ref="A76:B76"/>
    <mergeCell ref="R76:S76"/>
    <mergeCell ref="P76:Q76"/>
    <mergeCell ref="N76:O76"/>
    <mergeCell ref="K76:L76"/>
    <mergeCell ref="C76:D76"/>
    <mergeCell ref="E76:F76"/>
    <mergeCell ref="G76:H76"/>
    <mergeCell ref="T75:U75"/>
    <mergeCell ref="K30:L30"/>
    <mergeCell ref="N30:O30"/>
    <mergeCell ref="P30:Q30"/>
    <mergeCell ref="R30:S30"/>
    <mergeCell ref="T30:U30"/>
    <mergeCell ref="K39:L39"/>
    <mergeCell ref="N39:O39"/>
    <mergeCell ref="P39:Q39"/>
    <mergeCell ref="R39:S39"/>
    <mergeCell ref="T74:U74"/>
    <mergeCell ref="A75:B75"/>
    <mergeCell ref="R75:S75"/>
    <mergeCell ref="P75:Q75"/>
    <mergeCell ref="N75:O75"/>
    <mergeCell ref="K75:L75"/>
    <mergeCell ref="A74:B74"/>
    <mergeCell ref="R74:S74"/>
    <mergeCell ref="P74:Q74"/>
    <mergeCell ref="N74:O74"/>
    <mergeCell ref="K74:L74"/>
    <mergeCell ref="T39:U39"/>
    <mergeCell ref="A48:B48"/>
    <mergeCell ref="C48:D48"/>
    <mergeCell ref="E48:F48"/>
    <mergeCell ref="G48:H48"/>
    <mergeCell ref="A39:B39"/>
    <mergeCell ref="C39:D39"/>
    <mergeCell ref="E39:F39"/>
    <mergeCell ref="G39:H39"/>
    <mergeCell ref="A73:B73"/>
    <mergeCell ref="R73:S73"/>
    <mergeCell ref="P73:Q73"/>
    <mergeCell ref="N73:O73"/>
    <mergeCell ref="K73:L73"/>
    <mergeCell ref="T73:U73"/>
    <mergeCell ref="C73:D73"/>
    <mergeCell ref="T72:U72"/>
    <mergeCell ref="A69:B69"/>
    <mergeCell ref="R69:S69"/>
    <mergeCell ref="P69:Q69"/>
    <mergeCell ref="N69:O69"/>
    <mergeCell ref="T70:U70"/>
    <mergeCell ref="A70:B70"/>
    <mergeCell ref="R70:S70"/>
    <mergeCell ref="P70:Q70"/>
    <mergeCell ref="A72:B72"/>
    <mergeCell ref="R72:S72"/>
    <mergeCell ref="P72:Q72"/>
    <mergeCell ref="N72:O72"/>
    <mergeCell ref="K72:L72"/>
    <mergeCell ref="C72:D72"/>
    <mergeCell ref="E72:F72"/>
    <mergeCell ref="G72:H72"/>
    <mergeCell ref="A30:B30"/>
    <mergeCell ref="C30:D30"/>
    <mergeCell ref="E30:F30"/>
    <mergeCell ref="G30:H30"/>
    <mergeCell ref="A52:B52"/>
    <mergeCell ref="R52:S52"/>
    <mergeCell ref="P52:Q52"/>
    <mergeCell ref="N52:O52"/>
    <mergeCell ref="C52:D52"/>
    <mergeCell ref="E52:F52"/>
    <mergeCell ref="T66:U66"/>
    <mergeCell ref="A71:B71"/>
    <mergeCell ref="R71:S71"/>
    <mergeCell ref="P71:Q71"/>
    <mergeCell ref="N71:O71"/>
    <mergeCell ref="K71:L71"/>
    <mergeCell ref="T71:U71"/>
    <mergeCell ref="A66:B66"/>
    <mergeCell ref="R66:S66"/>
    <mergeCell ref="P66:Q66"/>
    <mergeCell ref="N66:O66"/>
    <mergeCell ref="K66:L66"/>
    <mergeCell ref="C66:D66"/>
    <mergeCell ref="E66:F66"/>
    <mergeCell ref="T65:U65"/>
    <mergeCell ref="T52:U52"/>
    <mergeCell ref="T55:U55"/>
    <mergeCell ref="K64:L64"/>
    <mergeCell ref="T64:U64"/>
    <mergeCell ref="T62:U62"/>
    <mergeCell ref="A65:B65"/>
    <mergeCell ref="R65:S65"/>
    <mergeCell ref="P65:Q65"/>
    <mergeCell ref="N65:O65"/>
    <mergeCell ref="K65:L65"/>
    <mergeCell ref="T63:U63"/>
    <mergeCell ref="A64:B64"/>
    <mergeCell ref="R64:S64"/>
    <mergeCell ref="P64:Q64"/>
    <mergeCell ref="N64:O64"/>
    <mergeCell ref="A63:B63"/>
    <mergeCell ref="R63:S63"/>
    <mergeCell ref="P63:Q63"/>
    <mergeCell ref="N63:O63"/>
    <mergeCell ref="K63:L63"/>
    <mergeCell ref="T61:U61"/>
    <mergeCell ref="A62:B62"/>
    <mergeCell ref="R62:S62"/>
    <mergeCell ref="P62:Q62"/>
    <mergeCell ref="N62:O62"/>
    <mergeCell ref="K62:L62"/>
    <mergeCell ref="A61:B61"/>
    <mergeCell ref="R61:S61"/>
    <mergeCell ref="P61:Q61"/>
    <mergeCell ref="N61:O61"/>
    <mergeCell ref="K61:L61"/>
    <mergeCell ref="C61:D61"/>
    <mergeCell ref="E61:F61"/>
    <mergeCell ref="G61:H61"/>
    <mergeCell ref="C62:D62"/>
    <mergeCell ref="A60:B60"/>
    <mergeCell ref="R60:S60"/>
    <mergeCell ref="P60:Q60"/>
    <mergeCell ref="N60:O60"/>
    <mergeCell ref="K60:L60"/>
    <mergeCell ref="T60:U60"/>
    <mergeCell ref="A59:B59"/>
    <mergeCell ref="R59:S59"/>
    <mergeCell ref="P59:Q59"/>
    <mergeCell ref="N59:O59"/>
    <mergeCell ref="K59:L59"/>
    <mergeCell ref="T59:U59"/>
    <mergeCell ref="A58:B58"/>
    <mergeCell ref="R58:S58"/>
    <mergeCell ref="P58:Q58"/>
    <mergeCell ref="N58:O58"/>
    <mergeCell ref="K58:L58"/>
    <mergeCell ref="A57:B57"/>
    <mergeCell ref="R57:S57"/>
    <mergeCell ref="P57:Q57"/>
    <mergeCell ref="N57:O57"/>
    <mergeCell ref="C58:D58"/>
    <mergeCell ref="C57:D57"/>
    <mergeCell ref="E57:F57"/>
    <mergeCell ref="G57:H57"/>
    <mergeCell ref="T56:U56"/>
    <mergeCell ref="K68:L68"/>
    <mergeCell ref="T68:U68"/>
    <mergeCell ref="R68:S68"/>
    <mergeCell ref="P68:Q68"/>
    <mergeCell ref="T57:U57"/>
    <mergeCell ref="T58:U58"/>
    <mergeCell ref="T54:U54"/>
    <mergeCell ref="A56:B56"/>
    <mergeCell ref="R56:S56"/>
    <mergeCell ref="P56:Q56"/>
    <mergeCell ref="N56:O56"/>
    <mergeCell ref="K56:L56"/>
    <mergeCell ref="A54:B54"/>
    <mergeCell ref="R54:S54"/>
    <mergeCell ref="P54:Q54"/>
    <mergeCell ref="N54:O54"/>
    <mergeCell ref="C54:D54"/>
    <mergeCell ref="E54:F54"/>
    <mergeCell ref="G54:H54"/>
    <mergeCell ref="N70:O70"/>
    <mergeCell ref="A68:B68"/>
    <mergeCell ref="N68:O68"/>
    <mergeCell ref="A55:B55"/>
    <mergeCell ref="E56:F56"/>
    <mergeCell ref="G56:H56"/>
    <mergeCell ref="K57:L57"/>
    <mergeCell ref="P55:Q55"/>
    <mergeCell ref="N55:O55"/>
    <mergeCell ref="C55:D55"/>
    <mergeCell ref="A51:B51"/>
    <mergeCell ref="C51:D51"/>
    <mergeCell ref="E51:F51"/>
    <mergeCell ref="G51:H51"/>
    <mergeCell ref="K51:L51"/>
    <mergeCell ref="N51:O51"/>
    <mergeCell ref="K54:L54"/>
    <mergeCell ref="N84:O84"/>
    <mergeCell ref="A84:B84"/>
    <mergeCell ref="R84:S84"/>
    <mergeCell ref="P84:Q84"/>
    <mergeCell ref="K84:L84"/>
    <mergeCell ref="K55:L55"/>
    <mergeCell ref="E55:F55"/>
    <mergeCell ref="G55:H55"/>
    <mergeCell ref="C56:D56"/>
    <mergeCell ref="R55:S55"/>
    <mergeCell ref="T49:U49"/>
    <mergeCell ref="A50:B50"/>
    <mergeCell ref="C50:D50"/>
    <mergeCell ref="E50:F50"/>
    <mergeCell ref="G50:H50"/>
    <mergeCell ref="K50:L50"/>
    <mergeCell ref="N50:O50"/>
    <mergeCell ref="P50:Q50"/>
    <mergeCell ref="T50:U50"/>
    <mergeCell ref="R47:S47"/>
    <mergeCell ref="T47:U47"/>
    <mergeCell ref="A49:B49"/>
    <mergeCell ref="C49:D49"/>
    <mergeCell ref="E49:F49"/>
    <mergeCell ref="G49:H49"/>
    <mergeCell ref="K49:L49"/>
    <mergeCell ref="N49:O49"/>
    <mergeCell ref="P49:Q49"/>
    <mergeCell ref="R49:S49"/>
    <mergeCell ref="P46:Q46"/>
    <mergeCell ref="R46:S46"/>
    <mergeCell ref="T46:U46"/>
    <mergeCell ref="A47:B47"/>
    <mergeCell ref="C47:D47"/>
    <mergeCell ref="E47:F47"/>
    <mergeCell ref="G47:H47"/>
    <mergeCell ref="K47:L47"/>
    <mergeCell ref="N47:O47"/>
    <mergeCell ref="P47:Q47"/>
    <mergeCell ref="A46:B46"/>
    <mergeCell ref="C46:D46"/>
    <mergeCell ref="E46:F46"/>
    <mergeCell ref="G46:H46"/>
    <mergeCell ref="K46:L46"/>
    <mergeCell ref="N46:O46"/>
    <mergeCell ref="T44:U44"/>
    <mergeCell ref="A45:B45"/>
    <mergeCell ref="C45:D45"/>
    <mergeCell ref="E45:F45"/>
    <mergeCell ref="G45:H45"/>
    <mergeCell ref="K45:L45"/>
    <mergeCell ref="N45:O45"/>
    <mergeCell ref="P45:Q45"/>
    <mergeCell ref="R45:S45"/>
    <mergeCell ref="T45:U45"/>
    <mergeCell ref="R43:S43"/>
    <mergeCell ref="T43:U43"/>
    <mergeCell ref="A44:B44"/>
    <mergeCell ref="C44:D44"/>
    <mergeCell ref="E44:F44"/>
    <mergeCell ref="G44:H44"/>
    <mergeCell ref="K44:L44"/>
    <mergeCell ref="N44:O44"/>
    <mergeCell ref="P44:Q44"/>
    <mergeCell ref="R44:S44"/>
    <mergeCell ref="P42:Q42"/>
    <mergeCell ref="R42:S42"/>
    <mergeCell ref="T42:U42"/>
    <mergeCell ref="A43:B43"/>
    <mergeCell ref="C43:D43"/>
    <mergeCell ref="E43:F43"/>
    <mergeCell ref="G43:H43"/>
    <mergeCell ref="K43:L43"/>
    <mergeCell ref="N43:O43"/>
    <mergeCell ref="P43:Q43"/>
    <mergeCell ref="A42:B42"/>
    <mergeCell ref="C42:D42"/>
    <mergeCell ref="E42:F42"/>
    <mergeCell ref="G42:H42"/>
    <mergeCell ref="K42:L42"/>
    <mergeCell ref="N42:O42"/>
    <mergeCell ref="T40:U40"/>
    <mergeCell ref="A41:B41"/>
    <mergeCell ref="C41:D41"/>
    <mergeCell ref="E41:F41"/>
    <mergeCell ref="G41:H41"/>
    <mergeCell ref="K41:L41"/>
    <mergeCell ref="N41:O41"/>
    <mergeCell ref="P41:Q41"/>
    <mergeCell ref="R41:S41"/>
    <mergeCell ref="T41:U41"/>
    <mergeCell ref="R38:S38"/>
    <mergeCell ref="T38:U38"/>
    <mergeCell ref="A40:B40"/>
    <mergeCell ref="C40:D40"/>
    <mergeCell ref="E40:F40"/>
    <mergeCell ref="G40:H40"/>
    <mergeCell ref="K40:L40"/>
    <mergeCell ref="N40:O40"/>
    <mergeCell ref="P40:Q40"/>
    <mergeCell ref="R40:S40"/>
    <mergeCell ref="P37:Q37"/>
    <mergeCell ref="R37:S37"/>
    <mergeCell ref="T37:U37"/>
    <mergeCell ref="A38:B38"/>
    <mergeCell ref="C38:D38"/>
    <mergeCell ref="E38:F38"/>
    <mergeCell ref="G38:H38"/>
    <mergeCell ref="K38:L38"/>
    <mergeCell ref="N38:O38"/>
    <mergeCell ref="P38:Q38"/>
    <mergeCell ref="A37:B37"/>
    <mergeCell ref="C37:D37"/>
    <mergeCell ref="E37:F37"/>
    <mergeCell ref="G37:H37"/>
    <mergeCell ref="K37:L37"/>
    <mergeCell ref="N37:O37"/>
    <mergeCell ref="T35:U35"/>
    <mergeCell ref="A36:B36"/>
    <mergeCell ref="C36:D36"/>
    <mergeCell ref="E36:F36"/>
    <mergeCell ref="G36:H36"/>
    <mergeCell ref="K36:L36"/>
    <mergeCell ref="N36:O36"/>
    <mergeCell ref="P36:Q36"/>
    <mergeCell ref="R36:S36"/>
    <mergeCell ref="T36:U36"/>
    <mergeCell ref="R34:S34"/>
    <mergeCell ref="T34:U34"/>
    <mergeCell ref="A35:B35"/>
    <mergeCell ref="C35:D35"/>
    <mergeCell ref="E35:F35"/>
    <mergeCell ref="G35:H35"/>
    <mergeCell ref="K35:L35"/>
    <mergeCell ref="N35:O35"/>
    <mergeCell ref="P35:Q35"/>
    <mergeCell ref="R35:S35"/>
    <mergeCell ref="P33:Q33"/>
    <mergeCell ref="R33:S33"/>
    <mergeCell ref="T33:U33"/>
    <mergeCell ref="A34:B34"/>
    <mergeCell ref="C34:D34"/>
    <mergeCell ref="E34:F34"/>
    <mergeCell ref="G34:H34"/>
    <mergeCell ref="K34:L34"/>
    <mergeCell ref="N34:O34"/>
    <mergeCell ref="P34:Q34"/>
    <mergeCell ref="A33:B33"/>
    <mergeCell ref="C33:D33"/>
    <mergeCell ref="E33:F33"/>
    <mergeCell ref="G33:H33"/>
    <mergeCell ref="K33:L33"/>
    <mergeCell ref="N33:O33"/>
    <mergeCell ref="T31:U31"/>
    <mergeCell ref="A32:B32"/>
    <mergeCell ref="C32:D32"/>
    <mergeCell ref="E32:F32"/>
    <mergeCell ref="G32:H32"/>
    <mergeCell ref="K32:L32"/>
    <mergeCell ref="N32:O32"/>
    <mergeCell ref="P32:Q32"/>
    <mergeCell ref="R32:S32"/>
    <mergeCell ref="T32:U32"/>
    <mergeCell ref="R29:S29"/>
    <mergeCell ref="T29:U29"/>
    <mergeCell ref="A31:B31"/>
    <mergeCell ref="C31:D31"/>
    <mergeCell ref="E31:F31"/>
    <mergeCell ref="G31:H31"/>
    <mergeCell ref="K31:L31"/>
    <mergeCell ref="N31:O31"/>
    <mergeCell ref="P31:Q31"/>
    <mergeCell ref="R31:S31"/>
    <mergeCell ref="P28:Q28"/>
    <mergeCell ref="R28:S28"/>
    <mergeCell ref="T28:U28"/>
    <mergeCell ref="A29:B29"/>
    <mergeCell ref="C29:D29"/>
    <mergeCell ref="E29:F29"/>
    <mergeCell ref="G29:H29"/>
    <mergeCell ref="K29:L29"/>
    <mergeCell ref="N29:O29"/>
    <mergeCell ref="P29:Q29"/>
    <mergeCell ref="A28:B28"/>
    <mergeCell ref="C28:D28"/>
    <mergeCell ref="E28:F28"/>
    <mergeCell ref="G28:H28"/>
    <mergeCell ref="K28:L28"/>
    <mergeCell ref="N28:O28"/>
    <mergeCell ref="T26:U26"/>
    <mergeCell ref="A27:B27"/>
    <mergeCell ref="C27:D27"/>
    <mergeCell ref="E27:F27"/>
    <mergeCell ref="G27:H27"/>
    <mergeCell ref="K27:L27"/>
    <mergeCell ref="N27:O27"/>
    <mergeCell ref="P27:Q27"/>
    <mergeCell ref="R27:S27"/>
    <mergeCell ref="T27:U27"/>
    <mergeCell ref="R25:S25"/>
    <mergeCell ref="T25:U25"/>
    <mergeCell ref="A26:B26"/>
    <mergeCell ref="C26:D26"/>
    <mergeCell ref="E26:F26"/>
    <mergeCell ref="G26:H26"/>
    <mergeCell ref="K26:L26"/>
    <mergeCell ref="N26:O26"/>
    <mergeCell ref="P26:Q26"/>
    <mergeCell ref="R26:S26"/>
    <mergeCell ref="C25:D25"/>
    <mergeCell ref="E25:F25"/>
    <mergeCell ref="G25:H25"/>
    <mergeCell ref="K25:L25"/>
    <mergeCell ref="N25:O25"/>
    <mergeCell ref="P25:Q25"/>
    <mergeCell ref="T23:U23"/>
    <mergeCell ref="T84:U84"/>
    <mergeCell ref="A24:B24"/>
    <mergeCell ref="C24:D24"/>
    <mergeCell ref="E24:F24"/>
    <mergeCell ref="G24:H24"/>
    <mergeCell ref="K24:L24"/>
    <mergeCell ref="N24:O24"/>
    <mergeCell ref="T24:U24"/>
    <mergeCell ref="A25:B25"/>
    <mergeCell ref="A23:B23"/>
    <mergeCell ref="C23:D23"/>
    <mergeCell ref="E23:F23"/>
    <mergeCell ref="G23:H23"/>
    <mergeCell ref="K23:L23"/>
    <mergeCell ref="N23:O23"/>
    <mergeCell ref="A22:B22"/>
    <mergeCell ref="C22:D22"/>
    <mergeCell ref="E22:F22"/>
    <mergeCell ref="G22:H22"/>
    <mergeCell ref="K22:L22"/>
    <mergeCell ref="N22:O22"/>
    <mergeCell ref="P22:Q22"/>
    <mergeCell ref="R22:S22"/>
    <mergeCell ref="T22:U22"/>
    <mergeCell ref="R21:S21"/>
    <mergeCell ref="T21:U21"/>
    <mergeCell ref="G52:H52"/>
    <mergeCell ref="P24:Q24"/>
    <mergeCell ref="R24:S24"/>
    <mergeCell ref="P23:Q23"/>
    <mergeCell ref="R23:S23"/>
    <mergeCell ref="P20:Q20"/>
    <mergeCell ref="R20:S20"/>
    <mergeCell ref="T20:U20"/>
    <mergeCell ref="A21:B21"/>
    <mergeCell ref="C21:D21"/>
    <mergeCell ref="E21:F21"/>
    <mergeCell ref="G21:H21"/>
    <mergeCell ref="K21:L21"/>
    <mergeCell ref="N21:O21"/>
    <mergeCell ref="P21:Q21"/>
    <mergeCell ref="N19:O19"/>
    <mergeCell ref="P19:Q19"/>
    <mergeCell ref="R19:S19"/>
    <mergeCell ref="T19:U19"/>
    <mergeCell ref="A20:B20"/>
    <mergeCell ref="C20:D20"/>
    <mergeCell ref="E20:F20"/>
    <mergeCell ref="G20:H20"/>
    <mergeCell ref="K20:L20"/>
    <mergeCell ref="N20:O20"/>
    <mergeCell ref="Q9:Q18"/>
    <mergeCell ref="R9:R18"/>
    <mergeCell ref="S9:S18"/>
    <mergeCell ref="T9:T18"/>
    <mergeCell ref="U9:U18"/>
    <mergeCell ref="A19:B19"/>
    <mergeCell ref="C19:D19"/>
    <mergeCell ref="E19:F19"/>
    <mergeCell ref="G19:H19"/>
    <mergeCell ref="K19:L19"/>
    <mergeCell ref="K9:K18"/>
    <mergeCell ref="L9:L18"/>
    <mergeCell ref="M9:M18"/>
    <mergeCell ref="N9:N18"/>
    <mergeCell ref="O9:O18"/>
    <mergeCell ref="P9:P18"/>
    <mergeCell ref="E9:E18"/>
    <mergeCell ref="F9:F18"/>
    <mergeCell ref="G9:G18"/>
    <mergeCell ref="H9:H18"/>
    <mergeCell ref="I9:I18"/>
    <mergeCell ref="J9:J18"/>
    <mergeCell ref="A6:V6"/>
    <mergeCell ref="A7:I8"/>
    <mergeCell ref="J7:L7"/>
    <mergeCell ref="M7:U8"/>
    <mergeCell ref="V7:V18"/>
    <mergeCell ref="J8:L8"/>
    <mergeCell ref="A9:A18"/>
    <mergeCell ref="B9:B18"/>
    <mergeCell ref="C9:C18"/>
    <mergeCell ref="D9:D18"/>
    <mergeCell ref="A1:V3"/>
    <mergeCell ref="A4:B5"/>
    <mergeCell ref="C4:D5"/>
    <mergeCell ref="E4:J5"/>
    <mergeCell ref="K4:S5"/>
    <mergeCell ref="T4:U5"/>
    <mergeCell ref="V4:V5"/>
  </mergeCells>
  <printOptions/>
  <pageMargins left="0.75" right="0.75" top="1" bottom="1" header="0.5" footer="0.5"/>
  <pageSetup horizontalDpi="600" verticalDpi="600" orientation="landscape" paperSize="17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I126"/>
  <sheetViews>
    <sheetView zoomScale="80" zoomScaleNormal="80" zoomScalePageLayoutView="0" workbookViewId="0" topLeftCell="A1">
      <pane ySplit="18" topLeftCell="A34" activePane="bottomLeft" state="frozen"/>
      <selection pane="topLeft" activeCell="AG57" sqref="AG57"/>
      <selection pane="bottomLeft" activeCell="A51" sqref="A51:IV51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6" max="26" width="17.28125" style="0" customWidth="1"/>
    <col min="30" max="30" width="16.140625" style="44" customWidth="1"/>
  </cols>
  <sheetData>
    <row r="1" spans="1:22" ht="12.75" customHeight="1">
      <c r="A1" s="171" t="s">
        <v>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3"/>
    </row>
    <row r="2" spans="1:22" ht="12.75" customHeight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9" ht="12.75" customHeight="1" thickBot="1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6"/>
      <c r="Z3" s="16"/>
      <c r="AA3" s="11"/>
      <c r="AB3" s="12" t="s">
        <v>17</v>
      </c>
      <c r="AC3" s="13"/>
    </row>
    <row r="4" spans="1:29" ht="12.75" customHeight="1">
      <c r="A4" s="177"/>
      <c r="B4" s="178"/>
      <c r="C4" s="180"/>
      <c r="D4" s="181"/>
      <c r="E4" s="182"/>
      <c r="F4" s="183"/>
      <c r="G4" s="183"/>
      <c r="H4" s="183"/>
      <c r="I4" s="183"/>
      <c r="J4" s="183"/>
      <c r="K4" s="182"/>
      <c r="L4" s="183"/>
      <c r="M4" s="183"/>
      <c r="N4" s="183"/>
      <c r="O4" s="183"/>
      <c r="P4" s="183"/>
      <c r="Q4" s="183"/>
      <c r="R4" s="183"/>
      <c r="S4" s="183"/>
      <c r="T4" s="185"/>
      <c r="U4" s="186"/>
      <c r="V4" s="187"/>
      <c r="Z4" s="10"/>
      <c r="AA4" s="14"/>
      <c r="AB4" s="12"/>
      <c r="AC4" s="12"/>
    </row>
    <row r="5" spans="1:29" ht="12.75" customHeight="1" thickBot="1">
      <c r="A5" s="179"/>
      <c r="B5" s="178"/>
      <c r="C5" s="180"/>
      <c r="D5" s="181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5"/>
      <c r="U5" s="186"/>
      <c r="V5" s="187"/>
      <c r="Z5" s="17"/>
      <c r="AA5" s="14"/>
      <c r="AB5" s="12" t="s">
        <v>18</v>
      </c>
      <c r="AC5" s="12"/>
    </row>
    <row r="6" spans="1:29" ht="12.75" customHeight="1" thickBot="1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90"/>
      <c r="Z6" s="10"/>
      <c r="AA6" s="14"/>
      <c r="AB6" s="12"/>
      <c r="AC6" s="12"/>
    </row>
    <row r="7" spans="1:29" ht="12.75" customHeight="1">
      <c r="A7" s="191" t="s">
        <v>2</v>
      </c>
      <c r="B7" s="160"/>
      <c r="C7" s="160"/>
      <c r="D7" s="160"/>
      <c r="E7" s="160"/>
      <c r="F7" s="160"/>
      <c r="G7" s="160"/>
      <c r="H7" s="160"/>
      <c r="I7" s="161"/>
      <c r="J7" s="156" t="s">
        <v>3</v>
      </c>
      <c r="K7" s="157"/>
      <c r="L7" s="158"/>
      <c r="M7" s="159" t="s">
        <v>5</v>
      </c>
      <c r="N7" s="160"/>
      <c r="O7" s="160"/>
      <c r="P7" s="160"/>
      <c r="Q7" s="160"/>
      <c r="R7" s="160"/>
      <c r="S7" s="160"/>
      <c r="T7" s="160"/>
      <c r="U7" s="161"/>
      <c r="V7" s="165" t="s">
        <v>0</v>
      </c>
      <c r="Z7" s="18"/>
      <c r="AA7" s="14"/>
      <c r="AB7" s="12" t="s">
        <v>19</v>
      </c>
      <c r="AC7" s="12"/>
    </row>
    <row r="8" spans="1:29" ht="12.75" customHeight="1" thickBot="1">
      <c r="A8" s="192"/>
      <c r="B8" s="169"/>
      <c r="C8" s="169"/>
      <c r="D8" s="169"/>
      <c r="E8" s="169"/>
      <c r="F8" s="169"/>
      <c r="G8" s="169"/>
      <c r="H8" s="169"/>
      <c r="I8" s="170"/>
      <c r="J8" s="168" t="s">
        <v>4</v>
      </c>
      <c r="K8" s="169"/>
      <c r="L8" s="170"/>
      <c r="M8" s="162"/>
      <c r="N8" s="163"/>
      <c r="O8" s="163"/>
      <c r="P8" s="163"/>
      <c r="Q8" s="163"/>
      <c r="R8" s="163"/>
      <c r="S8" s="163"/>
      <c r="T8" s="163"/>
      <c r="U8" s="164"/>
      <c r="V8" s="166"/>
      <c r="Z8" s="10"/>
      <c r="AA8" s="14"/>
      <c r="AB8" s="12"/>
      <c r="AC8" s="12"/>
    </row>
    <row r="9" spans="1:29" ht="12.75" customHeight="1">
      <c r="A9" s="150" t="s">
        <v>6</v>
      </c>
      <c r="B9" s="140" t="s">
        <v>7</v>
      </c>
      <c r="C9" s="150" t="s">
        <v>8</v>
      </c>
      <c r="D9" s="140" t="s">
        <v>9</v>
      </c>
      <c r="E9" s="150" t="s">
        <v>7</v>
      </c>
      <c r="F9" s="140" t="s">
        <v>10</v>
      </c>
      <c r="G9" s="150" t="s">
        <v>11</v>
      </c>
      <c r="H9" s="140" t="s">
        <v>12</v>
      </c>
      <c r="I9" s="147" t="s">
        <v>13</v>
      </c>
      <c r="J9" s="147" t="s">
        <v>14</v>
      </c>
      <c r="K9" s="153" t="s">
        <v>15</v>
      </c>
      <c r="L9" s="140" t="s">
        <v>16</v>
      </c>
      <c r="M9" s="147" t="s">
        <v>13</v>
      </c>
      <c r="N9" s="143" t="s">
        <v>11</v>
      </c>
      <c r="O9" s="140" t="s">
        <v>12</v>
      </c>
      <c r="P9" s="143" t="s">
        <v>7</v>
      </c>
      <c r="Q9" s="140" t="s">
        <v>10</v>
      </c>
      <c r="R9" s="143" t="s">
        <v>8</v>
      </c>
      <c r="S9" s="140" t="s">
        <v>9</v>
      </c>
      <c r="T9" s="143" t="s">
        <v>6</v>
      </c>
      <c r="U9" s="140" t="s">
        <v>7</v>
      </c>
      <c r="V9" s="166"/>
      <c r="Z9" s="53"/>
      <c r="AA9" s="14"/>
      <c r="AB9" s="12" t="s">
        <v>20</v>
      </c>
      <c r="AC9" s="12"/>
    </row>
    <row r="10" spans="1:22" ht="12.75" customHeight="1">
      <c r="A10" s="151"/>
      <c r="B10" s="141"/>
      <c r="C10" s="151"/>
      <c r="D10" s="141"/>
      <c r="E10" s="151"/>
      <c r="F10" s="141"/>
      <c r="G10" s="151"/>
      <c r="H10" s="141"/>
      <c r="I10" s="148"/>
      <c r="J10" s="148"/>
      <c r="K10" s="154"/>
      <c r="L10" s="141"/>
      <c r="M10" s="148"/>
      <c r="N10" s="144"/>
      <c r="O10" s="141"/>
      <c r="P10" s="144"/>
      <c r="Q10" s="141"/>
      <c r="R10" s="144"/>
      <c r="S10" s="141"/>
      <c r="T10" s="144"/>
      <c r="U10" s="141"/>
      <c r="V10" s="166"/>
    </row>
    <row r="11" spans="1:22" ht="12.75" customHeight="1">
      <c r="A11" s="151"/>
      <c r="B11" s="141"/>
      <c r="C11" s="151"/>
      <c r="D11" s="141"/>
      <c r="E11" s="151"/>
      <c r="F11" s="141"/>
      <c r="G11" s="151"/>
      <c r="H11" s="141"/>
      <c r="I11" s="148"/>
      <c r="J11" s="148"/>
      <c r="K11" s="154"/>
      <c r="L11" s="141"/>
      <c r="M11" s="148"/>
      <c r="N11" s="144"/>
      <c r="O11" s="141"/>
      <c r="P11" s="144"/>
      <c r="Q11" s="141"/>
      <c r="R11" s="144"/>
      <c r="S11" s="141"/>
      <c r="T11" s="144"/>
      <c r="U11" s="141"/>
      <c r="V11" s="166"/>
    </row>
    <row r="12" spans="1:22" ht="12.75" customHeight="1">
      <c r="A12" s="151"/>
      <c r="B12" s="141"/>
      <c r="C12" s="151"/>
      <c r="D12" s="141"/>
      <c r="E12" s="151"/>
      <c r="F12" s="141"/>
      <c r="G12" s="151"/>
      <c r="H12" s="141"/>
      <c r="I12" s="148"/>
      <c r="J12" s="148"/>
      <c r="K12" s="154"/>
      <c r="L12" s="141"/>
      <c r="M12" s="148"/>
      <c r="N12" s="144"/>
      <c r="O12" s="141"/>
      <c r="P12" s="144"/>
      <c r="Q12" s="141"/>
      <c r="R12" s="144"/>
      <c r="S12" s="141"/>
      <c r="T12" s="144"/>
      <c r="U12" s="141"/>
      <c r="V12" s="166"/>
    </row>
    <row r="13" spans="1:22" ht="12.75" customHeight="1">
      <c r="A13" s="151"/>
      <c r="B13" s="141"/>
      <c r="C13" s="151"/>
      <c r="D13" s="141"/>
      <c r="E13" s="151"/>
      <c r="F13" s="141"/>
      <c r="G13" s="151"/>
      <c r="H13" s="141"/>
      <c r="I13" s="148"/>
      <c r="J13" s="148"/>
      <c r="K13" s="154"/>
      <c r="L13" s="141"/>
      <c r="M13" s="148"/>
      <c r="N13" s="144"/>
      <c r="O13" s="141"/>
      <c r="P13" s="144"/>
      <c r="Q13" s="141"/>
      <c r="R13" s="144"/>
      <c r="S13" s="141"/>
      <c r="T13" s="144"/>
      <c r="U13" s="141"/>
      <c r="V13" s="166"/>
    </row>
    <row r="14" spans="1:22" ht="12.75" customHeight="1">
      <c r="A14" s="151"/>
      <c r="B14" s="141"/>
      <c r="C14" s="151"/>
      <c r="D14" s="141"/>
      <c r="E14" s="151"/>
      <c r="F14" s="141"/>
      <c r="G14" s="151"/>
      <c r="H14" s="141"/>
      <c r="I14" s="148"/>
      <c r="J14" s="148"/>
      <c r="K14" s="154"/>
      <c r="L14" s="141"/>
      <c r="M14" s="148"/>
      <c r="N14" s="144"/>
      <c r="O14" s="141"/>
      <c r="P14" s="144"/>
      <c r="Q14" s="141"/>
      <c r="R14" s="144"/>
      <c r="S14" s="141"/>
      <c r="T14" s="144"/>
      <c r="U14" s="141"/>
      <c r="V14" s="166"/>
    </row>
    <row r="15" spans="1:22" ht="12.75" customHeight="1">
      <c r="A15" s="151"/>
      <c r="B15" s="141"/>
      <c r="C15" s="151"/>
      <c r="D15" s="141"/>
      <c r="E15" s="151"/>
      <c r="F15" s="141"/>
      <c r="G15" s="151"/>
      <c r="H15" s="141"/>
      <c r="I15" s="148"/>
      <c r="J15" s="148"/>
      <c r="K15" s="154"/>
      <c r="L15" s="141"/>
      <c r="M15" s="148"/>
      <c r="N15" s="144"/>
      <c r="O15" s="141"/>
      <c r="P15" s="144"/>
      <c r="Q15" s="141"/>
      <c r="R15" s="144"/>
      <c r="S15" s="141"/>
      <c r="T15" s="144"/>
      <c r="U15" s="141"/>
      <c r="V15" s="166"/>
    </row>
    <row r="16" spans="1:22" ht="12.75" customHeight="1">
      <c r="A16" s="151"/>
      <c r="B16" s="141"/>
      <c r="C16" s="151"/>
      <c r="D16" s="141"/>
      <c r="E16" s="151"/>
      <c r="F16" s="141"/>
      <c r="G16" s="151"/>
      <c r="H16" s="141"/>
      <c r="I16" s="148"/>
      <c r="J16" s="148"/>
      <c r="K16" s="154"/>
      <c r="L16" s="141"/>
      <c r="M16" s="148"/>
      <c r="N16" s="144"/>
      <c r="O16" s="141"/>
      <c r="P16" s="144"/>
      <c r="Q16" s="141"/>
      <c r="R16" s="144"/>
      <c r="S16" s="141"/>
      <c r="T16" s="144"/>
      <c r="U16" s="141"/>
      <c r="V16" s="166"/>
    </row>
    <row r="17" spans="1:22" ht="12.75" customHeight="1">
      <c r="A17" s="151"/>
      <c r="B17" s="141"/>
      <c r="C17" s="151"/>
      <c r="D17" s="141"/>
      <c r="E17" s="151"/>
      <c r="F17" s="141"/>
      <c r="G17" s="151"/>
      <c r="H17" s="141"/>
      <c r="I17" s="148"/>
      <c r="J17" s="148"/>
      <c r="K17" s="154"/>
      <c r="L17" s="141"/>
      <c r="M17" s="148"/>
      <c r="N17" s="144"/>
      <c r="O17" s="141"/>
      <c r="P17" s="144"/>
      <c r="Q17" s="141"/>
      <c r="R17" s="144"/>
      <c r="S17" s="141"/>
      <c r="T17" s="144"/>
      <c r="U17" s="141"/>
      <c r="V17" s="166"/>
    </row>
    <row r="18" spans="1:22" ht="12.75" customHeight="1" thickBot="1">
      <c r="A18" s="152"/>
      <c r="B18" s="142"/>
      <c r="C18" s="152"/>
      <c r="D18" s="142"/>
      <c r="E18" s="152"/>
      <c r="F18" s="142"/>
      <c r="G18" s="152"/>
      <c r="H18" s="142"/>
      <c r="I18" s="149"/>
      <c r="J18" s="149"/>
      <c r="K18" s="155"/>
      <c r="L18" s="142"/>
      <c r="M18" s="149"/>
      <c r="N18" s="145"/>
      <c r="O18" s="142"/>
      <c r="P18" s="145"/>
      <c r="Q18" s="142"/>
      <c r="R18" s="145"/>
      <c r="S18" s="142"/>
      <c r="T18" s="145"/>
      <c r="U18" s="142"/>
      <c r="V18" s="167"/>
    </row>
    <row r="19" spans="1:22" ht="12.75" customHeight="1">
      <c r="A19" s="146"/>
      <c r="B19" s="139"/>
      <c r="C19" s="138"/>
      <c r="D19" s="139"/>
      <c r="E19" s="138"/>
      <c r="F19" s="139"/>
      <c r="G19" s="138"/>
      <c r="H19" s="139"/>
      <c r="I19" s="33"/>
      <c r="J19" s="34"/>
      <c r="K19" s="138"/>
      <c r="L19" s="139"/>
      <c r="M19" s="33"/>
      <c r="N19" s="138"/>
      <c r="O19" s="139"/>
      <c r="P19" s="138"/>
      <c r="Q19" s="139"/>
      <c r="R19" s="138"/>
      <c r="S19" s="139"/>
      <c r="T19" s="138"/>
      <c r="U19" s="139"/>
      <c r="V19" s="33"/>
    </row>
    <row r="20" spans="1:32" s="6" customFormat="1" ht="12.75" customHeight="1">
      <c r="A20" s="97"/>
      <c r="B20" s="98"/>
      <c r="C20" s="99"/>
      <c r="D20" s="98"/>
      <c r="E20" s="100"/>
      <c r="F20" s="101"/>
      <c r="G20" s="99"/>
      <c r="H20" s="98"/>
      <c r="I20" s="37"/>
      <c r="J20" s="41"/>
      <c r="K20" s="112"/>
      <c r="L20" s="101"/>
      <c r="M20" s="7"/>
      <c r="N20" s="110"/>
      <c r="O20" s="111"/>
      <c r="P20" s="110"/>
      <c r="Q20" s="111"/>
      <c r="R20" s="110"/>
      <c r="S20" s="111"/>
      <c r="T20" s="110"/>
      <c r="U20" s="111"/>
      <c r="V20" s="7"/>
      <c r="Y20" s="39"/>
      <c r="Z20" s="24"/>
      <c r="AA20" s="14"/>
      <c r="AB20" s="14"/>
      <c r="AC20" s="15"/>
      <c r="AD20" s="48"/>
      <c r="AE20" s="15"/>
      <c r="AF20" s="20"/>
    </row>
    <row r="21" spans="1:32" s="6" customFormat="1" ht="12.75" customHeight="1">
      <c r="A21" s="97"/>
      <c r="B21" s="98"/>
      <c r="C21" s="99"/>
      <c r="D21" s="98"/>
      <c r="E21" s="100"/>
      <c r="F21" s="101"/>
      <c r="G21" s="99"/>
      <c r="H21" s="98"/>
      <c r="I21" s="37"/>
      <c r="J21" s="41"/>
      <c r="K21" s="118"/>
      <c r="L21" s="119"/>
      <c r="M21" s="7"/>
      <c r="N21" s="110"/>
      <c r="O21" s="111"/>
      <c r="P21" s="110"/>
      <c r="Q21" s="111"/>
      <c r="R21" s="110"/>
      <c r="S21" s="111"/>
      <c r="T21" s="110"/>
      <c r="U21" s="111"/>
      <c r="V21" s="7"/>
      <c r="Y21" s="39"/>
      <c r="Z21" s="25"/>
      <c r="AA21" s="19"/>
      <c r="AB21" s="8"/>
      <c r="AC21" s="9"/>
      <c r="AD21" s="56"/>
      <c r="AE21" s="19"/>
      <c r="AF21" s="15"/>
    </row>
    <row r="22" spans="1:32" s="6" customFormat="1" ht="12.75" customHeight="1">
      <c r="A22" s="97"/>
      <c r="B22" s="98"/>
      <c r="C22" s="99"/>
      <c r="D22" s="98"/>
      <c r="E22" s="100"/>
      <c r="F22" s="101"/>
      <c r="G22" s="99"/>
      <c r="H22" s="98"/>
      <c r="I22" s="37"/>
      <c r="J22" s="41"/>
      <c r="K22" s="118"/>
      <c r="L22" s="119"/>
      <c r="M22" s="7"/>
      <c r="N22" s="110"/>
      <c r="O22" s="111"/>
      <c r="P22" s="110"/>
      <c r="Q22" s="111"/>
      <c r="R22" s="110"/>
      <c r="S22" s="111"/>
      <c r="T22" s="110"/>
      <c r="U22" s="111"/>
      <c r="V22" s="7"/>
      <c r="Y22" s="39"/>
      <c r="Z22" s="52"/>
      <c r="AA22" s="19"/>
      <c r="AB22" s="8"/>
      <c r="AC22" s="9"/>
      <c r="AD22" s="56"/>
      <c r="AE22" s="22"/>
      <c r="AF22" s="21"/>
    </row>
    <row r="23" spans="1:32" s="6" customFormat="1" ht="12.75" customHeight="1">
      <c r="A23" s="97"/>
      <c r="B23" s="98"/>
      <c r="C23" s="99"/>
      <c r="D23" s="98"/>
      <c r="E23" s="100"/>
      <c r="F23" s="101"/>
      <c r="G23" s="99"/>
      <c r="H23" s="98"/>
      <c r="I23" s="37"/>
      <c r="J23" s="41"/>
      <c r="K23" s="118"/>
      <c r="L23" s="119"/>
      <c r="M23" s="7"/>
      <c r="N23" s="110"/>
      <c r="O23" s="111"/>
      <c r="P23" s="110"/>
      <c r="Q23" s="111"/>
      <c r="R23" s="110"/>
      <c r="S23" s="111"/>
      <c r="T23" s="110"/>
      <c r="U23" s="111"/>
      <c r="V23" s="7"/>
      <c r="Y23" s="39"/>
      <c r="Z23" s="25"/>
      <c r="AA23" s="19"/>
      <c r="AB23" s="8"/>
      <c r="AC23" s="9"/>
      <c r="AD23" s="56"/>
      <c r="AE23" s="22"/>
      <c r="AF23" s="20"/>
    </row>
    <row r="24" spans="1:32" s="6" customFormat="1" ht="12.75" customHeight="1">
      <c r="A24" s="130"/>
      <c r="B24" s="124"/>
      <c r="C24" s="131"/>
      <c r="D24" s="124"/>
      <c r="E24" s="132"/>
      <c r="F24" s="133"/>
      <c r="G24" s="131"/>
      <c r="H24" s="124"/>
      <c r="I24" s="64"/>
      <c r="J24" s="67"/>
      <c r="K24" s="128"/>
      <c r="L24" s="129"/>
      <c r="M24" s="66"/>
      <c r="N24" s="127"/>
      <c r="O24" s="124"/>
      <c r="P24" s="127"/>
      <c r="Q24" s="124"/>
      <c r="R24" s="127"/>
      <c r="S24" s="124"/>
      <c r="T24" s="127"/>
      <c r="U24" s="124"/>
      <c r="V24" s="66"/>
      <c r="Y24" s="39"/>
      <c r="Z24" s="52"/>
      <c r="AA24" s="19"/>
      <c r="AB24" s="8"/>
      <c r="AC24" s="9"/>
      <c r="AD24" s="50"/>
      <c r="AE24" s="15"/>
      <c r="AF24" s="20"/>
    </row>
    <row r="25" spans="1:32" s="6" customFormat="1" ht="12.75" customHeight="1">
      <c r="A25" s="117">
        <f aca="true" t="shared" si="0" ref="A25:A47">E25+K25</f>
        <v>784.3499999999999</v>
      </c>
      <c r="B25" s="111"/>
      <c r="C25" s="115"/>
      <c r="D25" s="111"/>
      <c r="E25" s="116">
        <f>G25*I25</f>
        <v>0.56</v>
      </c>
      <c r="F25" s="107"/>
      <c r="G25" s="115">
        <v>0.035</v>
      </c>
      <c r="H25" s="111"/>
      <c r="I25" s="35">
        <v>16</v>
      </c>
      <c r="J25" s="91">
        <v>92900</v>
      </c>
      <c r="K25" s="136">
        <f>Z34</f>
        <v>783.79</v>
      </c>
      <c r="L25" s="137"/>
      <c r="M25" s="7"/>
      <c r="N25" s="110"/>
      <c r="O25" s="111"/>
      <c r="P25" s="110"/>
      <c r="Q25" s="111"/>
      <c r="R25" s="110"/>
      <c r="S25" s="111"/>
      <c r="T25" s="110"/>
      <c r="U25" s="111"/>
      <c r="V25" s="7"/>
      <c r="Y25" s="39"/>
      <c r="Z25" s="25"/>
      <c r="AA25" s="19"/>
      <c r="AB25" s="8"/>
      <c r="AC25" s="9"/>
      <c r="AD25" s="50"/>
      <c r="AE25" s="15"/>
      <c r="AF25" s="20"/>
    </row>
    <row r="26" spans="1:32" s="6" customFormat="1" ht="12.75" customHeight="1">
      <c r="A26" s="117">
        <f t="shared" si="0"/>
        <v>783.605525</v>
      </c>
      <c r="B26" s="111"/>
      <c r="C26" s="115"/>
      <c r="D26" s="111"/>
      <c r="E26" s="116">
        <f>G26*I26</f>
        <v>0.56</v>
      </c>
      <c r="F26" s="107"/>
      <c r="G26" s="115">
        <v>0.035</v>
      </c>
      <c r="H26" s="111"/>
      <c r="I26" s="35">
        <v>16</v>
      </c>
      <c r="J26" s="31">
        <f aca="true" t="shared" si="1" ref="J26:J54">J25+25</f>
        <v>92925</v>
      </c>
      <c r="K26" s="104">
        <f>$Z$34+($AD$42*($J26-$Z$33))</f>
        <v>783.045525</v>
      </c>
      <c r="L26" s="105"/>
      <c r="M26" s="7"/>
      <c r="N26" s="110"/>
      <c r="O26" s="111"/>
      <c r="P26" s="110"/>
      <c r="Q26" s="111"/>
      <c r="R26" s="110"/>
      <c r="S26" s="111"/>
      <c r="T26" s="110"/>
      <c r="U26" s="111"/>
      <c r="V26" s="7"/>
      <c r="Y26" s="39"/>
      <c r="Z26" s="52"/>
      <c r="AA26" s="19"/>
      <c r="AB26" s="8"/>
      <c r="AC26" s="9"/>
      <c r="AD26" s="50"/>
      <c r="AE26" s="15"/>
      <c r="AF26" s="20"/>
    </row>
    <row r="27" spans="1:32" s="6" customFormat="1" ht="12.75" customHeight="1">
      <c r="A27" s="117">
        <f>E27+K27</f>
        <v>783.4566</v>
      </c>
      <c r="B27" s="111"/>
      <c r="C27" s="115"/>
      <c r="D27" s="111"/>
      <c r="E27" s="116">
        <f>G27*I27</f>
        <v>0.56</v>
      </c>
      <c r="F27" s="107"/>
      <c r="G27" s="115">
        <v>0.035</v>
      </c>
      <c r="H27" s="111"/>
      <c r="I27" s="35">
        <v>16</v>
      </c>
      <c r="J27" s="91">
        <f>J26+5</f>
        <v>92930</v>
      </c>
      <c r="K27" s="102">
        <f>$Z$42+(0.5*(($AD$43-$AD$42)/$AD$41)*($J27-$Z$41)^2)+($AD$42*($J27-$Z$41))</f>
        <v>782.8966</v>
      </c>
      <c r="L27" s="103"/>
      <c r="M27" s="7"/>
      <c r="N27" s="110"/>
      <c r="O27" s="111"/>
      <c r="P27" s="110"/>
      <c r="Q27" s="111"/>
      <c r="R27" s="110"/>
      <c r="S27" s="111"/>
      <c r="T27" s="110"/>
      <c r="U27" s="111"/>
      <c r="V27" s="7"/>
      <c r="Y27" s="39"/>
      <c r="Z27" s="28"/>
      <c r="AA27" s="19"/>
      <c r="AB27" s="8"/>
      <c r="AC27" s="9"/>
      <c r="AD27" s="50"/>
      <c r="AE27" s="15"/>
      <c r="AF27" s="20"/>
    </row>
    <row r="28" spans="1:32" s="6" customFormat="1" ht="12.75" customHeight="1">
      <c r="A28" s="117">
        <f t="shared" si="0"/>
        <v>782.8800897297297</v>
      </c>
      <c r="B28" s="111"/>
      <c r="C28" s="115"/>
      <c r="D28" s="111"/>
      <c r="E28" s="116">
        <f>G28*I28</f>
        <v>0.56</v>
      </c>
      <c r="F28" s="107"/>
      <c r="G28" s="115">
        <v>0.035</v>
      </c>
      <c r="H28" s="111"/>
      <c r="I28" s="35">
        <v>16</v>
      </c>
      <c r="J28" s="31">
        <f>J26+25</f>
        <v>92950</v>
      </c>
      <c r="K28" s="102">
        <f aca="true" t="shared" si="2" ref="K28:K45">$Z$42+(0.5*(($AD$43-$AD$42)/$AD$41)*($J28-$Z$41)^2)+($AD$42*($J28-$Z$41))</f>
        <v>782.3200897297297</v>
      </c>
      <c r="L28" s="103"/>
      <c r="M28" s="7"/>
      <c r="N28" s="110"/>
      <c r="O28" s="111"/>
      <c r="P28" s="110"/>
      <c r="Q28" s="111"/>
      <c r="R28" s="110"/>
      <c r="S28" s="111"/>
      <c r="T28" s="110"/>
      <c r="U28" s="111"/>
      <c r="V28" s="7"/>
      <c r="Y28" s="39"/>
      <c r="Z28" s="29"/>
      <c r="AA28" s="23"/>
      <c r="AB28" s="8"/>
      <c r="AC28" s="9"/>
      <c r="AD28" s="50"/>
      <c r="AE28" s="15"/>
      <c r="AF28" s="14"/>
    </row>
    <row r="29" spans="1:32" s="6" customFormat="1" ht="12.75" customHeight="1">
      <c r="A29" s="117">
        <f t="shared" si="0"/>
        <v>782.2130855067568</v>
      </c>
      <c r="B29" s="111"/>
      <c r="C29" s="115"/>
      <c r="D29" s="111"/>
      <c r="E29" s="116">
        <f>G29*I29</f>
        <v>0.56</v>
      </c>
      <c r="F29" s="107"/>
      <c r="G29" s="115">
        <v>0.035</v>
      </c>
      <c r="H29" s="111"/>
      <c r="I29" s="35">
        <v>16</v>
      </c>
      <c r="J29" s="31">
        <f t="shared" si="1"/>
        <v>92975</v>
      </c>
      <c r="K29" s="102">
        <f t="shared" si="2"/>
        <v>781.6530855067568</v>
      </c>
      <c r="L29" s="103"/>
      <c r="M29" s="7"/>
      <c r="N29" s="110"/>
      <c r="O29" s="111"/>
      <c r="P29" s="110"/>
      <c r="Q29" s="111"/>
      <c r="R29" s="110"/>
      <c r="S29" s="111"/>
      <c r="T29" s="110"/>
      <c r="U29" s="111"/>
      <c r="V29" s="7"/>
      <c r="Y29" s="39"/>
      <c r="Z29" s="24"/>
      <c r="AA29" s="23"/>
      <c r="AB29" s="8"/>
      <c r="AC29" s="9"/>
      <c r="AD29" s="50"/>
      <c r="AE29" s="15"/>
      <c r="AF29" s="14"/>
    </row>
    <row r="30" spans="1:32" s="6" customFormat="1" ht="12.75" customHeight="1">
      <c r="A30" s="117">
        <f t="shared" si="0"/>
        <v>781.6056741891892</v>
      </c>
      <c r="B30" s="111"/>
      <c r="C30" s="115"/>
      <c r="D30" s="111"/>
      <c r="E30" s="116">
        <f aca="true" t="shared" si="3" ref="E30:E47">G30*I30</f>
        <v>0.56</v>
      </c>
      <c r="F30" s="107"/>
      <c r="G30" s="115">
        <v>0.035</v>
      </c>
      <c r="H30" s="111"/>
      <c r="I30" s="35">
        <v>16</v>
      </c>
      <c r="J30" s="31">
        <f t="shared" si="1"/>
        <v>93000</v>
      </c>
      <c r="K30" s="102">
        <f t="shared" si="2"/>
        <v>781.0456741891893</v>
      </c>
      <c r="L30" s="103"/>
      <c r="M30" s="7"/>
      <c r="N30" s="110"/>
      <c r="O30" s="111"/>
      <c r="P30" s="110"/>
      <c r="Q30" s="111"/>
      <c r="R30" s="110"/>
      <c r="S30" s="111"/>
      <c r="T30" s="110"/>
      <c r="U30" s="111"/>
      <c r="V30" s="7"/>
      <c r="Y30" s="39"/>
      <c r="Z30" s="24"/>
      <c r="AA30" s="23"/>
      <c r="AB30" s="8"/>
      <c r="AC30" s="9"/>
      <c r="AD30" s="50"/>
      <c r="AE30" s="15"/>
      <c r="AF30" s="14"/>
    </row>
    <row r="31" spans="1:32" s="6" customFormat="1" ht="12.75" customHeight="1">
      <c r="A31" s="117">
        <f t="shared" si="0"/>
        <v>781.0578557770269</v>
      </c>
      <c r="B31" s="111"/>
      <c r="C31" s="115"/>
      <c r="D31" s="111"/>
      <c r="E31" s="116">
        <f t="shared" si="3"/>
        <v>0.56</v>
      </c>
      <c r="F31" s="107"/>
      <c r="G31" s="115">
        <v>0.035</v>
      </c>
      <c r="H31" s="111"/>
      <c r="I31" s="35">
        <v>16</v>
      </c>
      <c r="J31" s="31">
        <f t="shared" si="1"/>
        <v>93025</v>
      </c>
      <c r="K31" s="102">
        <f t="shared" si="2"/>
        <v>780.497855777027</v>
      </c>
      <c r="L31" s="103"/>
      <c r="M31" s="7"/>
      <c r="N31" s="110"/>
      <c r="O31" s="111"/>
      <c r="P31" s="110"/>
      <c r="Q31" s="111"/>
      <c r="R31" s="110"/>
      <c r="S31" s="111"/>
      <c r="T31" s="110"/>
      <c r="U31" s="111"/>
      <c r="V31" s="7"/>
      <c r="Y31" s="39"/>
      <c r="Z31" s="24"/>
      <c r="AA31" s="23"/>
      <c r="AB31" s="8"/>
      <c r="AC31" s="9"/>
      <c r="AD31" s="50"/>
      <c r="AE31" s="15"/>
      <c r="AF31" s="14"/>
    </row>
    <row r="32" spans="1:32" s="6" customFormat="1" ht="12.75" customHeight="1">
      <c r="A32" s="117">
        <f t="shared" si="0"/>
        <v>780.5696302702702</v>
      </c>
      <c r="B32" s="111"/>
      <c r="C32" s="193"/>
      <c r="D32" s="114"/>
      <c r="E32" s="116">
        <f t="shared" si="3"/>
        <v>0.56</v>
      </c>
      <c r="F32" s="107"/>
      <c r="G32" s="115">
        <v>0.035</v>
      </c>
      <c r="H32" s="111"/>
      <c r="I32" s="35">
        <v>16</v>
      </c>
      <c r="J32" s="31">
        <f>J31+25</f>
        <v>93050</v>
      </c>
      <c r="K32" s="102">
        <f t="shared" si="2"/>
        <v>780.0096302702702</v>
      </c>
      <c r="L32" s="103"/>
      <c r="M32" s="7"/>
      <c r="N32" s="110"/>
      <c r="O32" s="111"/>
      <c r="P32" s="110"/>
      <c r="Q32" s="111"/>
      <c r="R32" s="110"/>
      <c r="S32" s="111"/>
      <c r="T32" s="110"/>
      <c r="U32" s="111"/>
      <c r="V32" s="7"/>
      <c r="Y32" s="39"/>
      <c r="Z32" s="24"/>
      <c r="AA32" s="23"/>
      <c r="AB32" s="8"/>
      <c r="AC32" s="9"/>
      <c r="AD32" s="50"/>
      <c r="AE32" s="15"/>
      <c r="AF32" s="14"/>
    </row>
    <row r="33" spans="1:32" s="6" customFormat="1" ht="12.75" customHeight="1">
      <c r="A33" s="117">
        <f t="shared" si="0"/>
        <v>780.1409976689189</v>
      </c>
      <c r="B33" s="111"/>
      <c r="C33" s="193"/>
      <c r="D33" s="114"/>
      <c r="E33" s="116">
        <f t="shared" si="3"/>
        <v>0.56</v>
      </c>
      <c r="F33" s="107"/>
      <c r="G33" s="115">
        <v>0.035</v>
      </c>
      <c r="H33" s="111"/>
      <c r="I33" s="35">
        <v>16</v>
      </c>
      <c r="J33" s="31">
        <f t="shared" si="1"/>
        <v>93075</v>
      </c>
      <c r="K33" s="102">
        <f t="shared" si="2"/>
        <v>779.5809976689189</v>
      </c>
      <c r="L33" s="103"/>
      <c r="M33" s="7"/>
      <c r="N33" s="110"/>
      <c r="O33" s="111"/>
      <c r="P33" s="110"/>
      <c r="Q33" s="111"/>
      <c r="R33" s="110"/>
      <c r="S33" s="111"/>
      <c r="T33" s="110"/>
      <c r="U33" s="111"/>
      <c r="V33" s="7"/>
      <c r="Y33" s="39"/>
      <c r="Z33" s="25">
        <v>92900</v>
      </c>
      <c r="AA33" s="22" t="s">
        <v>21</v>
      </c>
      <c r="AB33" s="8"/>
      <c r="AC33" s="15"/>
      <c r="AD33" s="49"/>
      <c r="AE33" s="19"/>
      <c r="AF33" s="14"/>
    </row>
    <row r="34" spans="1:32" s="6" customFormat="1" ht="12.75" customHeight="1">
      <c r="A34" s="117">
        <f t="shared" si="0"/>
        <v>779.771957972973</v>
      </c>
      <c r="B34" s="111"/>
      <c r="C34" s="193"/>
      <c r="D34" s="114"/>
      <c r="E34" s="116">
        <f t="shared" si="3"/>
        <v>0.56</v>
      </c>
      <c r="F34" s="107"/>
      <c r="G34" s="115">
        <v>0.035</v>
      </c>
      <c r="H34" s="111"/>
      <c r="I34" s="35">
        <v>16</v>
      </c>
      <c r="J34" s="31">
        <f>J33+25</f>
        <v>93100</v>
      </c>
      <c r="K34" s="102">
        <f t="shared" si="2"/>
        <v>779.2119579729731</v>
      </c>
      <c r="L34" s="103"/>
      <c r="M34" s="7"/>
      <c r="N34" s="110"/>
      <c r="O34" s="111"/>
      <c r="P34" s="110"/>
      <c r="Q34" s="111"/>
      <c r="R34" s="110"/>
      <c r="S34" s="111"/>
      <c r="T34" s="110"/>
      <c r="U34" s="111"/>
      <c r="V34" s="7"/>
      <c r="Y34" s="39"/>
      <c r="Z34" s="52">
        <v>783.79</v>
      </c>
      <c r="AA34" s="22" t="s">
        <v>23</v>
      </c>
      <c r="AB34" s="8"/>
      <c r="AC34" s="15"/>
      <c r="AD34" s="48"/>
      <c r="AE34" s="15"/>
      <c r="AF34" s="14"/>
    </row>
    <row r="35" spans="1:30" s="6" customFormat="1" ht="12.75" customHeight="1">
      <c r="A35" s="117">
        <f t="shared" si="0"/>
        <v>779.4625111824324</v>
      </c>
      <c r="B35" s="111"/>
      <c r="C35" s="193"/>
      <c r="D35" s="114"/>
      <c r="E35" s="116">
        <f t="shared" si="3"/>
        <v>0.56</v>
      </c>
      <c r="F35" s="107"/>
      <c r="G35" s="115">
        <v>0.035</v>
      </c>
      <c r="H35" s="111"/>
      <c r="I35" s="35">
        <v>16</v>
      </c>
      <c r="J35" s="31">
        <f t="shared" si="1"/>
        <v>93125</v>
      </c>
      <c r="K35" s="102">
        <f t="shared" si="2"/>
        <v>778.9025111824325</v>
      </c>
      <c r="L35" s="103"/>
      <c r="M35" s="7"/>
      <c r="N35" s="110"/>
      <c r="O35" s="111"/>
      <c r="P35" s="110"/>
      <c r="Q35" s="111"/>
      <c r="R35" s="110"/>
      <c r="S35" s="111"/>
      <c r="T35" s="110"/>
      <c r="U35" s="111"/>
      <c r="V35" s="7"/>
      <c r="Z35" s="39"/>
      <c r="AA35" s="39"/>
      <c r="AD35" s="51"/>
    </row>
    <row r="36" spans="1:30" s="6" customFormat="1" ht="12.75" customHeight="1">
      <c r="A36" s="117">
        <f t="shared" si="0"/>
        <v>779.2126572972973</v>
      </c>
      <c r="B36" s="111"/>
      <c r="C36" s="115"/>
      <c r="D36" s="111"/>
      <c r="E36" s="116">
        <f t="shared" si="3"/>
        <v>0.56</v>
      </c>
      <c r="F36" s="107"/>
      <c r="G36" s="115">
        <v>0.035</v>
      </c>
      <c r="H36" s="111"/>
      <c r="I36" s="35">
        <v>16</v>
      </c>
      <c r="J36" s="31">
        <f>J35+25</f>
        <v>93150</v>
      </c>
      <c r="K36" s="102">
        <f t="shared" si="2"/>
        <v>778.6526572972973</v>
      </c>
      <c r="L36" s="103"/>
      <c r="M36" s="7"/>
      <c r="N36" s="110"/>
      <c r="O36" s="111"/>
      <c r="P36" s="110"/>
      <c r="Q36" s="111"/>
      <c r="R36" s="110"/>
      <c r="S36" s="111"/>
      <c r="T36" s="110"/>
      <c r="U36" s="111"/>
      <c r="V36" s="7"/>
      <c r="Z36" s="39"/>
      <c r="AA36" s="39"/>
      <c r="AD36" s="51"/>
    </row>
    <row r="37" spans="1:30" s="6" customFormat="1" ht="12.75" customHeight="1">
      <c r="A37" s="117">
        <f t="shared" si="0"/>
        <v>779.0223963175675</v>
      </c>
      <c r="B37" s="111"/>
      <c r="C37" s="115"/>
      <c r="D37" s="111"/>
      <c r="E37" s="116">
        <f t="shared" si="3"/>
        <v>0.56</v>
      </c>
      <c r="F37" s="107"/>
      <c r="G37" s="115">
        <v>0.035</v>
      </c>
      <c r="H37" s="111"/>
      <c r="I37" s="35">
        <v>16</v>
      </c>
      <c r="J37" s="31">
        <f t="shared" si="1"/>
        <v>93175</v>
      </c>
      <c r="K37" s="102">
        <f t="shared" si="2"/>
        <v>778.4623963175676</v>
      </c>
      <c r="L37" s="103"/>
      <c r="M37" s="7"/>
      <c r="N37" s="110"/>
      <c r="O37" s="111"/>
      <c r="P37" s="110"/>
      <c r="Q37" s="111"/>
      <c r="R37" s="110"/>
      <c r="S37" s="111"/>
      <c r="T37" s="110"/>
      <c r="U37" s="111"/>
      <c r="V37" s="7"/>
      <c r="Z37" s="39"/>
      <c r="AA37" s="39"/>
      <c r="AD37" s="51"/>
    </row>
    <row r="38" spans="1:31" s="6" customFormat="1" ht="12.75" customHeight="1">
      <c r="A38" s="117">
        <f>E38+K38</f>
        <v>778.980205105334</v>
      </c>
      <c r="B38" s="111"/>
      <c r="C38" s="193" t="s">
        <v>43</v>
      </c>
      <c r="D38" s="114"/>
      <c r="E38" s="116">
        <f>G38*I38</f>
        <v>0.56</v>
      </c>
      <c r="F38" s="107"/>
      <c r="G38" s="134">
        <f>0.035-((0.035-0.027)/($J$44-$J$38))*($J38-$J$38)</f>
        <v>0.035</v>
      </c>
      <c r="H38" s="135"/>
      <c r="I38" s="35">
        <v>16</v>
      </c>
      <c r="J38" s="84">
        <v>93181.93</v>
      </c>
      <c r="K38" s="102">
        <f t="shared" si="2"/>
        <v>778.420205105334</v>
      </c>
      <c r="L38" s="103"/>
      <c r="M38" s="7"/>
      <c r="N38" s="110"/>
      <c r="O38" s="111"/>
      <c r="P38" s="110"/>
      <c r="Q38" s="111"/>
      <c r="R38" s="110"/>
      <c r="S38" s="111"/>
      <c r="T38" s="110"/>
      <c r="U38" s="111"/>
      <c r="V38" s="83" t="s">
        <v>59</v>
      </c>
      <c r="Z38" s="24" t="s">
        <v>57</v>
      </c>
      <c r="AA38" s="20"/>
      <c r="AB38" s="14"/>
      <c r="AC38" s="15"/>
      <c r="AD38" s="48"/>
      <c r="AE38" s="15"/>
    </row>
    <row r="39" spans="1:31" s="6" customFormat="1" ht="12.75" customHeight="1">
      <c r="A39" s="117">
        <f t="shared" si="0"/>
        <v>778.8702126965268</v>
      </c>
      <c r="B39" s="111"/>
      <c r="C39" s="193" t="s">
        <v>43</v>
      </c>
      <c r="D39" s="114"/>
      <c r="E39" s="116">
        <f t="shared" si="3"/>
        <v>0.5384844532835672</v>
      </c>
      <c r="F39" s="107"/>
      <c r="G39" s="134">
        <f aca="true" t="shared" si="4" ref="G39:G44">0.035-((0.035-0.027)/($J$44-$J$38))*($J39-$J$38)</f>
        <v>0.03365527833022295</v>
      </c>
      <c r="H39" s="135"/>
      <c r="I39" s="35">
        <v>16</v>
      </c>
      <c r="J39" s="31">
        <f>J37+25</f>
        <v>93200</v>
      </c>
      <c r="K39" s="102">
        <f t="shared" si="2"/>
        <v>778.3317282432432</v>
      </c>
      <c r="L39" s="103"/>
      <c r="M39" s="7"/>
      <c r="N39" s="110"/>
      <c r="O39" s="111"/>
      <c r="P39" s="110"/>
      <c r="Q39" s="111"/>
      <c r="R39" s="110"/>
      <c r="S39" s="111"/>
      <c r="T39" s="110"/>
      <c r="U39" s="111"/>
      <c r="V39" s="7"/>
      <c r="Z39" s="24"/>
      <c r="AA39" s="20"/>
      <c r="AB39" s="14"/>
      <c r="AC39" s="15"/>
      <c r="AD39" s="48"/>
      <c r="AE39" s="15"/>
    </row>
    <row r="40" spans="1:31" s="6" customFormat="1" ht="12.75" customHeight="1">
      <c r="A40" s="117">
        <f t="shared" si="0"/>
        <v>778.7693705841707</v>
      </c>
      <c r="B40" s="111"/>
      <c r="C40" s="193" t="s">
        <v>43</v>
      </c>
      <c r="D40" s="114"/>
      <c r="E40" s="116">
        <f t="shared" si="3"/>
        <v>0.5087175098463446</v>
      </c>
      <c r="F40" s="107"/>
      <c r="G40" s="134">
        <f t="shared" si="4"/>
        <v>0.031794844365396535</v>
      </c>
      <c r="H40" s="135"/>
      <c r="I40" s="35">
        <v>16</v>
      </c>
      <c r="J40" s="31">
        <f>J39+25</f>
        <v>93225</v>
      </c>
      <c r="K40" s="102">
        <f t="shared" si="2"/>
        <v>778.2606530743244</v>
      </c>
      <c r="L40" s="103"/>
      <c r="M40" s="7"/>
      <c r="N40" s="110"/>
      <c r="O40" s="111"/>
      <c r="P40" s="110"/>
      <c r="Q40" s="111"/>
      <c r="R40" s="110"/>
      <c r="S40" s="111"/>
      <c r="T40" s="110"/>
      <c r="U40" s="111"/>
      <c r="V40" s="7"/>
      <c r="Z40" s="20"/>
      <c r="AA40" s="20"/>
      <c r="AB40" s="14"/>
      <c r="AC40" s="15"/>
      <c r="AD40" s="48"/>
      <c r="AE40" s="15"/>
    </row>
    <row r="41" spans="1:31" s="6" customFormat="1" ht="12.75" customHeight="1">
      <c r="A41" s="130">
        <f>E41+K41</f>
        <v>778.7382873722865</v>
      </c>
      <c r="B41" s="124"/>
      <c r="C41" s="204" t="s">
        <v>43</v>
      </c>
      <c r="D41" s="205"/>
      <c r="E41" s="132">
        <f>G41*I41</f>
        <v>0.4915338868744453</v>
      </c>
      <c r="F41" s="133"/>
      <c r="G41" s="196">
        <f t="shared" si="4"/>
        <v>0.030720867929652833</v>
      </c>
      <c r="H41" s="126"/>
      <c r="I41" s="64">
        <v>16</v>
      </c>
      <c r="J41" s="86">
        <v>93239.4318</v>
      </c>
      <c r="K41" s="128">
        <f t="shared" si="2"/>
        <v>778.2467534854121</v>
      </c>
      <c r="L41" s="129"/>
      <c r="M41" s="66"/>
      <c r="N41" s="127"/>
      <c r="O41" s="124"/>
      <c r="P41" s="127"/>
      <c r="Q41" s="124"/>
      <c r="R41" s="127"/>
      <c r="S41" s="124"/>
      <c r="T41" s="127"/>
      <c r="U41" s="124"/>
      <c r="V41" s="54" t="s">
        <v>34</v>
      </c>
      <c r="Z41" s="25">
        <v>92930</v>
      </c>
      <c r="AA41" s="22" t="s">
        <v>24</v>
      </c>
      <c r="AB41" s="8"/>
      <c r="AC41" s="9"/>
      <c r="AD41" s="49">
        <v>370</v>
      </c>
      <c r="AE41" s="19" t="s">
        <v>25</v>
      </c>
    </row>
    <row r="42" spans="1:31" s="6" customFormat="1" ht="12.75" customHeight="1">
      <c r="A42" s="117">
        <f t="shared" si="0"/>
        <v>778.72812137722</v>
      </c>
      <c r="B42" s="111"/>
      <c r="C42" s="193" t="s">
        <v>43</v>
      </c>
      <c r="D42" s="114"/>
      <c r="E42" s="116">
        <f t="shared" si="3"/>
        <v>0.4789505664091219</v>
      </c>
      <c r="F42" s="107"/>
      <c r="G42" s="134">
        <f t="shared" si="4"/>
        <v>0.02993441040057012</v>
      </c>
      <c r="H42" s="135"/>
      <c r="I42" s="35">
        <v>16</v>
      </c>
      <c r="J42" s="31">
        <f>J40+25</f>
        <v>93250</v>
      </c>
      <c r="K42" s="102">
        <f t="shared" si="2"/>
        <v>778.2491708108108</v>
      </c>
      <c r="L42" s="103"/>
      <c r="M42" s="7"/>
      <c r="N42" s="110"/>
      <c r="O42" s="111"/>
      <c r="P42" s="110"/>
      <c r="Q42" s="111"/>
      <c r="R42" s="110"/>
      <c r="S42" s="111"/>
      <c r="T42" s="110"/>
      <c r="U42" s="111"/>
      <c r="V42" s="7"/>
      <c r="Z42" s="52">
        <v>782.8966</v>
      </c>
      <c r="AA42" s="22" t="s">
        <v>26</v>
      </c>
      <c r="AB42" s="8"/>
      <c r="AC42" s="9"/>
      <c r="AD42" s="49">
        <v>-0.029779</v>
      </c>
      <c r="AE42" s="22" t="s">
        <v>22</v>
      </c>
    </row>
    <row r="43" spans="1:31" s="6" customFormat="1" ht="12.75" customHeight="1">
      <c r="A43" s="117">
        <f t="shared" si="0"/>
        <v>778.7464650756746</v>
      </c>
      <c r="B43" s="111"/>
      <c r="C43" s="193" t="s">
        <v>43</v>
      </c>
      <c r="D43" s="114"/>
      <c r="E43" s="116">
        <f t="shared" si="3"/>
        <v>0.44918362297189923</v>
      </c>
      <c r="F43" s="107"/>
      <c r="G43" s="134">
        <f t="shared" si="4"/>
        <v>0.028073976435743702</v>
      </c>
      <c r="H43" s="135"/>
      <c r="I43" s="35">
        <v>16</v>
      </c>
      <c r="J43" s="31">
        <f>J42+25</f>
        <v>93275</v>
      </c>
      <c r="K43" s="102">
        <f t="shared" si="2"/>
        <v>778.2972814527027</v>
      </c>
      <c r="L43" s="103"/>
      <c r="M43" s="7"/>
      <c r="N43" s="110"/>
      <c r="O43" s="111"/>
      <c r="P43" s="110"/>
      <c r="Q43" s="111"/>
      <c r="R43" s="110"/>
      <c r="S43" s="111"/>
      <c r="T43" s="110"/>
      <c r="U43" s="111"/>
      <c r="V43" s="7"/>
      <c r="Z43" s="25">
        <v>93115</v>
      </c>
      <c r="AA43" s="22" t="s">
        <v>21</v>
      </c>
      <c r="AB43" s="8"/>
      <c r="AC43" s="9"/>
      <c r="AD43" s="49">
        <v>0.0055</v>
      </c>
      <c r="AE43" s="22" t="s">
        <v>27</v>
      </c>
    </row>
    <row r="44" spans="1:31" s="6" customFormat="1" ht="12.75" customHeight="1">
      <c r="A44" s="117">
        <f>E44+K44</f>
        <v>778.7841844951688</v>
      </c>
      <c r="B44" s="111"/>
      <c r="C44" s="193" t="s">
        <v>43</v>
      </c>
      <c r="D44" s="114"/>
      <c r="E44" s="116">
        <f>G44*I44</f>
        <v>0.432</v>
      </c>
      <c r="F44" s="107"/>
      <c r="G44" s="134">
        <f t="shared" si="4"/>
        <v>0.027</v>
      </c>
      <c r="H44" s="135"/>
      <c r="I44" s="35">
        <v>16</v>
      </c>
      <c r="J44" s="94">
        <v>93289.4318</v>
      </c>
      <c r="K44" s="102">
        <f t="shared" si="2"/>
        <v>778.3521844951688</v>
      </c>
      <c r="L44" s="103"/>
      <c r="M44" s="7"/>
      <c r="N44" s="110"/>
      <c r="O44" s="111"/>
      <c r="P44" s="110"/>
      <c r="Q44" s="111"/>
      <c r="R44" s="110"/>
      <c r="S44" s="111"/>
      <c r="T44" s="110"/>
      <c r="U44" s="111"/>
      <c r="V44" s="83" t="s">
        <v>59</v>
      </c>
      <c r="Z44" s="52">
        <v>777.3875</v>
      </c>
      <c r="AA44" s="22" t="s">
        <v>23</v>
      </c>
      <c r="AB44" s="8"/>
      <c r="AC44" s="9"/>
      <c r="AD44" s="50"/>
      <c r="AE44" s="15"/>
    </row>
    <row r="45" spans="1:31" s="6" customFormat="1" ht="12.75" customHeight="1">
      <c r="A45" s="117">
        <f t="shared" si="0"/>
        <v>778.836985</v>
      </c>
      <c r="B45" s="111"/>
      <c r="C45" s="193"/>
      <c r="D45" s="114"/>
      <c r="E45" s="116">
        <f t="shared" si="3"/>
        <v>0.432</v>
      </c>
      <c r="F45" s="107"/>
      <c r="G45" s="194">
        <v>0.027</v>
      </c>
      <c r="H45" s="195"/>
      <c r="I45" s="35">
        <v>16</v>
      </c>
      <c r="J45" s="91">
        <f>J43+25</f>
        <v>93300</v>
      </c>
      <c r="K45" s="102">
        <f t="shared" si="2"/>
        <v>778.404985</v>
      </c>
      <c r="L45" s="103"/>
      <c r="M45" s="7"/>
      <c r="N45" s="110"/>
      <c r="O45" s="111"/>
      <c r="P45" s="110"/>
      <c r="Q45" s="111"/>
      <c r="R45" s="110"/>
      <c r="S45" s="111"/>
      <c r="T45" s="110"/>
      <c r="U45" s="111"/>
      <c r="V45" s="7"/>
      <c r="Z45" s="25">
        <v>93300</v>
      </c>
      <c r="AA45" s="22" t="s">
        <v>28</v>
      </c>
      <c r="AB45" s="8"/>
      <c r="AC45" s="9"/>
      <c r="AD45" s="50"/>
      <c r="AE45" s="15"/>
    </row>
    <row r="46" spans="1:31" s="6" customFormat="1" ht="12.75" customHeight="1">
      <c r="A46" s="117">
        <f t="shared" si="0"/>
        <v>778.9911</v>
      </c>
      <c r="B46" s="111"/>
      <c r="C46" s="115"/>
      <c r="D46" s="111"/>
      <c r="E46" s="116">
        <f t="shared" si="3"/>
        <v>0.432</v>
      </c>
      <c r="F46" s="107"/>
      <c r="G46" s="194">
        <v>0.027</v>
      </c>
      <c r="H46" s="195"/>
      <c r="I46" s="35">
        <v>16</v>
      </c>
      <c r="J46" s="31">
        <f t="shared" si="1"/>
        <v>93325</v>
      </c>
      <c r="K46" s="104">
        <f>$Z$46+($AD$54*($J46-$Z$45))</f>
        <v>778.5591</v>
      </c>
      <c r="L46" s="105"/>
      <c r="M46" s="7"/>
      <c r="N46" s="110"/>
      <c r="O46" s="111"/>
      <c r="P46" s="110"/>
      <c r="Q46" s="111"/>
      <c r="R46" s="110"/>
      <c r="S46" s="111"/>
      <c r="T46" s="110"/>
      <c r="U46" s="111"/>
      <c r="V46" s="7"/>
      <c r="Y46" s="39"/>
      <c r="Z46" s="52">
        <v>778.405</v>
      </c>
      <c r="AA46" s="22" t="s">
        <v>29</v>
      </c>
      <c r="AB46" s="8"/>
      <c r="AC46" s="9"/>
      <c r="AD46" s="50"/>
      <c r="AE46" s="15"/>
    </row>
    <row r="47" spans="1:31" s="6" customFormat="1" ht="12.75" customHeight="1">
      <c r="A47" s="117">
        <f t="shared" si="0"/>
        <v>779.1452</v>
      </c>
      <c r="B47" s="111"/>
      <c r="C47" s="115"/>
      <c r="D47" s="111"/>
      <c r="E47" s="116">
        <f t="shared" si="3"/>
        <v>0.432</v>
      </c>
      <c r="F47" s="107"/>
      <c r="G47" s="194">
        <v>0.027</v>
      </c>
      <c r="H47" s="195"/>
      <c r="I47" s="35">
        <v>16</v>
      </c>
      <c r="J47" s="31">
        <f t="shared" si="1"/>
        <v>93350</v>
      </c>
      <c r="K47" s="104">
        <f>$Z$46+($AD$54*($J47-$Z$45))</f>
        <v>778.7132</v>
      </c>
      <c r="L47" s="105"/>
      <c r="M47" s="7"/>
      <c r="N47" s="110"/>
      <c r="O47" s="111"/>
      <c r="P47" s="110"/>
      <c r="Q47" s="111"/>
      <c r="R47" s="110"/>
      <c r="S47" s="111"/>
      <c r="T47" s="110"/>
      <c r="U47" s="111"/>
      <c r="V47" s="7"/>
      <c r="Y47" s="39"/>
      <c r="Z47" s="29"/>
      <c r="AA47" s="30"/>
      <c r="AB47" s="8"/>
      <c r="AC47" s="9"/>
      <c r="AD47" s="50"/>
      <c r="AE47" s="15"/>
    </row>
    <row r="48" spans="1:31" s="6" customFormat="1" ht="12.75" customHeight="1">
      <c r="A48" s="117">
        <f aca="true" t="shared" si="5" ref="A48:A57">E48+K48</f>
        <v>779.2993</v>
      </c>
      <c r="B48" s="111"/>
      <c r="C48" s="115"/>
      <c r="D48" s="111"/>
      <c r="E48" s="116">
        <f>G48*I48</f>
        <v>0.432</v>
      </c>
      <c r="F48" s="107"/>
      <c r="G48" s="194">
        <v>0.027</v>
      </c>
      <c r="H48" s="195"/>
      <c r="I48" s="35">
        <v>16</v>
      </c>
      <c r="J48" s="31">
        <f t="shared" si="1"/>
        <v>93375</v>
      </c>
      <c r="K48" s="104">
        <f>$Z$46+($AD$54*($J48-$Z$45))</f>
        <v>778.8673</v>
      </c>
      <c r="L48" s="105"/>
      <c r="M48" s="7"/>
      <c r="N48" s="110"/>
      <c r="O48" s="111"/>
      <c r="P48" s="110"/>
      <c r="Q48" s="111"/>
      <c r="R48" s="110"/>
      <c r="S48" s="111"/>
      <c r="T48" s="110"/>
      <c r="U48" s="111"/>
      <c r="V48" s="7"/>
      <c r="Y48" s="39"/>
      <c r="Z48" s="24" t="s">
        <v>30</v>
      </c>
      <c r="AA48" s="30"/>
      <c r="AB48" s="8"/>
      <c r="AC48" s="9"/>
      <c r="AD48" s="50"/>
      <c r="AE48" s="15"/>
    </row>
    <row r="49" spans="1:31" s="6" customFormat="1" ht="12.75" customHeight="1">
      <c r="A49" s="117">
        <f t="shared" si="5"/>
        <v>779.4534</v>
      </c>
      <c r="B49" s="111"/>
      <c r="C49" s="115"/>
      <c r="D49" s="111"/>
      <c r="E49" s="116">
        <f aca="true" t="shared" si="6" ref="E49:E57">G49*I49</f>
        <v>0.432</v>
      </c>
      <c r="F49" s="107"/>
      <c r="G49" s="194">
        <v>0.027</v>
      </c>
      <c r="H49" s="195"/>
      <c r="I49" s="35">
        <v>16</v>
      </c>
      <c r="J49" s="91">
        <f t="shared" si="1"/>
        <v>93400</v>
      </c>
      <c r="K49" s="102">
        <f>$Z$46+($AD$54*($J49-$Z$45))</f>
        <v>779.0214</v>
      </c>
      <c r="L49" s="103"/>
      <c r="M49" s="7"/>
      <c r="N49" s="110"/>
      <c r="O49" s="111"/>
      <c r="P49" s="110"/>
      <c r="Q49" s="111"/>
      <c r="R49" s="110"/>
      <c r="S49" s="111"/>
      <c r="T49" s="110"/>
      <c r="U49" s="111"/>
      <c r="V49" s="7"/>
      <c r="Y49" s="39"/>
      <c r="Z49" s="24"/>
      <c r="AA49" s="30"/>
      <c r="AB49" s="8"/>
      <c r="AC49" s="9"/>
      <c r="AD49" s="50"/>
      <c r="AE49" s="15"/>
    </row>
    <row r="50" spans="1:30" s="6" customFormat="1" ht="12.75" customHeight="1">
      <c r="A50" s="117">
        <f t="shared" si="5"/>
        <v>779.599075</v>
      </c>
      <c r="B50" s="111"/>
      <c r="C50" s="115"/>
      <c r="D50" s="111"/>
      <c r="E50" s="116">
        <f t="shared" si="6"/>
        <v>0.432</v>
      </c>
      <c r="F50" s="107"/>
      <c r="G50" s="194">
        <v>0.027</v>
      </c>
      <c r="H50" s="195"/>
      <c r="I50" s="35">
        <v>16</v>
      </c>
      <c r="J50" s="31">
        <f t="shared" si="1"/>
        <v>93425</v>
      </c>
      <c r="K50" s="104">
        <f>$Z$55+($AD$57*($J50-$Z$54))</f>
        <v>779.167075</v>
      </c>
      <c r="L50" s="105"/>
      <c r="M50" s="7"/>
      <c r="N50" s="110"/>
      <c r="O50" s="111"/>
      <c r="P50" s="110"/>
      <c r="Q50" s="111"/>
      <c r="R50" s="110"/>
      <c r="S50" s="111"/>
      <c r="T50" s="110"/>
      <c r="U50" s="111"/>
      <c r="V50" s="7"/>
      <c r="Y50" s="39"/>
      <c r="Z50" s="39"/>
      <c r="AA50" s="39"/>
      <c r="AD50" s="51"/>
    </row>
    <row r="51" spans="1:31" s="6" customFormat="1" ht="12.75" customHeight="1">
      <c r="A51" s="117">
        <f t="shared" si="5"/>
        <v>779.74475</v>
      </c>
      <c r="B51" s="111"/>
      <c r="C51" s="193"/>
      <c r="D51" s="114"/>
      <c r="E51" s="116">
        <f t="shared" si="6"/>
        <v>0.432</v>
      </c>
      <c r="F51" s="107"/>
      <c r="G51" s="194">
        <v>0.027</v>
      </c>
      <c r="H51" s="195"/>
      <c r="I51" s="35">
        <v>16</v>
      </c>
      <c r="J51" s="31">
        <f t="shared" si="1"/>
        <v>93450</v>
      </c>
      <c r="K51" s="104">
        <f>$Z$55+($AD$57*($J51-$Z$54))</f>
        <v>779.3127499999999</v>
      </c>
      <c r="L51" s="105"/>
      <c r="M51" s="7"/>
      <c r="N51" s="110"/>
      <c r="O51" s="111"/>
      <c r="P51" s="110"/>
      <c r="Q51" s="111"/>
      <c r="R51" s="110"/>
      <c r="S51" s="111"/>
      <c r="T51" s="110"/>
      <c r="U51" s="111"/>
      <c r="V51" s="7"/>
      <c r="Y51" s="39"/>
      <c r="Z51" s="25"/>
      <c r="AA51" s="22"/>
      <c r="AB51" s="8"/>
      <c r="AC51" s="15"/>
      <c r="AD51" s="49"/>
      <c r="AE51" s="19"/>
    </row>
    <row r="52" spans="1:31" s="6" customFormat="1" ht="12.75" customHeight="1">
      <c r="A52" s="117">
        <f t="shared" si="5"/>
        <v>779.8904249999999</v>
      </c>
      <c r="B52" s="111"/>
      <c r="C52" s="193"/>
      <c r="D52" s="114"/>
      <c r="E52" s="116">
        <f t="shared" si="6"/>
        <v>0.432</v>
      </c>
      <c r="F52" s="107"/>
      <c r="G52" s="194">
        <v>0.027</v>
      </c>
      <c r="H52" s="195"/>
      <c r="I52" s="35">
        <v>16</v>
      </c>
      <c r="J52" s="31">
        <f t="shared" si="1"/>
        <v>93475</v>
      </c>
      <c r="K52" s="104">
        <f>$Z$55+($AD$57*($J52-$Z$54))</f>
        <v>779.4584249999999</v>
      </c>
      <c r="L52" s="105"/>
      <c r="M52" s="7"/>
      <c r="N52" s="110"/>
      <c r="O52" s="111"/>
      <c r="P52" s="110"/>
      <c r="Q52" s="111"/>
      <c r="R52" s="110"/>
      <c r="S52" s="111"/>
      <c r="T52" s="110"/>
      <c r="U52" s="111"/>
      <c r="V52" s="7"/>
      <c r="Y52" s="39"/>
      <c r="Z52" s="52"/>
      <c r="AA52" s="22"/>
      <c r="AB52" s="8"/>
      <c r="AC52" s="15"/>
      <c r="AD52" s="48"/>
      <c r="AE52" s="15"/>
    </row>
    <row r="53" spans="1:30" s="6" customFormat="1" ht="12.75" customHeight="1">
      <c r="A53" s="117">
        <f t="shared" si="5"/>
        <v>780.0361</v>
      </c>
      <c r="B53" s="111"/>
      <c r="C53" s="193"/>
      <c r="D53" s="114"/>
      <c r="E53" s="116">
        <f t="shared" si="6"/>
        <v>0.432</v>
      </c>
      <c r="F53" s="107"/>
      <c r="G53" s="194">
        <v>0.027</v>
      </c>
      <c r="H53" s="195"/>
      <c r="I53" s="35">
        <v>16</v>
      </c>
      <c r="J53" s="96">
        <f>J52+25</f>
        <v>93500</v>
      </c>
      <c r="K53" s="102">
        <f>$Z$55+($AD$57*($J53-$Z$54))</f>
        <v>779.6041</v>
      </c>
      <c r="L53" s="103"/>
      <c r="M53" s="7"/>
      <c r="N53" s="110"/>
      <c r="O53" s="111"/>
      <c r="P53" s="110"/>
      <c r="Q53" s="111"/>
      <c r="R53" s="110"/>
      <c r="S53" s="111"/>
      <c r="T53" s="110"/>
      <c r="U53" s="111"/>
      <c r="V53" s="7"/>
      <c r="Y53" s="39"/>
      <c r="Z53" s="39"/>
      <c r="AA53" s="39"/>
      <c r="AD53" s="51"/>
    </row>
    <row r="54" spans="1:31" s="6" customFormat="1" ht="12.75" customHeight="1">
      <c r="A54" s="117">
        <f t="shared" si="5"/>
        <v>780.2137250000001</v>
      </c>
      <c r="B54" s="111"/>
      <c r="C54" s="193"/>
      <c r="D54" s="114"/>
      <c r="E54" s="116">
        <f t="shared" si="6"/>
        <v>0.432</v>
      </c>
      <c r="F54" s="107"/>
      <c r="G54" s="194">
        <v>0.027</v>
      </c>
      <c r="H54" s="195"/>
      <c r="I54" s="35">
        <v>16</v>
      </c>
      <c r="J54" s="43">
        <f t="shared" si="1"/>
        <v>93525</v>
      </c>
      <c r="K54" s="104">
        <f>$Z$58+($AD$60*($J54-$Z$57))</f>
        <v>779.781725</v>
      </c>
      <c r="L54" s="105"/>
      <c r="M54" s="7"/>
      <c r="N54" s="110"/>
      <c r="O54" s="111"/>
      <c r="P54" s="110"/>
      <c r="Q54" s="111"/>
      <c r="R54" s="110"/>
      <c r="S54" s="111"/>
      <c r="T54" s="110"/>
      <c r="U54" s="111"/>
      <c r="V54" s="7"/>
      <c r="Y54" s="39"/>
      <c r="Z54" s="25">
        <v>93400</v>
      </c>
      <c r="AA54" s="22" t="s">
        <v>21</v>
      </c>
      <c r="AB54" s="8"/>
      <c r="AC54" s="15"/>
      <c r="AD54" s="49">
        <v>0.006164</v>
      </c>
      <c r="AE54" s="19" t="s">
        <v>22</v>
      </c>
    </row>
    <row r="55" spans="1:31" s="6" customFormat="1" ht="12.75" customHeight="1">
      <c r="A55" s="117">
        <f t="shared" si="5"/>
        <v>780.3304729390001</v>
      </c>
      <c r="B55" s="111"/>
      <c r="C55" s="193" t="s">
        <v>44</v>
      </c>
      <c r="D55" s="114"/>
      <c r="E55" s="116">
        <f t="shared" si="6"/>
        <v>0.432</v>
      </c>
      <c r="F55" s="107"/>
      <c r="G55" s="134">
        <f>0.027-((0.027-0.02)/($J$57-$J$55))*($J55-$J$55)</f>
        <v>0.027</v>
      </c>
      <c r="H55" s="135"/>
      <c r="I55" s="35">
        <v>16</v>
      </c>
      <c r="J55" s="95">
        <v>93541.4318</v>
      </c>
      <c r="K55" s="104">
        <f>$Z$58+($AD$60*($J55-$Z$57))</f>
        <v>779.898472939</v>
      </c>
      <c r="L55" s="105"/>
      <c r="M55" s="7"/>
      <c r="N55" s="110"/>
      <c r="O55" s="111"/>
      <c r="P55" s="110"/>
      <c r="Q55" s="111"/>
      <c r="R55" s="110"/>
      <c r="S55" s="111"/>
      <c r="T55" s="110"/>
      <c r="U55" s="111"/>
      <c r="V55" s="83" t="s">
        <v>59</v>
      </c>
      <c r="Y55" s="39"/>
      <c r="Z55" s="52">
        <v>779.0214</v>
      </c>
      <c r="AA55" s="22" t="s">
        <v>23</v>
      </c>
      <c r="AB55" s="8"/>
      <c r="AC55" s="15"/>
      <c r="AD55" s="48"/>
      <c r="AE55" s="15"/>
    </row>
    <row r="56" spans="1:30" s="6" customFormat="1" ht="12.75" customHeight="1">
      <c r="A56" s="117">
        <f>E56+K56</f>
        <v>780.3593620533334</v>
      </c>
      <c r="B56" s="111"/>
      <c r="C56" s="193" t="s">
        <v>44</v>
      </c>
      <c r="D56" s="114"/>
      <c r="E56" s="116">
        <f t="shared" si="6"/>
        <v>0.4000120533333548</v>
      </c>
      <c r="F56" s="107"/>
      <c r="G56" s="134">
        <f>0.027-((0.027-0.02)/($J$57-$J$55))*($J56-$J$55)</f>
        <v>0.025000753333334676</v>
      </c>
      <c r="H56" s="135"/>
      <c r="I56" s="35">
        <v>16</v>
      </c>
      <c r="J56" s="43">
        <f>J54+25</f>
        <v>93550</v>
      </c>
      <c r="K56" s="104">
        <f>$Z$58+($AD$60*($J56-$Z$57))</f>
        <v>779.95935</v>
      </c>
      <c r="L56" s="105"/>
      <c r="M56" s="7"/>
      <c r="N56" s="110"/>
      <c r="O56" s="111"/>
      <c r="P56" s="110"/>
      <c r="Q56" s="111"/>
      <c r="R56" s="110"/>
      <c r="S56" s="111"/>
      <c r="T56" s="110"/>
      <c r="U56" s="111"/>
      <c r="V56" s="7"/>
      <c r="Y56" s="39"/>
      <c r="Z56" s="39"/>
      <c r="AA56" s="39"/>
      <c r="AD56" s="51"/>
    </row>
    <row r="57" spans="1:31" s="6" customFormat="1" ht="12.75" customHeight="1">
      <c r="A57" s="117">
        <f t="shared" si="5"/>
        <v>780.4316229390001</v>
      </c>
      <c r="B57" s="111"/>
      <c r="C57" s="193" t="s">
        <v>44</v>
      </c>
      <c r="D57" s="114"/>
      <c r="E57" s="116">
        <f t="shared" si="6"/>
        <v>0.32</v>
      </c>
      <c r="F57" s="107"/>
      <c r="G57" s="134">
        <f>0.027-((0.027-0.02)/($J$57-$J$55))*($J57-$J$55)</f>
        <v>0.02</v>
      </c>
      <c r="H57" s="135"/>
      <c r="I57" s="35">
        <v>16</v>
      </c>
      <c r="J57" s="86">
        <v>93571.4318</v>
      </c>
      <c r="K57" s="102">
        <f>$Z$58+($AD$60*($J57-$Z$57))</f>
        <v>780.1116229390001</v>
      </c>
      <c r="L57" s="103"/>
      <c r="M57" s="36"/>
      <c r="N57" s="108"/>
      <c r="O57" s="98"/>
      <c r="P57" s="108"/>
      <c r="Q57" s="98"/>
      <c r="R57" s="108"/>
      <c r="S57" s="98"/>
      <c r="T57" s="108"/>
      <c r="U57" s="98"/>
      <c r="V57" s="54" t="s">
        <v>32</v>
      </c>
      <c r="Y57" s="39"/>
      <c r="Z57" s="25">
        <v>93500</v>
      </c>
      <c r="AA57" s="22" t="s">
        <v>21</v>
      </c>
      <c r="AB57" s="8"/>
      <c r="AC57" s="15"/>
      <c r="AD57" s="49">
        <v>0.005827</v>
      </c>
      <c r="AE57" s="19" t="s">
        <v>22</v>
      </c>
    </row>
    <row r="58" spans="1:31" s="6" customFormat="1" ht="12.75" customHeight="1">
      <c r="A58" s="130"/>
      <c r="B58" s="124"/>
      <c r="C58" s="131"/>
      <c r="D58" s="124"/>
      <c r="E58" s="132"/>
      <c r="F58" s="133"/>
      <c r="G58" s="131"/>
      <c r="H58" s="124"/>
      <c r="I58" s="64"/>
      <c r="J58" s="67"/>
      <c r="K58" s="127"/>
      <c r="L58" s="124"/>
      <c r="M58" s="66"/>
      <c r="N58" s="127"/>
      <c r="O58" s="124"/>
      <c r="P58" s="127"/>
      <c r="Q58" s="124"/>
      <c r="R58" s="127"/>
      <c r="S58" s="124"/>
      <c r="T58" s="127"/>
      <c r="U58" s="124"/>
      <c r="V58" s="66"/>
      <c r="Y58" s="39"/>
      <c r="Z58" s="52">
        <v>779.6041</v>
      </c>
      <c r="AA58" s="22" t="s">
        <v>23</v>
      </c>
      <c r="AB58" s="8"/>
      <c r="AC58" s="15"/>
      <c r="AD58" s="48"/>
      <c r="AE58" s="15"/>
    </row>
    <row r="59" spans="1:30" s="6" customFormat="1" ht="12.75" customHeight="1">
      <c r="A59" s="97"/>
      <c r="B59" s="98"/>
      <c r="C59" s="193"/>
      <c r="D59" s="114"/>
      <c r="E59" s="100"/>
      <c r="F59" s="101"/>
      <c r="G59" s="120"/>
      <c r="H59" s="121"/>
      <c r="I59" s="37"/>
      <c r="J59" s="31"/>
      <c r="K59" s="108"/>
      <c r="L59" s="98"/>
      <c r="M59" s="36"/>
      <c r="N59" s="108"/>
      <c r="O59" s="98"/>
      <c r="P59" s="108"/>
      <c r="Q59" s="98"/>
      <c r="R59" s="108"/>
      <c r="S59" s="98"/>
      <c r="T59" s="108"/>
      <c r="U59" s="98"/>
      <c r="V59" s="36"/>
      <c r="Y59" s="39"/>
      <c r="Z59" s="39"/>
      <c r="AA59" s="39"/>
      <c r="AD59" s="51"/>
    </row>
    <row r="60" spans="1:31" s="6" customFormat="1" ht="12.75" customHeight="1">
      <c r="A60" s="97"/>
      <c r="B60" s="98"/>
      <c r="C60" s="99"/>
      <c r="D60" s="98"/>
      <c r="E60" s="100"/>
      <c r="F60" s="101"/>
      <c r="G60" s="120"/>
      <c r="H60" s="121"/>
      <c r="I60" s="37"/>
      <c r="J60" s="31"/>
      <c r="K60" s="118"/>
      <c r="L60" s="119"/>
      <c r="M60" s="36"/>
      <c r="N60" s="108"/>
      <c r="O60" s="98"/>
      <c r="P60" s="108"/>
      <c r="Q60" s="98"/>
      <c r="R60" s="108"/>
      <c r="S60" s="98"/>
      <c r="T60" s="108"/>
      <c r="U60" s="98"/>
      <c r="V60" s="36"/>
      <c r="Y60" s="39"/>
      <c r="Z60" s="25">
        <v>93571.43</v>
      </c>
      <c r="AA60" s="22" t="s">
        <v>21</v>
      </c>
      <c r="AB60" s="8"/>
      <c r="AC60" s="15"/>
      <c r="AD60" s="49">
        <v>0.007105</v>
      </c>
      <c r="AE60" s="19" t="s">
        <v>22</v>
      </c>
    </row>
    <row r="61" spans="1:31" s="6" customFormat="1" ht="12.75" customHeight="1">
      <c r="A61" s="97"/>
      <c r="B61" s="98"/>
      <c r="C61" s="99"/>
      <c r="D61" s="98"/>
      <c r="E61" s="100"/>
      <c r="F61" s="101"/>
      <c r="G61" s="120"/>
      <c r="H61" s="121"/>
      <c r="I61" s="37"/>
      <c r="J61" s="31"/>
      <c r="K61" s="118"/>
      <c r="L61" s="119"/>
      <c r="M61" s="36"/>
      <c r="N61" s="108"/>
      <c r="O61" s="98"/>
      <c r="P61" s="108"/>
      <c r="Q61" s="98"/>
      <c r="R61" s="108"/>
      <c r="S61" s="98"/>
      <c r="T61" s="108"/>
      <c r="U61" s="98"/>
      <c r="V61" s="36"/>
      <c r="Y61" s="39"/>
      <c r="Z61" s="52">
        <v>780.1116</v>
      </c>
      <c r="AA61" s="22" t="s">
        <v>23</v>
      </c>
      <c r="AB61" s="8"/>
      <c r="AC61" s="15"/>
      <c r="AD61" s="48"/>
      <c r="AE61" s="15"/>
    </row>
    <row r="62" spans="1:30" s="6" customFormat="1" ht="12.75" customHeight="1">
      <c r="A62" s="97"/>
      <c r="B62" s="98"/>
      <c r="C62" s="99"/>
      <c r="D62" s="98"/>
      <c r="E62" s="100"/>
      <c r="F62" s="101"/>
      <c r="G62" s="120"/>
      <c r="H62" s="121"/>
      <c r="I62" s="37"/>
      <c r="J62" s="31"/>
      <c r="K62" s="118"/>
      <c r="L62" s="119"/>
      <c r="M62" s="36"/>
      <c r="N62" s="108"/>
      <c r="O62" s="98"/>
      <c r="P62" s="108"/>
      <c r="Q62" s="98"/>
      <c r="R62" s="108"/>
      <c r="S62" s="98"/>
      <c r="T62" s="108"/>
      <c r="U62" s="98"/>
      <c r="V62" s="36"/>
      <c r="Y62" s="39"/>
      <c r="Z62" s="39"/>
      <c r="AA62" s="39"/>
      <c r="AD62" s="51"/>
    </row>
    <row r="63" spans="1:30" s="6" customFormat="1" ht="12.75" customHeight="1">
      <c r="A63" s="97"/>
      <c r="B63" s="98"/>
      <c r="C63" s="99"/>
      <c r="D63" s="98"/>
      <c r="E63" s="100"/>
      <c r="F63" s="101"/>
      <c r="G63" s="120"/>
      <c r="H63" s="121"/>
      <c r="I63" s="37"/>
      <c r="J63" s="31"/>
      <c r="K63" s="118"/>
      <c r="L63" s="119"/>
      <c r="M63" s="36"/>
      <c r="N63" s="108"/>
      <c r="O63" s="98"/>
      <c r="P63" s="108"/>
      <c r="Q63" s="98"/>
      <c r="R63" s="108"/>
      <c r="S63" s="98"/>
      <c r="T63" s="108"/>
      <c r="U63" s="98"/>
      <c r="V63" s="36"/>
      <c r="Y63" s="39"/>
      <c r="AD63" s="51"/>
    </row>
    <row r="64" spans="1:30" s="6" customFormat="1" ht="12.75" customHeight="1">
      <c r="A64" s="97"/>
      <c r="B64" s="98"/>
      <c r="C64" s="99"/>
      <c r="D64" s="98"/>
      <c r="E64" s="100"/>
      <c r="F64" s="101"/>
      <c r="G64" s="120"/>
      <c r="H64" s="121"/>
      <c r="I64" s="37"/>
      <c r="J64" s="31"/>
      <c r="K64" s="118"/>
      <c r="L64" s="119"/>
      <c r="M64" s="36"/>
      <c r="N64" s="108"/>
      <c r="O64" s="98"/>
      <c r="P64" s="108"/>
      <c r="Q64" s="98"/>
      <c r="R64" s="108"/>
      <c r="S64" s="98"/>
      <c r="T64" s="108"/>
      <c r="U64" s="98"/>
      <c r="V64" s="36"/>
      <c r="Y64" s="39"/>
      <c r="AD64" s="51"/>
    </row>
    <row r="65" spans="1:30" s="6" customFormat="1" ht="12.75" customHeight="1">
      <c r="A65" s="97"/>
      <c r="B65" s="98"/>
      <c r="C65" s="99"/>
      <c r="D65" s="98"/>
      <c r="E65" s="100"/>
      <c r="F65" s="101"/>
      <c r="G65" s="120"/>
      <c r="H65" s="121"/>
      <c r="I65" s="37"/>
      <c r="J65" s="31"/>
      <c r="K65" s="118"/>
      <c r="L65" s="119"/>
      <c r="M65" s="36"/>
      <c r="N65" s="108"/>
      <c r="O65" s="98"/>
      <c r="P65" s="108"/>
      <c r="Q65" s="98"/>
      <c r="R65" s="108"/>
      <c r="S65" s="98"/>
      <c r="T65" s="108"/>
      <c r="U65" s="98"/>
      <c r="V65" s="36"/>
      <c r="Y65" s="39"/>
      <c r="AD65" s="51"/>
    </row>
    <row r="66" spans="1:30" s="6" customFormat="1" ht="12.75" customHeight="1">
      <c r="A66" s="97"/>
      <c r="B66" s="98"/>
      <c r="C66" s="99"/>
      <c r="D66" s="98"/>
      <c r="E66" s="100"/>
      <c r="F66" s="101"/>
      <c r="G66" s="120"/>
      <c r="H66" s="121"/>
      <c r="I66" s="37"/>
      <c r="J66" s="31"/>
      <c r="K66" s="118"/>
      <c r="L66" s="119"/>
      <c r="M66" s="36"/>
      <c r="N66" s="108"/>
      <c r="O66" s="98"/>
      <c r="P66" s="108"/>
      <c r="Q66" s="98"/>
      <c r="R66" s="108"/>
      <c r="S66" s="98"/>
      <c r="T66" s="108"/>
      <c r="U66" s="98"/>
      <c r="V66" s="36"/>
      <c r="Y66" s="39"/>
      <c r="AD66" s="51"/>
    </row>
    <row r="67" spans="1:30" s="6" customFormat="1" ht="12.75" customHeight="1">
      <c r="A67" s="99"/>
      <c r="B67" s="98"/>
      <c r="C67" s="99"/>
      <c r="D67" s="98"/>
      <c r="E67" s="99"/>
      <c r="F67" s="98"/>
      <c r="G67" s="99"/>
      <c r="H67" s="98"/>
      <c r="I67" s="36"/>
      <c r="J67" s="31"/>
      <c r="K67" s="108"/>
      <c r="L67" s="98"/>
      <c r="M67" s="36"/>
      <c r="N67" s="108"/>
      <c r="O67" s="98"/>
      <c r="P67" s="108"/>
      <c r="Q67" s="98"/>
      <c r="R67" s="108"/>
      <c r="S67" s="98"/>
      <c r="T67" s="108"/>
      <c r="U67" s="98"/>
      <c r="V67" s="7"/>
      <c r="Y67" s="39"/>
      <c r="AD67" s="51"/>
    </row>
    <row r="68" spans="1:30" s="6" customFormat="1" ht="12.75" customHeight="1">
      <c r="A68" s="115"/>
      <c r="B68" s="111"/>
      <c r="C68" s="115"/>
      <c r="D68" s="111"/>
      <c r="E68" s="115"/>
      <c r="F68" s="111"/>
      <c r="G68" s="115"/>
      <c r="H68" s="111"/>
      <c r="I68" s="7"/>
      <c r="J68" s="31"/>
      <c r="K68" s="110"/>
      <c r="L68" s="111"/>
      <c r="M68" s="7"/>
      <c r="N68" s="110"/>
      <c r="O68" s="111"/>
      <c r="P68" s="110"/>
      <c r="Q68" s="111"/>
      <c r="R68" s="110"/>
      <c r="S68" s="111"/>
      <c r="T68" s="110"/>
      <c r="U68" s="111"/>
      <c r="V68" s="7"/>
      <c r="Y68" s="39"/>
      <c r="AD68" s="51"/>
    </row>
    <row r="69" spans="1:30" s="6" customFormat="1" ht="12.75" customHeight="1">
      <c r="A69" s="115"/>
      <c r="B69" s="111"/>
      <c r="C69" s="115"/>
      <c r="D69" s="111"/>
      <c r="E69" s="115"/>
      <c r="F69" s="111"/>
      <c r="G69" s="115"/>
      <c r="H69" s="111"/>
      <c r="I69" s="7"/>
      <c r="J69" s="31"/>
      <c r="K69" s="110"/>
      <c r="L69" s="111"/>
      <c r="M69" s="7"/>
      <c r="N69" s="110"/>
      <c r="O69" s="111"/>
      <c r="P69" s="110"/>
      <c r="Q69" s="111"/>
      <c r="R69" s="110"/>
      <c r="S69" s="111"/>
      <c r="T69" s="110"/>
      <c r="U69" s="111"/>
      <c r="V69" s="7"/>
      <c r="Y69" s="39"/>
      <c r="AD69" s="51"/>
    </row>
    <row r="70" spans="1:30" s="6" customFormat="1" ht="12.75" customHeight="1">
      <c r="A70" s="115"/>
      <c r="B70" s="111"/>
      <c r="C70" s="115"/>
      <c r="D70" s="111"/>
      <c r="E70" s="115"/>
      <c r="F70" s="111"/>
      <c r="G70" s="115"/>
      <c r="H70" s="111"/>
      <c r="I70" s="7"/>
      <c r="J70" s="31"/>
      <c r="K70" s="110"/>
      <c r="L70" s="111"/>
      <c r="M70" s="7"/>
      <c r="N70" s="110"/>
      <c r="O70" s="111"/>
      <c r="P70" s="110"/>
      <c r="Q70" s="111"/>
      <c r="R70" s="110"/>
      <c r="S70" s="111"/>
      <c r="T70" s="110"/>
      <c r="U70" s="111"/>
      <c r="V70" s="7"/>
      <c r="Y70" s="39"/>
      <c r="AD70" s="51"/>
    </row>
    <row r="71" spans="1:32" s="6" customFormat="1" ht="12.75" customHeight="1">
      <c r="A71" s="115"/>
      <c r="B71" s="111"/>
      <c r="C71" s="115"/>
      <c r="D71" s="111"/>
      <c r="E71" s="115"/>
      <c r="F71" s="111"/>
      <c r="G71" s="115"/>
      <c r="H71" s="111"/>
      <c r="I71" s="7"/>
      <c r="J71" s="31"/>
      <c r="K71" s="110"/>
      <c r="L71" s="111"/>
      <c r="M71" s="7"/>
      <c r="N71" s="110"/>
      <c r="O71" s="111"/>
      <c r="P71" s="110"/>
      <c r="Q71" s="111"/>
      <c r="R71" s="110"/>
      <c r="S71" s="111"/>
      <c r="T71" s="110"/>
      <c r="U71" s="111"/>
      <c r="V71" s="7"/>
      <c r="Y71" s="39"/>
      <c r="Z71"/>
      <c r="AA71"/>
      <c r="AB71"/>
      <c r="AC71"/>
      <c r="AD71" s="44"/>
      <c r="AE71"/>
      <c r="AF71"/>
    </row>
    <row r="72" spans="1:32" s="6" customFormat="1" ht="12.75" customHeight="1">
      <c r="A72" s="115"/>
      <c r="B72" s="111"/>
      <c r="C72" s="115"/>
      <c r="D72" s="111"/>
      <c r="E72" s="115"/>
      <c r="F72" s="111"/>
      <c r="G72" s="115"/>
      <c r="H72" s="111"/>
      <c r="I72" s="7"/>
      <c r="J72" s="31"/>
      <c r="K72" s="110"/>
      <c r="L72" s="111"/>
      <c r="M72" s="7"/>
      <c r="N72" s="110"/>
      <c r="O72" s="111"/>
      <c r="P72" s="110"/>
      <c r="Q72" s="111"/>
      <c r="R72" s="110"/>
      <c r="S72" s="111"/>
      <c r="T72" s="110"/>
      <c r="U72" s="111"/>
      <c r="V72" s="7"/>
      <c r="Y72" s="39"/>
      <c r="Z72"/>
      <c r="AA72"/>
      <c r="AB72"/>
      <c r="AC72"/>
      <c r="AD72" s="44"/>
      <c r="AE72"/>
      <c r="AF72"/>
    </row>
    <row r="73" spans="1:32" s="6" customFormat="1" ht="12.75" customHeight="1">
      <c r="A73" s="115"/>
      <c r="B73" s="111"/>
      <c r="C73" s="115"/>
      <c r="D73" s="111"/>
      <c r="E73" s="115"/>
      <c r="F73" s="111"/>
      <c r="G73" s="115"/>
      <c r="H73" s="111"/>
      <c r="I73" s="7"/>
      <c r="J73" s="31"/>
      <c r="K73" s="110"/>
      <c r="L73" s="111"/>
      <c r="M73" s="7"/>
      <c r="N73" s="110"/>
      <c r="O73" s="111"/>
      <c r="P73" s="110"/>
      <c r="Q73" s="111"/>
      <c r="R73" s="110"/>
      <c r="S73" s="111"/>
      <c r="T73" s="110"/>
      <c r="U73" s="111"/>
      <c r="V73" s="7"/>
      <c r="Y73" s="39"/>
      <c r="Z73"/>
      <c r="AA73"/>
      <c r="AB73"/>
      <c r="AC73"/>
      <c r="AD73" s="44"/>
      <c r="AE73"/>
      <c r="AF73"/>
    </row>
    <row r="74" spans="1:32" s="6" customFormat="1" ht="12.75" customHeight="1">
      <c r="A74" s="115"/>
      <c r="B74" s="111"/>
      <c r="C74" s="115"/>
      <c r="D74" s="111"/>
      <c r="E74" s="115"/>
      <c r="F74" s="111"/>
      <c r="G74" s="115"/>
      <c r="H74" s="111"/>
      <c r="I74" s="7"/>
      <c r="J74" s="31"/>
      <c r="K74" s="110"/>
      <c r="L74" s="111"/>
      <c r="M74" s="7"/>
      <c r="N74" s="110"/>
      <c r="O74" s="111"/>
      <c r="P74" s="110"/>
      <c r="Q74" s="111"/>
      <c r="R74" s="110"/>
      <c r="S74" s="111"/>
      <c r="T74" s="110"/>
      <c r="U74" s="111"/>
      <c r="V74" s="7"/>
      <c r="Y74" s="39"/>
      <c r="Z74"/>
      <c r="AA74"/>
      <c r="AB74"/>
      <c r="AC74"/>
      <c r="AD74" s="44"/>
      <c r="AE74"/>
      <c r="AF74"/>
    </row>
    <row r="75" spans="1:32" s="6" customFormat="1" ht="12.75" customHeight="1">
      <c r="A75" s="115"/>
      <c r="B75" s="111"/>
      <c r="C75" s="115"/>
      <c r="D75" s="111"/>
      <c r="E75" s="115"/>
      <c r="F75" s="111"/>
      <c r="G75" s="115"/>
      <c r="H75" s="111"/>
      <c r="I75" s="7"/>
      <c r="J75" s="31"/>
      <c r="K75" s="110"/>
      <c r="L75" s="111"/>
      <c r="M75" s="7"/>
      <c r="N75" s="110"/>
      <c r="O75" s="111"/>
      <c r="P75" s="110"/>
      <c r="Q75" s="111"/>
      <c r="R75" s="110"/>
      <c r="S75" s="111"/>
      <c r="T75" s="110"/>
      <c r="U75" s="111"/>
      <c r="V75" s="7"/>
      <c r="Y75" s="39"/>
      <c r="Z75"/>
      <c r="AA75"/>
      <c r="AB75"/>
      <c r="AC75"/>
      <c r="AD75" s="44"/>
      <c r="AE75"/>
      <c r="AF75"/>
    </row>
    <row r="76" spans="1:32" s="6" customFormat="1" ht="12.75" customHeight="1">
      <c r="A76" s="115"/>
      <c r="B76" s="111"/>
      <c r="C76" s="115"/>
      <c r="D76" s="111"/>
      <c r="E76" s="115"/>
      <c r="F76" s="111"/>
      <c r="G76" s="115"/>
      <c r="H76" s="111"/>
      <c r="I76" s="7"/>
      <c r="J76" s="31"/>
      <c r="K76" s="110"/>
      <c r="L76" s="111"/>
      <c r="M76" s="7"/>
      <c r="N76" s="110"/>
      <c r="O76" s="111"/>
      <c r="P76" s="110"/>
      <c r="Q76" s="111"/>
      <c r="R76" s="110"/>
      <c r="S76" s="111"/>
      <c r="T76" s="110"/>
      <c r="U76" s="111"/>
      <c r="V76" s="7"/>
      <c r="Y76" s="39"/>
      <c r="Z76"/>
      <c r="AA76"/>
      <c r="AB76"/>
      <c r="AC76"/>
      <c r="AD76" s="44"/>
      <c r="AE76"/>
      <c r="AF76"/>
    </row>
    <row r="77" spans="1:32" s="6" customFormat="1" ht="12.75" customHeight="1">
      <c r="A77" s="115"/>
      <c r="B77" s="111"/>
      <c r="C77" s="115"/>
      <c r="D77" s="111"/>
      <c r="E77" s="115"/>
      <c r="F77" s="111"/>
      <c r="G77" s="115"/>
      <c r="H77" s="111"/>
      <c r="I77" s="7"/>
      <c r="J77" s="31"/>
      <c r="K77" s="110"/>
      <c r="L77" s="111"/>
      <c r="M77" s="7"/>
      <c r="N77" s="110"/>
      <c r="O77" s="111"/>
      <c r="P77" s="110"/>
      <c r="Q77" s="111"/>
      <c r="R77" s="110"/>
      <c r="S77" s="111"/>
      <c r="T77" s="110"/>
      <c r="U77" s="111"/>
      <c r="V77" s="7"/>
      <c r="Y77" s="39"/>
      <c r="Z77"/>
      <c r="AA77"/>
      <c r="AB77"/>
      <c r="AC77"/>
      <c r="AD77" s="44"/>
      <c r="AE77"/>
      <c r="AF77"/>
    </row>
    <row r="78" spans="1:32" s="6" customFormat="1" ht="12.75" customHeight="1">
      <c r="A78" s="115"/>
      <c r="B78" s="111"/>
      <c r="C78" s="115"/>
      <c r="D78" s="111"/>
      <c r="E78" s="115"/>
      <c r="F78" s="111"/>
      <c r="G78" s="115"/>
      <c r="H78" s="111"/>
      <c r="I78" s="7"/>
      <c r="J78" s="31"/>
      <c r="K78" s="110"/>
      <c r="L78" s="111"/>
      <c r="M78" s="7"/>
      <c r="N78" s="110"/>
      <c r="O78" s="111"/>
      <c r="P78" s="110"/>
      <c r="Q78" s="111"/>
      <c r="R78" s="110"/>
      <c r="S78" s="111"/>
      <c r="T78" s="110"/>
      <c r="U78" s="111"/>
      <c r="V78" s="7"/>
      <c r="Y78" s="39"/>
      <c r="Z78"/>
      <c r="AA78"/>
      <c r="AB78"/>
      <c r="AC78"/>
      <c r="AD78" s="44"/>
      <c r="AE78"/>
      <c r="AF78"/>
    </row>
    <row r="79" spans="1:32" s="6" customFormat="1" ht="12.75" customHeight="1">
      <c r="A79" s="115"/>
      <c r="B79" s="111"/>
      <c r="C79" s="115"/>
      <c r="D79" s="111"/>
      <c r="E79" s="115"/>
      <c r="F79" s="111"/>
      <c r="G79" s="115"/>
      <c r="H79" s="111"/>
      <c r="I79" s="7"/>
      <c r="J79" s="31"/>
      <c r="K79" s="110"/>
      <c r="L79" s="111"/>
      <c r="M79" s="7"/>
      <c r="N79" s="110"/>
      <c r="O79" s="111"/>
      <c r="P79" s="110"/>
      <c r="Q79" s="111"/>
      <c r="R79" s="110"/>
      <c r="S79" s="111"/>
      <c r="T79" s="110"/>
      <c r="U79" s="111"/>
      <c r="V79" s="7"/>
      <c r="Y79" s="39"/>
      <c r="Z79"/>
      <c r="AA79"/>
      <c r="AB79"/>
      <c r="AC79"/>
      <c r="AD79" s="44"/>
      <c r="AE79"/>
      <c r="AF79"/>
    </row>
    <row r="80" spans="1:32" s="6" customFormat="1" ht="12.75" customHeight="1">
      <c r="A80" s="115"/>
      <c r="B80" s="111"/>
      <c r="C80" s="115"/>
      <c r="D80" s="111"/>
      <c r="E80" s="115"/>
      <c r="F80" s="111"/>
      <c r="G80" s="115"/>
      <c r="H80" s="111"/>
      <c r="I80" s="7"/>
      <c r="J80" s="31"/>
      <c r="K80" s="110"/>
      <c r="L80" s="111"/>
      <c r="M80" s="7"/>
      <c r="N80" s="110"/>
      <c r="O80" s="111"/>
      <c r="P80" s="110"/>
      <c r="Q80" s="111"/>
      <c r="R80" s="110"/>
      <c r="S80" s="111"/>
      <c r="T80" s="110"/>
      <c r="U80" s="111"/>
      <c r="V80" s="7"/>
      <c r="Y80" s="39"/>
      <c r="Z80"/>
      <c r="AA80"/>
      <c r="AB80"/>
      <c r="AC80"/>
      <c r="AD80" s="44"/>
      <c r="AE80"/>
      <c r="AF80"/>
    </row>
    <row r="81" spans="1:33" s="6" customFormat="1" ht="12.75" customHeight="1">
      <c r="A81" s="115"/>
      <c r="B81" s="111"/>
      <c r="C81" s="115"/>
      <c r="D81" s="111"/>
      <c r="E81" s="115"/>
      <c r="F81" s="111"/>
      <c r="G81" s="115"/>
      <c r="H81" s="111"/>
      <c r="I81" s="7"/>
      <c r="J81" s="31"/>
      <c r="K81" s="110"/>
      <c r="L81" s="111"/>
      <c r="M81" s="7"/>
      <c r="N81" s="110"/>
      <c r="O81" s="111"/>
      <c r="P81" s="110"/>
      <c r="Q81" s="111"/>
      <c r="R81" s="110"/>
      <c r="S81" s="111"/>
      <c r="T81" s="110"/>
      <c r="U81" s="111"/>
      <c r="V81" s="7"/>
      <c r="Y81" s="39"/>
      <c r="Z81"/>
      <c r="AA81"/>
      <c r="AB81"/>
      <c r="AC81"/>
      <c r="AD81" s="44"/>
      <c r="AE81"/>
      <c r="AF81"/>
      <c r="AG81"/>
    </row>
    <row r="82" spans="1:33" s="6" customFormat="1" ht="12.75" customHeight="1">
      <c r="A82" s="115"/>
      <c r="B82" s="111"/>
      <c r="C82" s="115"/>
      <c r="D82" s="111"/>
      <c r="E82" s="115"/>
      <c r="F82" s="111"/>
      <c r="G82" s="115"/>
      <c r="H82" s="111"/>
      <c r="I82" s="7"/>
      <c r="J82" s="31"/>
      <c r="K82" s="110"/>
      <c r="L82" s="111"/>
      <c r="M82" s="7"/>
      <c r="N82" s="110"/>
      <c r="O82" s="111"/>
      <c r="P82" s="110"/>
      <c r="Q82" s="111"/>
      <c r="R82" s="110"/>
      <c r="S82" s="111"/>
      <c r="T82" s="110"/>
      <c r="U82" s="111"/>
      <c r="V82" s="7"/>
      <c r="Y82" s="39"/>
      <c r="Z82"/>
      <c r="AA82"/>
      <c r="AB82"/>
      <c r="AC82"/>
      <c r="AD82" s="44"/>
      <c r="AE82"/>
      <c r="AF82"/>
      <c r="AG82"/>
    </row>
    <row r="83" spans="1:33" s="6" customFormat="1" ht="12.75" customHeight="1">
      <c r="A83" s="115"/>
      <c r="B83" s="111"/>
      <c r="C83" s="115"/>
      <c r="D83" s="111"/>
      <c r="E83" s="115"/>
      <c r="F83" s="111"/>
      <c r="G83" s="115"/>
      <c r="H83" s="111"/>
      <c r="I83" s="7"/>
      <c r="J83" s="31"/>
      <c r="K83" s="110"/>
      <c r="L83" s="111"/>
      <c r="M83" s="7"/>
      <c r="N83" s="110"/>
      <c r="O83" s="111"/>
      <c r="P83" s="110"/>
      <c r="Q83" s="111"/>
      <c r="R83" s="110"/>
      <c r="S83" s="111"/>
      <c r="T83" s="110"/>
      <c r="U83" s="111"/>
      <c r="V83" s="7"/>
      <c r="Y83" s="39"/>
      <c r="Z83"/>
      <c r="AA83"/>
      <c r="AB83"/>
      <c r="AC83"/>
      <c r="AD83" s="44"/>
      <c r="AE83"/>
      <c r="AF83"/>
      <c r="AG83"/>
    </row>
    <row r="84" spans="1:33" s="6" customFormat="1" ht="12.75" customHeight="1">
      <c r="A84" s="115"/>
      <c r="B84" s="111"/>
      <c r="C84" s="115"/>
      <c r="D84" s="111"/>
      <c r="E84" s="115"/>
      <c r="F84" s="111"/>
      <c r="G84" s="115"/>
      <c r="H84" s="111"/>
      <c r="I84" s="7"/>
      <c r="J84" s="31"/>
      <c r="K84" s="110"/>
      <c r="L84" s="111"/>
      <c r="M84" s="7"/>
      <c r="N84" s="110"/>
      <c r="O84" s="111"/>
      <c r="P84" s="110"/>
      <c r="Q84" s="111"/>
      <c r="R84" s="110"/>
      <c r="S84" s="111"/>
      <c r="T84" s="110"/>
      <c r="U84" s="111"/>
      <c r="V84" s="7"/>
      <c r="Z84"/>
      <c r="AA84"/>
      <c r="AB84"/>
      <c r="AC84"/>
      <c r="AD84" s="44"/>
      <c r="AE84"/>
      <c r="AF84"/>
      <c r="AG84"/>
    </row>
    <row r="85" spans="1:33" s="6" customFormat="1" ht="12.75" customHeight="1">
      <c r="A85" s="115"/>
      <c r="B85" s="111"/>
      <c r="C85" s="115"/>
      <c r="D85" s="111"/>
      <c r="E85" s="115"/>
      <c r="F85" s="111"/>
      <c r="G85" s="115"/>
      <c r="H85" s="111"/>
      <c r="I85" s="7"/>
      <c r="J85" s="31"/>
      <c r="K85" s="110"/>
      <c r="L85" s="111"/>
      <c r="M85" s="7"/>
      <c r="N85" s="110"/>
      <c r="O85" s="111"/>
      <c r="P85" s="110"/>
      <c r="Q85" s="111"/>
      <c r="R85" s="110"/>
      <c r="S85" s="111"/>
      <c r="T85" s="110"/>
      <c r="U85" s="111"/>
      <c r="V85" s="7"/>
      <c r="Z85"/>
      <c r="AA85"/>
      <c r="AB85"/>
      <c r="AC85"/>
      <c r="AD85" s="44"/>
      <c r="AE85"/>
      <c r="AF85"/>
      <c r="AG85"/>
    </row>
    <row r="86" spans="1:33" s="6" customFormat="1" ht="12.75" customHeight="1">
      <c r="A86" s="115"/>
      <c r="B86" s="111"/>
      <c r="C86" s="115"/>
      <c r="D86" s="111"/>
      <c r="E86" s="115"/>
      <c r="F86" s="111"/>
      <c r="G86" s="115"/>
      <c r="H86" s="111"/>
      <c r="I86" s="7"/>
      <c r="J86" s="31"/>
      <c r="K86" s="110"/>
      <c r="L86" s="111"/>
      <c r="M86" s="7"/>
      <c r="N86" s="110"/>
      <c r="O86" s="111"/>
      <c r="P86" s="110"/>
      <c r="Q86" s="111"/>
      <c r="R86" s="110"/>
      <c r="S86" s="111"/>
      <c r="T86" s="110"/>
      <c r="U86" s="111"/>
      <c r="V86" s="7"/>
      <c r="Z86"/>
      <c r="AA86"/>
      <c r="AB86"/>
      <c r="AC86"/>
      <c r="AD86" s="44"/>
      <c r="AE86"/>
      <c r="AF86"/>
      <c r="AG86"/>
    </row>
    <row r="87" spans="1:33" s="6" customFormat="1" ht="12.75" customHeight="1">
      <c r="A87" s="115"/>
      <c r="B87" s="111"/>
      <c r="C87" s="115"/>
      <c r="D87" s="111"/>
      <c r="E87" s="115"/>
      <c r="F87" s="111"/>
      <c r="G87" s="115"/>
      <c r="H87" s="111"/>
      <c r="I87" s="7"/>
      <c r="J87" s="31"/>
      <c r="K87" s="110"/>
      <c r="L87" s="111"/>
      <c r="M87" s="7"/>
      <c r="N87" s="110"/>
      <c r="O87" s="111"/>
      <c r="P87" s="110"/>
      <c r="Q87" s="111"/>
      <c r="R87" s="110"/>
      <c r="S87" s="111"/>
      <c r="T87" s="110"/>
      <c r="U87" s="111"/>
      <c r="V87" s="7"/>
      <c r="Z87"/>
      <c r="AA87"/>
      <c r="AB87"/>
      <c r="AC87"/>
      <c r="AD87" s="44"/>
      <c r="AE87"/>
      <c r="AF87"/>
      <c r="AG87"/>
    </row>
    <row r="88" spans="1:33" s="6" customFormat="1" ht="12.75" customHeight="1">
      <c r="A88" s="115"/>
      <c r="B88" s="111"/>
      <c r="C88" s="115"/>
      <c r="D88" s="111"/>
      <c r="E88" s="115"/>
      <c r="F88" s="111"/>
      <c r="G88" s="115"/>
      <c r="H88" s="111"/>
      <c r="I88" s="7"/>
      <c r="J88" s="31"/>
      <c r="K88" s="110"/>
      <c r="L88" s="111"/>
      <c r="M88" s="7"/>
      <c r="N88" s="110"/>
      <c r="O88" s="111"/>
      <c r="P88" s="110"/>
      <c r="Q88" s="111"/>
      <c r="R88" s="110"/>
      <c r="S88" s="111"/>
      <c r="T88" s="110"/>
      <c r="U88" s="111"/>
      <c r="V88" s="7"/>
      <c r="Z88"/>
      <c r="AA88"/>
      <c r="AB88"/>
      <c r="AC88"/>
      <c r="AD88" s="44"/>
      <c r="AE88"/>
      <c r="AF88"/>
      <c r="AG88"/>
    </row>
    <row r="89" spans="1:33" s="6" customFormat="1" ht="12.75" customHeight="1">
      <c r="A89" s="115"/>
      <c r="B89" s="111"/>
      <c r="C89" s="115"/>
      <c r="D89" s="111"/>
      <c r="E89" s="115"/>
      <c r="F89" s="111"/>
      <c r="G89" s="115"/>
      <c r="H89" s="111"/>
      <c r="I89" s="7"/>
      <c r="J89" s="31"/>
      <c r="K89" s="110"/>
      <c r="L89" s="111"/>
      <c r="M89" s="7"/>
      <c r="N89" s="110"/>
      <c r="O89" s="111"/>
      <c r="P89" s="110"/>
      <c r="Q89" s="111"/>
      <c r="R89" s="110"/>
      <c r="S89" s="111"/>
      <c r="T89" s="110"/>
      <c r="U89" s="111"/>
      <c r="V89" s="7"/>
      <c r="Z89"/>
      <c r="AA89"/>
      <c r="AB89"/>
      <c r="AC89"/>
      <c r="AD89" s="44"/>
      <c r="AE89"/>
      <c r="AF89"/>
      <c r="AG89"/>
    </row>
    <row r="90" spans="1:34" s="6" customFormat="1" ht="12.75" customHeight="1">
      <c r="A90" s="115"/>
      <c r="B90" s="111"/>
      <c r="C90" s="115"/>
      <c r="D90" s="111"/>
      <c r="E90" s="115"/>
      <c r="F90" s="111"/>
      <c r="G90" s="115"/>
      <c r="H90" s="111"/>
      <c r="I90" s="7"/>
      <c r="J90" s="31"/>
      <c r="K90" s="110"/>
      <c r="L90" s="111"/>
      <c r="M90" s="7"/>
      <c r="N90" s="110"/>
      <c r="O90" s="111"/>
      <c r="P90" s="110"/>
      <c r="Q90" s="111"/>
      <c r="R90" s="110"/>
      <c r="S90" s="111"/>
      <c r="T90" s="110"/>
      <c r="U90" s="111"/>
      <c r="V90" s="7"/>
      <c r="Z90"/>
      <c r="AA90"/>
      <c r="AB90"/>
      <c r="AC90"/>
      <c r="AD90" s="44"/>
      <c r="AE90"/>
      <c r="AF90"/>
      <c r="AG90"/>
      <c r="AH90"/>
    </row>
    <row r="91" spans="1:34" s="6" customFormat="1" ht="12.75" customHeight="1">
      <c r="A91" s="115"/>
      <c r="B91" s="111"/>
      <c r="C91" s="115"/>
      <c r="D91" s="111"/>
      <c r="E91" s="115"/>
      <c r="F91" s="111"/>
      <c r="G91" s="115"/>
      <c r="H91" s="111"/>
      <c r="I91" s="7"/>
      <c r="J91" s="31"/>
      <c r="K91" s="110"/>
      <c r="L91" s="111"/>
      <c r="M91" s="7"/>
      <c r="N91" s="110"/>
      <c r="O91" s="111"/>
      <c r="P91" s="110"/>
      <c r="Q91" s="111"/>
      <c r="R91" s="110"/>
      <c r="S91" s="111"/>
      <c r="T91" s="110"/>
      <c r="U91" s="111"/>
      <c r="V91" s="7"/>
      <c r="Z91"/>
      <c r="AA91"/>
      <c r="AB91"/>
      <c r="AC91"/>
      <c r="AD91" s="44"/>
      <c r="AE91"/>
      <c r="AF91"/>
      <c r="AG91"/>
      <c r="AH91"/>
    </row>
    <row r="92" spans="1:34" s="6" customFormat="1" ht="12.75" customHeight="1">
      <c r="A92" s="115"/>
      <c r="B92" s="111"/>
      <c r="C92" s="115"/>
      <c r="D92" s="111"/>
      <c r="E92" s="115"/>
      <c r="F92" s="111"/>
      <c r="G92" s="115"/>
      <c r="H92" s="111"/>
      <c r="I92" s="7"/>
      <c r="J92" s="31"/>
      <c r="K92" s="110"/>
      <c r="L92" s="111"/>
      <c r="M92" s="7"/>
      <c r="N92" s="110"/>
      <c r="O92" s="111"/>
      <c r="P92" s="110"/>
      <c r="Q92" s="111"/>
      <c r="R92" s="110"/>
      <c r="S92" s="111"/>
      <c r="T92" s="110"/>
      <c r="U92" s="111"/>
      <c r="V92" s="7"/>
      <c r="Z92"/>
      <c r="AA92"/>
      <c r="AB92"/>
      <c r="AC92"/>
      <c r="AD92" s="44"/>
      <c r="AE92"/>
      <c r="AF92"/>
      <c r="AG92"/>
      <c r="AH92"/>
    </row>
    <row r="93" spans="1:34" s="6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Z93"/>
      <c r="AA93"/>
      <c r="AB93"/>
      <c r="AC93"/>
      <c r="AD93" s="44"/>
      <c r="AE93"/>
      <c r="AF93"/>
      <c r="AG93"/>
      <c r="AH93"/>
    </row>
    <row r="94" spans="1:34" s="6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Z94"/>
      <c r="AA94"/>
      <c r="AB94"/>
      <c r="AC94"/>
      <c r="AD94" s="44"/>
      <c r="AE94"/>
      <c r="AF94"/>
      <c r="AG94"/>
      <c r="AH94"/>
    </row>
    <row r="95" spans="1:34" s="6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Y95"/>
      <c r="Z95"/>
      <c r="AA95"/>
      <c r="AB95"/>
      <c r="AC95"/>
      <c r="AD95" s="44"/>
      <c r="AE95"/>
      <c r="AF95"/>
      <c r="AG95"/>
      <c r="AH95"/>
    </row>
    <row r="96" spans="1:34" s="6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Y96"/>
      <c r="Z96"/>
      <c r="AA96"/>
      <c r="AB96"/>
      <c r="AC96"/>
      <c r="AD96" s="44"/>
      <c r="AE96"/>
      <c r="AF96"/>
      <c r="AG96"/>
      <c r="AH96"/>
    </row>
    <row r="97" spans="1:34" s="6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Y97"/>
      <c r="Z97"/>
      <c r="AA97"/>
      <c r="AB97"/>
      <c r="AC97"/>
      <c r="AD97" s="44"/>
      <c r="AE97"/>
      <c r="AF97"/>
      <c r="AG97"/>
      <c r="AH97"/>
    </row>
    <row r="98" spans="1:35" s="6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Y98"/>
      <c r="Z98"/>
      <c r="AA98"/>
      <c r="AB98"/>
      <c r="AC98"/>
      <c r="AD98" s="44"/>
      <c r="AE98"/>
      <c r="AF98"/>
      <c r="AG98"/>
      <c r="AH98"/>
      <c r="AI98"/>
    </row>
    <row r="99" spans="1:35" s="6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Y99"/>
      <c r="Z99"/>
      <c r="AA99"/>
      <c r="AB99"/>
      <c r="AC99"/>
      <c r="AD99" s="44"/>
      <c r="AE99"/>
      <c r="AF99"/>
      <c r="AG99"/>
      <c r="AH99"/>
      <c r="AI99"/>
    </row>
    <row r="100" spans="1:35" s="6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Y100"/>
      <c r="Z100"/>
      <c r="AA100"/>
      <c r="AB100"/>
      <c r="AC100"/>
      <c r="AD100" s="44"/>
      <c r="AE100"/>
      <c r="AF100"/>
      <c r="AG100"/>
      <c r="AH100"/>
      <c r="AI100"/>
    </row>
    <row r="101" spans="1:35" s="6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Y101"/>
      <c r="Z101"/>
      <c r="AA101"/>
      <c r="AB101"/>
      <c r="AC101"/>
      <c r="AD101" s="44"/>
      <c r="AE101"/>
      <c r="AF101"/>
      <c r="AG101"/>
      <c r="AH101"/>
      <c r="AI101"/>
    </row>
    <row r="102" spans="1:35" s="6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Y102"/>
      <c r="Z102"/>
      <c r="AA102"/>
      <c r="AB102"/>
      <c r="AC102"/>
      <c r="AD102" s="44"/>
      <c r="AE102"/>
      <c r="AF102"/>
      <c r="AG102"/>
      <c r="AH102"/>
      <c r="AI102"/>
    </row>
    <row r="103" spans="1:35" s="6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Y103"/>
      <c r="Z103"/>
      <c r="AA103"/>
      <c r="AB103"/>
      <c r="AC103"/>
      <c r="AD103" s="44"/>
      <c r="AE103"/>
      <c r="AF103"/>
      <c r="AG103"/>
      <c r="AH103"/>
      <c r="AI103"/>
    </row>
    <row r="104" spans="1:35" s="6" customFormat="1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Y104"/>
      <c r="Z104"/>
      <c r="AA104"/>
      <c r="AB104"/>
      <c r="AC104"/>
      <c r="AD104" s="44"/>
      <c r="AE104"/>
      <c r="AF104"/>
      <c r="AG104"/>
      <c r="AH104"/>
      <c r="AI104"/>
    </row>
    <row r="105" spans="1:35" s="6" customFormat="1" ht="12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Y105"/>
      <c r="Z105"/>
      <c r="AA105"/>
      <c r="AB105"/>
      <c r="AC105"/>
      <c r="AD105" s="44"/>
      <c r="AE105"/>
      <c r="AF105"/>
      <c r="AG105"/>
      <c r="AH105"/>
      <c r="AI105"/>
    </row>
    <row r="106" spans="1:35" s="6" customFormat="1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Y106"/>
      <c r="Z106"/>
      <c r="AA106"/>
      <c r="AB106"/>
      <c r="AC106"/>
      <c r="AD106" s="44"/>
      <c r="AE106"/>
      <c r="AF106"/>
      <c r="AG106"/>
      <c r="AH106"/>
      <c r="AI106"/>
    </row>
    <row r="107" spans="1:35" s="6" customFormat="1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Y107"/>
      <c r="Z107"/>
      <c r="AA107"/>
      <c r="AB107"/>
      <c r="AC107"/>
      <c r="AD107" s="44"/>
      <c r="AE107"/>
      <c r="AF107"/>
      <c r="AG107"/>
      <c r="AH107"/>
      <c r="AI107"/>
    </row>
    <row r="108" spans="1:35" s="6" customFormat="1" ht="12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Y108"/>
      <c r="Z108"/>
      <c r="AA108"/>
      <c r="AB108"/>
      <c r="AC108"/>
      <c r="AD108" s="44"/>
      <c r="AE108"/>
      <c r="AF108"/>
      <c r="AG108"/>
      <c r="AH108"/>
      <c r="AI108"/>
    </row>
    <row r="109" spans="1:35" s="6" customFormat="1" ht="12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Y109"/>
      <c r="Z109"/>
      <c r="AA109"/>
      <c r="AB109"/>
      <c r="AC109"/>
      <c r="AD109" s="44"/>
      <c r="AE109"/>
      <c r="AF109"/>
      <c r="AG109"/>
      <c r="AH109"/>
      <c r="AI109"/>
    </row>
    <row r="110" spans="1:35" s="6" customFormat="1" ht="12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Y110"/>
      <c r="Z110"/>
      <c r="AA110"/>
      <c r="AB110"/>
      <c r="AC110"/>
      <c r="AD110" s="44"/>
      <c r="AE110"/>
      <c r="AF110"/>
      <c r="AG110"/>
      <c r="AH110"/>
      <c r="AI110"/>
    </row>
    <row r="111" spans="1:35" s="6" customFormat="1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Y111"/>
      <c r="Z111"/>
      <c r="AA111"/>
      <c r="AB111"/>
      <c r="AC111"/>
      <c r="AD111" s="44"/>
      <c r="AE111"/>
      <c r="AF111"/>
      <c r="AG111"/>
      <c r="AH111"/>
      <c r="AI111"/>
    </row>
    <row r="112" spans="1:35" s="6" customFormat="1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Y112"/>
      <c r="Z112"/>
      <c r="AA112"/>
      <c r="AB112"/>
      <c r="AC112"/>
      <c r="AD112" s="44"/>
      <c r="AE112"/>
      <c r="AF112"/>
      <c r="AG112"/>
      <c r="AH112"/>
      <c r="AI112"/>
    </row>
    <row r="113" spans="1:35" s="6" customFormat="1" ht="12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Y113"/>
      <c r="Z113"/>
      <c r="AA113"/>
      <c r="AB113"/>
      <c r="AC113"/>
      <c r="AD113" s="44"/>
      <c r="AE113"/>
      <c r="AF113"/>
      <c r="AG113"/>
      <c r="AH113"/>
      <c r="AI113"/>
    </row>
    <row r="114" spans="1:35" s="6" customFormat="1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Y114"/>
      <c r="Z114"/>
      <c r="AA114"/>
      <c r="AB114"/>
      <c r="AC114"/>
      <c r="AD114" s="44"/>
      <c r="AE114"/>
      <c r="AF114"/>
      <c r="AG114"/>
      <c r="AH114"/>
      <c r="AI114"/>
    </row>
    <row r="115" spans="1:35" s="6" customFormat="1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Y115"/>
      <c r="Z115"/>
      <c r="AA115"/>
      <c r="AB115"/>
      <c r="AC115"/>
      <c r="AD115" s="44"/>
      <c r="AE115"/>
      <c r="AF115"/>
      <c r="AG115"/>
      <c r="AH115"/>
      <c r="AI115"/>
    </row>
    <row r="116" spans="1:35" s="6" customFormat="1" ht="12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Y116"/>
      <c r="Z116"/>
      <c r="AA116"/>
      <c r="AB116"/>
      <c r="AC116"/>
      <c r="AD116" s="44"/>
      <c r="AE116"/>
      <c r="AF116"/>
      <c r="AG116"/>
      <c r="AH116"/>
      <c r="AI116"/>
    </row>
    <row r="117" spans="1:35" s="6" customFormat="1" ht="12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Y117"/>
      <c r="Z117"/>
      <c r="AA117"/>
      <c r="AB117"/>
      <c r="AC117"/>
      <c r="AD117" s="44"/>
      <c r="AE117"/>
      <c r="AF117"/>
      <c r="AG117"/>
      <c r="AH117"/>
      <c r="AI117"/>
    </row>
    <row r="118" spans="1:35" s="6" customFormat="1" ht="12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Y118"/>
      <c r="Z118"/>
      <c r="AA118"/>
      <c r="AB118"/>
      <c r="AC118"/>
      <c r="AD118" s="44"/>
      <c r="AE118"/>
      <c r="AF118"/>
      <c r="AG118"/>
      <c r="AH118"/>
      <c r="AI118"/>
    </row>
    <row r="119" spans="1:35" s="6" customFormat="1" ht="12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Y119"/>
      <c r="Z119"/>
      <c r="AA119"/>
      <c r="AB119"/>
      <c r="AC119"/>
      <c r="AD119" s="44"/>
      <c r="AE119"/>
      <c r="AF119"/>
      <c r="AG119"/>
      <c r="AH119"/>
      <c r="AI119"/>
    </row>
    <row r="120" spans="1:35" s="6" customFormat="1" ht="12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Y120"/>
      <c r="Z120"/>
      <c r="AA120"/>
      <c r="AB120"/>
      <c r="AC120"/>
      <c r="AD120" s="44"/>
      <c r="AE120"/>
      <c r="AF120"/>
      <c r="AG120"/>
      <c r="AH120"/>
      <c r="AI120"/>
    </row>
    <row r="121" spans="1:35" s="6" customFormat="1" ht="12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Y121"/>
      <c r="Z121"/>
      <c r="AA121"/>
      <c r="AB121"/>
      <c r="AC121"/>
      <c r="AD121" s="44"/>
      <c r="AE121"/>
      <c r="AF121"/>
      <c r="AG121"/>
      <c r="AH121"/>
      <c r="AI121"/>
    </row>
    <row r="122" spans="1:35" s="6" customFormat="1" ht="12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Y122"/>
      <c r="Z122"/>
      <c r="AA122"/>
      <c r="AB122"/>
      <c r="AC122"/>
      <c r="AD122" s="44"/>
      <c r="AE122"/>
      <c r="AF122"/>
      <c r="AG122"/>
      <c r="AH122"/>
      <c r="AI122"/>
    </row>
    <row r="123" spans="1:35" s="6" customFormat="1" ht="12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Y123"/>
      <c r="Z123"/>
      <c r="AA123"/>
      <c r="AB123"/>
      <c r="AC123"/>
      <c r="AD123" s="44"/>
      <c r="AE123"/>
      <c r="AF123"/>
      <c r="AG123"/>
      <c r="AH123"/>
      <c r="AI123"/>
    </row>
    <row r="124" spans="1:35" s="6" customFormat="1" ht="12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Y124"/>
      <c r="Z124"/>
      <c r="AA124"/>
      <c r="AB124"/>
      <c r="AC124"/>
      <c r="AD124" s="44"/>
      <c r="AE124"/>
      <c r="AF124"/>
      <c r="AG124"/>
      <c r="AH124"/>
      <c r="AI124"/>
    </row>
    <row r="125" spans="1:35" s="6" customFormat="1" ht="12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Y125"/>
      <c r="Z125"/>
      <c r="AA125"/>
      <c r="AB125"/>
      <c r="AC125"/>
      <c r="AD125" s="44"/>
      <c r="AE125"/>
      <c r="AF125"/>
      <c r="AG125"/>
      <c r="AH125"/>
      <c r="AI125"/>
    </row>
    <row r="126" spans="1:35" s="6" customFormat="1" ht="12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44"/>
      <c r="AE126"/>
      <c r="AF126"/>
      <c r="AG126"/>
      <c r="AH126"/>
      <c r="AI126"/>
    </row>
  </sheetData>
  <sheetProtection/>
  <mergeCells count="700">
    <mergeCell ref="P27:Q27"/>
    <mergeCell ref="R27:S27"/>
    <mergeCell ref="T27:U27"/>
    <mergeCell ref="A27:B27"/>
    <mergeCell ref="C27:D27"/>
    <mergeCell ref="E27:F27"/>
    <mergeCell ref="G27:H27"/>
    <mergeCell ref="K27:L27"/>
    <mergeCell ref="N27:O27"/>
    <mergeCell ref="T91:U91"/>
    <mergeCell ref="A92:B92"/>
    <mergeCell ref="C92:D92"/>
    <mergeCell ref="E92:F92"/>
    <mergeCell ref="G92:H92"/>
    <mergeCell ref="K92:L92"/>
    <mergeCell ref="N92:O92"/>
    <mergeCell ref="P92:Q92"/>
    <mergeCell ref="R92:S92"/>
    <mergeCell ref="T92:U92"/>
    <mergeCell ref="R90:S90"/>
    <mergeCell ref="T90:U90"/>
    <mergeCell ref="A91:B91"/>
    <mergeCell ref="C91:D91"/>
    <mergeCell ref="E91:F91"/>
    <mergeCell ref="G91:H91"/>
    <mergeCell ref="K91:L91"/>
    <mergeCell ref="N91:O91"/>
    <mergeCell ref="P91:Q91"/>
    <mergeCell ref="R91:S91"/>
    <mergeCell ref="P89:Q89"/>
    <mergeCell ref="R89:S89"/>
    <mergeCell ref="T89:U89"/>
    <mergeCell ref="A90:B90"/>
    <mergeCell ref="C90:D90"/>
    <mergeCell ref="E90:F90"/>
    <mergeCell ref="G90:H90"/>
    <mergeCell ref="K90:L90"/>
    <mergeCell ref="N90:O90"/>
    <mergeCell ref="P90:Q90"/>
    <mergeCell ref="A89:B89"/>
    <mergeCell ref="C89:D89"/>
    <mergeCell ref="E89:F89"/>
    <mergeCell ref="G89:H89"/>
    <mergeCell ref="K89:L89"/>
    <mergeCell ref="N89:O89"/>
    <mergeCell ref="T87:U87"/>
    <mergeCell ref="A88:B88"/>
    <mergeCell ref="C88:D88"/>
    <mergeCell ref="E88:F88"/>
    <mergeCell ref="G88:H88"/>
    <mergeCell ref="K88:L88"/>
    <mergeCell ref="N88:O88"/>
    <mergeCell ref="P88:Q88"/>
    <mergeCell ref="R88:S88"/>
    <mergeCell ref="T88:U88"/>
    <mergeCell ref="R86:S86"/>
    <mergeCell ref="T86:U86"/>
    <mergeCell ref="A87:B87"/>
    <mergeCell ref="C87:D87"/>
    <mergeCell ref="E87:F87"/>
    <mergeCell ref="G87:H87"/>
    <mergeCell ref="K87:L87"/>
    <mergeCell ref="N87:O87"/>
    <mergeCell ref="P87:Q87"/>
    <mergeCell ref="R87:S87"/>
    <mergeCell ref="P85:Q85"/>
    <mergeCell ref="R85:S85"/>
    <mergeCell ref="T85:U85"/>
    <mergeCell ref="A86:B86"/>
    <mergeCell ref="C86:D86"/>
    <mergeCell ref="E86:F86"/>
    <mergeCell ref="G86:H86"/>
    <mergeCell ref="K86:L86"/>
    <mergeCell ref="N86:O86"/>
    <mergeCell ref="P86:Q86"/>
    <mergeCell ref="A85:B85"/>
    <mergeCell ref="C85:D85"/>
    <mergeCell ref="E85:F85"/>
    <mergeCell ref="G85:H85"/>
    <mergeCell ref="K85:L85"/>
    <mergeCell ref="N85:O85"/>
    <mergeCell ref="T83:U83"/>
    <mergeCell ref="A84:B84"/>
    <mergeCell ref="C84:D84"/>
    <mergeCell ref="E84:F84"/>
    <mergeCell ref="G84:H84"/>
    <mergeCell ref="K84:L84"/>
    <mergeCell ref="N84:O84"/>
    <mergeCell ref="P84:Q84"/>
    <mergeCell ref="R84:S84"/>
    <mergeCell ref="T84:U84"/>
    <mergeCell ref="R82:S82"/>
    <mergeCell ref="T82:U82"/>
    <mergeCell ref="A83:B83"/>
    <mergeCell ref="C83:D83"/>
    <mergeCell ref="E83:F83"/>
    <mergeCell ref="G83:H83"/>
    <mergeCell ref="K83:L83"/>
    <mergeCell ref="N83:O83"/>
    <mergeCell ref="P83:Q83"/>
    <mergeCell ref="R83:S83"/>
    <mergeCell ref="P81:Q81"/>
    <mergeCell ref="R81:S81"/>
    <mergeCell ref="T81:U81"/>
    <mergeCell ref="A82:B82"/>
    <mergeCell ref="C82:D82"/>
    <mergeCell ref="E82:F82"/>
    <mergeCell ref="G82:H82"/>
    <mergeCell ref="K82:L82"/>
    <mergeCell ref="N82:O82"/>
    <mergeCell ref="P82:Q82"/>
    <mergeCell ref="A81:B81"/>
    <mergeCell ref="C81:D81"/>
    <mergeCell ref="E81:F81"/>
    <mergeCell ref="G81:H81"/>
    <mergeCell ref="K81:L81"/>
    <mergeCell ref="N81:O81"/>
    <mergeCell ref="T79:U79"/>
    <mergeCell ref="A80:B80"/>
    <mergeCell ref="C80:D80"/>
    <mergeCell ref="E80:F80"/>
    <mergeCell ref="G80:H80"/>
    <mergeCell ref="K80:L80"/>
    <mergeCell ref="N80:O80"/>
    <mergeCell ref="P80:Q80"/>
    <mergeCell ref="R80:S80"/>
    <mergeCell ref="T80:U80"/>
    <mergeCell ref="R78:S78"/>
    <mergeCell ref="T78:U78"/>
    <mergeCell ref="A79:B79"/>
    <mergeCell ref="C79:D79"/>
    <mergeCell ref="E79:F79"/>
    <mergeCell ref="G79:H79"/>
    <mergeCell ref="K79:L79"/>
    <mergeCell ref="N79:O79"/>
    <mergeCell ref="P79:Q79"/>
    <mergeCell ref="R79:S79"/>
    <mergeCell ref="P77:Q77"/>
    <mergeCell ref="R77:S77"/>
    <mergeCell ref="T77:U77"/>
    <mergeCell ref="A78:B78"/>
    <mergeCell ref="C78:D78"/>
    <mergeCell ref="E78:F78"/>
    <mergeCell ref="G78:H78"/>
    <mergeCell ref="K78:L78"/>
    <mergeCell ref="N78:O78"/>
    <mergeCell ref="P78:Q78"/>
    <mergeCell ref="A77:B77"/>
    <mergeCell ref="C77:D77"/>
    <mergeCell ref="E77:F77"/>
    <mergeCell ref="G77:H77"/>
    <mergeCell ref="K77:L77"/>
    <mergeCell ref="N77:O77"/>
    <mergeCell ref="T75:U75"/>
    <mergeCell ref="A76:B76"/>
    <mergeCell ref="C76:D76"/>
    <mergeCell ref="E76:F76"/>
    <mergeCell ref="G76:H76"/>
    <mergeCell ref="K76:L76"/>
    <mergeCell ref="N76:O76"/>
    <mergeCell ref="P76:Q76"/>
    <mergeCell ref="R76:S76"/>
    <mergeCell ref="T76:U76"/>
    <mergeCell ref="R74:S74"/>
    <mergeCell ref="T74:U74"/>
    <mergeCell ref="A75:B75"/>
    <mergeCell ref="C75:D75"/>
    <mergeCell ref="E75:F75"/>
    <mergeCell ref="G75:H75"/>
    <mergeCell ref="K75:L75"/>
    <mergeCell ref="N75:O75"/>
    <mergeCell ref="P75:Q75"/>
    <mergeCell ref="R75:S75"/>
    <mergeCell ref="P73:Q73"/>
    <mergeCell ref="R73:S73"/>
    <mergeCell ref="T73:U73"/>
    <mergeCell ref="A74:B74"/>
    <mergeCell ref="C74:D74"/>
    <mergeCell ref="E74:F74"/>
    <mergeCell ref="G74:H74"/>
    <mergeCell ref="K74:L74"/>
    <mergeCell ref="N74:O74"/>
    <mergeCell ref="P74:Q74"/>
    <mergeCell ref="A73:B73"/>
    <mergeCell ref="C73:D73"/>
    <mergeCell ref="E73:F73"/>
    <mergeCell ref="G73:H73"/>
    <mergeCell ref="K73:L73"/>
    <mergeCell ref="N73:O73"/>
    <mergeCell ref="T71:U71"/>
    <mergeCell ref="A72:B72"/>
    <mergeCell ref="C72:D72"/>
    <mergeCell ref="E72:F72"/>
    <mergeCell ref="G72:H72"/>
    <mergeCell ref="K72:L72"/>
    <mergeCell ref="N72:O72"/>
    <mergeCell ref="P72:Q72"/>
    <mergeCell ref="R72:S72"/>
    <mergeCell ref="T72:U72"/>
    <mergeCell ref="R70:S70"/>
    <mergeCell ref="T70:U70"/>
    <mergeCell ref="A71:B71"/>
    <mergeCell ref="C71:D71"/>
    <mergeCell ref="E71:F71"/>
    <mergeCell ref="G71:H71"/>
    <mergeCell ref="K71:L71"/>
    <mergeCell ref="N71:O71"/>
    <mergeCell ref="P71:Q71"/>
    <mergeCell ref="R71:S71"/>
    <mergeCell ref="P69:Q69"/>
    <mergeCell ref="R69:S69"/>
    <mergeCell ref="T69:U69"/>
    <mergeCell ref="A70:B70"/>
    <mergeCell ref="C70:D70"/>
    <mergeCell ref="E70:F70"/>
    <mergeCell ref="G70:H70"/>
    <mergeCell ref="K70:L70"/>
    <mergeCell ref="N70:O70"/>
    <mergeCell ref="P70:Q70"/>
    <mergeCell ref="A69:B69"/>
    <mergeCell ref="C69:D69"/>
    <mergeCell ref="E69:F69"/>
    <mergeCell ref="G69:H69"/>
    <mergeCell ref="K69:L69"/>
    <mergeCell ref="N69:O69"/>
    <mergeCell ref="T67:U67"/>
    <mergeCell ref="A68:B68"/>
    <mergeCell ref="C68:D68"/>
    <mergeCell ref="E68:F68"/>
    <mergeCell ref="G68:H68"/>
    <mergeCell ref="K68:L68"/>
    <mergeCell ref="N68:O68"/>
    <mergeCell ref="P68:Q68"/>
    <mergeCell ref="R68:S68"/>
    <mergeCell ref="T68:U68"/>
    <mergeCell ref="R66:S66"/>
    <mergeCell ref="T66:U66"/>
    <mergeCell ref="A67:B67"/>
    <mergeCell ref="C67:D67"/>
    <mergeCell ref="E67:F67"/>
    <mergeCell ref="G67:H67"/>
    <mergeCell ref="K67:L67"/>
    <mergeCell ref="N67:O67"/>
    <mergeCell ref="P67:Q67"/>
    <mergeCell ref="R67:S67"/>
    <mergeCell ref="P65:Q65"/>
    <mergeCell ref="R65:S65"/>
    <mergeCell ref="T65:U65"/>
    <mergeCell ref="A66:B66"/>
    <mergeCell ref="C66:D66"/>
    <mergeCell ref="E66:F66"/>
    <mergeCell ref="G66:H66"/>
    <mergeCell ref="K66:L66"/>
    <mergeCell ref="N66:O66"/>
    <mergeCell ref="P66:Q66"/>
    <mergeCell ref="A65:B65"/>
    <mergeCell ref="C65:D65"/>
    <mergeCell ref="E65:F65"/>
    <mergeCell ref="G65:H65"/>
    <mergeCell ref="K65:L65"/>
    <mergeCell ref="N65:O65"/>
    <mergeCell ref="T63:U63"/>
    <mergeCell ref="A64:B64"/>
    <mergeCell ref="C64:D64"/>
    <mergeCell ref="E64:F64"/>
    <mergeCell ref="G64:H64"/>
    <mergeCell ref="K64:L64"/>
    <mergeCell ref="N64:O64"/>
    <mergeCell ref="P64:Q64"/>
    <mergeCell ref="R64:S64"/>
    <mergeCell ref="T64:U64"/>
    <mergeCell ref="R62:S62"/>
    <mergeCell ref="T62:U62"/>
    <mergeCell ref="A63:B63"/>
    <mergeCell ref="C63:D63"/>
    <mergeCell ref="E63:F63"/>
    <mergeCell ref="G63:H63"/>
    <mergeCell ref="K63:L63"/>
    <mergeCell ref="N63:O63"/>
    <mergeCell ref="P63:Q63"/>
    <mergeCell ref="R63:S63"/>
    <mergeCell ref="P61:Q61"/>
    <mergeCell ref="R61:S61"/>
    <mergeCell ref="T61:U61"/>
    <mergeCell ref="A62:B62"/>
    <mergeCell ref="C62:D62"/>
    <mergeCell ref="E62:F62"/>
    <mergeCell ref="G62:H62"/>
    <mergeCell ref="K62:L62"/>
    <mergeCell ref="N62:O62"/>
    <mergeCell ref="P62:Q62"/>
    <mergeCell ref="A61:B61"/>
    <mergeCell ref="C61:D61"/>
    <mergeCell ref="E61:F61"/>
    <mergeCell ref="G61:H61"/>
    <mergeCell ref="K61:L61"/>
    <mergeCell ref="N61:O61"/>
    <mergeCell ref="A60:B60"/>
    <mergeCell ref="C60:D60"/>
    <mergeCell ref="E60:F60"/>
    <mergeCell ref="G60:H60"/>
    <mergeCell ref="K60:L60"/>
    <mergeCell ref="N60:O60"/>
    <mergeCell ref="P60:Q60"/>
    <mergeCell ref="R60:S60"/>
    <mergeCell ref="T60:U60"/>
    <mergeCell ref="P59:Q59"/>
    <mergeCell ref="R59:S59"/>
    <mergeCell ref="T59:U59"/>
    <mergeCell ref="P38:Q38"/>
    <mergeCell ref="R38:S38"/>
    <mergeCell ref="T38:U38"/>
    <mergeCell ref="P41:Q41"/>
    <mergeCell ref="R41:S41"/>
    <mergeCell ref="T41:U41"/>
    <mergeCell ref="T39:U39"/>
    <mergeCell ref="P44:Q44"/>
    <mergeCell ref="R44:S44"/>
    <mergeCell ref="T44:U44"/>
    <mergeCell ref="P55:Q55"/>
    <mergeCell ref="A59:B59"/>
    <mergeCell ref="C59:D59"/>
    <mergeCell ref="E59:F59"/>
    <mergeCell ref="G59:H59"/>
    <mergeCell ref="K59:L59"/>
    <mergeCell ref="N59:O59"/>
    <mergeCell ref="T58:U58"/>
    <mergeCell ref="K38:L38"/>
    <mergeCell ref="N38:O38"/>
    <mergeCell ref="K41:L41"/>
    <mergeCell ref="N41:O41"/>
    <mergeCell ref="K44:L44"/>
    <mergeCell ref="N44:O44"/>
    <mergeCell ref="K55:L55"/>
    <mergeCell ref="N55:O55"/>
    <mergeCell ref="R55:S55"/>
    <mergeCell ref="T55:U55"/>
    <mergeCell ref="A58:B58"/>
    <mergeCell ref="C58:D58"/>
    <mergeCell ref="E58:F58"/>
    <mergeCell ref="G58:H58"/>
    <mergeCell ref="K58:L58"/>
    <mergeCell ref="N58:O58"/>
    <mergeCell ref="P58:Q58"/>
    <mergeCell ref="R58:S58"/>
    <mergeCell ref="A57:B57"/>
    <mergeCell ref="A38:B38"/>
    <mergeCell ref="C38:D38"/>
    <mergeCell ref="E38:F38"/>
    <mergeCell ref="G38:H38"/>
    <mergeCell ref="A41:B41"/>
    <mergeCell ref="C41:D41"/>
    <mergeCell ref="E41:F41"/>
    <mergeCell ref="G41:H41"/>
    <mergeCell ref="A39:B39"/>
    <mergeCell ref="C39:D39"/>
    <mergeCell ref="A44:B44"/>
    <mergeCell ref="C44:D44"/>
    <mergeCell ref="E44:F44"/>
    <mergeCell ref="G44:H44"/>
    <mergeCell ref="A55:B55"/>
    <mergeCell ref="C55:D55"/>
    <mergeCell ref="E55:F55"/>
    <mergeCell ref="G55:H55"/>
    <mergeCell ref="A48:B48"/>
    <mergeCell ref="C48:D48"/>
    <mergeCell ref="C57:D57"/>
    <mergeCell ref="E57:F57"/>
    <mergeCell ref="G57:H57"/>
    <mergeCell ref="K57:L57"/>
    <mergeCell ref="N57:O57"/>
    <mergeCell ref="P57:Q57"/>
    <mergeCell ref="R57:S57"/>
    <mergeCell ref="T57:U57"/>
    <mergeCell ref="R56:S56"/>
    <mergeCell ref="T56:U56"/>
    <mergeCell ref="A56:B56"/>
    <mergeCell ref="C56:D56"/>
    <mergeCell ref="E56:F56"/>
    <mergeCell ref="G56:H56"/>
    <mergeCell ref="K56:L56"/>
    <mergeCell ref="N56:O56"/>
    <mergeCell ref="P56:Q56"/>
    <mergeCell ref="T53:U53"/>
    <mergeCell ref="A54:B54"/>
    <mergeCell ref="C54:D54"/>
    <mergeCell ref="E54:F54"/>
    <mergeCell ref="G54:H54"/>
    <mergeCell ref="K54:L54"/>
    <mergeCell ref="N54:O54"/>
    <mergeCell ref="P54:Q54"/>
    <mergeCell ref="R54:S54"/>
    <mergeCell ref="T54:U54"/>
    <mergeCell ref="A53:B53"/>
    <mergeCell ref="C53:D53"/>
    <mergeCell ref="E53:F53"/>
    <mergeCell ref="G53:H53"/>
    <mergeCell ref="K53:L53"/>
    <mergeCell ref="N53:O53"/>
    <mergeCell ref="P53:Q53"/>
    <mergeCell ref="R53:S53"/>
    <mergeCell ref="P52:Q52"/>
    <mergeCell ref="R52:S52"/>
    <mergeCell ref="T52:U52"/>
    <mergeCell ref="A52:B52"/>
    <mergeCell ref="C52:D52"/>
    <mergeCell ref="E52:F52"/>
    <mergeCell ref="G52:H52"/>
    <mergeCell ref="K52:L52"/>
    <mergeCell ref="N52:O52"/>
    <mergeCell ref="T50:U50"/>
    <mergeCell ref="A51:B51"/>
    <mergeCell ref="C51:D51"/>
    <mergeCell ref="E51:F51"/>
    <mergeCell ref="G51:H51"/>
    <mergeCell ref="K51:L51"/>
    <mergeCell ref="N51:O51"/>
    <mergeCell ref="P51:Q51"/>
    <mergeCell ref="R51:S51"/>
    <mergeCell ref="T51:U51"/>
    <mergeCell ref="R49:S49"/>
    <mergeCell ref="T49:U49"/>
    <mergeCell ref="A50:B50"/>
    <mergeCell ref="C50:D50"/>
    <mergeCell ref="E50:F50"/>
    <mergeCell ref="G50:H50"/>
    <mergeCell ref="K50:L50"/>
    <mergeCell ref="N50:O50"/>
    <mergeCell ref="P50:Q50"/>
    <mergeCell ref="R50:S50"/>
    <mergeCell ref="P48:Q48"/>
    <mergeCell ref="R48:S48"/>
    <mergeCell ref="T48:U48"/>
    <mergeCell ref="A49:B49"/>
    <mergeCell ref="C49:D49"/>
    <mergeCell ref="E49:F49"/>
    <mergeCell ref="G49:H49"/>
    <mergeCell ref="K49:L49"/>
    <mergeCell ref="N49:O49"/>
    <mergeCell ref="P49:Q49"/>
    <mergeCell ref="E48:F48"/>
    <mergeCell ref="G48:H48"/>
    <mergeCell ref="K48:L48"/>
    <mergeCell ref="N48:O48"/>
    <mergeCell ref="T46:U46"/>
    <mergeCell ref="A47:B47"/>
    <mergeCell ref="C47:D47"/>
    <mergeCell ref="E47:F47"/>
    <mergeCell ref="G47:H47"/>
    <mergeCell ref="K47:L47"/>
    <mergeCell ref="N47:O47"/>
    <mergeCell ref="P47:Q47"/>
    <mergeCell ref="R47:S47"/>
    <mergeCell ref="T47:U47"/>
    <mergeCell ref="R45:S45"/>
    <mergeCell ref="T45:U45"/>
    <mergeCell ref="P46:Q46"/>
    <mergeCell ref="R46:S46"/>
    <mergeCell ref="A46:B46"/>
    <mergeCell ref="C46:D46"/>
    <mergeCell ref="E46:F46"/>
    <mergeCell ref="G46:H46"/>
    <mergeCell ref="K46:L46"/>
    <mergeCell ref="N46:O46"/>
    <mergeCell ref="P43:Q43"/>
    <mergeCell ref="R43:S43"/>
    <mergeCell ref="T43:U43"/>
    <mergeCell ref="A45:B45"/>
    <mergeCell ref="C45:D45"/>
    <mergeCell ref="E45:F45"/>
    <mergeCell ref="G45:H45"/>
    <mergeCell ref="K45:L45"/>
    <mergeCell ref="N45:O45"/>
    <mergeCell ref="P45:Q45"/>
    <mergeCell ref="A43:B43"/>
    <mergeCell ref="C43:D43"/>
    <mergeCell ref="E43:F43"/>
    <mergeCell ref="G43:H43"/>
    <mergeCell ref="K43:L43"/>
    <mergeCell ref="N43:O43"/>
    <mergeCell ref="T42:U42"/>
    <mergeCell ref="R40:S40"/>
    <mergeCell ref="T40:U40"/>
    <mergeCell ref="A42:B42"/>
    <mergeCell ref="C42:D42"/>
    <mergeCell ref="E42:F42"/>
    <mergeCell ref="G42:H42"/>
    <mergeCell ref="K42:L42"/>
    <mergeCell ref="N42:O42"/>
    <mergeCell ref="P42:Q42"/>
    <mergeCell ref="R42:S42"/>
    <mergeCell ref="A40:B40"/>
    <mergeCell ref="C40:D40"/>
    <mergeCell ref="E40:F40"/>
    <mergeCell ref="G40:H40"/>
    <mergeCell ref="K40:L40"/>
    <mergeCell ref="N40:O40"/>
    <mergeCell ref="P40:Q40"/>
    <mergeCell ref="E39:F39"/>
    <mergeCell ref="G39:H39"/>
    <mergeCell ref="K39:L39"/>
    <mergeCell ref="N39:O39"/>
    <mergeCell ref="P39:Q39"/>
    <mergeCell ref="R39:S39"/>
    <mergeCell ref="R37:S37"/>
    <mergeCell ref="T37:U37"/>
    <mergeCell ref="P36:Q36"/>
    <mergeCell ref="R36:S36"/>
    <mergeCell ref="T36:U36"/>
    <mergeCell ref="A37:B37"/>
    <mergeCell ref="C37:D37"/>
    <mergeCell ref="E37:F37"/>
    <mergeCell ref="G37:H37"/>
    <mergeCell ref="K37:L37"/>
    <mergeCell ref="R35:S35"/>
    <mergeCell ref="T35:U35"/>
    <mergeCell ref="N37:O37"/>
    <mergeCell ref="P37:Q37"/>
    <mergeCell ref="A36:B36"/>
    <mergeCell ref="C36:D36"/>
    <mergeCell ref="E36:F36"/>
    <mergeCell ref="G36:H36"/>
    <mergeCell ref="K36:L36"/>
    <mergeCell ref="N36:O36"/>
    <mergeCell ref="P34:Q34"/>
    <mergeCell ref="R34:S34"/>
    <mergeCell ref="T34:U34"/>
    <mergeCell ref="A35:B35"/>
    <mergeCell ref="C35:D35"/>
    <mergeCell ref="E35:F35"/>
    <mergeCell ref="G35:H35"/>
    <mergeCell ref="K35:L35"/>
    <mergeCell ref="N35:O35"/>
    <mergeCell ref="P35:Q35"/>
    <mergeCell ref="A34:B34"/>
    <mergeCell ref="C34:D34"/>
    <mergeCell ref="E34:F34"/>
    <mergeCell ref="G34:H34"/>
    <mergeCell ref="K34:L34"/>
    <mergeCell ref="N34:O34"/>
    <mergeCell ref="T32:U32"/>
    <mergeCell ref="A33:B33"/>
    <mergeCell ref="C33:D33"/>
    <mergeCell ref="E33:F33"/>
    <mergeCell ref="G33:H33"/>
    <mergeCell ref="K33:L33"/>
    <mergeCell ref="N33:O33"/>
    <mergeCell ref="P33:Q33"/>
    <mergeCell ref="R33:S33"/>
    <mergeCell ref="T33:U33"/>
    <mergeCell ref="R31:S31"/>
    <mergeCell ref="T31:U31"/>
    <mergeCell ref="A32:B32"/>
    <mergeCell ref="C32:D32"/>
    <mergeCell ref="E32:F32"/>
    <mergeCell ref="G32:H32"/>
    <mergeCell ref="K32:L32"/>
    <mergeCell ref="N32:O32"/>
    <mergeCell ref="P32:Q32"/>
    <mergeCell ref="R32:S32"/>
    <mergeCell ref="P30:Q30"/>
    <mergeCell ref="R30:S30"/>
    <mergeCell ref="T30:U30"/>
    <mergeCell ref="A31:B31"/>
    <mergeCell ref="C31:D31"/>
    <mergeCell ref="E31:F31"/>
    <mergeCell ref="G31:H31"/>
    <mergeCell ref="K31:L31"/>
    <mergeCell ref="N31:O31"/>
    <mergeCell ref="P31:Q31"/>
    <mergeCell ref="A30:B30"/>
    <mergeCell ref="C30:D30"/>
    <mergeCell ref="E30:F30"/>
    <mergeCell ref="G30:H30"/>
    <mergeCell ref="K30:L30"/>
    <mergeCell ref="N30:O30"/>
    <mergeCell ref="T28:U28"/>
    <mergeCell ref="A29:B29"/>
    <mergeCell ref="C29:D29"/>
    <mergeCell ref="E29:F29"/>
    <mergeCell ref="G29:H29"/>
    <mergeCell ref="K29:L29"/>
    <mergeCell ref="N29:O29"/>
    <mergeCell ref="P29:Q29"/>
    <mergeCell ref="R29:S29"/>
    <mergeCell ref="T29:U29"/>
    <mergeCell ref="R26:S26"/>
    <mergeCell ref="T26:U26"/>
    <mergeCell ref="A28:B28"/>
    <mergeCell ref="C28:D28"/>
    <mergeCell ref="E28:F28"/>
    <mergeCell ref="G28:H28"/>
    <mergeCell ref="K28:L28"/>
    <mergeCell ref="N28:O28"/>
    <mergeCell ref="P28:Q28"/>
    <mergeCell ref="R28:S28"/>
    <mergeCell ref="P25:Q25"/>
    <mergeCell ref="R25:S25"/>
    <mergeCell ref="T25:U25"/>
    <mergeCell ref="A26:B26"/>
    <mergeCell ref="C26:D26"/>
    <mergeCell ref="E26:F26"/>
    <mergeCell ref="G26:H26"/>
    <mergeCell ref="K26:L26"/>
    <mergeCell ref="N26:O26"/>
    <mergeCell ref="P26:Q26"/>
    <mergeCell ref="A25:B25"/>
    <mergeCell ref="C25:D25"/>
    <mergeCell ref="E25:F25"/>
    <mergeCell ref="G25:H25"/>
    <mergeCell ref="K25:L25"/>
    <mergeCell ref="N25:O25"/>
    <mergeCell ref="T23:U23"/>
    <mergeCell ref="A24:B24"/>
    <mergeCell ref="C24:D24"/>
    <mergeCell ref="E24:F24"/>
    <mergeCell ref="G24:H24"/>
    <mergeCell ref="K24:L24"/>
    <mergeCell ref="N24:O24"/>
    <mergeCell ref="P24:Q24"/>
    <mergeCell ref="R24:S24"/>
    <mergeCell ref="T24:U24"/>
    <mergeCell ref="R22:S22"/>
    <mergeCell ref="T22:U22"/>
    <mergeCell ref="A23:B23"/>
    <mergeCell ref="C23:D23"/>
    <mergeCell ref="E23:F23"/>
    <mergeCell ref="G23:H23"/>
    <mergeCell ref="K23:L23"/>
    <mergeCell ref="N23:O23"/>
    <mergeCell ref="P23:Q23"/>
    <mergeCell ref="R23:S23"/>
    <mergeCell ref="P21:Q21"/>
    <mergeCell ref="R21:S21"/>
    <mergeCell ref="T21:U21"/>
    <mergeCell ref="A22:B22"/>
    <mergeCell ref="C22:D22"/>
    <mergeCell ref="E22:F22"/>
    <mergeCell ref="G22:H22"/>
    <mergeCell ref="K22:L22"/>
    <mergeCell ref="N22:O22"/>
    <mergeCell ref="P22:Q22"/>
    <mergeCell ref="A21:B21"/>
    <mergeCell ref="C21:D21"/>
    <mergeCell ref="E21:F21"/>
    <mergeCell ref="G21:H21"/>
    <mergeCell ref="K21:L21"/>
    <mergeCell ref="N21:O21"/>
    <mergeCell ref="A20:B20"/>
    <mergeCell ref="C20:D20"/>
    <mergeCell ref="E20:F20"/>
    <mergeCell ref="G20:H20"/>
    <mergeCell ref="K20:L20"/>
    <mergeCell ref="N20:O20"/>
    <mergeCell ref="P20:Q20"/>
    <mergeCell ref="R20:S20"/>
    <mergeCell ref="T20:U20"/>
    <mergeCell ref="N19:O19"/>
    <mergeCell ref="P19:Q19"/>
    <mergeCell ref="R19:S19"/>
    <mergeCell ref="T19:U19"/>
    <mergeCell ref="Q9:Q18"/>
    <mergeCell ref="R9:R18"/>
    <mergeCell ref="S9:S18"/>
    <mergeCell ref="T9:T18"/>
    <mergeCell ref="U9:U18"/>
    <mergeCell ref="A19:B19"/>
    <mergeCell ref="C19:D19"/>
    <mergeCell ref="E19:F19"/>
    <mergeCell ref="G19:H19"/>
    <mergeCell ref="K19:L19"/>
    <mergeCell ref="K9:K18"/>
    <mergeCell ref="L9:L18"/>
    <mergeCell ref="M9:M18"/>
    <mergeCell ref="N9:N18"/>
    <mergeCell ref="O9:O18"/>
    <mergeCell ref="P9:P18"/>
    <mergeCell ref="E9:E18"/>
    <mergeCell ref="F9:F18"/>
    <mergeCell ref="G9:G18"/>
    <mergeCell ref="H9:H18"/>
    <mergeCell ref="I9:I18"/>
    <mergeCell ref="J9:J18"/>
    <mergeCell ref="A6:V6"/>
    <mergeCell ref="A7:I8"/>
    <mergeCell ref="J7:L7"/>
    <mergeCell ref="M7:U8"/>
    <mergeCell ref="V7:V18"/>
    <mergeCell ref="J8:L8"/>
    <mergeCell ref="A9:A18"/>
    <mergeCell ref="B9:B18"/>
    <mergeCell ref="C9:C18"/>
    <mergeCell ref="D9:D18"/>
    <mergeCell ref="A1:V3"/>
    <mergeCell ref="A4:B5"/>
    <mergeCell ref="C4:D5"/>
    <mergeCell ref="E4:J5"/>
    <mergeCell ref="K4:S5"/>
    <mergeCell ref="T4:U5"/>
    <mergeCell ref="V4:V5"/>
  </mergeCells>
  <printOptions/>
  <pageMargins left="0.75" right="0.75" top="1" bottom="1" header="0.5" footer="0.5"/>
  <pageSetup horizontalDpi="600" verticalDpi="600" orientation="landscape" paperSize="17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S75"/>
  <sheetViews>
    <sheetView showZeros="0" tabSelected="1" zoomScale="70" zoomScaleNormal="70" zoomScalePageLayoutView="0" workbookViewId="0" topLeftCell="C1">
      <pane ySplit="18" topLeftCell="A19" activePane="bottomLeft" state="frozen"/>
      <selection pane="topLeft" activeCell="R34" sqref="R34:S34"/>
      <selection pane="bottomLeft" activeCell="A6" sqref="A6:V6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3" max="23" width="8.57421875" style="60" customWidth="1"/>
    <col min="24" max="25" width="5.28125" style="0" customWidth="1"/>
    <col min="26" max="27" width="4.28125" style="0" customWidth="1"/>
    <col min="28" max="29" width="5.28125" style="0" customWidth="1"/>
    <col min="30" max="31" width="4.28125" style="0" customWidth="1"/>
    <col min="32" max="32" width="8.7109375" style="0" customWidth="1"/>
    <col min="33" max="33" width="13.7109375" style="0" customWidth="1"/>
    <col min="34" max="35" width="4.28125" style="0" customWidth="1"/>
    <col min="36" max="36" width="8.7109375" style="0" customWidth="1"/>
    <col min="37" max="38" width="4.28125" style="0" customWidth="1"/>
    <col min="39" max="40" width="5.28125" style="0" customWidth="1"/>
    <col min="41" max="42" width="4.28125" style="0" customWidth="1"/>
    <col min="43" max="44" width="5.28125" style="0" customWidth="1"/>
    <col min="45" max="45" width="11.7109375" style="0" customWidth="1"/>
  </cols>
  <sheetData>
    <row r="1" spans="1:45" ht="12.75" customHeight="1">
      <c r="A1" s="171" t="s">
        <v>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3"/>
      <c r="W1" s="58"/>
      <c r="X1" s="214" t="s">
        <v>1</v>
      </c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215"/>
    </row>
    <row r="2" spans="1:45" ht="12.75" customHeight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  <c r="W2" s="59"/>
      <c r="X2" s="216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217"/>
    </row>
    <row r="3" spans="1:45" ht="12.75" customHeight="1" thickBot="1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6"/>
      <c r="W3" s="59"/>
      <c r="X3" s="216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217"/>
    </row>
    <row r="4" spans="1:45" ht="12.75" customHeight="1">
      <c r="A4" s="177"/>
      <c r="B4" s="178"/>
      <c r="C4" s="180"/>
      <c r="D4" s="181"/>
      <c r="E4" s="219" t="s">
        <v>62</v>
      </c>
      <c r="F4" s="220"/>
      <c r="G4" s="220"/>
      <c r="H4" s="220"/>
      <c r="I4" s="220"/>
      <c r="J4" s="220"/>
      <c r="K4" s="221"/>
      <c r="L4" s="219" t="s">
        <v>50</v>
      </c>
      <c r="M4" s="220"/>
      <c r="N4" s="220"/>
      <c r="O4" s="220"/>
      <c r="P4" s="220"/>
      <c r="Q4" s="220"/>
      <c r="R4" s="220"/>
      <c r="S4" s="221"/>
      <c r="T4" s="185"/>
      <c r="U4" s="186"/>
      <c r="V4" s="187"/>
      <c r="W4" s="59"/>
      <c r="X4" s="218"/>
      <c r="Y4" s="186"/>
      <c r="Z4" s="180"/>
      <c r="AA4" s="181"/>
      <c r="AB4" s="219"/>
      <c r="AC4" s="220"/>
      <c r="AD4" s="220"/>
      <c r="AE4" s="220"/>
      <c r="AF4" s="220"/>
      <c r="AG4" s="220"/>
      <c r="AH4" s="221"/>
      <c r="AI4" s="219"/>
      <c r="AJ4" s="220"/>
      <c r="AK4" s="220"/>
      <c r="AL4" s="220"/>
      <c r="AM4" s="220"/>
      <c r="AN4" s="220"/>
      <c r="AO4" s="220"/>
      <c r="AP4" s="221"/>
      <c r="AQ4" s="185"/>
      <c r="AR4" s="186"/>
      <c r="AS4" s="225"/>
    </row>
    <row r="5" spans="1:45" ht="12.75" customHeight="1" thickBot="1">
      <c r="A5" s="179"/>
      <c r="B5" s="178"/>
      <c r="C5" s="180"/>
      <c r="D5" s="181"/>
      <c r="E5" s="222"/>
      <c r="F5" s="223"/>
      <c r="G5" s="223"/>
      <c r="H5" s="223"/>
      <c r="I5" s="223"/>
      <c r="J5" s="223"/>
      <c r="K5" s="224"/>
      <c r="L5" s="222"/>
      <c r="M5" s="223"/>
      <c r="N5" s="223"/>
      <c r="O5" s="223"/>
      <c r="P5" s="223"/>
      <c r="Q5" s="223"/>
      <c r="R5" s="223"/>
      <c r="S5" s="224"/>
      <c r="T5" s="185"/>
      <c r="U5" s="186"/>
      <c r="V5" s="187"/>
      <c r="W5" s="59"/>
      <c r="X5" s="185"/>
      <c r="Y5" s="186"/>
      <c r="Z5" s="180"/>
      <c r="AA5" s="181"/>
      <c r="AB5" s="222"/>
      <c r="AC5" s="223"/>
      <c r="AD5" s="223"/>
      <c r="AE5" s="223"/>
      <c r="AF5" s="223"/>
      <c r="AG5" s="223"/>
      <c r="AH5" s="224"/>
      <c r="AI5" s="222"/>
      <c r="AJ5" s="223"/>
      <c r="AK5" s="223"/>
      <c r="AL5" s="223"/>
      <c r="AM5" s="223"/>
      <c r="AN5" s="223"/>
      <c r="AO5" s="223"/>
      <c r="AP5" s="224"/>
      <c r="AQ5" s="185"/>
      <c r="AR5" s="186"/>
      <c r="AS5" s="225"/>
    </row>
    <row r="6" spans="1:45" ht="12.75" customHeight="1" thickBot="1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90"/>
      <c r="W6" s="59"/>
      <c r="X6" s="20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210"/>
    </row>
    <row r="7" spans="1:45" ht="12.75" customHeight="1">
      <c r="A7" s="191" t="s">
        <v>2</v>
      </c>
      <c r="B7" s="160"/>
      <c r="C7" s="160"/>
      <c r="D7" s="160"/>
      <c r="E7" s="160"/>
      <c r="F7" s="160"/>
      <c r="G7" s="160"/>
      <c r="H7" s="160"/>
      <c r="I7" s="161"/>
      <c r="J7" s="156" t="s">
        <v>3</v>
      </c>
      <c r="K7" s="157"/>
      <c r="L7" s="158"/>
      <c r="M7" s="159" t="s">
        <v>5</v>
      </c>
      <c r="N7" s="160"/>
      <c r="O7" s="160"/>
      <c r="P7" s="160"/>
      <c r="Q7" s="160"/>
      <c r="R7" s="160"/>
      <c r="S7" s="160"/>
      <c r="T7" s="160"/>
      <c r="U7" s="161"/>
      <c r="V7" s="165" t="s">
        <v>0</v>
      </c>
      <c r="W7" s="59"/>
      <c r="X7" s="159" t="s">
        <v>2</v>
      </c>
      <c r="Y7" s="160"/>
      <c r="Z7" s="160"/>
      <c r="AA7" s="160"/>
      <c r="AB7" s="160"/>
      <c r="AC7" s="160"/>
      <c r="AD7" s="160"/>
      <c r="AE7" s="160"/>
      <c r="AF7" s="161"/>
      <c r="AG7" s="156" t="s">
        <v>3</v>
      </c>
      <c r="AH7" s="157"/>
      <c r="AI7" s="158"/>
      <c r="AJ7" s="159" t="s">
        <v>5</v>
      </c>
      <c r="AK7" s="160"/>
      <c r="AL7" s="160"/>
      <c r="AM7" s="160"/>
      <c r="AN7" s="160"/>
      <c r="AO7" s="160"/>
      <c r="AP7" s="160"/>
      <c r="AQ7" s="160"/>
      <c r="AR7" s="161"/>
      <c r="AS7" s="211" t="s">
        <v>0</v>
      </c>
    </row>
    <row r="8" spans="1:45" ht="12.75" customHeight="1" thickBot="1">
      <c r="A8" s="192"/>
      <c r="B8" s="169"/>
      <c r="C8" s="169"/>
      <c r="D8" s="169"/>
      <c r="E8" s="169"/>
      <c r="F8" s="169"/>
      <c r="G8" s="169"/>
      <c r="H8" s="169"/>
      <c r="I8" s="170"/>
      <c r="J8" s="168" t="s">
        <v>4</v>
      </c>
      <c r="K8" s="169"/>
      <c r="L8" s="170"/>
      <c r="M8" s="162"/>
      <c r="N8" s="163"/>
      <c r="O8" s="163"/>
      <c r="P8" s="163"/>
      <c r="Q8" s="163"/>
      <c r="R8" s="163"/>
      <c r="S8" s="163"/>
      <c r="T8" s="163"/>
      <c r="U8" s="164"/>
      <c r="V8" s="166"/>
      <c r="W8" s="59"/>
      <c r="X8" s="168"/>
      <c r="Y8" s="169"/>
      <c r="Z8" s="169"/>
      <c r="AA8" s="169"/>
      <c r="AB8" s="169"/>
      <c r="AC8" s="169"/>
      <c r="AD8" s="169"/>
      <c r="AE8" s="169"/>
      <c r="AF8" s="170"/>
      <c r="AG8" s="168" t="s">
        <v>4</v>
      </c>
      <c r="AH8" s="169"/>
      <c r="AI8" s="170"/>
      <c r="AJ8" s="162"/>
      <c r="AK8" s="163"/>
      <c r="AL8" s="163"/>
      <c r="AM8" s="163"/>
      <c r="AN8" s="163"/>
      <c r="AO8" s="163"/>
      <c r="AP8" s="163"/>
      <c r="AQ8" s="163"/>
      <c r="AR8" s="164"/>
      <c r="AS8" s="212"/>
    </row>
    <row r="9" spans="1:45" ht="12.75" customHeight="1">
      <c r="A9" s="150" t="s">
        <v>6</v>
      </c>
      <c r="B9" s="140" t="s">
        <v>7</v>
      </c>
      <c r="C9" s="150" t="s">
        <v>8</v>
      </c>
      <c r="D9" s="140" t="s">
        <v>9</v>
      </c>
      <c r="E9" s="150" t="s">
        <v>7</v>
      </c>
      <c r="F9" s="140" t="s">
        <v>10</v>
      </c>
      <c r="G9" s="150" t="s">
        <v>11</v>
      </c>
      <c r="H9" s="140" t="s">
        <v>12</v>
      </c>
      <c r="I9" s="147" t="s">
        <v>13</v>
      </c>
      <c r="J9" s="147" t="s">
        <v>14</v>
      </c>
      <c r="K9" s="153" t="s">
        <v>15</v>
      </c>
      <c r="L9" s="140" t="s">
        <v>16</v>
      </c>
      <c r="M9" s="147" t="s">
        <v>13</v>
      </c>
      <c r="N9" s="143" t="s">
        <v>11</v>
      </c>
      <c r="O9" s="140" t="s">
        <v>12</v>
      </c>
      <c r="P9" s="143" t="s">
        <v>7</v>
      </c>
      <c r="Q9" s="140" t="s">
        <v>10</v>
      </c>
      <c r="R9" s="143" t="s">
        <v>8</v>
      </c>
      <c r="S9" s="140" t="s">
        <v>9</v>
      </c>
      <c r="T9" s="143" t="s">
        <v>6</v>
      </c>
      <c r="U9" s="140" t="s">
        <v>7</v>
      </c>
      <c r="V9" s="166"/>
      <c r="W9" s="59"/>
      <c r="X9" s="153" t="s">
        <v>6</v>
      </c>
      <c r="Y9" s="140" t="s">
        <v>7</v>
      </c>
      <c r="Z9" s="150" t="s">
        <v>8</v>
      </c>
      <c r="AA9" s="140" t="s">
        <v>9</v>
      </c>
      <c r="AB9" s="150" t="s">
        <v>7</v>
      </c>
      <c r="AC9" s="140" t="s">
        <v>10</v>
      </c>
      <c r="AD9" s="150" t="s">
        <v>11</v>
      </c>
      <c r="AE9" s="140" t="s">
        <v>12</v>
      </c>
      <c r="AF9" s="147" t="s">
        <v>13</v>
      </c>
      <c r="AG9" s="147" t="s">
        <v>14</v>
      </c>
      <c r="AH9" s="153" t="s">
        <v>15</v>
      </c>
      <c r="AI9" s="140" t="s">
        <v>16</v>
      </c>
      <c r="AJ9" s="147" t="s">
        <v>13</v>
      </c>
      <c r="AK9" s="143" t="s">
        <v>11</v>
      </c>
      <c r="AL9" s="140" t="s">
        <v>12</v>
      </c>
      <c r="AM9" s="143" t="s">
        <v>7</v>
      </c>
      <c r="AN9" s="140" t="s">
        <v>10</v>
      </c>
      <c r="AO9" s="143" t="s">
        <v>8</v>
      </c>
      <c r="AP9" s="140" t="s">
        <v>9</v>
      </c>
      <c r="AQ9" s="143" t="s">
        <v>6</v>
      </c>
      <c r="AR9" s="140" t="s">
        <v>7</v>
      </c>
      <c r="AS9" s="212"/>
    </row>
    <row r="10" spans="1:45" ht="12.75" customHeight="1">
      <c r="A10" s="151"/>
      <c r="B10" s="141"/>
      <c r="C10" s="151"/>
      <c r="D10" s="141"/>
      <c r="E10" s="151"/>
      <c r="F10" s="141"/>
      <c r="G10" s="151"/>
      <c r="H10" s="141"/>
      <c r="I10" s="148"/>
      <c r="J10" s="148"/>
      <c r="K10" s="154"/>
      <c r="L10" s="141"/>
      <c r="M10" s="148"/>
      <c r="N10" s="144"/>
      <c r="O10" s="141"/>
      <c r="P10" s="144"/>
      <c r="Q10" s="141"/>
      <c r="R10" s="144"/>
      <c r="S10" s="141"/>
      <c r="T10" s="144"/>
      <c r="U10" s="141"/>
      <c r="V10" s="166"/>
      <c r="W10" s="59"/>
      <c r="X10" s="154"/>
      <c r="Y10" s="141"/>
      <c r="Z10" s="151"/>
      <c r="AA10" s="141"/>
      <c r="AB10" s="151"/>
      <c r="AC10" s="141"/>
      <c r="AD10" s="151"/>
      <c r="AE10" s="141"/>
      <c r="AF10" s="148"/>
      <c r="AG10" s="148"/>
      <c r="AH10" s="154"/>
      <c r="AI10" s="141"/>
      <c r="AJ10" s="148"/>
      <c r="AK10" s="144"/>
      <c r="AL10" s="141"/>
      <c r="AM10" s="144"/>
      <c r="AN10" s="141"/>
      <c r="AO10" s="144"/>
      <c r="AP10" s="141"/>
      <c r="AQ10" s="144"/>
      <c r="AR10" s="141"/>
      <c r="AS10" s="212"/>
    </row>
    <row r="11" spans="1:45" ht="12.75" customHeight="1">
      <c r="A11" s="151"/>
      <c r="B11" s="141"/>
      <c r="C11" s="151"/>
      <c r="D11" s="141"/>
      <c r="E11" s="151"/>
      <c r="F11" s="141"/>
      <c r="G11" s="151"/>
      <c r="H11" s="141"/>
      <c r="I11" s="148"/>
      <c r="J11" s="148"/>
      <c r="K11" s="154"/>
      <c r="L11" s="141"/>
      <c r="M11" s="148"/>
      <c r="N11" s="144"/>
      <c r="O11" s="141"/>
      <c r="P11" s="144"/>
      <c r="Q11" s="141"/>
      <c r="R11" s="144"/>
      <c r="S11" s="141"/>
      <c r="T11" s="144"/>
      <c r="U11" s="141"/>
      <c r="V11" s="166"/>
      <c r="W11" s="59"/>
      <c r="X11" s="154"/>
      <c r="Y11" s="141"/>
      <c r="Z11" s="151"/>
      <c r="AA11" s="141"/>
      <c r="AB11" s="151"/>
      <c r="AC11" s="141"/>
      <c r="AD11" s="151"/>
      <c r="AE11" s="141"/>
      <c r="AF11" s="148"/>
      <c r="AG11" s="148"/>
      <c r="AH11" s="154"/>
      <c r="AI11" s="141"/>
      <c r="AJ11" s="148"/>
      <c r="AK11" s="144"/>
      <c r="AL11" s="141"/>
      <c r="AM11" s="144"/>
      <c r="AN11" s="141"/>
      <c r="AO11" s="144"/>
      <c r="AP11" s="141"/>
      <c r="AQ11" s="144"/>
      <c r="AR11" s="141"/>
      <c r="AS11" s="212"/>
    </row>
    <row r="12" spans="1:45" ht="12.75" customHeight="1">
      <c r="A12" s="151"/>
      <c r="B12" s="141"/>
      <c r="C12" s="151"/>
      <c r="D12" s="141"/>
      <c r="E12" s="151"/>
      <c r="F12" s="141"/>
      <c r="G12" s="151"/>
      <c r="H12" s="141"/>
      <c r="I12" s="148"/>
      <c r="J12" s="148"/>
      <c r="K12" s="154"/>
      <c r="L12" s="141"/>
      <c r="M12" s="148"/>
      <c r="N12" s="144"/>
      <c r="O12" s="141"/>
      <c r="P12" s="144"/>
      <c r="Q12" s="141"/>
      <c r="R12" s="144"/>
      <c r="S12" s="141"/>
      <c r="T12" s="144"/>
      <c r="U12" s="141"/>
      <c r="V12" s="166"/>
      <c r="W12" s="59"/>
      <c r="X12" s="154"/>
      <c r="Y12" s="141"/>
      <c r="Z12" s="151"/>
      <c r="AA12" s="141"/>
      <c r="AB12" s="151"/>
      <c r="AC12" s="141"/>
      <c r="AD12" s="151"/>
      <c r="AE12" s="141"/>
      <c r="AF12" s="148"/>
      <c r="AG12" s="148"/>
      <c r="AH12" s="154"/>
      <c r="AI12" s="141"/>
      <c r="AJ12" s="148"/>
      <c r="AK12" s="144"/>
      <c r="AL12" s="141"/>
      <c r="AM12" s="144"/>
      <c r="AN12" s="141"/>
      <c r="AO12" s="144"/>
      <c r="AP12" s="141"/>
      <c r="AQ12" s="144"/>
      <c r="AR12" s="141"/>
      <c r="AS12" s="212"/>
    </row>
    <row r="13" spans="1:45" ht="12.75" customHeight="1">
      <c r="A13" s="151"/>
      <c r="B13" s="141"/>
      <c r="C13" s="151"/>
      <c r="D13" s="141"/>
      <c r="E13" s="151"/>
      <c r="F13" s="141"/>
      <c r="G13" s="151"/>
      <c r="H13" s="141"/>
      <c r="I13" s="148"/>
      <c r="J13" s="148"/>
      <c r="K13" s="154"/>
      <c r="L13" s="141"/>
      <c r="M13" s="148"/>
      <c r="N13" s="144"/>
      <c r="O13" s="141"/>
      <c r="P13" s="144"/>
      <c r="Q13" s="141"/>
      <c r="R13" s="144"/>
      <c r="S13" s="141"/>
      <c r="T13" s="144"/>
      <c r="U13" s="141"/>
      <c r="V13" s="166"/>
      <c r="W13" s="59"/>
      <c r="X13" s="154"/>
      <c r="Y13" s="141"/>
      <c r="Z13" s="151"/>
      <c r="AA13" s="141"/>
      <c r="AB13" s="151"/>
      <c r="AC13" s="141"/>
      <c r="AD13" s="151"/>
      <c r="AE13" s="141"/>
      <c r="AF13" s="148"/>
      <c r="AG13" s="148"/>
      <c r="AH13" s="154"/>
      <c r="AI13" s="141"/>
      <c r="AJ13" s="148"/>
      <c r="AK13" s="144"/>
      <c r="AL13" s="141"/>
      <c r="AM13" s="144"/>
      <c r="AN13" s="141"/>
      <c r="AO13" s="144"/>
      <c r="AP13" s="141"/>
      <c r="AQ13" s="144"/>
      <c r="AR13" s="141"/>
      <c r="AS13" s="212"/>
    </row>
    <row r="14" spans="1:45" ht="12.75" customHeight="1">
      <c r="A14" s="151"/>
      <c r="B14" s="141"/>
      <c r="C14" s="151"/>
      <c r="D14" s="141"/>
      <c r="E14" s="151"/>
      <c r="F14" s="141"/>
      <c r="G14" s="151"/>
      <c r="H14" s="141"/>
      <c r="I14" s="148"/>
      <c r="J14" s="148"/>
      <c r="K14" s="154"/>
      <c r="L14" s="141"/>
      <c r="M14" s="148"/>
      <c r="N14" s="144"/>
      <c r="O14" s="141"/>
      <c r="P14" s="144"/>
      <c r="Q14" s="141"/>
      <c r="R14" s="144"/>
      <c r="S14" s="141"/>
      <c r="T14" s="144"/>
      <c r="U14" s="141"/>
      <c r="V14" s="166"/>
      <c r="W14" s="59"/>
      <c r="X14" s="154"/>
      <c r="Y14" s="141"/>
      <c r="Z14" s="151"/>
      <c r="AA14" s="141"/>
      <c r="AB14" s="151"/>
      <c r="AC14" s="141"/>
      <c r="AD14" s="151"/>
      <c r="AE14" s="141"/>
      <c r="AF14" s="148"/>
      <c r="AG14" s="148"/>
      <c r="AH14" s="154"/>
      <c r="AI14" s="141"/>
      <c r="AJ14" s="148"/>
      <c r="AK14" s="144"/>
      <c r="AL14" s="141"/>
      <c r="AM14" s="144"/>
      <c r="AN14" s="141"/>
      <c r="AO14" s="144"/>
      <c r="AP14" s="141"/>
      <c r="AQ14" s="144"/>
      <c r="AR14" s="141"/>
      <c r="AS14" s="212"/>
    </row>
    <row r="15" spans="1:45" ht="12.75" customHeight="1">
      <c r="A15" s="151"/>
      <c r="B15" s="141"/>
      <c r="C15" s="151"/>
      <c r="D15" s="141"/>
      <c r="E15" s="151"/>
      <c r="F15" s="141"/>
      <c r="G15" s="151"/>
      <c r="H15" s="141"/>
      <c r="I15" s="148"/>
      <c r="J15" s="148"/>
      <c r="K15" s="154"/>
      <c r="L15" s="141"/>
      <c r="M15" s="148"/>
      <c r="N15" s="144"/>
      <c r="O15" s="141"/>
      <c r="P15" s="144"/>
      <c r="Q15" s="141"/>
      <c r="R15" s="144"/>
      <c r="S15" s="141"/>
      <c r="T15" s="144"/>
      <c r="U15" s="141"/>
      <c r="V15" s="166"/>
      <c r="W15" s="59"/>
      <c r="X15" s="154"/>
      <c r="Y15" s="141"/>
      <c r="Z15" s="151"/>
      <c r="AA15" s="141"/>
      <c r="AB15" s="151"/>
      <c r="AC15" s="141"/>
      <c r="AD15" s="151"/>
      <c r="AE15" s="141"/>
      <c r="AF15" s="148"/>
      <c r="AG15" s="148"/>
      <c r="AH15" s="154"/>
      <c r="AI15" s="141"/>
      <c r="AJ15" s="148"/>
      <c r="AK15" s="144"/>
      <c r="AL15" s="141"/>
      <c r="AM15" s="144"/>
      <c r="AN15" s="141"/>
      <c r="AO15" s="144"/>
      <c r="AP15" s="141"/>
      <c r="AQ15" s="144"/>
      <c r="AR15" s="141"/>
      <c r="AS15" s="212"/>
    </row>
    <row r="16" spans="1:45" ht="12.75" customHeight="1">
      <c r="A16" s="151"/>
      <c r="B16" s="141"/>
      <c r="C16" s="151"/>
      <c r="D16" s="141"/>
      <c r="E16" s="151"/>
      <c r="F16" s="141"/>
      <c r="G16" s="151"/>
      <c r="H16" s="141"/>
      <c r="I16" s="148"/>
      <c r="J16" s="148"/>
      <c r="K16" s="154"/>
      <c r="L16" s="141"/>
      <c r="M16" s="148"/>
      <c r="N16" s="144"/>
      <c r="O16" s="141"/>
      <c r="P16" s="144"/>
      <c r="Q16" s="141"/>
      <c r="R16" s="144"/>
      <c r="S16" s="141"/>
      <c r="T16" s="144"/>
      <c r="U16" s="141"/>
      <c r="V16" s="166"/>
      <c r="W16" s="59"/>
      <c r="X16" s="154"/>
      <c r="Y16" s="141"/>
      <c r="Z16" s="151"/>
      <c r="AA16" s="141"/>
      <c r="AB16" s="151"/>
      <c r="AC16" s="141"/>
      <c r="AD16" s="151"/>
      <c r="AE16" s="141"/>
      <c r="AF16" s="148"/>
      <c r="AG16" s="148"/>
      <c r="AH16" s="154"/>
      <c r="AI16" s="141"/>
      <c r="AJ16" s="148"/>
      <c r="AK16" s="144"/>
      <c r="AL16" s="141"/>
      <c r="AM16" s="144"/>
      <c r="AN16" s="141"/>
      <c r="AO16" s="144"/>
      <c r="AP16" s="141"/>
      <c r="AQ16" s="144"/>
      <c r="AR16" s="141"/>
      <c r="AS16" s="212"/>
    </row>
    <row r="17" spans="1:45" ht="12.75" customHeight="1">
      <c r="A17" s="151"/>
      <c r="B17" s="141"/>
      <c r="C17" s="151"/>
      <c r="D17" s="141"/>
      <c r="E17" s="151"/>
      <c r="F17" s="141"/>
      <c r="G17" s="151"/>
      <c r="H17" s="141"/>
      <c r="I17" s="148"/>
      <c r="J17" s="148"/>
      <c r="K17" s="154"/>
      <c r="L17" s="141"/>
      <c r="M17" s="148"/>
      <c r="N17" s="144"/>
      <c r="O17" s="141"/>
      <c r="P17" s="144"/>
      <c r="Q17" s="141"/>
      <c r="R17" s="144"/>
      <c r="S17" s="141"/>
      <c r="T17" s="144"/>
      <c r="U17" s="141"/>
      <c r="V17" s="166"/>
      <c r="W17" s="59"/>
      <c r="X17" s="154"/>
      <c r="Y17" s="141"/>
      <c r="Z17" s="151"/>
      <c r="AA17" s="141"/>
      <c r="AB17" s="151"/>
      <c r="AC17" s="141"/>
      <c r="AD17" s="151"/>
      <c r="AE17" s="141"/>
      <c r="AF17" s="148"/>
      <c r="AG17" s="148"/>
      <c r="AH17" s="154"/>
      <c r="AI17" s="141"/>
      <c r="AJ17" s="148"/>
      <c r="AK17" s="144"/>
      <c r="AL17" s="141"/>
      <c r="AM17" s="144"/>
      <c r="AN17" s="141"/>
      <c r="AO17" s="144"/>
      <c r="AP17" s="141"/>
      <c r="AQ17" s="144"/>
      <c r="AR17" s="141"/>
      <c r="AS17" s="212"/>
    </row>
    <row r="18" spans="1:45" ht="12.75" customHeight="1" thickBot="1">
      <c r="A18" s="152"/>
      <c r="B18" s="142"/>
      <c r="C18" s="152"/>
      <c r="D18" s="142"/>
      <c r="E18" s="152"/>
      <c r="F18" s="142"/>
      <c r="G18" s="152"/>
      <c r="H18" s="142"/>
      <c r="I18" s="149"/>
      <c r="J18" s="149"/>
      <c r="K18" s="155"/>
      <c r="L18" s="142"/>
      <c r="M18" s="149"/>
      <c r="N18" s="145"/>
      <c r="O18" s="142"/>
      <c r="P18" s="145"/>
      <c r="Q18" s="142"/>
      <c r="R18" s="145"/>
      <c r="S18" s="142"/>
      <c r="T18" s="145"/>
      <c r="U18" s="142"/>
      <c r="V18" s="167"/>
      <c r="W18" s="59"/>
      <c r="X18" s="155"/>
      <c r="Y18" s="142"/>
      <c r="Z18" s="152"/>
      <c r="AA18" s="142"/>
      <c r="AB18" s="152"/>
      <c r="AC18" s="142"/>
      <c r="AD18" s="152"/>
      <c r="AE18" s="142"/>
      <c r="AF18" s="149"/>
      <c r="AG18" s="149"/>
      <c r="AH18" s="155"/>
      <c r="AI18" s="142"/>
      <c r="AJ18" s="149"/>
      <c r="AK18" s="145"/>
      <c r="AL18" s="142"/>
      <c r="AM18" s="145"/>
      <c r="AN18" s="142"/>
      <c r="AO18" s="145"/>
      <c r="AP18" s="142"/>
      <c r="AQ18" s="145"/>
      <c r="AR18" s="142"/>
      <c r="AS18" s="213"/>
    </row>
    <row r="19" spans="1:45" s="6" customFormat="1" ht="12.75" customHeight="1">
      <c r="A19" s="146"/>
      <c r="B19" s="139"/>
      <c r="C19" s="138"/>
      <c r="D19" s="139"/>
      <c r="E19" s="138"/>
      <c r="F19" s="139"/>
      <c r="G19" s="138"/>
      <c r="H19" s="139"/>
      <c r="I19" s="4"/>
      <c r="J19" s="5"/>
      <c r="K19" s="138"/>
      <c r="L19" s="139"/>
      <c r="M19" s="4"/>
      <c r="N19" s="138"/>
      <c r="O19" s="139"/>
      <c r="P19" s="138"/>
      <c r="Q19" s="139"/>
      <c r="R19" s="138"/>
      <c r="S19" s="139"/>
      <c r="T19" s="138"/>
      <c r="U19" s="139"/>
      <c r="V19" s="4"/>
      <c r="W19" s="57"/>
      <c r="X19" s="138"/>
      <c r="Y19" s="139"/>
      <c r="Z19" s="138"/>
      <c r="AA19" s="139"/>
      <c r="AB19" s="138"/>
      <c r="AC19" s="139"/>
      <c r="AD19" s="138"/>
      <c r="AE19" s="139"/>
      <c r="AF19" s="4"/>
      <c r="AG19" s="5"/>
      <c r="AH19" s="138"/>
      <c r="AI19" s="139"/>
      <c r="AJ19" s="4"/>
      <c r="AK19" s="138"/>
      <c r="AL19" s="139"/>
      <c r="AM19" s="138"/>
      <c r="AN19" s="139"/>
      <c r="AO19" s="138"/>
      <c r="AP19" s="139"/>
      <c r="AQ19" s="138"/>
      <c r="AR19" s="139"/>
      <c r="AS19" s="77"/>
    </row>
    <row r="20" spans="1:45" s="6" customFormat="1" ht="12.75" customHeight="1">
      <c r="A20" s="115"/>
      <c r="B20" s="111"/>
      <c r="C20" s="115"/>
      <c r="D20" s="111"/>
      <c r="E20" s="115"/>
      <c r="F20" s="111"/>
      <c r="G20" s="115"/>
      <c r="H20" s="111"/>
      <c r="I20" s="7"/>
      <c r="J20" s="32">
        <f>'US 224 RAMP A MASTER'!J21</f>
        <v>91368.1082</v>
      </c>
      <c r="K20" s="104">
        <f>'US 224 RAMP A MASTER'!K21</f>
        <v>781.5346</v>
      </c>
      <c r="L20" s="105"/>
      <c r="M20" s="61">
        <f>'US 224 RAMP A MASTER'!M21</f>
        <v>16</v>
      </c>
      <c r="N20" s="106">
        <f>'US 224 RAMP A MASTER'!N21</f>
        <v>0.02</v>
      </c>
      <c r="O20" s="107"/>
      <c r="P20" s="106">
        <f>'US 224 RAMP A MASTER'!P21</f>
        <v>0.32</v>
      </c>
      <c r="Q20" s="107"/>
      <c r="R20" s="226" t="str">
        <f>'US 224 RAMP A MASTER'!R21</f>
        <v>500:1</v>
      </c>
      <c r="S20" s="227"/>
      <c r="T20" s="104">
        <f>'US 224 RAMP A MASTER'!T21</f>
        <v>781.8546</v>
      </c>
      <c r="U20" s="105"/>
      <c r="V20" s="42" t="str">
        <f>'US 224 RAMP A MASTER'!V21</f>
        <v>TS</v>
      </c>
      <c r="W20" s="57"/>
      <c r="X20" s="110"/>
      <c r="Y20" s="111"/>
      <c r="Z20" s="115"/>
      <c r="AA20" s="111"/>
      <c r="AB20" s="115"/>
      <c r="AC20" s="111"/>
      <c r="AD20" s="115"/>
      <c r="AE20" s="111"/>
      <c r="AF20" s="7"/>
      <c r="AG20" s="32"/>
      <c r="AH20" s="104"/>
      <c r="AI20" s="105"/>
      <c r="AJ20" s="35"/>
      <c r="AK20" s="106"/>
      <c r="AL20" s="107"/>
      <c r="AM20" s="106"/>
      <c r="AN20" s="107"/>
      <c r="AO20" s="208"/>
      <c r="AP20" s="105"/>
      <c r="AQ20" s="104"/>
      <c r="AR20" s="105"/>
      <c r="AS20" s="78"/>
    </row>
    <row r="21" spans="1:45" s="6" customFormat="1" ht="12.75" customHeight="1">
      <c r="A21" s="115"/>
      <c r="B21" s="111"/>
      <c r="C21" s="115"/>
      <c r="D21" s="111"/>
      <c r="E21" s="115"/>
      <c r="F21" s="111"/>
      <c r="G21" s="115"/>
      <c r="H21" s="111"/>
      <c r="I21" s="7"/>
      <c r="J21" s="31">
        <f>'US 224 RAMP A MASTER'!J22</f>
        <v>91375</v>
      </c>
      <c r="K21" s="104">
        <f>'US 224 RAMP A MASTER'!K22</f>
        <v>781.49246076</v>
      </c>
      <c r="L21" s="105"/>
      <c r="M21" s="61">
        <f>'US 224 RAMP A MASTER'!M22</f>
        <v>16</v>
      </c>
      <c r="N21" s="106">
        <f>'US 224 RAMP A MASTER'!N22</f>
        <v>0.0208614749999997</v>
      </c>
      <c r="O21" s="107"/>
      <c r="P21" s="106">
        <f>'US 224 RAMP A MASTER'!P22</f>
        <v>0.3337835999999952</v>
      </c>
      <c r="Q21" s="107"/>
      <c r="R21" s="226" t="str">
        <f>'US 224 RAMP A MASTER'!R22</f>
        <v>500:1</v>
      </c>
      <c r="S21" s="227"/>
      <c r="T21" s="104">
        <f>'US 224 RAMP A MASTER'!T22</f>
        <v>781.8262443599999</v>
      </c>
      <c r="U21" s="105"/>
      <c r="V21" s="42">
        <f>'US 224 RAMP A MASTER'!V22</f>
        <v>0</v>
      </c>
      <c r="W21" s="57"/>
      <c r="X21" s="110"/>
      <c r="Y21" s="111"/>
      <c r="Z21" s="115"/>
      <c r="AA21" s="111"/>
      <c r="AB21" s="115"/>
      <c r="AC21" s="111"/>
      <c r="AD21" s="115"/>
      <c r="AE21" s="111"/>
      <c r="AF21" s="7"/>
      <c r="AG21" s="31"/>
      <c r="AH21" s="104"/>
      <c r="AI21" s="105"/>
      <c r="AJ21" s="35"/>
      <c r="AK21" s="106"/>
      <c r="AL21" s="107"/>
      <c r="AM21" s="106"/>
      <c r="AN21" s="107"/>
      <c r="AO21" s="208"/>
      <c r="AP21" s="105"/>
      <c r="AQ21" s="104"/>
      <c r="AR21" s="105"/>
      <c r="AS21" s="78"/>
    </row>
    <row r="22" spans="1:45" s="6" customFormat="1" ht="12.75" customHeight="1">
      <c r="A22" s="115"/>
      <c r="B22" s="111"/>
      <c r="C22" s="115"/>
      <c r="D22" s="111"/>
      <c r="E22" s="115"/>
      <c r="F22" s="111"/>
      <c r="G22" s="115"/>
      <c r="H22" s="111"/>
      <c r="I22" s="7"/>
      <c r="J22" s="31">
        <f>'US 224 RAMP A MASTER'!J23</f>
        <v>91400</v>
      </c>
      <c r="K22" s="104">
        <f>'US 224 RAMP A MASTER'!K23</f>
        <v>781.3395607599999</v>
      </c>
      <c r="L22" s="105"/>
      <c r="M22" s="61">
        <f>'US 224 RAMP A MASTER'!M23</f>
        <v>16</v>
      </c>
      <c r="N22" s="106">
        <f>'US 224 RAMP A MASTER'!N23</f>
        <v>0.023986474999999702</v>
      </c>
      <c r="O22" s="107"/>
      <c r="P22" s="106">
        <f>'US 224 RAMP A MASTER'!P23</f>
        <v>0.38378359999999523</v>
      </c>
      <c r="Q22" s="107"/>
      <c r="R22" s="226" t="str">
        <f>'US 224 RAMP A MASTER'!R23</f>
        <v>500:1</v>
      </c>
      <c r="S22" s="227"/>
      <c r="T22" s="104">
        <f>'US 224 RAMP A MASTER'!T23</f>
        <v>781.7233443599999</v>
      </c>
      <c r="U22" s="105"/>
      <c r="V22" s="42">
        <f>'US 224 RAMP A MASTER'!V23</f>
        <v>0</v>
      </c>
      <c r="W22" s="57"/>
      <c r="X22" s="110"/>
      <c r="Y22" s="111"/>
      <c r="Z22" s="115"/>
      <c r="AA22" s="111"/>
      <c r="AB22" s="115"/>
      <c r="AC22" s="111"/>
      <c r="AD22" s="115"/>
      <c r="AE22" s="111"/>
      <c r="AF22" s="7"/>
      <c r="AG22" s="31"/>
      <c r="AH22" s="104"/>
      <c r="AI22" s="105"/>
      <c r="AJ22" s="35"/>
      <c r="AK22" s="106"/>
      <c r="AL22" s="107"/>
      <c r="AM22" s="106"/>
      <c r="AN22" s="107"/>
      <c r="AO22" s="208"/>
      <c r="AP22" s="105"/>
      <c r="AQ22" s="104"/>
      <c r="AR22" s="105"/>
      <c r="AS22" s="78"/>
    </row>
    <row r="23" spans="1:45" s="6" customFormat="1" ht="12.75" customHeight="1">
      <c r="A23" s="115"/>
      <c r="B23" s="111"/>
      <c r="C23" s="115"/>
      <c r="D23" s="111"/>
      <c r="E23" s="115"/>
      <c r="F23" s="111"/>
      <c r="G23" s="115"/>
      <c r="H23" s="111"/>
      <c r="I23" s="7"/>
      <c r="J23" s="31">
        <f>'US 224 RAMP A MASTER'!J24</f>
        <v>91425</v>
      </c>
      <c r="K23" s="104">
        <f>'US 224 RAMP A MASTER'!K24</f>
        <v>781.18666076</v>
      </c>
      <c r="L23" s="105"/>
      <c r="M23" s="61">
        <f>'US 224 RAMP A MASTER'!M24</f>
        <v>16</v>
      </c>
      <c r="N23" s="106">
        <f>'US 224 RAMP A MASTER'!N24</f>
        <v>0.0271114749999997</v>
      </c>
      <c r="O23" s="107"/>
      <c r="P23" s="106">
        <f>'US 224 RAMP A MASTER'!P24</f>
        <v>0.4337835999999952</v>
      </c>
      <c r="Q23" s="107"/>
      <c r="R23" s="226" t="str">
        <f>'US 224 RAMP A MASTER'!R24</f>
        <v>500:1</v>
      </c>
      <c r="S23" s="227"/>
      <c r="T23" s="104">
        <f>'US 224 RAMP A MASTER'!T24</f>
        <v>781.62044436</v>
      </c>
      <c r="U23" s="105"/>
      <c r="V23" s="42">
        <f>'US 224 RAMP A MASTER'!V24</f>
        <v>0</v>
      </c>
      <c r="W23" s="57"/>
      <c r="X23" s="110"/>
      <c r="Y23" s="111"/>
      <c r="Z23" s="115"/>
      <c r="AA23" s="111"/>
      <c r="AB23" s="115"/>
      <c r="AC23" s="111"/>
      <c r="AD23" s="115"/>
      <c r="AE23" s="111"/>
      <c r="AF23" s="7"/>
      <c r="AG23" s="31"/>
      <c r="AH23" s="104"/>
      <c r="AI23" s="105"/>
      <c r="AJ23" s="35"/>
      <c r="AK23" s="106"/>
      <c r="AL23" s="107"/>
      <c r="AM23" s="106"/>
      <c r="AN23" s="107"/>
      <c r="AO23" s="208"/>
      <c r="AP23" s="105"/>
      <c r="AQ23" s="104"/>
      <c r="AR23" s="105"/>
      <c r="AS23" s="78"/>
    </row>
    <row r="24" spans="1:45" s="6" customFormat="1" ht="12.75" customHeight="1">
      <c r="A24" s="115"/>
      <c r="B24" s="111"/>
      <c r="C24" s="115"/>
      <c r="D24" s="111"/>
      <c r="E24" s="115"/>
      <c r="F24" s="111"/>
      <c r="G24" s="115"/>
      <c r="H24" s="111"/>
      <c r="I24" s="7"/>
      <c r="J24" s="31">
        <f>'US 224 RAMP A MASTER'!J25</f>
        <v>91450</v>
      </c>
      <c r="K24" s="104">
        <f>'US 224 RAMP A MASTER'!K25</f>
        <v>781.03376076</v>
      </c>
      <c r="L24" s="105"/>
      <c r="M24" s="61">
        <f>'US 224 RAMP A MASTER'!M25</f>
        <v>16</v>
      </c>
      <c r="N24" s="106">
        <f>'US 224 RAMP A MASTER'!N25</f>
        <v>0.0302364749999997</v>
      </c>
      <c r="O24" s="107"/>
      <c r="P24" s="106">
        <f>'US 224 RAMP A MASTER'!P25</f>
        <v>0.4837835999999952</v>
      </c>
      <c r="Q24" s="107"/>
      <c r="R24" s="226" t="str">
        <f>'US 224 RAMP A MASTER'!R25</f>
        <v>500:1</v>
      </c>
      <c r="S24" s="227"/>
      <c r="T24" s="104">
        <f>'US 224 RAMP A MASTER'!T25</f>
        <v>781.51754436</v>
      </c>
      <c r="U24" s="105"/>
      <c r="V24" s="42">
        <f>'US 224 RAMP A MASTER'!V25</f>
        <v>0</v>
      </c>
      <c r="W24" s="57"/>
      <c r="X24" s="110"/>
      <c r="Y24" s="111"/>
      <c r="Z24" s="115"/>
      <c r="AA24" s="111"/>
      <c r="AB24" s="115"/>
      <c r="AC24" s="111"/>
      <c r="AD24" s="115"/>
      <c r="AE24" s="111"/>
      <c r="AF24" s="7"/>
      <c r="AG24" s="31"/>
      <c r="AH24" s="104"/>
      <c r="AI24" s="105"/>
      <c r="AJ24" s="35"/>
      <c r="AK24" s="106"/>
      <c r="AL24" s="107"/>
      <c r="AM24" s="106"/>
      <c r="AN24" s="107"/>
      <c r="AO24" s="208"/>
      <c r="AP24" s="105"/>
      <c r="AQ24" s="104"/>
      <c r="AR24" s="105"/>
      <c r="AS24" s="78"/>
    </row>
    <row r="25" spans="1:45" s="6" customFormat="1" ht="12.75" customHeight="1">
      <c r="A25" s="115"/>
      <c r="B25" s="111"/>
      <c r="C25" s="115"/>
      <c r="D25" s="111"/>
      <c r="E25" s="115"/>
      <c r="F25" s="111"/>
      <c r="G25" s="115"/>
      <c r="H25" s="111"/>
      <c r="I25" s="7"/>
      <c r="J25" s="31">
        <f>'US 224 RAMP A MASTER'!J26</f>
        <v>91475</v>
      </c>
      <c r="K25" s="104">
        <f>'US 224 RAMP A MASTER'!K26</f>
        <v>780.8808607599999</v>
      </c>
      <c r="L25" s="105"/>
      <c r="M25" s="61">
        <f>'US 224 RAMP A MASTER'!M26</f>
        <v>16</v>
      </c>
      <c r="N25" s="106">
        <f>'US 224 RAMP A MASTER'!N26</f>
        <v>0.0333614749999997</v>
      </c>
      <c r="O25" s="107"/>
      <c r="P25" s="106">
        <f>'US 224 RAMP A MASTER'!P26</f>
        <v>0.5337835999999953</v>
      </c>
      <c r="Q25" s="107"/>
      <c r="R25" s="226" t="str">
        <f>'US 224 RAMP A MASTER'!R26</f>
        <v>500:1</v>
      </c>
      <c r="S25" s="227"/>
      <c r="T25" s="104">
        <f>'US 224 RAMP A MASTER'!T26</f>
        <v>781.4146443599999</v>
      </c>
      <c r="U25" s="105"/>
      <c r="V25" s="42">
        <f>'US 224 RAMP A MASTER'!V26</f>
        <v>0</v>
      </c>
      <c r="W25" s="57"/>
      <c r="X25" s="110"/>
      <c r="Y25" s="111"/>
      <c r="Z25" s="115"/>
      <c r="AA25" s="111"/>
      <c r="AB25" s="115"/>
      <c r="AC25" s="111"/>
      <c r="AD25" s="115"/>
      <c r="AE25" s="111"/>
      <c r="AF25" s="7"/>
      <c r="AG25" s="31"/>
      <c r="AH25" s="104"/>
      <c r="AI25" s="105"/>
      <c r="AJ25" s="35"/>
      <c r="AK25" s="106"/>
      <c r="AL25" s="107"/>
      <c r="AM25" s="106"/>
      <c r="AN25" s="107"/>
      <c r="AO25" s="208"/>
      <c r="AP25" s="105"/>
      <c r="AQ25" s="104"/>
      <c r="AR25" s="105"/>
      <c r="AS25" s="78"/>
    </row>
    <row r="26" spans="1:45" s="6" customFormat="1" ht="12.75" customHeight="1">
      <c r="A26" s="115"/>
      <c r="B26" s="111"/>
      <c r="C26" s="115"/>
      <c r="D26" s="111"/>
      <c r="E26" s="115"/>
      <c r="F26" s="111"/>
      <c r="G26" s="115"/>
      <c r="H26" s="111"/>
      <c r="I26" s="7"/>
      <c r="J26" s="31">
        <f>'US 224 RAMP A MASTER'!J27</f>
        <v>91500</v>
      </c>
      <c r="K26" s="104">
        <f>'US 224 RAMP A MASTER'!K27</f>
        <v>780.72796076</v>
      </c>
      <c r="L26" s="105"/>
      <c r="M26" s="61">
        <f>'US 224 RAMP A MASTER'!M27</f>
        <v>16</v>
      </c>
      <c r="N26" s="106">
        <f>'US 224 RAMP A MASTER'!N27</f>
        <v>0.0364864749999997</v>
      </c>
      <c r="O26" s="107"/>
      <c r="P26" s="106">
        <f>'US 224 RAMP A MASTER'!P27</f>
        <v>0.5837835999999952</v>
      </c>
      <c r="Q26" s="107"/>
      <c r="R26" s="226" t="str">
        <f>'US 224 RAMP A MASTER'!R27</f>
        <v>500:1</v>
      </c>
      <c r="S26" s="227"/>
      <c r="T26" s="104">
        <f>'US 224 RAMP A MASTER'!T27</f>
        <v>781.3117443599999</v>
      </c>
      <c r="U26" s="105"/>
      <c r="V26" s="42">
        <f>'US 224 RAMP A MASTER'!V27</f>
        <v>0</v>
      </c>
      <c r="W26" s="57"/>
      <c r="X26" s="110"/>
      <c r="Y26" s="111"/>
      <c r="Z26" s="115"/>
      <c r="AA26" s="111"/>
      <c r="AB26" s="115"/>
      <c r="AC26" s="111"/>
      <c r="AD26" s="115"/>
      <c r="AE26" s="111"/>
      <c r="AF26" s="7"/>
      <c r="AG26" s="32"/>
      <c r="AH26" s="104"/>
      <c r="AI26" s="105"/>
      <c r="AJ26" s="35"/>
      <c r="AK26" s="106"/>
      <c r="AL26" s="107"/>
      <c r="AM26" s="106"/>
      <c r="AN26" s="107"/>
      <c r="AO26" s="208"/>
      <c r="AP26" s="105"/>
      <c r="AQ26" s="104"/>
      <c r="AR26" s="105"/>
      <c r="AS26" s="78"/>
    </row>
    <row r="27" spans="1:45" s="6" customFormat="1" ht="12.75" customHeight="1">
      <c r="A27" s="115"/>
      <c r="B27" s="111"/>
      <c r="C27" s="115"/>
      <c r="D27" s="111"/>
      <c r="E27" s="115"/>
      <c r="F27" s="111"/>
      <c r="G27" s="115"/>
      <c r="H27" s="111"/>
      <c r="I27" s="7"/>
      <c r="J27" s="31">
        <f>'US 224 RAMP A MASTER'!J28</f>
        <v>91525</v>
      </c>
      <c r="K27" s="104">
        <f>'US 224 RAMP A MASTER'!K28</f>
        <v>780.5504</v>
      </c>
      <c r="L27" s="105"/>
      <c r="M27" s="61">
        <f>'US 224 RAMP A MASTER'!M28</f>
        <v>16</v>
      </c>
      <c r="N27" s="106">
        <f>'US 224 RAMP A MASTER'!N28</f>
        <v>0.0396114749999997</v>
      </c>
      <c r="O27" s="107"/>
      <c r="P27" s="106">
        <f>'US 224 RAMP A MASTER'!P28</f>
        <v>0.6337835999999952</v>
      </c>
      <c r="Q27" s="107"/>
      <c r="R27" s="226" t="str">
        <f>'US 224 RAMP A MASTER'!R28</f>
        <v>500:1</v>
      </c>
      <c r="S27" s="227"/>
      <c r="T27" s="104">
        <f>'US 224 RAMP A MASTER'!T28</f>
        <v>781.1841836</v>
      </c>
      <c r="U27" s="105"/>
      <c r="V27" s="42">
        <f>'US 224 RAMP A MASTER'!V28</f>
        <v>0</v>
      </c>
      <c r="W27" s="57"/>
      <c r="X27" s="110"/>
      <c r="Y27" s="111"/>
      <c r="Z27" s="115"/>
      <c r="AA27" s="111"/>
      <c r="AB27" s="115"/>
      <c r="AC27" s="111"/>
      <c r="AD27" s="115"/>
      <c r="AE27" s="111"/>
      <c r="AF27" s="7"/>
      <c r="AG27" s="31"/>
      <c r="AH27" s="104"/>
      <c r="AI27" s="105"/>
      <c r="AJ27" s="35"/>
      <c r="AK27" s="106"/>
      <c r="AL27" s="107"/>
      <c r="AM27" s="106"/>
      <c r="AN27" s="107"/>
      <c r="AO27" s="208"/>
      <c r="AP27" s="105"/>
      <c r="AQ27" s="104"/>
      <c r="AR27" s="105"/>
      <c r="AS27" s="78"/>
    </row>
    <row r="28" spans="1:45" s="6" customFormat="1" ht="12.75" customHeight="1">
      <c r="A28" s="115"/>
      <c r="B28" s="111"/>
      <c r="C28" s="115"/>
      <c r="D28" s="111"/>
      <c r="E28" s="115"/>
      <c r="F28" s="111"/>
      <c r="G28" s="115"/>
      <c r="H28" s="111"/>
      <c r="I28" s="7"/>
      <c r="J28" s="31">
        <f>'US 224 RAMP A MASTER'!J29</f>
        <v>91550</v>
      </c>
      <c r="K28" s="104">
        <f>'US 224 RAMP A MASTER'!K29</f>
        <v>780.3729</v>
      </c>
      <c r="L28" s="105"/>
      <c r="M28" s="61">
        <f>'US 224 RAMP A MASTER'!M29</f>
        <v>16</v>
      </c>
      <c r="N28" s="106">
        <f>'US 224 RAMP A MASTER'!N29</f>
        <v>0.042736474999999705</v>
      </c>
      <c r="O28" s="107"/>
      <c r="P28" s="106">
        <f>'US 224 RAMP A MASTER'!P29</f>
        <v>0.6837835999999953</v>
      </c>
      <c r="Q28" s="107"/>
      <c r="R28" s="226" t="str">
        <f>'US 224 RAMP A MASTER'!R29</f>
        <v>500:1</v>
      </c>
      <c r="S28" s="227"/>
      <c r="T28" s="104">
        <f>'US 224 RAMP A MASTER'!T29</f>
        <v>781.0566835999999</v>
      </c>
      <c r="U28" s="105"/>
      <c r="V28" s="42">
        <f>'US 224 RAMP A MASTER'!V29</f>
        <v>0</v>
      </c>
      <c r="W28" s="57"/>
      <c r="X28" s="110"/>
      <c r="Y28" s="111"/>
      <c r="Z28" s="115"/>
      <c r="AA28" s="111"/>
      <c r="AB28" s="115"/>
      <c r="AC28" s="111"/>
      <c r="AD28" s="115"/>
      <c r="AE28" s="111"/>
      <c r="AF28" s="7"/>
      <c r="AG28" s="31"/>
      <c r="AH28" s="104"/>
      <c r="AI28" s="105"/>
      <c r="AJ28" s="35"/>
      <c r="AK28" s="106"/>
      <c r="AL28" s="107"/>
      <c r="AM28" s="106"/>
      <c r="AN28" s="107"/>
      <c r="AO28" s="208"/>
      <c r="AP28" s="105"/>
      <c r="AQ28" s="104"/>
      <c r="AR28" s="105"/>
      <c r="AS28" s="78"/>
    </row>
    <row r="29" spans="1:45" s="6" customFormat="1" ht="12.75" customHeight="1">
      <c r="A29" s="115"/>
      <c r="B29" s="111"/>
      <c r="C29" s="115"/>
      <c r="D29" s="111"/>
      <c r="E29" s="115"/>
      <c r="F29" s="111"/>
      <c r="G29" s="115"/>
      <c r="H29" s="111"/>
      <c r="I29" s="7"/>
      <c r="J29" s="32">
        <f>'US 224 RAMP A MASTER'!J30</f>
        <v>91568.1082</v>
      </c>
      <c r="K29" s="104">
        <f>'US 224 RAMP A MASTER'!K30</f>
        <v>780.2443317799999</v>
      </c>
      <c r="L29" s="105"/>
      <c r="M29" s="61">
        <f>'US 224 RAMP A MASTER'!M30</f>
        <v>16</v>
      </c>
      <c r="N29" s="106">
        <f>'US 224 RAMP A MASTER'!N30</f>
        <v>0.045</v>
      </c>
      <c r="O29" s="107"/>
      <c r="P29" s="106">
        <f>'US 224 RAMP A MASTER'!P30</f>
        <v>0.72</v>
      </c>
      <c r="Q29" s="107"/>
      <c r="R29" s="226" t="str">
        <f>'US 224 RAMP A MASTER'!R30</f>
        <v>500:1</v>
      </c>
      <c r="S29" s="227"/>
      <c r="T29" s="104">
        <f>'US 224 RAMP A MASTER'!T30</f>
        <v>780.96433178</v>
      </c>
      <c r="U29" s="105"/>
      <c r="V29" s="42" t="str">
        <f>'US 224 RAMP A MASTER'!V30</f>
        <v>SC / FS</v>
      </c>
      <c r="W29" s="57"/>
      <c r="X29" s="110"/>
      <c r="Y29" s="111"/>
      <c r="Z29" s="115"/>
      <c r="AA29" s="111"/>
      <c r="AB29" s="115"/>
      <c r="AC29" s="111"/>
      <c r="AD29" s="115"/>
      <c r="AE29" s="111"/>
      <c r="AF29" s="7"/>
      <c r="AG29" s="32"/>
      <c r="AH29" s="104"/>
      <c r="AI29" s="105"/>
      <c r="AJ29" s="35"/>
      <c r="AK29" s="106"/>
      <c r="AL29" s="107"/>
      <c r="AM29" s="106"/>
      <c r="AN29" s="107"/>
      <c r="AO29" s="208"/>
      <c r="AP29" s="105"/>
      <c r="AQ29" s="104"/>
      <c r="AR29" s="105"/>
      <c r="AS29" s="78"/>
    </row>
    <row r="30" spans="1:45" s="6" customFormat="1" ht="12.75" customHeight="1">
      <c r="A30" s="115"/>
      <c r="B30" s="111"/>
      <c r="C30" s="115"/>
      <c r="D30" s="111"/>
      <c r="E30" s="115"/>
      <c r="F30" s="111"/>
      <c r="G30" s="115"/>
      <c r="H30" s="111"/>
      <c r="I30" s="7"/>
      <c r="J30" s="31">
        <f>'US 224 RAMP A MASTER'!J31</f>
        <v>91575</v>
      </c>
      <c r="K30" s="104">
        <f>'US 224 RAMP A MASTER'!K31</f>
        <v>780.1954</v>
      </c>
      <c r="L30" s="105"/>
      <c r="M30" s="61">
        <f>'US 224 RAMP A MASTER'!M31</f>
        <v>16</v>
      </c>
      <c r="N30" s="106">
        <f>'US 224 RAMP A MASTER'!N31</f>
        <v>0.045</v>
      </c>
      <c r="O30" s="107"/>
      <c r="P30" s="106">
        <f>'US 224 RAMP A MASTER'!P31</f>
        <v>0.72</v>
      </c>
      <c r="Q30" s="107"/>
      <c r="R30" s="226">
        <f>'US 224 RAMP A MASTER'!R31</f>
        <v>0</v>
      </c>
      <c r="S30" s="227"/>
      <c r="T30" s="104">
        <f>'US 224 RAMP A MASTER'!T31</f>
        <v>780.9154</v>
      </c>
      <c r="U30" s="105"/>
      <c r="V30" s="42">
        <f>'US 224 RAMP A MASTER'!V31</f>
        <v>0</v>
      </c>
      <c r="W30" s="57"/>
      <c r="X30" s="110"/>
      <c r="Y30" s="111"/>
      <c r="Z30" s="115"/>
      <c r="AA30" s="111"/>
      <c r="AB30" s="115"/>
      <c r="AC30" s="111"/>
      <c r="AD30" s="115"/>
      <c r="AE30" s="111"/>
      <c r="AF30" s="7"/>
      <c r="AG30" s="31"/>
      <c r="AH30" s="104"/>
      <c r="AI30" s="105"/>
      <c r="AJ30" s="35"/>
      <c r="AK30" s="106"/>
      <c r="AL30" s="107"/>
      <c r="AM30" s="106"/>
      <c r="AN30" s="107"/>
      <c r="AO30" s="208"/>
      <c r="AP30" s="105"/>
      <c r="AQ30" s="104"/>
      <c r="AR30" s="105"/>
      <c r="AS30" s="78"/>
    </row>
    <row r="31" spans="1:45" s="6" customFormat="1" ht="12.75" customHeight="1">
      <c r="A31" s="115"/>
      <c r="B31" s="111"/>
      <c r="C31" s="115"/>
      <c r="D31" s="111"/>
      <c r="E31" s="115"/>
      <c r="F31" s="111"/>
      <c r="G31" s="115"/>
      <c r="H31" s="111"/>
      <c r="I31" s="7"/>
      <c r="J31" s="31">
        <f>'US 224 RAMP A MASTER'!J32</f>
        <v>91600</v>
      </c>
      <c r="K31" s="104">
        <f>'US 224 RAMP A MASTER'!K32</f>
        <v>780.0178999999999</v>
      </c>
      <c r="L31" s="105"/>
      <c r="M31" s="61">
        <f>'US 224 RAMP A MASTER'!M32</f>
        <v>16</v>
      </c>
      <c r="N31" s="106">
        <f>'US 224 RAMP A MASTER'!N32</f>
        <v>0.045</v>
      </c>
      <c r="O31" s="107"/>
      <c r="P31" s="106">
        <f>'US 224 RAMP A MASTER'!P32</f>
        <v>0.72</v>
      </c>
      <c r="Q31" s="107"/>
      <c r="R31" s="226">
        <f>'US 224 RAMP A MASTER'!R32</f>
        <v>0</v>
      </c>
      <c r="S31" s="227"/>
      <c r="T31" s="104">
        <f>'US 224 RAMP A MASTER'!T32</f>
        <v>780.7379</v>
      </c>
      <c r="U31" s="105"/>
      <c r="V31" s="42">
        <f>'US 224 RAMP A MASTER'!V32</f>
        <v>0</v>
      </c>
      <c r="W31" s="57"/>
      <c r="X31" s="110"/>
      <c r="Y31" s="111"/>
      <c r="Z31" s="115"/>
      <c r="AA31" s="111"/>
      <c r="AB31" s="115"/>
      <c r="AC31" s="111"/>
      <c r="AD31" s="115"/>
      <c r="AE31" s="111"/>
      <c r="AF31" s="7"/>
      <c r="AG31" s="32"/>
      <c r="AH31" s="104"/>
      <c r="AI31" s="105"/>
      <c r="AJ31" s="35"/>
      <c r="AK31" s="106"/>
      <c r="AL31" s="107"/>
      <c r="AM31" s="106"/>
      <c r="AN31" s="107"/>
      <c r="AO31" s="208"/>
      <c r="AP31" s="105"/>
      <c r="AQ31" s="104"/>
      <c r="AR31" s="105"/>
      <c r="AS31" s="78"/>
    </row>
    <row r="32" spans="1:45" s="6" customFormat="1" ht="12.75" customHeight="1">
      <c r="A32" s="115"/>
      <c r="B32" s="111"/>
      <c r="C32" s="115"/>
      <c r="D32" s="111"/>
      <c r="E32" s="115"/>
      <c r="F32" s="111"/>
      <c r="G32" s="115"/>
      <c r="H32" s="111"/>
      <c r="I32" s="7"/>
      <c r="J32" s="31">
        <f>'US 224 RAMP A MASTER'!J33</f>
        <v>91625</v>
      </c>
      <c r="K32" s="104">
        <f>'US 224 RAMP A MASTER'!K33</f>
        <v>779.8022500000001</v>
      </c>
      <c r="L32" s="105"/>
      <c r="M32" s="61">
        <f>'US 224 RAMP A MASTER'!M33</f>
        <v>16</v>
      </c>
      <c r="N32" s="106">
        <f>'US 224 RAMP A MASTER'!N33</f>
        <v>0.045</v>
      </c>
      <c r="O32" s="107"/>
      <c r="P32" s="106">
        <f>'US 224 RAMP A MASTER'!P33</f>
        <v>0.72</v>
      </c>
      <c r="Q32" s="107"/>
      <c r="R32" s="226">
        <f>'US 224 RAMP A MASTER'!R33</f>
        <v>0</v>
      </c>
      <c r="S32" s="227"/>
      <c r="T32" s="104">
        <f>'US 224 RAMP A MASTER'!T33</f>
        <v>780.5222500000001</v>
      </c>
      <c r="U32" s="105"/>
      <c r="V32" s="42">
        <f>'US 224 RAMP A MASTER'!V33</f>
        <v>0</v>
      </c>
      <c r="W32" s="57"/>
      <c r="X32" s="110"/>
      <c r="Y32" s="111"/>
      <c r="Z32" s="115"/>
      <c r="AA32" s="111"/>
      <c r="AB32" s="115"/>
      <c r="AC32" s="111"/>
      <c r="AD32" s="115"/>
      <c r="AE32" s="111"/>
      <c r="AF32" s="7"/>
      <c r="AG32" s="31"/>
      <c r="AH32" s="104"/>
      <c r="AI32" s="105"/>
      <c r="AJ32" s="35"/>
      <c r="AK32" s="106"/>
      <c r="AL32" s="107"/>
      <c r="AM32" s="106"/>
      <c r="AN32" s="107"/>
      <c r="AO32" s="208"/>
      <c r="AP32" s="105"/>
      <c r="AQ32" s="104"/>
      <c r="AR32" s="105"/>
      <c r="AS32" s="78"/>
    </row>
    <row r="33" spans="1:45" s="6" customFormat="1" ht="12.75" customHeight="1">
      <c r="A33" s="115"/>
      <c r="B33" s="111"/>
      <c r="C33" s="115"/>
      <c r="D33" s="111"/>
      <c r="E33" s="115"/>
      <c r="F33" s="111"/>
      <c r="G33" s="115"/>
      <c r="H33" s="111"/>
      <c r="I33" s="7"/>
      <c r="J33" s="31">
        <f>'US 224 RAMP A MASTER'!J34</f>
        <v>91635</v>
      </c>
      <c r="K33" s="104">
        <f>'US 224 RAMP A MASTER'!K34</f>
        <v>779.716</v>
      </c>
      <c r="L33" s="105"/>
      <c r="M33" s="61">
        <f>'US 224 RAMP A MASTER'!M34</f>
        <v>16</v>
      </c>
      <c r="N33" s="106">
        <f>'US 224 RAMP A MASTER'!N34</f>
        <v>0.045</v>
      </c>
      <c r="O33" s="107"/>
      <c r="P33" s="106">
        <f>'US 224 RAMP A MASTER'!P34</f>
        <v>0.72</v>
      </c>
      <c r="Q33" s="107"/>
      <c r="R33" s="226">
        <f>'US 224 RAMP A MASTER'!R34</f>
        <v>0</v>
      </c>
      <c r="S33" s="227"/>
      <c r="T33" s="104">
        <f>'US 224 RAMP A MASTER'!T34</f>
        <v>780.436</v>
      </c>
      <c r="U33" s="105"/>
      <c r="V33" s="42">
        <f>'US 224 RAMP A MASTER'!V34</f>
        <v>0</v>
      </c>
      <c r="W33" s="57"/>
      <c r="X33" s="110"/>
      <c r="Y33" s="111"/>
      <c r="Z33" s="115"/>
      <c r="AA33" s="111"/>
      <c r="AB33" s="115"/>
      <c r="AC33" s="111"/>
      <c r="AD33" s="115"/>
      <c r="AE33" s="111"/>
      <c r="AF33" s="7"/>
      <c r="AG33" s="32"/>
      <c r="AH33" s="104"/>
      <c r="AI33" s="105"/>
      <c r="AJ33" s="35"/>
      <c r="AK33" s="106"/>
      <c r="AL33" s="107"/>
      <c r="AM33" s="106"/>
      <c r="AN33" s="107"/>
      <c r="AO33" s="208"/>
      <c r="AP33" s="105"/>
      <c r="AQ33" s="104"/>
      <c r="AR33" s="105"/>
      <c r="AS33" s="78"/>
    </row>
    <row r="34" spans="1:45" s="6" customFormat="1" ht="12.75" customHeight="1">
      <c r="A34" s="115"/>
      <c r="B34" s="111"/>
      <c r="C34" s="115"/>
      <c r="D34" s="111"/>
      <c r="E34" s="115"/>
      <c r="F34" s="111"/>
      <c r="G34" s="115"/>
      <c r="H34" s="111"/>
      <c r="I34" s="7"/>
      <c r="J34" s="31">
        <f>'US 224 RAMP A MASTER'!J35</f>
        <v>91650</v>
      </c>
      <c r="K34" s="104">
        <f>'US 224 RAMP A MASTER'!K35</f>
        <v>779.5977156603774</v>
      </c>
      <c r="L34" s="105"/>
      <c r="M34" s="61">
        <f>'US 224 RAMP A MASTER'!M35</f>
        <v>16</v>
      </c>
      <c r="N34" s="106">
        <f>'US 224 RAMP A MASTER'!N35</f>
        <v>0.045</v>
      </c>
      <c r="O34" s="107"/>
      <c r="P34" s="106">
        <f>'US 224 RAMP A MASTER'!P35</f>
        <v>0.72</v>
      </c>
      <c r="Q34" s="107"/>
      <c r="R34" s="226">
        <f>'US 224 RAMP A MASTER'!R35</f>
        <v>0</v>
      </c>
      <c r="S34" s="227"/>
      <c r="T34" s="104">
        <f>'US 224 RAMP A MASTER'!T35</f>
        <v>780.3177156603774</v>
      </c>
      <c r="U34" s="105"/>
      <c r="V34" s="42">
        <f>'US 224 RAMP A MASTER'!V35</f>
        <v>0</v>
      </c>
      <c r="W34" s="57"/>
      <c r="X34" s="110"/>
      <c r="Y34" s="111"/>
      <c r="Z34" s="115"/>
      <c r="AA34" s="111"/>
      <c r="AB34" s="115"/>
      <c r="AC34" s="111"/>
      <c r="AD34" s="115"/>
      <c r="AE34" s="111"/>
      <c r="AF34" s="7"/>
      <c r="AG34" s="31"/>
      <c r="AH34" s="104"/>
      <c r="AI34" s="105"/>
      <c r="AJ34" s="35"/>
      <c r="AK34" s="106"/>
      <c r="AL34" s="107"/>
      <c r="AM34" s="106"/>
      <c r="AN34" s="107"/>
      <c r="AO34" s="208"/>
      <c r="AP34" s="105"/>
      <c r="AQ34" s="104"/>
      <c r="AR34" s="105"/>
      <c r="AS34" s="78"/>
    </row>
    <row r="35" spans="1:45" s="6" customFormat="1" ht="12.75" customHeight="1">
      <c r="A35" s="115"/>
      <c r="B35" s="111"/>
      <c r="C35" s="115"/>
      <c r="D35" s="111"/>
      <c r="E35" s="115"/>
      <c r="F35" s="111"/>
      <c r="G35" s="115"/>
      <c r="H35" s="111"/>
      <c r="I35" s="7"/>
      <c r="J35" s="31">
        <f>'US 224 RAMP A MASTER'!J36</f>
        <v>91675</v>
      </c>
      <c r="K35" s="104">
        <f>'US 224 RAMP A MASTER'!K36</f>
        <v>779.4499335849056</v>
      </c>
      <c r="L35" s="105"/>
      <c r="M35" s="61">
        <f>'US 224 RAMP A MASTER'!M36</f>
        <v>16</v>
      </c>
      <c r="N35" s="106">
        <f>'US 224 RAMP A MASTER'!N36</f>
        <v>0.045</v>
      </c>
      <c r="O35" s="107"/>
      <c r="P35" s="106">
        <f>'US 224 RAMP A MASTER'!P36</f>
        <v>0.72</v>
      </c>
      <c r="Q35" s="107"/>
      <c r="R35" s="226">
        <f>'US 224 RAMP A MASTER'!R36</f>
        <v>0</v>
      </c>
      <c r="S35" s="227"/>
      <c r="T35" s="104">
        <f>'US 224 RAMP A MASTER'!T36</f>
        <v>780.1699335849056</v>
      </c>
      <c r="U35" s="105"/>
      <c r="V35" s="42">
        <f>'US 224 RAMP A MASTER'!V36</f>
        <v>0</v>
      </c>
      <c r="W35" s="57"/>
      <c r="X35" s="110"/>
      <c r="Y35" s="111"/>
      <c r="Z35" s="115"/>
      <c r="AA35" s="111"/>
      <c r="AB35" s="115"/>
      <c r="AC35" s="111"/>
      <c r="AD35" s="115"/>
      <c r="AE35" s="111"/>
      <c r="AF35" s="7"/>
      <c r="AG35" s="31"/>
      <c r="AH35" s="104"/>
      <c r="AI35" s="105"/>
      <c r="AJ35" s="35"/>
      <c r="AK35" s="106"/>
      <c r="AL35" s="107"/>
      <c r="AM35" s="106"/>
      <c r="AN35" s="107"/>
      <c r="AO35" s="208"/>
      <c r="AP35" s="105"/>
      <c r="AQ35" s="104"/>
      <c r="AR35" s="105"/>
      <c r="AS35" s="78"/>
    </row>
    <row r="36" spans="1:45" s="6" customFormat="1" ht="12.75" customHeight="1">
      <c r="A36" s="115"/>
      <c r="B36" s="111"/>
      <c r="C36" s="115"/>
      <c r="D36" s="111"/>
      <c r="E36" s="115"/>
      <c r="F36" s="111"/>
      <c r="G36" s="115"/>
      <c r="H36" s="111"/>
      <c r="I36" s="7"/>
      <c r="J36" s="31">
        <f>'US 224 RAMP A MASTER'!J37</f>
        <v>91700</v>
      </c>
      <c r="K36" s="104">
        <f>'US 224 RAMP A MASTER'!K37</f>
        <v>779.3638496226415</v>
      </c>
      <c r="L36" s="105"/>
      <c r="M36" s="61">
        <f>'US 224 RAMP A MASTER'!M37</f>
        <v>16</v>
      </c>
      <c r="N36" s="106">
        <f>'US 224 RAMP A MASTER'!N37</f>
        <v>0.045</v>
      </c>
      <c r="O36" s="107"/>
      <c r="P36" s="106">
        <f>'US 224 RAMP A MASTER'!P37</f>
        <v>0.72</v>
      </c>
      <c r="Q36" s="107"/>
      <c r="R36" s="226">
        <f>'US 224 RAMP A MASTER'!R37</f>
        <v>0</v>
      </c>
      <c r="S36" s="227"/>
      <c r="T36" s="104">
        <f>'US 224 RAMP A MASTER'!T37</f>
        <v>780.0838496226415</v>
      </c>
      <c r="U36" s="105"/>
      <c r="V36" s="42">
        <f>'US 224 RAMP A MASTER'!V37</f>
        <v>0</v>
      </c>
      <c r="W36" s="57"/>
      <c r="X36" s="110"/>
      <c r="Y36" s="111"/>
      <c r="Z36" s="115"/>
      <c r="AA36" s="111"/>
      <c r="AB36" s="115"/>
      <c r="AC36" s="111"/>
      <c r="AD36" s="115"/>
      <c r="AE36" s="111"/>
      <c r="AF36" s="7"/>
      <c r="AG36" s="31"/>
      <c r="AH36" s="104"/>
      <c r="AI36" s="105"/>
      <c r="AJ36" s="35"/>
      <c r="AK36" s="106"/>
      <c r="AL36" s="107"/>
      <c r="AM36" s="106"/>
      <c r="AN36" s="107"/>
      <c r="AO36" s="208"/>
      <c r="AP36" s="105"/>
      <c r="AQ36" s="104"/>
      <c r="AR36" s="105"/>
      <c r="AS36" s="78"/>
    </row>
    <row r="37" spans="1:45" s="6" customFormat="1" ht="12.75" customHeight="1">
      <c r="A37" s="115"/>
      <c r="B37" s="111"/>
      <c r="C37" s="115"/>
      <c r="D37" s="111"/>
      <c r="E37" s="115"/>
      <c r="F37" s="111"/>
      <c r="G37" s="115"/>
      <c r="H37" s="111"/>
      <c r="I37" s="7"/>
      <c r="J37" s="31">
        <f>'US 224 RAMP A MASTER'!J38</f>
        <v>91725</v>
      </c>
      <c r="K37" s="104">
        <f>'US 224 RAMP A MASTER'!K38</f>
        <v>779.339463773585</v>
      </c>
      <c r="L37" s="105"/>
      <c r="M37" s="61">
        <f>'US 224 RAMP A MASTER'!M38</f>
        <v>16</v>
      </c>
      <c r="N37" s="106">
        <f>'US 224 RAMP A MASTER'!N38</f>
        <v>0.045</v>
      </c>
      <c r="O37" s="107"/>
      <c r="P37" s="106">
        <f>'US 224 RAMP A MASTER'!P38</f>
        <v>0.72</v>
      </c>
      <c r="Q37" s="107"/>
      <c r="R37" s="226">
        <f>'US 224 RAMP A MASTER'!R38</f>
        <v>0</v>
      </c>
      <c r="S37" s="227"/>
      <c r="T37" s="104">
        <f>'US 224 RAMP A MASTER'!T38</f>
        <v>780.059463773585</v>
      </c>
      <c r="U37" s="105"/>
      <c r="V37" s="42">
        <f>'US 224 RAMP A MASTER'!V38</f>
        <v>0</v>
      </c>
      <c r="W37" s="57"/>
      <c r="X37" s="110"/>
      <c r="Y37" s="111"/>
      <c r="Z37" s="115"/>
      <c r="AA37" s="111"/>
      <c r="AB37" s="115"/>
      <c r="AC37" s="111"/>
      <c r="AD37" s="115"/>
      <c r="AE37" s="111"/>
      <c r="AF37" s="7"/>
      <c r="AG37" s="31"/>
      <c r="AH37" s="104"/>
      <c r="AI37" s="105"/>
      <c r="AJ37" s="35"/>
      <c r="AK37" s="106"/>
      <c r="AL37" s="107"/>
      <c r="AM37" s="106"/>
      <c r="AN37" s="107"/>
      <c r="AO37" s="208"/>
      <c r="AP37" s="105"/>
      <c r="AQ37" s="104"/>
      <c r="AR37" s="105"/>
      <c r="AS37" s="78"/>
    </row>
    <row r="38" spans="1:45" s="6" customFormat="1" ht="12.75" customHeight="1">
      <c r="A38" s="115"/>
      <c r="B38" s="111"/>
      <c r="C38" s="115"/>
      <c r="D38" s="111"/>
      <c r="E38" s="115"/>
      <c r="F38" s="111"/>
      <c r="G38" s="115"/>
      <c r="H38" s="111"/>
      <c r="I38" s="7"/>
      <c r="J38" s="31">
        <f>'US 224 RAMP A MASTER'!J39</f>
        <v>91750</v>
      </c>
      <c r="K38" s="104">
        <f>'US 224 RAMP A MASTER'!K39</f>
        <v>779.3767760377359</v>
      </c>
      <c r="L38" s="105"/>
      <c r="M38" s="61">
        <f>'US 224 RAMP A MASTER'!M39</f>
        <v>16</v>
      </c>
      <c r="N38" s="106">
        <f>'US 224 RAMP A MASTER'!N39</f>
        <v>0.045</v>
      </c>
      <c r="O38" s="107"/>
      <c r="P38" s="106">
        <f>'US 224 RAMP A MASTER'!P39</f>
        <v>0.72</v>
      </c>
      <c r="Q38" s="107"/>
      <c r="R38" s="226">
        <f>'US 224 RAMP A MASTER'!R39</f>
        <v>0</v>
      </c>
      <c r="S38" s="227"/>
      <c r="T38" s="104">
        <f>'US 224 RAMP A MASTER'!T39</f>
        <v>780.0967760377359</v>
      </c>
      <c r="U38" s="105"/>
      <c r="V38" s="42">
        <f>'US 224 RAMP A MASTER'!V39</f>
        <v>0</v>
      </c>
      <c r="W38" s="57"/>
      <c r="X38" s="110"/>
      <c r="Y38" s="111"/>
      <c r="Z38" s="115"/>
      <c r="AA38" s="111"/>
      <c r="AB38" s="115"/>
      <c r="AC38" s="111"/>
      <c r="AD38" s="115"/>
      <c r="AE38" s="111"/>
      <c r="AF38" s="7"/>
      <c r="AG38" s="31"/>
      <c r="AH38" s="104"/>
      <c r="AI38" s="105"/>
      <c r="AJ38" s="35"/>
      <c r="AK38" s="106"/>
      <c r="AL38" s="107"/>
      <c r="AM38" s="106"/>
      <c r="AN38" s="107"/>
      <c r="AO38" s="208"/>
      <c r="AP38" s="105"/>
      <c r="AQ38" s="104"/>
      <c r="AR38" s="105"/>
      <c r="AS38" s="78"/>
    </row>
    <row r="39" spans="1:45" s="6" customFormat="1" ht="12.75" customHeight="1">
      <c r="A39" s="115"/>
      <c r="B39" s="111"/>
      <c r="C39" s="115"/>
      <c r="D39" s="111"/>
      <c r="E39" s="115"/>
      <c r="F39" s="111"/>
      <c r="G39" s="115"/>
      <c r="H39" s="111"/>
      <c r="I39" s="7"/>
      <c r="J39" s="31">
        <f>'US 224 RAMP A MASTER'!J40</f>
        <v>91775</v>
      </c>
      <c r="K39" s="104">
        <f>'US 224 RAMP A MASTER'!K40</f>
        <v>779.4757864150944</v>
      </c>
      <c r="L39" s="105"/>
      <c r="M39" s="61">
        <f>'US 224 RAMP A MASTER'!M40</f>
        <v>16</v>
      </c>
      <c r="N39" s="106">
        <f>'US 224 RAMP A MASTER'!N40</f>
        <v>0.045</v>
      </c>
      <c r="O39" s="107"/>
      <c r="P39" s="106">
        <f>'US 224 RAMP A MASTER'!P40</f>
        <v>0.72</v>
      </c>
      <c r="Q39" s="107"/>
      <c r="R39" s="226">
        <f>'US 224 RAMP A MASTER'!R40</f>
        <v>0</v>
      </c>
      <c r="S39" s="227"/>
      <c r="T39" s="104">
        <f>'US 224 RAMP A MASTER'!T40</f>
        <v>780.1957864150944</v>
      </c>
      <c r="U39" s="105"/>
      <c r="V39" s="42">
        <f>'US 224 RAMP A MASTER'!V40</f>
        <v>0</v>
      </c>
      <c r="W39" s="57"/>
      <c r="X39" s="110"/>
      <c r="Y39" s="111"/>
      <c r="Z39" s="115"/>
      <c r="AA39" s="111"/>
      <c r="AB39" s="115"/>
      <c r="AC39" s="111"/>
      <c r="AD39" s="115"/>
      <c r="AE39" s="111"/>
      <c r="AF39" s="7"/>
      <c r="AG39" s="31"/>
      <c r="AH39" s="104"/>
      <c r="AI39" s="105"/>
      <c r="AJ39" s="35"/>
      <c r="AK39" s="106"/>
      <c r="AL39" s="107"/>
      <c r="AM39" s="106"/>
      <c r="AN39" s="107"/>
      <c r="AO39" s="208"/>
      <c r="AP39" s="105"/>
      <c r="AQ39" s="104"/>
      <c r="AR39" s="105"/>
      <c r="AS39" s="78"/>
    </row>
    <row r="40" spans="1:45" s="6" customFormat="1" ht="12.75" customHeight="1">
      <c r="A40" s="115"/>
      <c r="B40" s="111"/>
      <c r="C40" s="115"/>
      <c r="D40" s="111"/>
      <c r="E40" s="115"/>
      <c r="F40" s="111"/>
      <c r="G40" s="115"/>
      <c r="H40" s="111"/>
      <c r="I40" s="7"/>
      <c r="J40" s="31">
        <f>'US 224 RAMP A MASTER'!J41</f>
        <v>91800</v>
      </c>
      <c r="K40" s="104">
        <f>'US 224 RAMP A MASTER'!K41</f>
        <v>779.6364949056605</v>
      </c>
      <c r="L40" s="105"/>
      <c r="M40" s="61">
        <f>'US 224 RAMP A MASTER'!M41</f>
        <v>16</v>
      </c>
      <c r="N40" s="106">
        <f>'US 224 RAMP A MASTER'!N41</f>
        <v>0.045</v>
      </c>
      <c r="O40" s="107"/>
      <c r="P40" s="106">
        <f>'US 224 RAMP A MASTER'!P41</f>
        <v>0.72</v>
      </c>
      <c r="Q40" s="107"/>
      <c r="R40" s="226">
        <f>'US 224 RAMP A MASTER'!R41</f>
        <v>0</v>
      </c>
      <c r="S40" s="227"/>
      <c r="T40" s="104">
        <f>'US 224 RAMP A MASTER'!T41</f>
        <v>780.3564949056605</v>
      </c>
      <c r="U40" s="105"/>
      <c r="V40" s="42">
        <f>'US 224 RAMP A MASTER'!V41</f>
        <v>0</v>
      </c>
      <c r="W40" s="57"/>
      <c r="X40" s="110"/>
      <c r="Y40" s="111"/>
      <c r="Z40" s="115"/>
      <c r="AA40" s="111"/>
      <c r="AB40" s="115"/>
      <c r="AC40" s="111"/>
      <c r="AD40" s="115"/>
      <c r="AE40" s="111"/>
      <c r="AF40" s="7"/>
      <c r="AG40" s="31"/>
      <c r="AH40" s="104"/>
      <c r="AI40" s="105"/>
      <c r="AJ40" s="35"/>
      <c r="AK40" s="106"/>
      <c r="AL40" s="107"/>
      <c r="AM40" s="106"/>
      <c r="AN40" s="107"/>
      <c r="AO40" s="208"/>
      <c r="AP40" s="105"/>
      <c r="AQ40" s="104"/>
      <c r="AR40" s="105"/>
      <c r="AS40" s="78"/>
    </row>
    <row r="41" spans="1:45" s="6" customFormat="1" ht="12.75" customHeight="1">
      <c r="A41" s="115"/>
      <c r="B41" s="111"/>
      <c r="C41" s="115"/>
      <c r="D41" s="111"/>
      <c r="E41" s="115"/>
      <c r="F41" s="111"/>
      <c r="G41" s="115"/>
      <c r="H41" s="111"/>
      <c r="I41" s="7"/>
      <c r="J41" s="31">
        <f>'US 224 RAMP A MASTER'!J42</f>
        <v>91825</v>
      </c>
      <c r="K41" s="104">
        <f>'US 224 RAMP A MASTER'!K42</f>
        <v>779.858901509434</v>
      </c>
      <c r="L41" s="105"/>
      <c r="M41" s="61">
        <f>'US 224 RAMP A MASTER'!M42</f>
        <v>16</v>
      </c>
      <c r="N41" s="106">
        <f>'US 224 RAMP A MASTER'!N42</f>
        <v>0.045</v>
      </c>
      <c r="O41" s="107"/>
      <c r="P41" s="106">
        <f>'US 224 RAMP A MASTER'!P42</f>
        <v>0.72</v>
      </c>
      <c r="Q41" s="107"/>
      <c r="R41" s="226">
        <f>'US 224 RAMP A MASTER'!R42</f>
        <v>0</v>
      </c>
      <c r="S41" s="227"/>
      <c r="T41" s="104">
        <f>'US 224 RAMP A MASTER'!T42</f>
        <v>780.578901509434</v>
      </c>
      <c r="U41" s="105"/>
      <c r="V41" s="42">
        <f>'US 224 RAMP A MASTER'!V42</f>
        <v>0</v>
      </c>
      <c r="W41" s="57"/>
      <c r="X41" s="110"/>
      <c r="Y41" s="111"/>
      <c r="Z41" s="115"/>
      <c r="AA41" s="111"/>
      <c r="AB41" s="115"/>
      <c r="AC41" s="111"/>
      <c r="AD41" s="115"/>
      <c r="AE41" s="111"/>
      <c r="AF41" s="7"/>
      <c r="AG41" s="31"/>
      <c r="AH41" s="104"/>
      <c r="AI41" s="105"/>
      <c r="AJ41" s="35"/>
      <c r="AK41" s="106"/>
      <c r="AL41" s="107"/>
      <c r="AM41" s="106"/>
      <c r="AN41" s="107"/>
      <c r="AO41" s="208"/>
      <c r="AP41" s="105"/>
      <c r="AQ41" s="104"/>
      <c r="AR41" s="105"/>
      <c r="AS41" s="78"/>
    </row>
    <row r="42" spans="1:45" s="6" customFormat="1" ht="12.75" customHeight="1">
      <c r="A42" s="115"/>
      <c r="B42" s="111"/>
      <c r="C42" s="115"/>
      <c r="D42" s="111"/>
      <c r="E42" s="115"/>
      <c r="F42" s="111"/>
      <c r="G42" s="115"/>
      <c r="H42" s="111"/>
      <c r="I42" s="7"/>
      <c r="J42" s="31">
        <f>'US 224 RAMP A MASTER'!J43</f>
        <v>91850</v>
      </c>
      <c r="K42" s="104">
        <f>'US 224 RAMP A MASTER'!K43</f>
        <v>780.1430062264151</v>
      </c>
      <c r="L42" s="105"/>
      <c r="M42" s="61">
        <f>'US 224 RAMP A MASTER'!M43</f>
        <v>16</v>
      </c>
      <c r="N42" s="106">
        <f>'US 224 RAMP A MASTER'!N43</f>
        <v>0.045</v>
      </c>
      <c r="O42" s="107"/>
      <c r="P42" s="106">
        <f>'US 224 RAMP A MASTER'!P43</f>
        <v>0.72</v>
      </c>
      <c r="Q42" s="107"/>
      <c r="R42" s="226">
        <f>'US 224 RAMP A MASTER'!R43</f>
        <v>0</v>
      </c>
      <c r="S42" s="227"/>
      <c r="T42" s="104">
        <f>'US 224 RAMP A MASTER'!T43</f>
        <v>780.8630062264151</v>
      </c>
      <c r="U42" s="105"/>
      <c r="V42" s="42">
        <f>'US 224 RAMP A MASTER'!V43</f>
        <v>0</v>
      </c>
      <c r="W42" s="57"/>
      <c r="X42" s="110"/>
      <c r="Y42" s="111"/>
      <c r="Z42" s="115"/>
      <c r="AA42" s="111"/>
      <c r="AB42" s="115"/>
      <c r="AC42" s="111"/>
      <c r="AD42" s="115"/>
      <c r="AE42" s="111"/>
      <c r="AF42" s="7"/>
      <c r="AG42" s="31"/>
      <c r="AH42" s="104"/>
      <c r="AI42" s="105"/>
      <c r="AJ42" s="35"/>
      <c r="AK42" s="106"/>
      <c r="AL42" s="107"/>
      <c r="AM42" s="106"/>
      <c r="AN42" s="107"/>
      <c r="AO42" s="208"/>
      <c r="AP42" s="105"/>
      <c r="AQ42" s="104"/>
      <c r="AR42" s="105"/>
      <c r="AS42" s="78"/>
    </row>
    <row r="43" spans="1:45" s="6" customFormat="1" ht="12.75" customHeight="1">
      <c r="A43" s="115"/>
      <c r="B43" s="111"/>
      <c r="C43" s="115"/>
      <c r="D43" s="111"/>
      <c r="E43" s="115"/>
      <c r="F43" s="111"/>
      <c r="G43" s="115"/>
      <c r="H43" s="111"/>
      <c r="I43" s="7"/>
      <c r="J43" s="31">
        <f>'US 224 RAMP A MASTER'!J44</f>
        <v>91875</v>
      </c>
      <c r="K43" s="104">
        <f>'US 224 RAMP A MASTER'!K44</f>
        <v>780.4888090566037</v>
      </c>
      <c r="L43" s="105"/>
      <c r="M43" s="61">
        <f>'US 224 RAMP A MASTER'!M44</f>
        <v>16</v>
      </c>
      <c r="N43" s="106">
        <f>'US 224 RAMP A MASTER'!N44</f>
        <v>0.045</v>
      </c>
      <c r="O43" s="107"/>
      <c r="P43" s="106">
        <f>'US 224 RAMP A MASTER'!P44</f>
        <v>0.72</v>
      </c>
      <c r="Q43" s="107"/>
      <c r="R43" s="226">
        <f>'US 224 RAMP A MASTER'!R44</f>
        <v>0</v>
      </c>
      <c r="S43" s="227"/>
      <c r="T43" s="104">
        <f>'US 224 RAMP A MASTER'!T44</f>
        <v>781.2088090566037</v>
      </c>
      <c r="U43" s="105"/>
      <c r="V43" s="42">
        <f>'US 224 RAMP A MASTER'!V44</f>
        <v>0</v>
      </c>
      <c r="W43" s="57"/>
      <c r="X43" s="110"/>
      <c r="Y43" s="111"/>
      <c r="Z43" s="115"/>
      <c r="AA43" s="111"/>
      <c r="AB43" s="115"/>
      <c r="AC43" s="111"/>
      <c r="AD43" s="115"/>
      <c r="AE43" s="111"/>
      <c r="AF43" s="7"/>
      <c r="AG43" s="31"/>
      <c r="AH43" s="104"/>
      <c r="AI43" s="105"/>
      <c r="AJ43" s="35"/>
      <c r="AK43" s="106"/>
      <c r="AL43" s="107"/>
      <c r="AM43" s="106"/>
      <c r="AN43" s="107"/>
      <c r="AO43" s="208"/>
      <c r="AP43" s="105"/>
      <c r="AQ43" s="104"/>
      <c r="AR43" s="105"/>
      <c r="AS43" s="78"/>
    </row>
    <row r="44" spans="1:45" s="6" customFormat="1" ht="12.75" customHeight="1">
      <c r="A44" s="115"/>
      <c r="B44" s="111"/>
      <c r="C44" s="115"/>
      <c r="D44" s="111"/>
      <c r="E44" s="115"/>
      <c r="F44" s="111"/>
      <c r="G44" s="115"/>
      <c r="H44" s="111"/>
      <c r="I44" s="7"/>
      <c r="J44" s="31">
        <f>'US 224 RAMP A MASTER'!J45</f>
        <v>91900</v>
      </c>
      <c r="K44" s="104">
        <f>'US 224 RAMP A MASTER'!K45</f>
        <v>780.89631</v>
      </c>
      <c r="L44" s="105"/>
      <c r="M44" s="61">
        <f>'US 224 RAMP A MASTER'!M45</f>
        <v>16</v>
      </c>
      <c r="N44" s="106">
        <f>'US 224 RAMP A MASTER'!N45</f>
        <v>0.045</v>
      </c>
      <c r="O44" s="107"/>
      <c r="P44" s="106">
        <f>'US 224 RAMP A MASTER'!P45</f>
        <v>0.72</v>
      </c>
      <c r="Q44" s="107"/>
      <c r="R44" s="226">
        <f>'US 224 RAMP A MASTER'!R45</f>
        <v>0</v>
      </c>
      <c r="S44" s="227"/>
      <c r="T44" s="104">
        <f>'US 224 RAMP A MASTER'!T45</f>
        <v>781.61631</v>
      </c>
      <c r="U44" s="105"/>
      <c r="V44" s="42">
        <f>'US 224 RAMP A MASTER'!V45</f>
        <v>0</v>
      </c>
      <c r="W44" s="57"/>
      <c r="X44" s="110"/>
      <c r="Y44" s="111"/>
      <c r="Z44" s="115"/>
      <c r="AA44" s="111"/>
      <c r="AB44" s="115"/>
      <c r="AC44" s="111"/>
      <c r="AD44" s="115"/>
      <c r="AE44" s="111"/>
      <c r="AF44" s="7"/>
      <c r="AG44" s="31"/>
      <c r="AH44" s="104"/>
      <c r="AI44" s="105"/>
      <c r="AJ44" s="35"/>
      <c r="AK44" s="106"/>
      <c r="AL44" s="107"/>
      <c r="AM44" s="106"/>
      <c r="AN44" s="107"/>
      <c r="AO44" s="208"/>
      <c r="AP44" s="105"/>
      <c r="AQ44" s="104"/>
      <c r="AR44" s="105"/>
      <c r="AS44" s="78"/>
    </row>
    <row r="45" spans="1:45" s="6" customFormat="1" ht="12.75" customHeight="1">
      <c r="A45" s="115"/>
      <c r="B45" s="111"/>
      <c r="C45" s="115"/>
      <c r="D45" s="111"/>
      <c r="E45" s="115"/>
      <c r="F45" s="111"/>
      <c r="G45" s="115"/>
      <c r="H45" s="111"/>
      <c r="I45" s="7"/>
      <c r="J45" s="31">
        <f>'US 224 RAMP A MASTER'!J46</f>
        <v>91925</v>
      </c>
      <c r="K45" s="104">
        <f>'US 224 RAMP A MASTER'!K46</f>
        <v>781.3655090566039</v>
      </c>
      <c r="L45" s="105"/>
      <c r="M45" s="61">
        <f>'US 224 RAMP A MASTER'!M46</f>
        <v>16</v>
      </c>
      <c r="N45" s="106">
        <f>'US 224 RAMP A MASTER'!N46</f>
        <v>0.045</v>
      </c>
      <c r="O45" s="107"/>
      <c r="P45" s="106">
        <f>'US 224 RAMP A MASTER'!P46</f>
        <v>0.72</v>
      </c>
      <c r="Q45" s="107"/>
      <c r="R45" s="226">
        <f>'US 224 RAMP A MASTER'!R46</f>
        <v>0</v>
      </c>
      <c r="S45" s="227"/>
      <c r="T45" s="104">
        <f>'US 224 RAMP A MASTER'!T46</f>
        <v>782.0855090566039</v>
      </c>
      <c r="U45" s="105"/>
      <c r="V45" s="42">
        <f>'US 224 RAMP A MASTER'!V46</f>
        <v>0</v>
      </c>
      <c r="W45" s="57"/>
      <c r="X45" s="110"/>
      <c r="Y45" s="111"/>
      <c r="Z45" s="115"/>
      <c r="AA45" s="111"/>
      <c r="AB45" s="115"/>
      <c r="AC45" s="111"/>
      <c r="AD45" s="115"/>
      <c r="AE45" s="111"/>
      <c r="AF45" s="7"/>
      <c r="AG45" s="31"/>
      <c r="AH45" s="104"/>
      <c r="AI45" s="105"/>
      <c r="AJ45" s="35"/>
      <c r="AK45" s="106"/>
      <c r="AL45" s="107"/>
      <c r="AM45" s="106"/>
      <c r="AN45" s="107"/>
      <c r="AO45" s="208"/>
      <c r="AP45" s="105"/>
      <c r="AQ45" s="104"/>
      <c r="AR45" s="105"/>
      <c r="AS45" s="78"/>
    </row>
    <row r="46" spans="1:45" s="6" customFormat="1" ht="12.75" customHeight="1">
      <c r="A46" s="115"/>
      <c r="B46" s="111"/>
      <c r="C46" s="115"/>
      <c r="D46" s="111"/>
      <c r="E46" s="115"/>
      <c r="F46" s="111"/>
      <c r="G46" s="115"/>
      <c r="H46" s="111"/>
      <c r="I46" s="7"/>
      <c r="J46" s="31">
        <f>'US 224 RAMP A MASTER'!J47</f>
        <v>91950</v>
      </c>
      <c r="K46" s="104">
        <f>'US 224 RAMP A MASTER'!K47</f>
        <v>781.8964062264151</v>
      </c>
      <c r="L46" s="105"/>
      <c r="M46" s="61">
        <f>'US 224 RAMP A MASTER'!M47</f>
        <v>16</v>
      </c>
      <c r="N46" s="106">
        <f>'US 224 RAMP A MASTER'!N47</f>
        <v>0.045</v>
      </c>
      <c r="O46" s="107"/>
      <c r="P46" s="106">
        <f>'US 224 RAMP A MASTER'!P47</f>
        <v>0.72</v>
      </c>
      <c r="Q46" s="107"/>
      <c r="R46" s="226">
        <f>'US 224 RAMP A MASTER'!R47</f>
        <v>0</v>
      </c>
      <c r="S46" s="227"/>
      <c r="T46" s="104">
        <f>'US 224 RAMP A MASTER'!T47</f>
        <v>782.6164062264152</v>
      </c>
      <c r="U46" s="105"/>
      <c r="V46" s="42">
        <f>'US 224 RAMP A MASTER'!V47</f>
        <v>0</v>
      </c>
      <c r="W46" s="57"/>
      <c r="X46" s="110"/>
      <c r="Y46" s="111"/>
      <c r="Z46" s="115"/>
      <c r="AA46" s="111"/>
      <c r="AB46" s="115"/>
      <c r="AC46" s="111"/>
      <c r="AD46" s="115"/>
      <c r="AE46" s="111"/>
      <c r="AF46" s="7"/>
      <c r="AG46" s="31"/>
      <c r="AH46" s="104"/>
      <c r="AI46" s="105"/>
      <c r="AJ46" s="35"/>
      <c r="AK46" s="106"/>
      <c r="AL46" s="107"/>
      <c r="AM46" s="106"/>
      <c r="AN46" s="107"/>
      <c r="AO46" s="208"/>
      <c r="AP46" s="105"/>
      <c r="AQ46" s="104"/>
      <c r="AR46" s="105"/>
      <c r="AS46" s="78"/>
    </row>
    <row r="47" spans="1:45" s="6" customFormat="1" ht="12.75" customHeight="1">
      <c r="A47" s="115"/>
      <c r="B47" s="111"/>
      <c r="C47" s="115"/>
      <c r="D47" s="111"/>
      <c r="E47" s="115"/>
      <c r="F47" s="111"/>
      <c r="G47" s="115"/>
      <c r="H47" s="111"/>
      <c r="I47" s="7"/>
      <c r="J47" s="31">
        <f>'US 224 RAMP A MASTER'!J48</f>
        <v>91975</v>
      </c>
      <c r="K47" s="104">
        <f>'US 224 RAMP A MASTER'!K48</f>
        <v>782.4890015094339</v>
      </c>
      <c r="L47" s="105"/>
      <c r="M47" s="61">
        <f>'US 224 RAMP A MASTER'!M48</f>
        <v>16</v>
      </c>
      <c r="N47" s="106">
        <f>'US 224 RAMP A MASTER'!N48</f>
        <v>0.045</v>
      </c>
      <c r="O47" s="107"/>
      <c r="P47" s="106">
        <f>'US 224 RAMP A MASTER'!P48</f>
        <v>0.72</v>
      </c>
      <c r="Q47" s="107"/>
      <c r="R47" s="226">
        <f>'US 224 RAMP A MASTER'!R48</f>
        <v>0</v>
      </c>
      <c r="S47" s="227"/>
      <c r="T47" s="104">
        <f>'US 224 RAMP A MASTER'!T48</f>
        <v>783.209001509434</v>
      </c>
      <c r="U47" s="105"/>
      <c r="V47" s="42">
        <f>'US 224 RAMP A MASTER'!V48</f>
        <v>0</v>
      </c>
      <c r="W47" s="57"/>
      <c r="X47" s="110"/>
      <c r="Y47" s="111"/>
      <c r="Z47" s="115"/>
      <c r="AA47" s="111"/>
      <c r="AB47" s="115"/>
      <c r="AC47" s="111"/>
      <c r="AD47" s="115"/>
      <c r="AE47" s="111"/>
      <c r="AF47" s="7"/>
      <c r="AG47" s="31"/>
      <c r="AH47" s="104"/>
      <c r="AI47" s="105"/>
      <c r="AJ47" s="35"/>
      <c r="AK47" s="106"/>
      <c r="AL47" s="107"/>
      <c r="AM47" s="106"/>
      <c r="AN47" s="107"/>
      <c r="AO47" s="208"/>
      <c r="AP47" s="105"/>
      <c r="AQ47" s="104"/>
      <c r="AR47" s="105"/>
      <c r="AS47" s="78"/>
    </row>
    <row r="48" spans="1:45" s="6" customFormat="1" ht="12.75" customHeight="1">
      <c r="A48" s="115"/>
      <c r="B48" s="111"/>
      <c r="C48" s="115"/>
      <c r="D48" s="111"/>
      <c r="E48" s="115"/>
      <c r="F48" s="111"/>
      <c r="G48" s="115"/>
      <c r="H48" s="111"/>
      <c r="I48" s="7"/>
      <c r="J48" s="31">
        <f>'US 224 RAMP A MASTER'!J49</f>
        <v>92000</v>
      </c>
      <c r="K48" s="104">
        <f>'US 224 RAMP A MASTER'!K49</f>
        <v>783.1432949056604</v>
      </c>
      <c r="L48" s="105"/>
      <c r="M48" s="61">
        <f>'US 224 RAMP A MASTER'!M49</f>
        <v>16</v>
      </c>
      <c r="N48" s="106">
        <f>'US 224 RAMP A MASTER'!N49</f>
        <v>0.045</v>
      </c>
      <c r="O48" s="107"/>
      <c r="P48" s="106">
        <f>'US 224 RAMP A MASTER'!P49</f>
        <v>0.72</v>
      </c>
      <c r="Q48" s="107"/>
      <c r="R48" s="226">
        <f>'US 224 RAMP A MASTER'!R49</f>
        <v>0</v>
      </c>
      <c r="S48" s="227"/>
      <c r="T48" s="104">
        <f>'US 224 RAMP A MASTER'!T49</f>
        <v>783.8632949056604</v>
      </c>
      <c r="U48" s="105"/>
      <c r="V48" s="42">
        <f>'US 224 RAMP A MASTER'!V49</f>
        <v>0</v>
      </c>
      <c r="W48" s="57"/>
      <c r="X48" s="110"/>
      <c r="Y48" s="111"/>
      <c r="Z48" s="115"/>
      <c r="AA48" s="111"/>
      <c r="AB48" s="115"/>
      <c r="AC48" s="111"/>
      <c r="AD48" s="115"/>
      <c r="AE48" s="111"/>
      <c r="AF48" s="7"/>
      <c r="AG48" s="31"/>
      <c r="AH48" s="104"/>
      <c r="AI48" s="105"/>
      <c r="AJ48" s="35"/>
      <c r="AK48" s="106"/>
      <c r="AL48" s="107"/>
      <c r="AM48" s="106"/>
      <c r="AN48" s="107"/>
      <c r="AO48" s="208"/>
      <c r="AP48" s="105"/>
      <c r="AQ48" s="104"/>
      <c r="AR48" s="105"/>
      <c r="AS48" s="78"/>
    </row>
    <row r="49" spans="1:45" s="6" customFormat="1" ht="12.75" customHeight="1">
      <c r="A49" s="115"/>
      <c r="B49" s="111"/>
      <c r="C49" s="115"/>
      <c r="D49" s="111"/>
      <c r="E49" s="115"/>
      <c r="F49" s="111"/>
      <c r="G49" s="115"/>
      <c r="H49" s="111"/>
      <c r="I49" s="7"/>
      <c r="J49" s="31">
        <f>'US 224 RAMP A MASTER'!J50</f>
        <v>92025</v>
      </c>
      <c r="K49" s="104">
        <f>'US 224 RAMP A MASTER'!K50</f>
        <v>783.8592864150943</v>
      </c>
      <c r="L49" s="105"/>
      <c r="M49" s="61">
        <f>'US 224 RAMP A MASTER'!M50</f>
        <v>16</v>
      </c>
      <c r="N49" s="106">
        <f>'US 224 RAMP A MASTER'!N50</f>
        <v>0.045</v>
      </c>
      <c r="O49" s="107"/>
      <c r="P49" s="106">
        <f>'US 224 RAMP A MASTER'!P50</f>
        <v>0.72</v>
      </c>
      <c r="Q49" s="107"/>
      <c r="R49" s="226">
        <f>'US 224 RAMP A MASTER'!R50</f>
        <v>0</v>
      </c>
      <c r="S49" s="227"/>
      <c r="T49" s="104">
        <f>'US 224 RAMP A MASTER'!T50</f>
        <v>784.5792864150943</v>
      </c>
      <c r="U49" s="105"/>
      <c r="V49" s="42">
        <f>'US 224 RAMP A MASTER'!V50</f>
        <v>0</v>
      </c>
      <c r="W49" s="57"/>
      <c r="X49" s="110"/>
      <c r="Y49" s="111"/>
      <c r="Z49" s="115"/>
      <c r="AA49" s="111"/>
      <c r="AB49" s="115"/>
      <c r="AC49" s="111"/>
      <c r="AD49" s="115"/>
      <c r="AE49" s="111"/>
      <c r="AF49" s="7"/>
      <c r="AG49" s="31"/>
      <c r="AH49" s="104"/>
      <c r="AI49" s="105"/>
      <c r="AJ49" s="35"/>
      <c r="AK49" s="106"/>
      <c r="AL49" s="107"/>
      <c r="AM49" s="106"/>
      <c r="AN49" s="107"/>
      <c r="AO49" s="208"/>
      <c r="AP49" s="105"/>
      <c r="AQ49" s="104"/>
      <c r="AR49" s="105"/>
      <c r="AS49" s="78"/>
    </row>
    <row r="50" spans="1:45" s="6" customFormat="1" ht="12.75" customHeight="1">
      <c r="A50" s="115"/>
      <c r="B50" s="111"/>
      <c r="C50" s="115"/>
      <c r="D50" s="111"/>
      <c r="E50" s="115"/>
      <c r="F50" s="111"/>
      <c r="G50" s="115"/>
      <c r="H50" s="111"/>
      <c r="I50" s="7"/>
      <c r="J50" s="32">
        <f>'US 224 RAMP A MASTER'!J51</f>
        <v>92043.48</v>
      </c>
      <c r="K50" s="104">
        <f>'US 224 RAMP A MASTER'!K51</f>
        <v>784.428207399366</v>
      </c>
      <c r="L50" s="105"/>
      <c r="M50" s="61">
        <f>'US 224 RAMP A MASTER'!M51</f>
        <v>16</v>
      </c>
      <c r="N50" s="106">
        <f>'US 224 RAMP A MASTER'!N51</f>
        <v>0.045</v>
      </c>
      <c r="O50" s="107"/>
      <c r="P50" s="106">
        <f>'US 224 RAMP A MASTER'!P51</f>
        <v>0.72</v>
      </c>
      <c r="Q50" s="107"/>
      <c r="R50" s="226" t="str">
        <f>'US 224 RAMP A MASTER'!R51</f>
        <v>222:1</v>
      </c>
      <c r="S50" s="227"/>
      <c r="T50" s="104">
        <f>'US 224 RAMP A MASTER'!T51</f>
        <v>785.148207399366</v>
      </c>
      <c r="U50" s="105"/>
      <c r="V50" s="42" t="str">
        <f>'US 224 RAMP A MASTER'!V51</f>
        <v>FS</v>
      </c>
      <c r="W50" s="57"/>
      <c r="X50" s="110"/>
      <c r="Y50" s="111"/>
      <c r="Z50" s="115"/>
      <c r="AA50" s="111"/>
      <c r="AB50" s="115"/>
      <c r="AC50" s="111"/>
      <c r="AD50" s="115"/>
      <c r="AE50" s="111"/>
      <c r="AF50" s="7"/>
      <c r="AG50" s="32"/>
      <c r="AH50" s="104"/>
      <c r="AI50" s="105"/>
      <c r="AJ50" s="35"/>
      <c r="AK50" s="106"/>
      <c r="AL50" s="107"/>
      <c r="AM50" s="106"/>
      <c r="AN50" s="107"/>
      <c r="AO50" s="208"/>
      <c r="AP50" s="105"/>
      <c r="AQ50" s="104"/>
      <c r="AR50" s="105"/>
      <c r="AS50" s="78"/>
    </row>
    <row r="51" spans="1:45" s="6" customFormat="1" ht="12.75" customHeight="1">
      <c r="A51" s="115"/>
      <c r="B51" s="111"/>
      <c r="C51" s="115"/>
      <c r="D51" s="111"/>
      <c r="E51" s="115"/>
      <c r="F51" s="111"/>
      <c r="G51" s="115"/>
      <c r="H51" s="111"/>
      <c r="I51" s="7"/>
      <c r="J51" s="31">
        <f>'US 224 RAMP A MASTER'!J52</f>
        <v>92050</v>
      </c>
      <c r="K51" s="104">
        <f>'US 224 RAMP A MASTER'!K52</f>
        <v>784.6369760377358</v>
      </c>
      <c r="L51" s="105"/>
      <c r="M51" s="61">
        <f>'US 224 RAMP A MASTER'!M52</f>
        <v>16</v>
      </c>
      <c r="N51" s="106">
        <f>'US 224 RAMP A MASTER'!N52</f>
        <v>0.04316623023954886</v>
      </c>
      <c r="O51" s="107"/>
      <c r="P51" s="106">
        <f>'US 224 RAMP A MASTER'!P52</f>
        <v>0.6906596838327818</v>
      </c>
      <c r="Q51" s="107"/>
      <c r="R51" s="226" t="str">
        <f>'US 224 RAMP A MASTER'!R52</f>
        <v>222:1</v>
      </c>
      <c r="S51" s="227"/>
      <c r="T51" s="104">
        <f>'US 224 RAMP A MASTER'!T52</f>
        <v>785.3276357215686</v>
      </c>
      <c r="U51" s="105"/>
      <c r="V51" s="42">
        <f>'US 224 RAMP A MASTER'!V52</f>
        <v>0</v>
      </c>
      <c r="W51" s="57"/>
      <c r="X51" s="110"/>
      <c r="Y51" s="111"/>
      <c r="Z51" s="115"/>
      <c r="AA51" s="111"/>
      <c r="AB51" s="115"/>
      <c r="AC51" s="111"/>
      <c r="AD51" s="115"/>
      <c r="AE51" s="111"/>
      <c r="AF51" s="7"/>
      <c r="AG51" s="31"/>
      <c r="AH51" s="104"/>
      <c r="AI51" s="105"/>
      <c r="AJ51" s="35"/>
      <c r="AK51" s="106"/>
      <c r="AL51" s="107"/>
      <c r="AM51" s="106"/>
      <c r="AN51" s="107"/>
      <c r="AO51" s="208"/>
      <c r="AP51" s="105"/>
      <c r="AQ51" s="104"/>
      <c r="AR51" s="105"/>
      <c r="AS51" s="78"/>
    </row>
    <row r="52" spans="1:45" s="6" customFormat="1" ht="12.75" customHeight="1">
      <c r="A52" s="115"/>
      <c r="B52" s="111"/>
      <c r="C52" s="115"/>
      <c r="D52" s="111"/>
      <c r="E52" s="115"/>
      <c r="F52" s="111"/>
      <c r="G52" s="115"/>
      <c r="H52" s="111"/>
      <c r="I52" s="7"/>
      <c r="J52" s="31">
        <f>'US 224 RAMP A MASTER'!J53</f>
        <v>92075</v>
      </c>
      <c r="K52" s="104">
        <f>'US 224 RAMP A MASTER'!K53</f>
        <v>785.4763637735849</v>
      </c>
      <c r="L52" s="105"/>
      <c r="M52" s="61">
        <f>'US 224 RAMP A MASTER'!M53</f>
        <v>16</v>
      </c>
      <c r="N52" s="106">
        <f>'US 224 RAMP A MASTER'!N53</f>
        <v>0.03613490447095225</v>
      </c>
      <c r="O52" s="107"/>
      <c r="P52" s="106">
        <f>'US 224 RAMP A MASTER'!P53</f>
        <v>0.578158471535236</v>
      </c>
      <c r="Q52" s="107"/>
      <c r="R52" s="226" t="str">
        <f>'US 224 RAMP A MASTER'!R53</f>
        <v>222:1</v>
      </c>
      <c r="S52" s="227"/>
      <c r="T52" s="104">
        <f>'US 224 RAMP A MASTER'!T53</f>
        <v>786.0545222451202</v>
      </c>
      <c r="U52" s="105"/>
      <c r="V52" s="42">
        <f>'US 224 RAMP A MASTER'!V53</f>
        <v>0</v>
      </c>
      <c r="W52" s="57"/>
      <c r="X52" s="110"/>
      <c r="Y52" s="111"/>
      <c r="Z52" s="115"/>
      <c r="AA52" s="111"/>
      <c r="AB52" s="115"/>
      <c r="AC52" s="111"/>
      <c r="AD52" s="115"/>
      <c r="AE52" s="111"/>
      <c r="AF52" s="7"/>
      <c r="AG52" s="31"/>
      <c r="AH52" s="104"/>
      <c r="AI52" s="105"/>
      <c r="AJ52" s="35"/>
      <c r="AK52" s="106"/>
      <c r="AL52" s="107"/>
      <c r="AM52" s="106"/>
      <c r="AN52" s="107"/>
      <c r="AO52" s="208"/>
      <c r="AP52" s="105"/>
      <c r="AQ52" s="104"/>
      <c r="AR52" s="105"/>
      <c r="AS52" s="78"/>
    </row>
    <row r="53" spans="1:45" s="6" customFormat="1" ht="12.75" customHeight="1">
      <c r="A53" s="115"/>
      <c r="B53" s="111"/>
      <c r="C53" s="115"/>
      <c r="D53" s="111"/>
      <c r="E53" s="115"/>
      <c r="F53" s="111"/>
      <c r="G53" s="115"/>
      <c r="H53" s="111"/>
      <c r="I53" s="7"/>
      <c r="J53" s="32">
        <f>'US 224 RAMP A MASTER'!J54</f>
        <v>92096.2777</v>
      </c>
      <c r="K53" s="104">
        <f>'US 224 RAMP A MASTER'!K54</f>
        <v>786.2393758580876</v>
      </c>
      <c r="L53" s="105"/>
      <c r="M53" s="61">
        <f>'US 224 RAMP A MASTER'!M54</f>
        <v>16</v>
      </c>
      <c r="N53" s="106">
        <f>'US 224 RAMP A MASTER'!N54</f>
        <v>0.030150486858691844</v>
      </c>
      <c r="O53" s="107"/>
      <c r="P53" s="106">
        <f>'US 224 RAMP A MASTER'!P54</f>
        <v>0.4824077897390695</v>
      </c>
      <c r="Q53" s="107"/>
      <c r="R53" s="226" t="str">
        <f>'US 224 RAMP A MASTER'!R54</f>
        <v>222:1</v>
      </c>
      <c r="S53" s="227"/>
      <c r="T53" s="104">
        <f>'US 224 RAMP A MASTER'!T54</f>
        <v>786.7217836478267</v>
      </c>
      <c r="U53" s="105"/>
      <c r="V53" s="42" t="str">
        <f>'US 224 RAMP A MASTER'!V54</f>
        <v>PT</v>
      </c>
      <c r="W53" s="57"/>
      <c r="X53" s="110"/>
      <c r="Y53" s="111"/>
      <c r="Z53" s="115"/>
      <c r="AA53" s="111"/>
      <c r="AB53" s="115"/>
      <c r="AC53" s="111"/>
      <c r="AD53" s="115"/>
      <c r="AE53" s="111"/>
      <c r="AF53" s="7"/>
      <c r="AG53" s="32"/>
      <c r="AH53" s="104"/>
      <c r="AI53" s="105"/>
      <c r="AJ53" s="35"/>
      <c r="AK53" s="106"/>
      <c r="AL53" s="107"/>
      <c r="AM53" s="106"/>
      <c r="AN53" s="107"/>
      <c r="AO53" s="208"/>
      <c r="AP53" s="105"/>
      <c r="AQ53" s="104"/>
      <c r="AR53" s="105"/>
      <c r="AS53" s="78"/>
    </row>
    <row r="54" spans="1:45" s="6" customFormat="1" ht="12.75" customHeight="1">
      <c r="A54" s="115"/>
      <c r="B54" s="111"/>
      <c r="C54" s="115"/>
      <c r="D54" s="111"/>
      <c r="E54" s="115"/>
      <c r="F54" s="111"/>
      <c r="G54" s="115"/>
      <c r="H54" s="111"/>
      <c r="I54" s="7"/>
      <c r="J54" s="31">
        <f>'US 224 RAMP A MASTER'!J55</f>
        <v>92100</v>
      </c>
      <c r="K54" s="104">
        <f>'US 224 RAMP A MASTER'!K55</f>
        <v>786.3774496226415</v>
      </c>
      <c r="L54" s="105"/>
      <c r="M54" s="61">
        <f>'US 224 RAMP A MASTER'!M55</f>
        <v>16</v>
      </c>
      <c r="N54" s="106">
        <f>'US 224 RAMP A MASTER'!N55</f>
        <v>0.029103578702355647</v>
      </c>
      <c r="O54" s="107"/>
      <c r="P54" s="106">
        <f>'US 224 RAMP A MASTER'!P55</f>
        <v>0.46565725923769036</v>
      </c>
      <c r="Q54" s="107"/>
      <c r="R54" s="226" t="str">
        <f>'US 224 RAMP A MASTER'!R55</f>
        <v>222:1</v>
      </c>
      <c r="S54" s="227"/>
      <c r="T54" s="104">
        <f>'US 224 RAMP A MASTER'!T55</f>
        <v>786.8431068818792</v>
      </c>
      <c r="U54" s="105"/>
      <c r="V54" s="42">
        <f>'US 224 RAMP A MASTER'!V55</f>
        <v>0</v>
      </c>
      <c r="W54" s="57"/>
      <c r="X54" s="110"/>
      <c r="Y54" s="111"/>
      <c r="Z54" s="115"/>
      <c r="AA54" s="111"/>
      <c r="AB54" s="115"/>
      <c r="AC54" s="111"/>
      <c r="AD54" s="115"/>
      <c r="AE54" s="111"/>
      <c r="AF54" s="7"/>
      <c r="AG54" s="31"/>
      <c r="AH54" s="104"/>
      <c r="AI54" s="105"/>
      <c r="AJ54" s="35"/>
      <c r="AK54" s="106"/>
      <c r="AL54" s="107"/>
      <c r="AM54" s="106"/>
      <c r="AN54" s="107"/>
      <c r="AO54" s="208"/>
      <c r="AP54" s="105"/>
      <c r="AQ54" s="104"/>
      <c r="AR54" s="105"/>
      <c r="AS54" s="78"/>
    </row>
    <row r="55" spans="1:45" s="6" customFormat="1" ht="12.75" customHeight="1">
      <c r="A55" s="115"/>
      <c r="B55" s="111"/>
      <c r="C55" s="115"/>
      <c r="D55" s="111"/>
      <c r="E55" s="115"/>
      <c r="F55" s="111"/>
      <c r="G55" s="115"/>
      <c r="H55" s="111"/>
      <c r="I55" s="7"/>
      <c r="J55" s="31">
        <f>'US 224 RAMP A MASTER'!J56</f>
        <v>92125</v>
      </c>
      <c r="K55" s="104">
        <f>'US 224 RAMP A MASTER'!K56</f>
        <v>787.3402335849057</v>
      </c>
      <c r="L55" s="105"/>
      <c r="M55" s="61">
        <f>'US 224 RAMP A MASTER'!M56</f>
        <v>16</v>
      </c>
      <c r="N55" s="106">
        <f>'US 224 RAMP A MASTER'!N56</f>
        <v>0.022072252933759043</v>
      </c>
      <c r="O55" s="107"/>
      <c r="P55" s="106">
        <f>'US 224 RAMP A MASTER'!P56</f>
        <v>0.3531560469401447</v>
      </c>
      <c r="Q55" s="107"/>
      <c r="R55" s="226" t="str">
        <f>'US 224 RAMP A MASTER'!R56</f>
        <v>222:1</v>
      </c>
      <c r="S55" s="227"/>
      <c r="T55" s="104">
        <f>'US 224 RAMP A MASTER'!T56</f>
        <v>787.6933896318459</v>
      </c>
      <c r="U55" s="105"/>
      <c r="V55" s="42">
        <f>'US 224 RAMP A MASTER'!V56</f>
        <v>0</v>
      </c>
      <c r="W55" s="57"/>
      <c r="X55" s="110"/>
      <c r="Y55" s="111"/>
      <c r="Z55" s="115"/>
      <c r="AA55" s="111"/>
      <c r="AB55" s="115"/>
      <c r="AC55" s="111"/>
      <c r="AD55" s="115"/>
      <c r="AE55" s="111"/>
      <c r="AF55" s="7"/>
      <c r="AG55" s="31"/>
      <c r="AH55" s="104"/>
      <c r="AI55" s="105"/>
      <c r="AJ55" s="35"/>
      <c r="AK55" s="106"/>
      <c r="AL55" s="107"/>
      <c r="AM55" s="106"/>
      <c r="AN55" s="107"/>
      <c r="AO55" s="208"/>
      <c r="AP55" s="105"/>
      <c r="AQ55" s="104"/>
      <c r="AR55" s="105"/>
      <c r="AS55" s="78"/>
    </row>
    <row r="56" spans="1:45" s="6" customFormat="1" ht="12.75" customHeight="1">
      <c r="A56" s="115"/>
      <c r="B56" s="111"/>
      <c r="C56" s="115"/>
      <c r="D56" s="111"/>
      <c r="E56" s="115"/>
      <c r="F56" s="111"/>
      <c r="G56" s="115"/>
      <c r="H56" s="111"/>
      <c r="I56" s="7"/>
      <c r="J56" s="32">
        <f>'US 224 RAMP A MASTER'!J57</f>
        <v>92146.59</v>
      </c>
      <c r="K56" s="104">
        <f>'US 224 RAMP A MASTER'!K57</f>
        <v>788.2213424394263</v>
      </c>
      <c r="L56" s="105"/>
      <c r="M56" s="61">
        <f>'US 224 RAMP A MASTER'!M57</f>
        <v>16</v>
      </c>
      <c r="N56" s="106">
        <f>'US 224 RAMP A MASTER'!N57</f>
        <v>0.015999999999999997</v>
      </c>
      <c r="O56" s="107"/>
      <c r="P56" s="106">
        <f>'US 224 RAMP A MASTER'!P57</f>
        <v>0.25599999999999995</v>
      </c>
      <c r="Q56" s="107"/>
      <c r="R56" s="226" t="str">
        <f>'US 224 RAMP A MASTER'!R57</f>
        <v>222:1</v>
      </c>
      <c r="S56" s="227"/>
      <c r="T56" s="104">
        <f>'US 224 RAMP A MASTER'!T57</f>
        <v>788.4773424394263</v>
      </c>
      <c r="U56" s="105"/>
      <c r="V56" s="42">
        <f>'US 224 RAMP A MASTER'!V57</f>
        <v>0</v>
      </c>
      <c r="W56" s="57"/>
      <c r="X56" s="110"/>
      <c r="Y56" s="111"/>
      <c r="Z56" s="115"/>
      <c r="AA56" s="111"/>
      <c r="AB56" s="115"/>
      <c r="AC56" s="111"/>
      <c r="AD56" s="115"/>
      <c r="AE56" s="111"/>
      <c r="AF56" s="7"/>
      <c r="AG56" s="32"/>
      <c r="AH56" s="104"/>
      <c r="AI56" s="105"/>
      <c r="AJ56" s="35"/>
      <c r="AK56" s="106"/>
      <c r="AL56" s="107"/>
      <c r="AM56" s="106"/>
      <c r="AN56" s="107"/>
      <c r="AO56" s="208"/>
      <c r="AP56" s="105"/>
      <c r="AQ56" s="104"/>
      <c r="AR56" s="105"/>
      <c r="AS56" s="78"/>
    </row>
    <row r="57" spans="1:45" s="6" customFormat="1" ht="12.75" customHeight="1">
      <c r="A57" s="115"/>
      <c r="B57" s="111"/>
      <c r="C57" s="115"/>
      <c r="D57" s="111"/>
      <c r="E57" s="115"/>
      <c r="F57" s="111"/>
      <c r="G57" s="115"/>
      <c r="H57" s="111"/>
      <c r="I57" s="7"/>
      <c r="J57" s="31">
        <f>'US 224 RAMP A MASTER'!J58</f>
        <v>92150</v>
      </c>
      <c r="K57" s="104">
        <f>'US 224 RAMP A MASTER'!K58</f>
        <v>788.3647156603773</v>
      </c>
      <c r="L57" s="105"/>
      <c r="M57" s="61">
        <f>'US 224 RAMP A MASTER'!M58</f>
        <v>16</v>
      </c>
      <c r="N57" s="106">
        <f>'US 224 RAMP A MASTER'!N58</f>
        <v>0.016</v>
      </c>
      <c r="O57" s="107"/>
      <c r="P57" s="106">
        <f>'US 224 RAMP A MASTER'!P58</f>
        <v>0.256</v>
      </c>
      <c r="Q57" s="107"/>
      <c r="R57" s="226">
        <f>'US 224 RAMP A MASTER'!R58</f>
        <v>0</v>
      </c>
      <c r="S57" s="227"/>
      <c r="T57" s="104">
        <f>'US 224 RAMP A MASTER'!T58</f>
        <v>788.6207156603773</v>
      </c>
      <c r="U57" s="105"/>
      <c r="V57" s="42">
        <f>'US 224 RAMP A MASTER'!V58</f>
        <v>0</v>
      </c>
      <c r="W57" s="57"/>
      <c r="X57" s="110"/>
      <c r="Y57" s="111"/>
      <c r="Z57" s="115"/>
      <c r="AA57" s="111"/>
      <c r="AB57" s="115"/>
      <c r="AC57" s="111"/>
      <c r="AD57" s="115"/>
      <c r="AE57" s="111"/>
      <c r="AF57" s="7"/>
      <c r="AG57" s="31"/>
      <c r="AH57" s="104"/>
      <c r="AI57" s="105"/>
      <c r="AJ57" s="35"/>
      <c r="AK57" s="106"/>
      <c r="AL57" s="107"/>
      <c r="AM57" s="106"/>
      <c r="AN57" s="107"/>
      <c r="AO57" s="208"/>
      <c r="AP57" s="105"/>
      <c r="AQ57" s="104"/>
      <c r="AR57" s="105"/>
      <c r="AS57" s="78"/>
    </row>
    <row r="58" spans="1:45" s="6" customFormat="1" ht="12.75" customHeight="1">
      <c r="A58" s="115"/>
      <c r="B58" s="111"/>
      <c r="C58" s="115"/>
      <c r="D58" s="111"/>
      <c r="E58" s="115"/>
      <c r="F58" s="111"/>
      <c r="G58" s="115"/>
      <c r="H58" s="111"/>
      <c r="I58" s="7"/>
      <c r="J58" s="31">
        <f>'US 224 RAMP A MASTER'!J59</f>
        <v>92165</v>
      </c>
      <c r="K58" s="104">
        <f>'US 224 RAMP A MASTER'!K59</f>
        <v>789.00902</v>
      </c>
      <c r="L58" s="105"/>
      <c r="M58" s="61">
        <f>'US 224 RAMP A MASTER'!M59</f>
        <v>16</v>
      </c>
      <c r="N58" s="106">
        <f>'US 224 RAMP A MASTER'!N59</f>
        <v>0.016</v>
      </c>
      <c r="O58" s="107"/>
      <c r="P58" s="106">
        <f>'US 224 RAMP A MASTER'!P59</f>
        <v>0.256</v>
      </c>
      <c r="Q58" s="107"/>
      <c r="R58" s="226">
        <f>'US 224 RAMP A MASTER'!R59</f>
        <v>0</v>
      </c>
      <c r="S58" s="227"/>
      <c r="T58" s="104">
        <f>'US 224 RAMP A MASTER'!T59</f>
        <v>789.2650199999999</v>
      </c>
      <c r="U58" s="105"/>
      <c r="V58" s="42">
        <f>'US 224 RAMP A MASTER'!V59</f>
        <v>0</v>
      </c>
      <c r="W58" s="57"/>
      <c r="X58" s="110"/>
      <c r="Y58" s="111"/>
      <c r="Z58" s="115"/>
      <c r="AA58" s="111"/>
      <c r="AB58" s="115"/>
      <c r="AC58" s="111"/>
      <c r="AD58" s="115"/>
      <c r="AE58" s="111"/>
      <c r="AF58" s="7"/>
      <c r="AG58" s="32"/>
      <c r="AH58" s="104"/>
      <c r="AI58" s="105"/>
      <c r="AJ58" s="35"/>
      <c r="AK58" s="106"/>
      <c r="AL58" s="107"/>
      <c r="AM58" s="106"/>
      <c r="AN58" s="107"/>
      <c r="AO58" s="208"/>
      <c r="AP58" s="105"/>
      <c r="AQ58" s="104"/>
      <c r="AR58" s="105"/>
      <c r="AS58" s="78"/>
    </row>
    <row r="59" spans="1:45" s="6" customFormat="1" ht="12.75" customHeight="1">
      <c r="A59" s="115"/>
      <c r="B59" s="111"/>
      <c r="C59" s="115"/>
      <c r="D59" s="111"/>
      <c r="E59" s="115"/>
      <c r="F59" s="111"/>
      <c r="G59" s="115"/>
      <c r="H59" s="111"/>
      <c r="I59" s="7"/>
      <c r="J59" s="31">
        <f>'US 224 RAMP A MASTER'!J60</f>
        <v>92175</v>
      </c>
      <c r="K59" s="104">
        <f>'US 224 RAMP A MASTER'!K60</f>
        <v>789.44574</v>
      </c>
      <c r="L59" s="105"/>
      <c r="M59" s="61">
        <f>'US 224 RAMP A MASTER'!M60</f>
        <v>16</v>
      </c>
      <c r="N59" s="106">
        <f>'US 224 RAMP A MASTER'!N60</f>
        <v>0.016</v>
      </c>
      <c r="O59" s="107"/>
      <c r="P59" s="106">
        <f>'US 224 RAMP A MASTER'!P60</f>
        <v>0.256</v>
      </c>
      <c r="Q59" s="107"/>
      <c r="R59" s="226">
        <f>'US 224 RAMP A MASTER'!R60</f>
        <v>0</v>
      </c>
      <c r="S59" s="227"/>
      <c r="T59" s="104">
        <f>'US 224 RAMP A MASTER'!T60</f>
        <v>789.70174</v>
      </c>
      <c r="U59" s="105"/>
      <c r="V59" s="42">
        <f>'US 224 RAMP A MASTER'!V60</f>
        <v>0</v>
      </c>
      <c r="W59" s="57"/>
      <c r="X59" s="110"/>
      <c r="Y59" s="111"/>
      <c r="Z59" s="115"/>
      <c r="AA59" s="111"/>
      <c r="AB59" s="115"/>
      <c r="AC59" s="111"/>
      <c r="AD59" s="115"/>
      <c r="AE59" s="111"/>
      <c r="AF59" s="7"/>
      <c r="AG59" s="31"/>
      <c r="AH59" s="104"/>
      <c r="AI59" s="105"/>
      <c r="AJ59" s="35"/>
      <c r="AK59" s="106"/>
      <c r="AL59" s="107"/>
      <c r="AM59" s="106"/>
      <c r="AN59" s="107"/>
      <c r="AO59" s="208"/>
      <c r="AP59" s="105"/>
      <c r="AQ59" s="104"/>
      <c r="AR59" s="105"/>
      <c r="AS59" s="78"/>
    </row>
    <row r="60" spans="1:45" s="6" customFormat="1" ht="12.75" customHeight="1">
      <c r="A60" s="115"/>
      <c r="B60" s="111"/>
      <c r="C60" s="115"/>
      <c r="D60" s="111"/>
      <c r="E60" s="115"/>
      <c r="F60" s="111"/>
      <c r="G60" s="115"/>
      <c r="H60" s="111"/>
      <c r="I60" s="7"/>
      <c r="J60" s="31">
        <f>'US 224 RAMP A MASTER'!J61</f>
        <v>92200</v>
      </c>
      <c r="K60" s="104">
        <f>'US 224 RAMP A MASTER'!K61</f>
        <v>790.5380899999999</v>
      </c>
      <c r="L60" s="105"/>
      <c r="M60" s="61">
        <f>'US 224 RAMP A MASTER'!M61</f>
        <v>16</v>
      </c>
      <c r="N60" s="106">
        <f>'US 224 RAMP A MASTER'!N61</f>
        <v>0.016</v>
      </c>
      <c r="O60" s="107"/>
      <c r="P60" s="106">
        <f>'US 224 RAMP A MASTER'!P61</f>
        <v>0.256</v>
      </c>
      <c r="Q60" s="107"/>
      <c r="R60" s="226">
        <f>'US 224 RAMP A MASTER'!R61</f>
        <v>0</v>
      </c>
      <c r="S60" s="227"/>
      <c r="T60" s="104">
        <f>'US 224 RAMP A MASTER'!T61</f>
        <v>790.7940899999999</v>
      </c>
      <c r="U60" s="105"/>
      <c r="V60" s="42">
        <f>'US 224 RAMP A MASTER'!V61</f>
        <v>0</v>
      </c>
      <c r="W60" s="57"/>
      <c r="X60" s="110"/>
      <c r="Y60" s="111"/>
      <c r="Z60" s="115"/>
      <c r="AA60" s="111"/>
      <c r="AB60" s="115"/>
      <c r="AC60" s="111"/>
      <c r="AD60" s="115"/>
      <c r="AE60" s="111"/>
      <c r="AF60" s="7"/>
      <c r="AG60" s="31"/>
      <c r="AH60" s="104"/>
      <c r="AI60" s="105"/>
      <c r="AJ60" s="35"/>
      <c r="AK60" s="106"/>
      <c r="AL60" s="107"/>
      <c r="AM60" s="106"/>
      <c r="AN60" s="107"/>
      <c r="AO60" s="208"/>
      <c r="AP60" s="105"/>
      <c r="AQ60" s="104"/>
      <c r="AR60" s="105"/>
      <c r="AS60" s="78"/>
    </row>
    <row r="61" spans="1:45" s="6" customFormat="1" ht="12.75" customHeight="1">
      <c r="A61" s="115"/>
      <c r="B61" s="111"/>
      <c r="C61" s="115"/>
      <c r="D61" s="111"/>
      <c r="E61" s="115"/>
      <c r="F61" s="111"/>
      <c r="G61" s="115"/>
      <c r="H61" s="111"/>
      <c r="I61" s="7"/>
      <c r="J61" s="31"/>
      <c r="K61" s="104">
        <f>'US 224 RAMP A MASTER'!K62</f>
        <v>0</v>
      </c>
      <c r="L61" s="105"/>
      <c r="M61" s="61">
        <f>'US 224 RAMP A MASTER'!M62</f>
        <v>0</v>
      </c>
      <c r="N61" s="106">
        <f>'US 224 RAMP A MASTER'!N62</f>
        <v>0</v>
      </c>
      <c r="O61" s="107"/>
      <c r="P61" s="106">
        <f>'US 224 RAMP A MASTER'!P62</f>
        <v>0</v>
      </c>
      <c r="Q61" s="107"/>
      <c r="R61" s="226">
        <f>'US 224 RAMP A MASTER'!R62</f>
        <v>0</v>
      </c>
      <c r="S61" s="227"/>
      <c r="T61" s="104"/>
      <c r="U61" s="105"/>
      <c r="V61" s="42">
        <f>'US 224 RAMP A MASTER'!V62</f>
        <v>0</v>
      </c>
      <c r="W61" s="57"/>
      <c r="X61" s="110"/>
      <c r="Y61" s="111"/>
      <c r="Z61" s="115"/>
      <c r="AA61" s="111"/>
      <c r="AB61" s="115"/>
      <c r="AC61" s="111"/>
      <c r="AD61" s="115"/>
      <c r="AE61" s="111"/>
      <c r="AF61" s="7"/>
      <c r="AG61" s="31"/>
      <c r="AH61" s="104"/>
      <c r="AI61" s="105"/>
      <c r="AJ61" s="35"/>
      <c r="AK61" s="106"/>
      <c r="AL61" s="107"/>
      <c r="AM61" s="106"/>
      <c r="AN61" s="107"/>
      <c r="AO61" s="206"/>
      <c r="AP61" s="207"/>
      <c r="AQ61" s="104"/>
      <c r="AR61" s="105"/>
      <c r="AS61" s="78"/>
    </row>
    <row r="62" spans="1:45" s="6" customFormat="1" ht="12.75" customHeight="1">
      <c r="A62" s="115"/>
      <c r="B62" s="111"/>
      <c r="C62" s="115"/>
      <c r="D62" s="111"/>
      <c r="E62" s="115"/>
      <c r="F62" s="111"/>
      <c r="G62" s="115"/>
      <c r="H62" s="111"/>
      <c r="I62" s="7"/>
      <c r="J62" s="31"/>
      <c r="K62" s="104">
        <f>'US 224 RAMP A MASTER'!K63</f>
        <v>0</v>
      </c>
      <c r="L62" s="105"/>
      <c r="M62" s="61">
        <f>'US 224 RAMP A MASTER'!M63</f>
        <v>0</v>
      </c>
      <c r="N62" s="106">
        <f>'US 224 RAMP A MASTER'!N63</f>
        <v>0</v>
      </c>
      <c r="O62" s="107"/>
      <c r="P62" s="106"/>
      <c r="Q62" s="107"/>
      <c r="R62" s="226">
        <f>'US 224 RAMP A MASTER'!R63</f>
        <v>0</v>
      </c>
      <c r="S62" s="227"/>
      <c r="T62" s="104"/>
      <c r="U62" s="105"/>
      <c r="V62" s="42">
        <f>'US 224 RAMP A MASTER'!V63</f>
        <v>0</v>
      </c>
      <c r="W62" s="57"/>
      <c r="X62" s="110"/>
      <c r="Y62" s="111"/>
      <c r="Z62" s="115"/>
      <c r="AA62" s="111"/>
      <c r="AB62" s="115"/>
      <c r="AC62" s="111"/>
      <c r="AD62" s="115"/>
      <c r="AE62" s="111"/>
      <c r="AF62" s="7"/>
      <c r="AG62" s="31"/>
      <c r="AH62" s="104"/>
      <c r="AI62" s="105"/>
      <c r="AJ62" s="35"/>
      <c r="AK62" s="106"/>
      <c r="AL62" s="107"/>
      <c r="AM62" s="106"/>
      <c r="AN62" s="107"/>
      <c r="AO62" s="206"/>
      <c r="AP62" s="207"/>
      <c r="AQ62" s="104"/>
      <c r="AR62" s="105"/>
      <c r="AS62" s="78"/>
    </row>
    <row r="63" spans="1:45" s="6" customFormat="1" ht="12.75" customHeight="1">
      <c r="A63" s="115"/>
      <c r="B63" s="111"/>
      <c r="C63" s="115"/>
      <c r="D63" s="111"/>
      <c r="E63" s="115"/>
      <c r="F63" s="111"/>
      <c r="G63" s="115"/>
      <c r="H63" s="111"/>
      <c r="I63" s="7"/>
      <c r="J63" s="31"/>
      <c r="K63" s="104">
        <f>'US 224 RAMP A MASTER'!K64</f>
        <v>0</v>
      </c>
      <c r="L63" s="105"/>
      <c r="M63" s="61">
        <f>'US 224 RAMP A MASTER'!M64</f>
        <v>0</v>
      </c>
      <c r="N63" s="106">
        <f>'US 224 RAMP A MASTER'!N64</f>
        <v>0</v>
      </c>
      <c r="O63" s="107"/>
      <c r="P63" s="106"/>
      <c r="Q63" s="107"/>
      <c r="R63" s="206"/>
      <c r="S63" s="207"/>
      <c r="T63" s="104"/>
      <c r="U63" s="105"/>
      <c r="V63" s="42"/>
      <c r="W63" s="57"/>
      <c r="X63" s="110"/>
      <c r="Y63" s="111"/>
      <c r="Z63" s="115"/>
      <c r="AA63" s="111"/>
      <c r="AB63" s="115"/>
      <c r="AC63" s="111"/>
      <c r="AD63" s="115"/>
      <c r="AE63" s="111"/>
      <c r="AF63" s="7"/>
      <c r="AG63" s="31"/>
      <c r="AH63" s="104"/>
      <c r="AI63" s="105"/>
      <c r="AJ63" s="35"/>
      <c r="AK63" s="106"/>
      <c r="AL63" s="107"/>
      <c r="AM63" s="106"/>
      <c r="AN63" s="107"/>
      <c r="AO63" s="206"/>
      <c r="AP63" s="207"/>
      <c r="AQ63" s="104"/>
      <c r="AR63" s="105"/>
      <c r="AS63" s="78"/>
    </row>
    <row r="64" spans="1:45" s="6" customFormat="1" ht="12.75" customHeight="1">
      <c r="A64" s="115"/>
      <c r="B64" s="111"/>
      <c r="C64" s="115"/>
      <c r="D64" s="111"/>
      <c r="E64" s="115"/>
      <c r="F64" s="111"/>
      <c r="G64" s="115"/>
      <c r="H64" s="111"/>
      <c r="I64" s="7"/>
      <c r="J64" s="31"/>
      <c r="K64" s="104"/>
      <c r="L64" s="105"/>
      <c r="M64" s="61">
        <f>'US 224 RAMP A MASTER'!M65</f>
        <v>0</v>
      </c>
      <c r="N64" s="106">
        <f>'US 224 RAMP A MASTER'!N65</f>
        <v>0</v>
      </c>
      <c r="O64" s="107"/>
      <c r="P64" s="106"/>
      <c r="Q64" s="107"/>
      <c r="R64" s="206"/>
      <c r="S64" s="207"/>
      <c r="T64" s="104"/>
      <c r="U64" s="105"/>
      <c r="V64" s="42"/>
      <c r="W64" s="57"/>
      <c r="X64" s="110"/>
      <c r="Y64" s="111"/>
      <c r="Z64" s="115"/>
      <c r="AA64" s="111"/>
      <c r="AB64" s="115"/>
      <c r="AC64" s="111"/>
      <c r="AD64" s="115"/>
      <c r="AE64" s="111"/>
      <c r="AF64" s="7"/>
      <c r="AG64" s="31"/>
      <c r="AH64" s="104"/>
      <c r="AI64" s="105"/>
      <c r="AJ64" s="35"/>
      <c r="AK64" s="106"/>
      <c r="AL64" s="107"/>
      <c r="AM64" s="106"/>
      <c r="AN64" s="107"/>
      <c r="AO64" s="206"/>
      <c r="AP64" s="207"/>
      <c r="AQ64" s="104"/>
      <c r="AR64" s="105"/>
      <c r="AS64" s="78"/>
    </row>
    <row r="65" spans="1:45" s="6" customFormat="1" ht="12.75" customHeight="1">
      <c r="A65" s="115"/>
      <c r="B65" s="111"/>
      <c r="C65" s="115"/>
      <c r="D65" s="111"/>
      <c r="E65" s="115"/>
      <c r="F65" s="111"/>
      <c r="G65" s="115"/>
      <c r="H65" s="111"/>
      <c r="I65" s="7"/>
      <c r="J65" s="31"/>
      <c r="K65" s="104"/>
      <c r="L65" s="105"/>
      <c r="M65" s="35"/>
      <c r="N65" s="106"/>
      <c r="O65" s="107"/>
      <c r="P65" s="106"/>
      <c r="Q65" s="107"/>
      <c r="R65" s="206"/>
      <c r="S65" s="207"/>
      <c r="T65" s="104"/>
      <c r="U65" s="105"/>
      <c r="V65" s="42"/>
      <c r="W65" s="57"/>
      <c r="X65" s="110"/>
      <c r="Y65" s="111"/>
      <c r="Z65" s="115"/>
      <c r="AA65" s="111"/>
      <c r="AB65" s="115"/>
      <c r="AC65" s="111"/>
      <c r="AD65" s="115"/>
      <c r="AE65" s="111"/>
      <c r="AF65" s="7"/>
      <c r="AG65" s="31"/>
      <c r="AH65" s="104"/>
      <c r="AI65" s="105"/>
      <c r="AJ65" s="35"/>
      <c r="AK65" s="106"/>
      <c r="AL65" s="107"/>
      <c r="AM65" s="106"/>
      <c r="AN65" s="107"/>
      <c r="AO65" s="206"/>
      <c r="AP65" s="207"/>
      <c r="AQ65" s="104"/>
      <c r="AR65" s="105"/>
      <c r="AS65" s="78"/>
    </row>
    <row r="66" spans="1:45" s="6" customFormat="1" ht="12.75" customHeight="1">
      <c r="A66" s="115"/>
      <c r="B66" s="111"/>
      <c r="C66" s="115"/>
      <c r="D66" s="111"/>
      <c r="E66" s="115"/>
      <c r="F66" s="111"/>
      <c r="G66" s="115"/>
      <c r="H66" s="111"/>
      <c r="I66" s="7"/>
      <c r="J66" s="31"/>
      <c r="K66" s="104"/>
      <c r="L66" s="105"/>
      <c r="M66" s="35"/>
      <c r="N66" s="106"/>
      <c r="O66" s="107"/>
      <c r="P66" s="106"/>
      <c r="Q66" s="107"/>
      <c r="R66" s="206"/>
      <c r="S66" s="207"/>
      <c r="T66" s="104"/>
      <c r="U66" s="105"/>
      <c r="V66" s="42"/>
      <c r="W66" s="57"/>
      <c r="X66" s="110"/>
      <c r="Y66" s="111"/>
      <c r="Z66" s="115"/>
      <c r="AA66" s="111"/>
      <c r="AB66" s="115"/>
      <c r="AC66" s="111"/>
      <c r="AD66" s="115"/>
      <c r="AE66" s="111"/>
      <c r="AF66" s="7"/>
      <c r="AG66" s="31"/>
      <c r="AH66" s="104"/>
      <c r="AI66" s="105"/>
      <c r="AJ66" s="35"/>
      <c r="AK66" s="106"/>
      <c r="AL66" s="107"/>
      <c r="AM66" s="106"/>
      <c r="AN66" s="107"/>
      <c r="AO66" s="206"/>
      <c r="AP66" s="207"/>
      <c r="AQ66" s="104"/>
      <c r="AR66" s="105"/>
      <c r="AS66" s="78"/>
    </row>
    <row r="67" spans="1:45" s="6" customFormat="1" ht="12.75" customHeight="1">
      <c r="A67" s="115"/>
      <c r="B67" s="111"/>
      <c r="C67" s="115"/>
      <c r="D67" s="111"/>
      <c r="E67" s="115"/>
      <c r="F67" s="111"/>
      <c r="G67" s="115"/>
      <c r="H67" s="111"/>
      <c r="I67" s="7"/>
      <c r="J67" s="31"/>
      <c r="K67" s="104"/>
      <c r="L67" s="105"/>
      <c r="M67" s="35"/>
      <c r="N67" s="106"/>
      <c r="O67" s="107"/>
      <c r="P67" s="106"/>
      <c r="Q67" s="107"/>
      <c r="R67" s="206"/>
      <c r="S67" s="207"/>
      <c r="T67" s="104"/>
      <c r="U67" s="105"/>
      <c r="V67" s="42"/>
      <c r="W67" s="57"/>
      <c r="X67" s="110"/>
      <c r="Y67" s="111"/>
      <c r="Z67" s="115"/>
      <c r="AA67" s="111"/>
      <c r="AB67" s="115"/>
      <c r="AC67" s="111"/>
      <c r="AD67" s="115"/>
      <c r="AE67" s="111"/>
      <c r="AF67" s="7"/>
      <c r="AG67" s="31"/>
      <c r="AH67" s="104"/>
      <c r="AI67" s="105"/>
      <c r="AJ67" s="35"/>
      <c r="AK67" s="106"/>
      <c r="AL67" s="107"/>
      <c r="AM67" s="106"/>
      <c r="AN67" s="107"/>
      <c r="AO67" s="206"/>
      <c r="AP67" s="207"/>
      <c r="AQ67" s="104"/>
      <c r="AR67" s="105"/>
      <c r="AS67" s="78"/>
    </row>
    <row r="68" spans="1:45" s="6" customFormat="1" ht="12.75" customHeight="1">
      <c r="A68" s="115"/>
      <c r="B68" s="111"/>
      <c r="C68" s="115"/>
      <c r="D68" s="111"/>
      <c r="E68" s="115"/>
      <c r="F68" s="111"/>
      <c r="G68" s="115"/>
      <c r="H68" s="111"/>
      <c r="I68" s="7"/>
      <c r="J68" s="31"/>
      <c r="K68" s="104"/>
      <c r="L68" s="105"/>
      <c r="M68" s="35"/>
      <c r="N68" s="106"/>
      <c r="O68" s="107"/>
      <c r="P68" s="106"/>
      <c r="Q68" s="107"/>
      <c r="R68" s="206"/>
      <c r="S68" s="207"/>
      <c r="T68" s="104"/>
      <c r="U68" s="105"/>
      <c r="V68" s="42"/>
      <c r="W68" s="57"/>
      <c r="X68" s="110"/>
      <c r="Y68" s="111"/>
      <c r="Z68" s="115"/>
      <c r="AA68" s="111"/>
      <c r="AB68" s="115"/>
      <c r="AC68" s="111"/>
      <c r="AD68" s="115"/>
      <c r="AE68" s="111"/>
      <c r="AF68" s="7"/>
      <c r="AG68" s="31"/>
      <c r="AH68" s="104"/>
      <c r="AI68" s="105"/>
      <c r="AJ68" s="35"/>
      <c r="AK68" s="106"/>
      <c r="AL68" s="107"/>
      <c r="AM68" s="106"/>
      <c r="AN68" s="107"/>
      <c r="AO68" s="206"/>
      <c r="AP68" s="207"/>
      <c r="AQ68" s="104"/>
      <c r="AR68" s="105"/>
      <c r="AS68" s="78"/>
    </row>
    <row r="69" spans="1:45" s="6" customFormat="1" ht="12.75" customHeight="1">
      <c r="A69" s="115"/>
      <c r="B69" s="111"/>
      <c r="C69" s="115"/>
      <c r="D69" s="111"/>
      <c r="E69" s="115"/>
      <c r="F69" s="111"/>
      <c r="G69" s="115"/>
      <c r="H69" s="111"/>
      <c r="I69" s="7"/>
      <c r="J69" s="31"/>
      <c r="K69" s="104"/>
      <c r="L69" s="105"/>
      <c r="M69" s="35"/>
      <c r="N69" s="106"/>
      <c r="O69" s="107"/>
      <c r="P69" s="106"/>
      <c r="Q69" s="107"/>
      <c r="R69" s="206"/>
      <c r="S69" s="207"/>
      <c r="T69" s="104"/>
      <c r="U69" s="105"/>
      <c r="V69" s="42"/>
      <c r="W69" s="57"/>
      <c r="X69" s="110"/>
      <c r="Y69" s="111"/>
      <c r="Z69" s="115"/>
      <c r="AA69" s="111"/>
      <c r="AB69" s="115"/>
      <c r="AC69" s="111"/>
      <c r="AD69" s="115"/>
      <c r="AE69" s="111"/>
      <c r="AF69" s="7"/>
      <c r="AG69" s="31"/>
      <c r="AH69" s="104"/>
      <c r="AI69" s="105"/>
      <c r="AJ69" s="35"/>
      <c r="AK69" s="106"/>
      <c r="AL69" s="107"/>
      <c r="AM69" s="106"/>
      <c r="AN69" s="107"/>
      <c r="AO69" s="206"/>
      <c r="AP69" s="207"/>
      <c r="AQ69" s="104"/>
      <c r="AR69" s="105"/>
      <c r="AS69" s="78"/>
    </row>
    <row r="70" spans="1:45" s="6" customFormat="1" ht="12.75" customHeight="1">
      <c r="A70" s="115"/>
      <c r="B70" s="111"/>
      <c r="C70" s="115"/>
      <c r="D70" s="111"/>
      <c r="E70" s="115"/>
      <c r="F70" s="111"/>
      <c r="G70" s="115"/>
      <c r="H70" s="111"/>
      <c r="I70" s="7"/>
      <c r="J70" s="31"/>
      <c r="K70" s="104"/>
      <c r="L70" s="105"/>
      <c r="M70" s="35"/>
      <c r="N70" s="106"/>
      <c r="O70" s="107"/>
      <c r="P70" s="106"/>
      <c r="Q70" s="107"/>
      <c r="R70" s="206"/>
      <c r="S70" s="207"/>
      <c r="T70" s="104"/>
      <c r="U70" s="105"/>
      <c r="V70" s="42"/>
      <c r="W70" s="57"/>
      <c r="X70" s="110"/>
      <c r="Y70" s="111"/>
      <c r="Z70" s="115"/>
      <c r="AA70" s="111"/>
      <c r="AB70" s="115"/>
      <c r="AC70" s="111"/>
      <c r="AD70" s="115"/>
      <c r="AE70" s="111"/>
      <c r="AF70" s="7"/>
      <c r="AG70" s="31"/>
      <c r="AH70" s="104"/>
      <c r="AI70" s="105"/>
      <c r="AJ70" s="35"/>
      <c r="AK70" s="106"/>
      <c r="AL70" s="107"/>
      <c r="AM70" s="106"/>
      <c r="AN70" s="107"/>
      <c r="AO70" s="206"/>
      <c r="AP70" s="207"/>
      <c r="AQ70" s="104"/>
      <c r="AR70" s="105"/>
      <c r="AS70" s="78"/>
    </row>
    <row r="71" spans="1:45" s="6" customFormat="1" ht="12.75" customHeight="1">
      <c r="A71" s="115"/>
      <c r="B71" s="111"/>
      <c r="C71" s="115"/>
      <c r="D71" s="111"/>
      <c r="E71" s="115"/>
      <c r="F71" s="111"/>
      <c r="G71" s="115"/>
      <c r="H71" s="111"/>
      <c r="I71" s="7"/>
      <c r="J71" s="31"/>
      <c r="K71" s="104"/>
      <c r="L71" s="105"/>
      <c r="M71" s="35"/>
      <c r="N71" s="106"/>
      <c r="O71" s="107"/>
      <c r="P71" s="106"/>
      <c r="Q71" s="107"/>
      <c r="R71" s="206"/>
      <c r="S71" s="207"/>
      <c r="T71" s="104"/>
      <c r="U71" s="105"/>
      <c r="V71" s="42"/>
      <c r="W71" s="57"/>
      <c r="X71" s="110"/>
      <c r="Y71" s="111"/>
      <c r="Z71" s="115"/>
      <c r="AA71" s="111"/>
      <c r="AB71" s="115"/>
      <c r="AC71" s="111"/>
      <c r="AD71" s="115"/>
      <c r="AE71" s="111"/>
      <c r="AF71" s="7"/>
      <c r="AG71" s="31"/>
      <c r="AH71" s="104"/>
      <c r="AI71" s="105"/>
      <c r="AJ71" s="35"/>
      <c r="AK71" s="106"/>
      <c r="AL71" s="107"/>
      <c r="AM71" s="106"/>
      <c r="AN71" s="107"/>
      <c r="AO71" s="206"/>
      <c r="AP71" s="207"/>
      <c r="AQ71" s="104"/>
      <c r="AR71" s="105"/>
      <c r="AS71" s="78"/>
    </row>
    <row r="72" spans="1:45" s="6" customFormat="1" ht="12.75" customHeight="1">
      <c r="A72" s="115"/>
      <c r="B72" s="111"/>
      <c r="C72" s="115"/>
      <c r="D72" s="111"/>
      <c r="E72" s="115"/>
      <c r="F72" s="111"/>
      <c r="G72" s="115"/>
      <c r="H72" s="111"/>
      <c r="I72" s="7"/>
      <c r="J72" s="31"/>
      <c r="K72" s="104"/>
      <c r="L72" s="105"/>
      <c r="M72" s="35"/>
      <c r="N72" s="106"/>
      <c r="O72" s="107"/>
      <c r="P72" s="106"/>
      <c r="Q72" s="107"/>
      <c r="R72" s="206"/>
      <c r="S72" s="207"/>
      <c r="T72" s="104"/>
      <c r="U72" s="105"/>
      <c r="V72" s="42"/>
      <c r="W72" s="57"/>
      <c r="X72" s="110"/>
      <c r="Y72" s="111"/>
      <c r="Z72" s="115"/>
      <c r="AA72" s="111"/>
      <c r="AB72" s="115"/>
      <c r="AC72" s="111"/>
      <c r="AD72" s="115"/>
      <c r="AE72" s="111"/>
      <c r="AF72" s="7"/>
      <c r="AG72" s="31"/>
      <c r="AH72" s="104"/>
      <c r="AI72" s="105"/>
      <c r="AJ72" s="35"/>
      <c r="AK72" s="106"/>
      <c r="AL72" s="107"/>
      <c r="AM72" s="106"/>
      <c r="AN72" s="107"/>
      <c r="AO72" s="206"/>
      <c r="AP72" s="207"/>
      <c r="AQ72" s="104"/>
      <c r="AR72" s="105"/>
      <c r="AS72" s="78"/>
    </row>
    <row r="73" spans="1:45" s="6" customFormat="1" ht="12.75" customHeight="1">
      <c r="A73" s="115"/>
      <c r="B73" s="111"/>
      <c r="C73" s="115"/>
      <c r="D73" s="111"/>
      <c r="E73" s="115"/>
      <c r="F73" s="111"/>
      <c r="G73" s="115"/>
      <c r="H73" s="111"/>
      <c r="I73" s="7"/>
      <c r="J73" s="31"/>
      <c r="K73" s="104"/>
      <c r="L73" s="105"/>
      <c r="M73" s="35"/>
      <c r="N73" s="106"/>
      <c r="O73" s="107"/>
      <c r="P73" s="106"/>
      <c r="Q73" s="107"/>
      <c r="R73" s="206"/>
      <c r="S73" s="207"/>
      <c r="T73" s="104"/>
      <c r="U73" s="105"/>
      <c r="V73" s="42"/>
      <c r="W73" s="72"/>
      <c r="X73" s="110"/>
      <c r="Y73" s="111"/>
      <c r="Z73" s="115"/>
      <c r="AA73" s="111"/>
      <c r="AB73" s="115"/>
      <c r="AC73" s="111"/>
      <c r="AD73" s="115"/>
      <c r="AE73" s="111"/>
      <c r="AF73" s="7"/>
      <c r="AG73" s="31"/>
      <c r="AH73" s="104"/>
      <c r="AI73" s="105"/>
      <c r="AJ73" s="35"/>
      <c r="AK73" s="106"/>
      <c r="AL73" s="107"/>
      <c r="AM73" s="106"/>
      <c r="AN73" s="107"/>
      <c r="AO73" s="206"/>
      <c r="AP73" s="207"/>
      <c r="AQ73" s="104"/>
      <c r="AR73" s="105"/>
      <c r="AS73" s="78"/>
    </row>
    <row r="74" spans="1:45" ht="12.75">
      <c r="A74" s="115"/>
      <c r="B74" s="111"/>
      <c r="C74" s="115"/>
      <c r="D74" s="111"/>
      <c r="E74" s="115"/>
      <c r="F74" s="111"/>
      <c r="G74" s="115"/>
      <c r="H74" s="111"/>
      <c r="I74" s="7"/>
      <c r="J74" s="31"/>
      <c r="K74" s="104"/>
      <c r="L74" s="105"/>
      <c r="M74" s="35"/>
      <c r="N74" s="106"/>
      <c r="O74" s="107"/>
      <c r="P74" s="106"/>
      <c r="Q74" s="107"/>
      <c r="R74" s="206"/>
      <c r="S74" s="207"/>
      <c r="T74" s="104"/>
      <c r="U74" s="105"/>
      <c r="V74" s="42"/>
      <c r="W74" s="73"/>
      <c r="X74" s="110"/>
      <c r="Y74" s="111"/>
      <c r="Z74" s="115"/>
      <c r="AA74" s="111"/>
      <c r="AB74" s="115"/>
      <c r="AC74" s="111"/>
      <c r="AD74" s="115"/>
      <c r="AE74" s="111"/>
      <c r="AF74" s="7"/>
      <c r="AG74" s="31"/>
      <c r="AH74" s="104"/>
      <c r="AI74" s="105"/>
      <c r="AJ74" s="35"/>
      <c r="AK74" s="106"/>
      <c r="AL74" s="107"/>
      <c r="AM74" s="106"/>
      <c r="AN74" s="107"/>
      <c r="AO74" s="206"/>
      <c r="AP74" s="207"/>
      <c r="AQ74" s="104"/>
      <c r="AR74" s="105"/>
      <c r="AS74" s="78"/>
    </row>
    <row r="75" spans="1:45" ht="12.75">
      <c r="A75" s="115"/>
      <c r="B75" s="111"/>
      <c r="C75" s="115"/>
      <c r="D75" s="111"/>
      <c r="E75" s="115"/>
      <c r="F75" s="111"/>
      <c r="G75" s="115"/>
      <c r="H75" s="111"/>
      <c r="I75" s="7"/>
      <c r="J75" s="31"/>
      <c r="K75" s="104"/>
      <c r="L75" s="105"/>
      <c r="M75" s="35"/>
      <c r="N75" s="106"/>
      <c r="O75" s="107"/>
      <c r="P75" s="106"/>
      <c r="Q75" s="107"/>
      <c r="R75" s="206"/>
      <c r="S75" s="207"/>
      <c r="T75" s="104"/>
      <c r="U75" s="105"/>
      <c r="V75" s="42"/>
      <c r="X75" s="110"/>
      <c r="Y75" s="111"/>
      <c r="Z75" s="115"/>
      <c r="AA75" s="111"/>
      <c r="AB75" s="115"/>
      <c r="AC75" s="111"/>
      <c r="AD75" s="115"/>
      <c r="AE75" s="111"/>
      <c r="AF75" s="7"/>
      <c r="AG75" s="31"/>
      <c r="AH75" s="104"/>
      <c r="AI75" s="105"/>
      <c r="AJ75" s="35"/>
      <c r="AK75" s="106"/>
      <c r="AL75" s="107"/>
      <c r="AM75" s="106"/>
      <c r="AN75" s="107"/>
      <c r="AO75" s="206"/>
      <c r="AP75" s="207"/>
      <c r="AQ75" s="104"/>
      <c r="AR75" s="105"/>
      <c r="AS75" s="78"/>
    </row>
  </sheetData>
  <sheetProtection/>
  <mergeCells count="1094">
    <mergeCell ref="R75:S75"/>
    <mergeCell ref="T75:U75"/>
    <mergeCell ref="P74:Q74"/>
    <mergeCell ref="R74:S74"/>
    <mergeCell ref="T74:U74"/>
    <mergeCell ref="A75:B75"/>
    <mergeCell ref="C75:D75"/>
    <mergeCell ref="E75:F75"/>
    <mergeCell ref="G75:H75"/>
    <mergeCell ref="K75:L75"/>
    <mergeCell ref="N75:O75"/>
    <mergeCell ref="P75:Q75"/>
    <mergeCell ref="A74:B74"/>
    <mergeCell ref="C74:D74"/>
    <mergeCell ref="E74:F74"/>
    <mergeCell ref="G74:H74"/>
    <mergeCell ref="K74:L74"/>
    <mergeCell ref="N74:O74"/>
    <mergeCell ref="A6:V6"/>
    <mergeCell ref="E4:K5"/>
    <mergeCell ref="L4:S5"/>
    <mergeCell ref="A1:V3"/>
    <mergeCell ref="A4:B5"/>
    <mergeCell ref="C4:D5"/>
    <mergeCell ref="T4:U5"/>
    <mergeCell ref="V4:V5"/>
    <mergeCell ref="M7:U8"/>
    <mergeCell ref="V7:V18"/>
    <mergeCell ref="G9:G18"/>
    <mergeCell ref="H9:H18"/>
    <mergeCell ref="I9:I18"/>
    <mergeCell ref="J9:J18"/>
    <mergeCell ref="J8:L8"/>
    <mergeCell ref="A7:I8"/>
    <mergeCell ref="J7:L7"/>
    <mergeCell ref="K9:K18"/>
    <mergeCell ref="A9:A18"/>
    <mergeCell ref="B9:B18"/>
    <mergeCell ref="C9:C18"/>
    <mergeCell ref="D9:D18"/>
    <mergeCell ref="E9:E18"/>
    <mergeCell ref="F9:F18"/>
    <mergeCell ref="N9:N18"/>
    <mergeCell ref="O9:O18"/>
    <mergeCell ref="P9:P18"/>
    <mergeCell ref="R19:S19"/>
    <mergeCell ref="Q9:Q18"/>
    <mergeCell ref="R9:R18"/>
    <mergeCell ref="S9:S18"/>
    <mergeCell ref="T9:T18"/>
    <mergeCell ref="U9:U18"/>
    <mergeCell ref="C19:D19"/>
    <mergeCell ref="E19:F19"/>
    <mergeCell ref="G19:H19"/>
    <mergeCell ref="K19:L19"/>
    <mergeCell ref="N19:O19"/>
    <mergeCell ref="P19:Q19"/>
    <mergeCell ref="L9:L18"/>
    <mergeCell ref="M9:M18"/>
    <mergeCell ref="R20:S20"/>
    <mergeCell ref="T20:U20"/>
    <mergeCell ref="T19:U19"/>
    <mergeCell ref="A20:B20"/>
    <mergeCell ref="C20:D20"/>
    <mergeCell ref="E20:F20"/>
    <mergeCell ref="G20:H20"/>
    <mergeCell ref="K20:L20"/>
    <mergeCell ref="N20:O20"/>
    <mergeCell ref="A19:B19"/>
    <mergeCell ref="E21:F21"/>
    <mergeCell ref="G21:H21"/>
    <mergeCell ref="K21:L21"/>
    <mergeCell ref="N21:O21"/>
    <mergeCell ref="P20:Q20"/>
    <mergeCell ref="P21:Q21"/>
    <mergeCell ref="R21:S21"/>
    <mergeCell ref="T21:U21"/>
    <mergeCell ref="A22:B22"/>
    <mergeCell ref="C22:D22"/>
    <mergeCell ref="E22:F22"/>
    <mergeCell ref="G22:H22"/>
    <mergeCell ref="K22:L22"/>
    <mergeCell ref="N22:O22"/>
    <mergeCell ref="A21:B21"/>
    <mergeCell ref="C21:D21"/>
    <mergeCell ref="P23:Q23"/>
    <mergeCell ref="N23:O23"/>
    <mergeCell ref="R23:S23"/>
    <mergeCell ref="T23:U23"/>
    <mergeCell ref="P22:Q22"/>
    <mergeCell ref="R22:S22"/>
    <mergeCell ref="T22:U22"/>
    <mergeCell ref="N24:O24"/>
    <mergeCell ref="A23:B23"/>
    <mergeCell ref="C23:D23"/>
    <mergeCell ref="E23:F23"/>
    <mergeCell ref="G23:H23"/>
    <mergeCell ref="K23:L23"/>
    <mergeCell ref="R25:S25"/>
    <mergeCell ref="T25:U25"/>
    <mergeCell ref="P24:Q24"/>
    <mergeCell ref="R24:S24"/>
    <mergeCell ref="T24:U24"/>
    <mergeCell ref="A24:B24"/>
    <mergeCell ref="C24:D24"/>
    <mergeCell ref="E24:F24"/>
    <mergeCell ref="G24:H24"/>
    <mergeCell ref="K24:L24"/>
    <mergeCell ref="A25:B25"/>
    <mergeCell ref="C25:D25"/>
    <mergeCell ref="E25:F25"/>
    <mergeCell ref="G25:H25"/>
    <mergeCell ref="K25:L25"/>
    <mergeCell ref="P25:Q25"/>
    <mergeCell ref="N25:O25"/>
    <mergeCell ref="A26:B26"/>
    <mergeCell ref="C26:D26"/>
    <mergeCell ref="E26:F26"/>
    <mergeCell ref="G26:H26"/>
    <mergeCell ref="K26:L26"/>
    <mergeCell ref="N26:O26"/>
    <mergeCell ref="A27:B27"/>
    <mergeCell ref="C27:D27"/>
    <mergeCell ref="E27:F27"/>
    <mergeCell ref="G27:H27"/>
    <mergeCell ref="K27:L27"/>
    <mergeCell ref="N27:O27"/>
    <mergeCell ref="R28:S28"/>
    <mergeCell ref="T28:U28"/>
    <mergeCell ref="P27:Q27"/>
    <mergeCell ref="R27:S27"/>
    <mergeCell ref="T27:U27"/>
    <mergeCell ref="P26:Q26"/>
    <mergeCell ref="R26:S26"/>
    <mergeCell ref="T26:U26"/>
    <mergeCell ref="A28:B28"/>
    <mergeCell ref="C28:D28"/>
    <mergeCell ref="E28:F28"/>
    <mergeCell ref="G28:H28"/>
    <mergeCell ref="K28:L28"/>
    <mergeCell ref="P28:Q28"/>
    <mergeCell ref="N28:O28"/>
    <mergeCell ref="A29:B29"/>
    <mergeCell ref="C29:D29"/>
    <mergeCell ref="E29:F29"/>
    <mergeCell ref="G29:H29"/>
    <mergeCell ref="K29:L29"/>
    <mergeCell ref="N29:O29"/>
    <mergeCell ref="A30:B30"/>
    <mergeCell ref="C30:D30"/>
    <mergeCell ref="E30:F30"/>
    <mergeCell ref="G30:H30"/>
    <mergeCell ref="K30:L30"/>
    <mergeCell ref="N30:O30"/>
    <mergeCell ref="R31:S31"/>
    <mergeCell ref="T31:U31"/>
    <mergeCell ref="P30:Q30"/>
    <mergeCell ref="R30:S30"/>
    <mergeCell ref="T30:U30"/>
    <mergeCell ref="P29:Q29"/>
    <mergeCell ref="R29:S29"/>
    <mergeCell ref="T29:U29"/>
    <mergeCell ref="A31:B31"/>
    <mergeCell ref="C31:D31"/>
    <mergeCell ref="E31:F31"/>
    <mergeCell ref="G31:H31"/>
    <mergeCell ref="K31:L31"/>
    <mergeCell ref="P31:Q31"/>
    <mergeCell ref="N31:O31"/>
    <mergeCell ref="A33:B33"/>
    <mergeCell ref="C33:D33"/>
    <mergeCell ref="E33:F33"/>
    <mergeCell ref="G33:H33"/>
    <mergeCell ref="K33:L33"/>
    <mergeCell ref="A32:B32"/>
    <mergeCell ref="C32:D32"/>
    <mergeCell ref="E32:F32"/>
    <mergeCell ref="G32:H32"/>
    <mergeCell ref="K32:L32"/>
    <mergeCell ref="P33:Q33"/>
    <mergeCell ref="N33:O33"/>
    <mergeCell ref="P34:Q34"/>
    <mergeCell ref="R33:S33"/>
    <mergeCell ref="T33:U33"/>
    <mergeCell ref="P32:Q32"/>
    <mergeCell ref="R32:S32"/>
    <mergeCell ref="T32:U32"/>
    <mergeCell ref="N32:O32"/>
    <mergeCell ref="A34:B34"/>
    <mergeCell ref="C34:D34"/>
    <mergeCell ref="E34:F34"/>
    <mergeCell ref="G34:H34"/>
    <mergeCell ref="K34:L34"/>
    <mergeCell ref="N34:O34"/>
    <mergeCell ref="A35:B35"/>
    <mergeCell ref="C35:D35"/>
    <mergeCell ref="E35:F35"/>
    <mergeCell ref="G35:H35"/>
    <mergeCell ref="K35:L35"/>
    <mergeCell ref="N35:O35"/>
    <mergeCell ref="R36:S36"/>
    <mergeCell ref="T36:U36"/>
    <mergeCell ref="P35:Q35"/>
    <mergeCell ref="R35:S35"/>
    <mergeCell ref="T35:U35"/>
    <mergeCell ref="R34:S34"/>
    <mergeCell ref="T34:U34"/>
    <mergeCell ref="A36:B36"/>
    <mergeCell ref="C36:D36"/>
    <mergeCell ref="E36:F36"/>
    <mergeCell ref="G36:H36"/>
    <mergeCell ref="K36:L36"/>
    <mergeCell ref="P36:Q36"/>
    <mergeCell ref="N36:O36"/>
    <mergeCell ref="A37:B37"/>
    <mergeCell ref="C37:D37"/>
    <mergeCell ref="E37:F37"/>
    <mergeCell ref="G37:H37"/>
    <mergeCell ref="K37:L37"/>
    <mergeCell ref="N37:O37"/>
    <mergeCell ref="A38:B38"/>
    <mergeCell ref="C38:D38"/>
    <mergeCell ref="E38:F38"/>
    <mergeCell ref="G38:H38"/>
    <mergeCell ref="K38:L38"/>
    <mergeCell ref="N38:O38"/>
    <mergeCell ref="R39:S39"/>
    <mergeCell ref="T39:U39"/>
    <mergeCell ref="P38:Q38"/>
    <mergeCell ref="R38:S38"/>
    <mergeCell ref="T38:U38"/>
    <mergeCell ref="P37:Q37"/>
    <mergeCell ref="R37:S37"/>
    <mergeCell ref="T37:U37"/>
    <mergeCell ref="A39:B39"/>
    <mergeCell ref="C39:D39"/>
    <mergeCell ref="E39:F39"/>
    <mergeCell ref="G39:H39"/>
    <mergeCell ref="K39:L39"/>
    <mergeCell ref="P39:Q39"/>
    <mergeCell ref="N39:O39"/>
    <mergeCell ref="A40:B40"/>
    <mergeCell ref="C40:D40"/>
    <mergeCell ref="E40:F40"/>
    <mergeCell ref="G40:H40"/>
    <mergeCell ref="K40:L40"/>
    <mergeCell ref="N40:O40"/>
    <mergeCell ref="A41:B41"/>
    <mergeCell ref="C41:D41"/>
    <mergeCell ref="E41:F41"/>
    <mergeCell ref="G41:H41"/>
    <mergeCell ref="K41:L41"/>
    <mergeCell ref="N41:O41"/>
    <mergeCell ref="R42:S42"/>
    <mergeCell ref="T42:U42"/>
    <mergeCell ref="P41:Q41"/>
    <mergeCell ref="R41:S41"/>
    <mergeCell ref="T41:U41"/>
    <mergeCell ref="P40:Q40"/>
    <mergeCell ref="R40:S40"/>
    <mergeCell ref="T40:U40"/>
    <mergeCell ref="A42:B42"/>
    <mergeCell ref="C42:D42"/>
    <mergeCell ref="E42:F42"/>
    <mergeCell ref="G42:H42"/>
    <mergeCell ref="K42:L42"/>
    <mergeCell ref="P42:Q42"/>
    <mergeCell ref="N42:O42"/>
    <mergeCell ref="A43:B43"/>
    <mergeCell ref="C43:D43"/>
    <mergeCell ref="E43:F43"/>
    <mergeCell ref="G43:H43"/>
    <mergeCell ref="K43:L43"/>
    <mergeCell ref="N43:O43"/>
    <mergeCell ref="A44:B44"/>
    <mergeCell ref="C44:D44"/>
    <mergeCell ref="E44:F44"/>
    <mergeCell ref="G44:H44"/>
    <mergeCell ref="K44:L44"/>
    <mergeCell ref="N44:O44"/>
    <mergeCell ref="R45:S45"/>
    <mergeCell ref="T45:U45"/>
    <mergeCell ref="P44:Q44"/>
    <mergeCell ref="R44:S44"/>
    <mergeCell ref="T44:U44"/>
    <mergeCell ref="P43:Q43"/>
    <mergeCell ref="R43:S43"/>
    <mergeCell ref="T43:U43"/>
    <mergeCell ref="A45:B45"/>
    <mergeCell ref="C45:D45"/>
    <mergeCell ref="E45:F45"/>
    <mergeCell ref="G45:H45"/>
    <mergeCell ref="K45:L45"/>
    <mergeCell ref="P45:Q45"/>
    <mergeCell ref="N45:O45"/>
    <mergeCell ref="A46:B46"/>
    <mergeCell ref="C46:D46"/>
    <mergeCell ref="E46:F46"/>
    <mergeCell ref="G46:H46"/>
    <mergeCell ref="K46:L46"/>
    <mergeCell ref="N46:O46"/>
    <mergeCell ref="P47:Q47"/>
    <mergeCell ref="N47:O47"/>
    <mergeCell ref="R47:S47"/>
    <mergeCell ref="T47:U47"/>
    <mergeCell ref="P46:Q46"/>
    <mergeCell ref="R46:S46"/>
    <mergeCell ref="T46:U46"/>
    <mergeCell ref="C48:D48"/>
    <mergeCell ref="E48:F48"/>
    <mergeCell ref="G48:H48"/>
    <mergeCell ref="K48:L48"/>
    <mergeCell ref="N48:O48"/>
    <mergeCell ref="A47:B47"/>
    <mergeCell ref="C47:D47"/>
    <mergeCell ref="E47:F47"/>
    <mergeCell ref="G47:H47"/>
    <mergeCell ref="K47:L47"/>
    <mergeCell ref="P48:Q48"/>
    <mergeCell ref="R48:S48"/>
    <mergeCell ref="T48:U48"/>
    <mergeCell ref="A49:B49"/>
    <mergeCell ref="C49:D49"/>
    <mergeCell ref="E49:F49"/>
    <mergeCell ref="G49:H49"/>
    <mergeCell ref="K49:L49"/>
    <mergeCell ref="N49:O49"/>
    <mergeCell ref="A48:B48"/>
    <mergeCell ref="P50:Q50"/>
    <mergeCell ref="N50:O50"/>
    <mergeCell ref="R50:S50"/>
    <mergeCell ref="T50:U50"/>
    <mergeCell ref="P49:Q49"/>
    <mergeCell ref="R49:S49"/>
    <mergeCell ref="T49:U49"/>
    <mergeCell ref="C51:D51"/>
    <mergeCell ref="E51:F51"/>
    <mergeCell ref="G51:H51"/>
    <mergeCell ref="K51:L51"/>
    <mergeCell ref="N51:O51"/>
    <mergeCell ref="A50:B50"/>
    <mergeCell ref="C50:D50"/>
    <mergeCell ref="E50:F50"/>
    <mergeCell ref="G50:H50"/>
    <mergeCell ref="K50:L50"/>
    <mergeCell ref="P51:Q51"/>
    <mergeCell ref="R51:S51"/>
    <mergeCell ref="T51:U51"/>
    <mergeCell ref="A52:B52"/>
    <mergeCell ref="C52:D52"/>
    <mergeCell ref="E52:F52"/>
    <mergeCell ref="G52:H52"/>
    <mergeCell ref="K52:L52"/>
    <mergeCell ref="N52:O52"/>
    <mergeCell ref="A51:B51"/>
    <mergeCell ref="P53:Q53"/>
    <mergeCell ref="N53:O53"/>
    <mergeCell ref="R53:S53"/>
    <mergeCell ref="T53:U53"/>
    <mergeCell ref="P52:Q52"/>
    <mergeCell ref="R52:S52"/>
    <mergeCell ref="T52:U52"/>
    <mergeCell ref="C54:D54"/>
    <mergeCell ref="E54:F54"/>
    <mergeCell ref="G54:H54"/>
    <mergeCell ref="K54:L54"/>
    <mergeCell ref="N54:O54"/>
    <mergeCell ref="A53:B53"/>
    <mergeCell ref="C53:D53"/>
    <mergeCell ref="E53:F53"/>
    <mergeCell ref="G53:H53"/>
    <mergeCell ref="K53:L53"/>
    <mergeCell ref="P54:Q54"/>
    <mergeCell ref="R54:S54"/>
    <mergeCell ref="T54:U54"/>
    <mergeCell ref="A55:B55"/>
    <mergeCell ref="C55:D55"/>
    <mergeCell ref="E55:F55"/>
    <mergeCell ref="G55:H55"/>
    <mergeCell ref="K55:L55"/>
    <mergeCell ref="N55:O55"/>
    <mergeCell ref="A54:B54"/>
    <mergeCell ref="R57:S57"/>
    <mergeCell ref="T57:U57"/>
    <mergeCell ref="P55:Q55"/>
    <mergeCell ref="R55:S55"/>
    <mergeCell ref="T55:U55"/>
    <mergeCell ref="P56:Q56"/>
    <mergeCell ref="R56:S56"/>
    <mergeCell ref="T56:U56"/>
    <mergeCell ref="A57:B57"/>
    <mergeCell ref="C57:D57"/>
    <mergeCell ref="E57:F57"/>
    <mergeCell ref="G57:H57"/>
    <mergeCell ref="K57:L57"/>
    <mergeCell ref="P57:Q57"/>
    <mergeCell ref="N57:O57"/>
    <mergeCell ref="A58:B58"/>
    <mergeCell ref="C58:D58"/>
    <mergeCell ref="E58:F58"/>
    <mergeCell ref="G58:H58"/>
    <mergeCell ref="K58:L58"/>
    <mergeCell ref="N58:O58"/>
    <mergeCell ref="A59:B59"/>
    <mergeCell ref="C59:D59"/>
    <mergeCell ref="E59:F59"/>
    <mergeCell ref="G59:H59"/>
    <mergeCell ref="K59:L59"/>
    <mergeCell ref="N59:O59"/>
    <mergeCell ref="R60:S60"/>
    <mergeCell ref="T60:U60"/>
    <mergeCell ref="P59:Q59"/>
    <mergeCell ref="R59:S59"/>
    <mergeCell ref="T59:U59"/>
    <mergeCell ref="P58:Q58"/>
    <mergeCell ref="R58:S58"/>
    <mergeCell ref="T58:U58"/>
    <mergeCell ref="A60:B60"/>
    <mergeCell ref="C60:D60"/>
    <mergeCell ref="E60:F60"/>
    <mergeCell ref="G60:H60"/>
    <mergeCell ref="K60:L60"/>
    <mergeCell ref="P60:Q60"/>
    <mergeCell ref="N60:O60"/>
    <mergeCell ref="A61:B61"/>
    <mergeCell ref="C61:D61"/>
    <mergeCell ref="E61:F61"/>
    <mergeCell ref="G61:H61"/>
    <mergeCell ref="K61:L61"/>
    <mergeCell ref="N61:O61"/>
    <mergeCell ref="A62:B62"/>
    <mergeCell ref="C62:D62"/>
    <mergeCell ref="E62:F62"/>
    <mergeCell ref="G62:H62"/>
    <mergeCell ref="K62:L62"/>
    <mergeCell ref="N62:O62"/>
    <mergeCell ref="R63:S63"/>
    <mergeCell ref="T63:U63"/>
    <mergeCell ref="P62:Q62"/>
    <mergeCell ref="R62:S62"/>
    <mergeCell ref="T62:U62"/>
    <mergeCell ref="P61:Q61"/>
    <mergeCell ref="R61:S61"/>
    <mergeCell ref="T61:U61"/>
    <mergeCell ref="A63:B63"/>
    <mergeCell ref="C63:D63"/>
    <mergeCell ref="E63:F63"/>
    <mergeCell ref="G63:H63"/>
    <mergeCell ref="K63:L63"/>
    <mergeCell ref="P63:Q63"/>
    <mergeCell ref="N63:O63"/>
    <mergeCell ref="A64:B64"/>
    <mergeCell ref="C64:D64"/>
    <mergeCell ref="E64:F64"/>
    <mergeCell ref="G64:H64"/>
    <mergeCell ref="K64:L64"/>
    <mergeCell ref="N64:O64"/>
    <mergeCell ref="A65:B65"/>
    <mergeCell ref="C65:D65"/>
    <mergeCell ref="E65:F65"/>
    <mergeCell ref="G65:H65"/>
    <mergeCell ref="K65:L65"/>
    <mergeCell ref="N65:O65"/>
    <mergeCell ref="R66:S66"/>
    <mergeCell ref="T66:U66"/>
    <mergeCell ref="P65:Q65"/>
    <mergeCell ref="R65:S65"/>
    <mergeCell ref="T65:U65"/>
    <mergeCell ref="P64:Q64"/>
    <mergeCell ref="R64:S64"/>
    <mergeCell ref="T64:U64"/>
    <mergeCell ref="A66:B66"/>
    <mergeCell ref="C66:D66"/>
    <mergeCell ref="E66:F66"/>
    <mergeCell ref="G66:H66"/>
    <mergeCell ref="K66:L66"/>
    <mergeCell ref="P66:Q66"/>
    <mergeCell ref="N66:O66"/>
    <mergeCell ref="A67:B67"/>
    <mergeCell ref="C67:D67"/>
    <mergeCell ref="E67:F67"/>
    <mergeCell ref="G67:H67"/>
    <mergeCell ref="K67:L67"/>
    <mergeCell ref="N67:O67"/>
    <mergeCell ref="A68:B68"/>
    <mergeCell ref="C68:D68"/>
    <mergeCell ref="E68:F68"/>
    <mergeCell ref="G68:H68"/>
    <mergeCell ref="K68:L68"/>
    <mergeCell ref="N68:O68"/>
    <mergeCell ref="A69:B69"/>
    <mergeCell ref="C69:D69"/>
    <mergeCell ref="E69:F69"/>
    <mergeCell ref="G69:H69"/>
    <mergeCell ref="K69:L69"/>
    <mergeCell ref="N69:O69"/>
    <mergeCell ref="C70:D70"/>
    <mergeCell ref="E70:F70"/>
    <mergeCell ref="G70:H70"/>
    <mergeCell ref="K70:L70"/>
    <mergeCell ref="N70:O70"/>
    <mergeCell ref="P69:Q69"/>
    <mergeCell ref="A71:B71"/>
    <mergeCell ref="P70:Q70"/>
    <mergeCell ref="R70:S70"/>
    <mergeCell ref="T70:U70"/>
    <mergeCell ref="R72:S72"/>
    <mergeCell ref="T72:U72"/>
    <mergeCell ref="P71:Q71"/>
    <mergeCell ref="R71:S71"/>
    <mergeCell ref="T71:U71"/>
    <mergeCell ref="A70:B70"/>
    <mergeCell ref="A72:B72"/>
    <mergeCell ref="C72:D72"/>
    <mergeCell ref="E72:F72"/>
    <mergeCell ref="G72:H72"/>
    <mergeCell ref="K72:L72"/>
    <mergeCell ref="N72:O72"/>
    <mergeCell ref="P73:Q73"/>
    <mergeCell ref="R73:S73"/>
    <mergeCell ref="T73:U73"/>
    <mergeCell ref="C71:D71"/>
    <mergeCell ref="E71:F71"/>
    <mergeCell ref="G71:H71"/>
    <mergeCell ref="K71:L71"/>
    <mergeCell ref="N71:O71"/>
    <mergeCell ref="P72:Q72"/>
    <mergeCell ref="A73:B73"/>
    <mergeCell ref="C73:D73"/>
    <mergeCell ref="E73:F73"/>
    <mergeCell ref="G73:H73"/>
    <mergeCell ref="K73:L73"/>
    <mergeCell ref="N73:O73"/>
    <mergeCell ref="R69:S69"/>
    <mergeCell ref="T69:U69"/>
    <mergeCell ref="P68:Q68"/>
    <mergeCell ref="R68:S68"/>
    <mergeCell ref="T68:U68"/>
    <mergeCell ref="P67:Q67"/>
    <mergeCell ref="R67:S67"/>
    <mergeCell ref="T67:U67"/>
    <mergeCell ref="A56:B56"/>
    <mergeCell ref="C56:D56"/>
    <mergeCell ref="E56:F56"/>
    <mergeCell ref="G56:H56"/>
    <mergeCell ref="K56:L56"/>
    <mergeCell ref="N56:O56"/>
    <mergeCell ref="X1:AS3"/>
    <mergeCell ref="X4:Y5"/>
    <mergeCell ref="Z4:AA5"/>
    <mergeCell ref="AB4:AH5"/>
    <mergeCell ref="AI4:AP5"/>
    <mergeCell ref="AQ4:AR5"/>
    <mergeCell ref="AS4:AS5"/>
    <mergeCell ref="X6:AS6"/>
    <mergeCell ref="X7:AF8"/>
    <mergeCell ref="AG7:AI7"/>
    <mergeCell ref="AJ7:AR8"/>
    <mergeCell ref="AS7:AS18"/>
    <mergeCell ref="AG8:AI8"/>
    <mergeCell ref="X9:X18"/>
    <mergeCell ref="Y9:Y18"/>
    <mergeCell ref="Z9:Z18"/>
    <mergeCell ref="AA9:AA18"/>
    <mergeCell ref="AB9:AB18"/>
    <mergeCell ref="AC9:AC18"/>
    <mergeCell ref="AD9:AD18"/>
    <mergeCell ref="AE9:AE18"/>
    <mergeCell ref="AF9:AF18"/>
    <mergeCell ref="AG9:AG18"/>
    <mergeCell ref="AH9:AH18"/>
    <mergeCell ref="AI9:AI18"/>
    <mergeCell ref="AJ9:AJ18"/>
    <mergeCell ref="AK9:AK18"/>
    <mergeCell ref="AL9:AL18"/>
    <mergeCell ref="AM9:AM18"/>
    <mergeCell ref="AN9:AN18"/>
    <mergeCell ref="AO9:AO18"/>
    <mergeCell ref="AP9:AP18"/>
    <mergeCell ref="AQ9:AQ18"/>
    <mergeCell ref="AR9:AR18"/>
    <mergeCell ref="X19:Y19"/>
    <mergeCell ref="Z19:AA19"/>
    <mergeCell ref="AB19:AC19"/>
    <mergeCell ref="AD19:AE19"/>
    <mergeCell ref="AH19:AI19"/>
    <mergeCell ref="AK19:AL19"/>
    <mergeCell ref="AM19:AN19"/>
    <mergeCell ref="AO19:AP19"/>
    <mergeCell ref="AQ19:AR19"/>
    <mergeCell ref="X20:Y20"/>
    <mergeCell ref="Z20:AA20"/>
    <mergeCell ref="AB20:AC20"/>
    <mergeCell ref="AD20:AE20"/>
    <mergeCell ref="AH20:AI20"/>
    <mergeCell ref="AK20:AL20"/>
    <mergeCell ref="AM20:AN20"/>
    <mergeCell ref="AO20:AP20"/>
    <mergeCell ref="AQ20:AR20"/>
    <mergeCell ref="X21:Y21"/>
    <mergeCell ref="Z21:AA21"/>
    <mergeCell ref="AB21:AC21"/>
    <mergeCell ref="AD21:AE21"/>
    <mergeCell ref="AH21:AI21"/>
    <mergeCell ref="AK21:AL21"/>
    <mergeCell ref="AM21:AN21"/>
    <mergeCell ref="AO21:AP21"/>
    <mergeCell ref="AQ21:AR21"/>
    <mergeCell ref="X22:Y22"/>
    <mergeCell ref="Z22:AA22"/>
    <mergeCell ref="AB22:AC22"/>
    <mergeCell ref="AD22:AE22"/>
    <mergeCell ref="AH22:AI22"/>
    <mergeCell ref="AK22:AL22"/>
    <mergeCell ref="AM22:AN22"/>
    <mergeCell ref="AO22:AP22"/>
    <mergeCell ref="AQ22:AR22"/>
    <mergeCell ref="X23:Y23"/>
    <mergeCell ref="Z23:AA23"/>
    <mergeCell ref="AB23:AC23"/>
    <mergeCell ref="AD23:AE23"/>
    <mergeCell ref="AH23:AI23"/>
    <mergeCell ref="AK23:AL23"/>
    <mergeCell ref="AM23:AN23"/>
    <mergeCell ref="AO23:AP23"/>
    <mergeCell ref="AQ23:AR23"/>
    <mergeCell ref="X24:Y24"/>
    <mergeCell ref="Z24:AA24"/>
    <mergeCell ref="AB24:AC24"/>
    <mergeCell ref="AD24:AE24"/>
    <mergeCell ref="AH24:AI24"/>
    <mergeCell ref="AK24:AL24"/>
    <mergeCell ref="AM24:AN24"/>
    <mergeCell ref="AO24:AP24"/>
    <mergeCell ref="AQ24:AR24"/>
    <mergeCell ref="X25:Y25"/>
    <mergeCell ref="Z25:AA25"/>
    <mergeCell ref="AB25:AC25"/>
    <mergeCell ref="AD25:AE25"/>
    <mergeCell ref="AH25:AI25"/>
    <mergeCell ref="AK25:AL25"/>
    <mergeCell ref="AM25:AN25"/>
    <mergeCell ref="AO25:AP25"/>
    <mergeCell ref="AQ25:AR25"/>
    <mergeCell ref="X26:Y26"/>
    <mergeCell ref="Z26:AA26"/>
    <mergeCell ref="AB26:AC26"/>
    <mergeCell ref="AD26:AE26"/>
    <mergeCell ref="AH26:AI26"/>
    <mergeCell ref="AK26:AL26"/>
    <mergeCell ref="AM26:AN26"/>
    <mergeCell ref="AO26:AP26"/>
    <mergeCell ref="AQ26:AR26"/>
    <mergeCell ref="X27:Y27"/>
    <mergeCell ref="Z27:AA27"/>
    <mergeCell ref="AB27:AC27"/>
    <mergeCell ref="AD27:AE27"/>
    <mergeCell ref="AH27:AI27"/>
    <mergeCell ref="AK27:AL27"/>
    <mergeCell ref="AM27:AN27"/>
    <mergeCell ref="AO27:AP27"/>
    <mergeCell ref="AQ27:AR27"/>
    <mergeCell ref="X28:Y28"/>
    <mergeCell ref="Z28:AA28"/>
    <mergeCell ref="AB28:AC28"/>
    <mergeCell ref="AD28:AE28"/>
    <mergeCell ref="AH28:AI28"/>
    <mergeCell ref="AK28:AL28"/>
    <mergeCell ref="AM28:AN28"/>
    <mergeCell ref="AO28:AP28"/>
    <mergeCell ref="AQ28:AR28"/>
    <mergeCell ref="X29:Y29"/>
    <mergeCell ref="Z29:AA29"/>
    <mergeCell ref="AB29:AC29"/>
    <mergeCell ref="AD29:AE29"/>
    <mergeCell ref="AH29:AI29"/>
    <mergeCell ref="AK29:AL29"/>
    <mergeCell ref="AM29:AN29"/>
    <mergeCell ref="AO29:AP29"/>
    <mergeCell ref="AQ29:AR29"/>
    <mergeCell ref="X30:Y30"/>
    <mergeCell ref="Z30:AA30"/>
    <mergeCell ref="AB30:AC30"/>
    <mergeCell ref="AD30:AE30"/>
    <mergeCell ref="AH30:AI30"/>
    <mergeCell ref="AK30:AL30"/>
    <mergeCell ref="AM30:AN30"/>
    <mergeCell ref="AO30:AP30"/>
    <mergeCell ref="AQ30:AR30"/>
    <mergeCell ref="X31:Y31"/>
    <mergeCell ref="Z31:AA31"/>
    <mergeCell ref="AB31:AC31"/>
    <mergeCell ref="AD31:AE31"/>
    <mergeCell ref="AH31:AI31"/>
    <mergeCell ref="AK31:AL31"/>
    <mergeCell ref="AM31:AN31"/>
    <mergeCell ref="AO31:AP31"/>
    <mergeCell ref="AQ31:AR31"/>
    <mergeCell ref="X32:Y32"/>
    <mergeCell ref="Z32:AA32"/>
    <mergeCell ref="AB32:AC32"/>
    <mergeCell ref="AD32:AE32"/>
    <mergeCell ref="AH32:AI32"/>
    <mergeCell ref="AK32:AL32"/>
    <mergeCell ref="AM32:AN32"/>
    <mergeCell ref="AO32:AP32"/>
    <mergeCell ref="AQ32:AR32"/>
    <mergeCell ref="X33:Y33"/>
    <mergeCell ref="Z33:AA33"/>
    <mergeCell ref="AB33:AC33"/>
    <mergeCell ref="AD33:AE33"/>
    <mergeCell ref="AH33:AI33"/>
    <mergeCell ref="AK33:AL33"/>
    <mergeCell ref="AM33:AN33"/>
    <mergeCell ref="AO33:AP33"/>
    <mergeCell ref="AQ33:AR33"/>
    <mergeCell ref="X34:Y34"/>
    <mergeCell ref="Z34:AA34"/>
    <mergeCell ref="AB34:AC34"/>
    <mergeCell ref="AD34:AE34"/>
    <mergeCell ref="AH34:AI34"/>
    <mergeCell ref="AK34:AL34"/>
    <mergeCell ref="AM34:AN34"/>
    <mergeCell ref="AO34:AP34"/>
    <mergeCell ref="AQ34:AR34"/>
    <mergeCell ref="X35:Y35"/>
    <mergeCell ref="Z35:AA35"/>
    <mergeCell ref="AB35:AC35"/>
    <mergeCell ref="AD35:AE35"/>
    <mergeCell ref="AH35:AI35"/>
    <mergeCell ref="AK35:AL35"/>
    <mergeCell ref="AM35:AN35"/>
    <mergeCell ref="AO35:AP35"/>
    <mergeCell ref="AQ35:AR35"/>
    <mergeCell ref="X36:Y36"/>
    <mergeCell ref="Z36:AA36"/>
    <mergeCell ref="AB36:AC36"/>
    <mergeCell ref="AD36:AE36"/>
    <mergeCell ref="AH36:AI36"/>
    <mergeCell ref="AK36:AL36"/>
    <mergeCell ref="AM36:AN36"/>
    <mergeCell ref="AO36:AP36"/>
    <mergeCell ref="AQ36:AR36"/>
    <mergeCell ref="X37:Y37"/>
    <mergeCell ref="Z37:AA37"/>
    <mergeCell ref="AB37:AC37"/>
    <mergeCell ref="AD37:AE37"/>
    <mergeCell ref="AH37:AI37"/>
    <mergeCell ref="AK37:AL37"/>
    <mergeCell ref="AM37:AN37"/>
    <mergeCell ref="AO37:AP37"/>
    <mergeCell ref="AQ37:AR37"/>
    <mergeCell ref="X38:Y38"/>
    <mergeCell ref="Z38:AA38"/>
    <mergeCell ref="AB38:AC38"/>
    <mergeCell ref="AD38:AE38"/>
    <mergeCell ref="AH38:AI38"/>
    <mergeCell ref="AK38:AL38"/>
    <mergeCell ref="AM38:AN38"/>
    <mergeCell ref="AO38:AP38"/>
    <mergeCell ref="AQ38:AR38"/>
    <mergeCell ref="X39:Y39"/>
    <mergeCell ref="Z39:AA39"/>
    <mergeCell ref="AB39:AC39"/>
    <mergeCell ref="AD39:AE39"/>
    <mergeCell ref="AH39:AI39"/>
    <mergeCell ref="AK39:AL39"/>
    <mergeCell ref="AM39:AN39"/>
    <mergeCell ref="AO39:AP39"/>
    <mergeCell ref="AQ39:AR39"/>
    <mergeCell ref="X40:Y40"/>
    <mergeCell ref="Z40:AA40"/>
    <mergeCell ref="AB40:AC40"/>
    <mergeCell ref="AD40:AE40"/>
    <mergeCell ref="AH40:AI40"/>
    <mergeCell ref="AK40:AL40"/>
    <mergeCell ref="AM40:AN40"/>
    <mergeCell ref="AO40:AP40"/>
    <mergeCell ref="AQ40:AR40"/>
    <mergeCell ref="X41:Y41"/>
    <mergeCell ref="Z41:AA41"/>
    <mergeCell ref="AB41:AC41"/>
    <mergeCell ref="AD41:AE41"/>
    <mergeCell ref="AH41:AI41"/>
    <mergeCell ref="AK41:AL41"/>
    <mergeCell ref="AM41:AN41"/>
    <mergeCell ref="AO41:AP41"/>
    <mergeCell ref="AQ41:AR41"/>
    <mergeCell ref="X42:Y42"/>
    <mergeCell ref="Z42:AA42"/>
    <mergeCell ref="AB42:AC42"/>
    <mergeCell ref="AD42:AE42"/>
    <mergeCell ref="AH42:AI42"/>
    <mergeCell ref="AK42:AL42"/>
    <mergeCell ref="AM42:AN42"/>
    <mergeCell ref="AO42:AP42"/>
    <mergeCell ref="AQ42:AR42"/>
    <mergeCell ref="X43:Y43"/>
    <mergeCell ref="Z43:AA43"/>
    <mergeCell ref="AB43:AC43"/>
    <mergeCell ref="AD43:AE43"/>
    <mergeCell ref="AH43:AI43"/>
    <mergeCell ref="AK43:AL43"/>
    <mergeCell ref="AM43:AN43"/>
    <mergeCell ref="AO43:AP43"/>
    <mergeCell ref="AQ43:AR43"/>
    <mergeCell ref="X44:Y44"/>
    <mergeCell ref="Z44:AA44"/>
    <mergeCell ref="AB44:AC44"/>
    <mergeCell ref="AD44:AE44"/>
    <mergeCell ref="AH44:AI44"/>
    <mergeCell ref="AK44:AL44"/>
    <mergeCell ref="AM44:AN44"/>
    <mergeCell ref="AO44:AP44"/>
    <mergeCell ref="AQ44:AR44"/>
    <mergeCell ref="X45:Y45"/>
    <mergeCell ref="Z45:AA45"/>
    <mergeCell ref="AB45:AC45"/>
    <mergeCell ref="AD45:AE45"/>
    <mergeCell ref="AH45:AI45"/>
    <mergeCell ref="AK45:AL45"/>
    <mergeCell ref="AM45:AN45"/>
    <mergeCell ref="AO45:AP45"/>
    <mergeCell ref="AQ45:AR45"/>
    <mergeCell ref="X46:Y46"/>
    <mergeCell ref="Z46:AA46"/>
    <mergeCell ref="AB46:AC46"/>
    <mergeCell ref="AD46:AE46"/>
    <mergeCell ref="AH46:AI46"/>
    <mergeCell ref="AK46:AL46"/>
    <mergeCell ref="AM46:AN46"/>
    <mergeCell ref="AO46:AP46"/>
    <mergeCell ref="AQ46:AR46"/>
    <mergeCell ref="X47:Y47"/>
    <mergeCell ref="Z47:AA47"/>
    <mergeCell ref="AB47:AC47"/>
    <mergeCell ref="AD47:AE47"/>
    <mergeCell ref="AH47:AI47"/>
    <mergeCell ref="AK47:AL47"/>
    <mergeCell ref="AM47:AN47"/>
    <mergeCell ref="AO47:AP47"/>
    <mergeCell ref="AQ47:AR47"/>
    <mergeCell ref="X48:Y48"/>
    <mergeCell ref="Z48:AA48"/>
    <mergeCell ref="AB48:AC48"/>
    <mergeCell ref="AD48:AE48"/>
    <mergeCell ref="AH48:AI48"/>
    <mergeCell ref="AK48:AL48"/>
    <mergeCell ref="AM48:AN48"/>
    <mergeCell ref="AO48:AP48"/>
    <mergeCell ref="AQ48:AR48"/>
    <mergeCell ref="X49:Y49"/>
    <mergeCell ref="Z49:AA49"/>
    <mergeCell ref="AB49:AC49"/>
    <mergeCell ref="AD49:AE49"/>
    <mergeCell ref="AH49:AI49"/>
    <mergeCell ref="AK49:AL49"/>
    <mergeCell ref="AM49:AN49"/>
    <mergeCell ref="AO49:AP49"/>
    <mergeCell ref="AQ49:AR49"/>
    <mergeCell ref="X50:Y50"/>
    <mergeCell ref="Z50:AA50"/>
    <mergeCell ref="AB50:AC50"/>
    <mergeCell ref="AD50:AE50"/>
    <mergeCell ref="AH50:AI50"/>
    <mergeCell ref="AK50:AL50"/>
    <mergeCell ref="AM50:AN50"/>
    <mergeCell ref="AO50:AP50"/>
    <mergeCell ref="AQ50:AR50"/>
    <mergeCell ref="X51:Y51"/>
    <mergeCell ref="Z51:AA51"/>
    <mergeCell ref="AB51:AC51"/>
    <mergeCell ref="AD51:AE51"/>
    <mergeCell ref="AH51:AI51"/>
    <mergeCell ref="AK51:AL51"/>
    <mergeCell ref="AM51:AN51"/>
    <mergeCell ref="AO51:AP51"/>
    <mergeCell ref="AQ51:AR51"/>
    <mergeCell ref="X52:Y52"/>
    <mergeCell ref="Z52:AA52"/>
    <mergeCell ref="AB52:AC52"/>
    <mergeCell ref="AD52:AE52"/>
    <mergeCell ref="AH52:AI52"/>
    <mergeCell ref="AK52:AL52"/>
    <mergeCell ref="AM52:AN52"/>
    <mergeCell ref="AO52:AP52"/>
    <mergeCell ref="AQ52:AR52"/>
    <mergeCell ref="X53:Y53"/>
    <mergeCell ref="Z53:AA53"/>
    <mergeCell ref="AB53:AC53"/>
    <mergeCell ref="AD53:AE53"/>
    <mergeCell ref="AH53:AI53"/>
    <mergeCell ref="AK53:AL53"/>
    <mergeCell ref="AM53:AN53"/>
    <mergeCell ref="AO53:AP53"/>
    <mergeCell ref="AQ53:AR53"/>
    <mergeCell ref="X54:Y54"/>
    <mergeCell ref="Z54:AA54"/>
    <mergeCell ref="AB54:AC54"/>
    <mergeCell ref="AD54:AE54"/>
    <mergeCell ref="AH54:AI54"/>
    <mergeCell ref="AK54:AL54"/>
    <mergeCell ref="AM54:AN54"/>
    <mergeCell ref="AO54:AP54"/>
    <mergeCell ref="AQ54:AR54"/>
    <mergeCell ref="X55:Y55"/>
    <mergeCell ref="Z55:AA55"/>
    <mergeCell ref="AB55:AC55"/>
    <mergeCell ref="AD55:AE55"/>
    <mergeCell ref="AH55:AI55"/>
    <mergeCell ref="AK55:AL55"/>
    <mergeCell ref="AM55:AN55"/>
    <mergeCell ref="AO55:AP55"/>
    <mergeCell ref="AQ55:AR55"/>
    <mergeCell ref="X56:Y56"/>
    <mergeCell ref="Z56:AA56"/>
    <mergeCell ref="AB56:AC56"/>
    <mergeCell ref="AD56:AE56"/>
    <mergeCell ref="AH56:AI56"/>
    <mergeCell ref="AK56:AL56"/>
    <mergeCell ref="AM56:AN56"/>
    <mergeCell ref="AO56:AP56"/>
    <mergeCell ref="AQ56:AR56"/>
    <mergeCell ref="X57:Y57"/>
    <mergeCell ref="Z57:AA57"/>
    <mergeCell ref="AB57:AC57"/>
    <mergeCell ref="AD57:AE57"/>
    <mergeCell ref="AH57:AI57"/>
    <mergeCell ref="AK57:AL57"/>
    <mergeCell ref="AM57:AN57"/>
    <mergeCell ref="AO57:AP57"/>
    <mergeCell ref="AQ57:AR57"/>
    <mergeCell ref="X58:Y58"/>
    <mergeCell ref="Z58:AA58"/>
    <mergeCell ref="AB58:AC58"/>
    <mergeCell ref="AD58:AE58"/>
    <mergeCell ref="AH58:AI58"/>
    <mergeCell ref="AK58:AL58"/>
    <mergeCell ref="AM58:AN58"/>
    <mergeCell ref="AO58:AP58"/>
    <mergeCell ref="AQ58:AR58"/>
    <mergeCell ref="X59:Y59"/>
    <mergeCell ref="Z59:AA59"/>
    <mergeCell ref="AB59:AC59"/>
    <mergeCell ref="AD59:AE59"/>
    <mergeCell ref="AH59:AI59"/>
    <mergeCell ref="AK59:AL59"/>
    <mergeCell ref="AM59:AN59"/>
    <mergeCell ref="AO59:AP59"/>
    <mergeCell ref="AQ59:AR59"/>
    <mergeCell ref="X60:Y60"/>
    <mergeCell ref="Z60:AA60"/>
    <mergeCell ref="AB60:AC60"/>
    <mergeCell ref="AD60:AE60"/>
    <mergeCell ref="AH60:AI60"/>
    <mergeCell ref="AK60:AL60"/>
    <mergeCell ref="AM60:AN60"/>
    <mergeCell ref="AO60:AP60"/>
    <mergeCell ref="AQ60:AR60"/>
    <mergeCell ref="X61:Y61"/>
    <mergeCell ref="Z61:AA61"/>
    <mergeCell ref="AB61:AC61"/>
    <mergeCell ref="AD61:AE61"/>
    <mergeCell ref="AH61:AI61"/>
    <mergeCell ref="AK61:AL61"/>
    <mergeCell ref="AM61:AN61"/>
    <mergeCell ref="AO61:AP61"/>
    <mergeCell ref="AQ61:AR61"/>
    <mergeCell ref="X62:Y62"/>
    <mergeCell ref="Z62:AA62"/>
    <mergeCell ref="AB62:AC62"/>
    <mergeCell ref="AD62:AE62"/>
    <mergeCell ref="AH62:AI62"/>
    <mergeCell ref="AK62:AL62"/>
    <mergeCell ref="AM62:AN62"/>
    <mergeCell ref="AO62:AP62"/>
    <mergeCell ref="AQ62:AR62"/>
    <mergeCell ref="X63:Y63"/>
    <mergeCell ref="Z63:AA63"/>
    <mergeCell ref="AB63:AC63"/>
    <mergeCell ref="AD63:AE63"/>
    <mergeCell ref="AH63:AI63"/>
    <mergeCell ref="AK63:AL63"/>
    <mergeCell ref="AM63:AN63"/>
    <mergeCell ref="AO63:AP63"/>
    <mergeCell ref="AQ63:AR63"/>
    <mergeCell ref="X64:Y64"/>
    <mergeCell ref="Z64:AA64"/>
    <mergeCell ref="AB64:AC64"/>
    <mergeCell ref="AD64:AE64"/>
    <mergeCell ref="AH64:AI64"/>
    <mergeCell ref="AK64:AL64"/>
    <mergeCell ref="AM64:AN64"/>
    <mergeCell ref="AO64:AP64"/>
    <mergeCell ref="AQ64:AR64"/>
    <mergeCell ref="X65:Y65"/>
    <mergeCell ref="Z65:AA65"/>
    <mergeCell ref="AB65:AC65"/>
    <mergeCell ref="AD65:AE65"/>
    <mergeCell ref="AH65:AI65"/>
    <mergeCell ref="AK65:AL65"/>
    <mergeCell ref="AM65:AN65"/>
    <mergeCell ref="AO65:AP65"/>
    <mergeCell ref="AQ65:AR65"/>
    <mergeCell ref="X66:Y66"/>
    <mergeCell ref="Z66:AA66"/>
    <mergeCell ref="AB66:AC66"/>
    <mergeCell ref="AD66:AE66"/>
    <mergeCell ref="AH66:AI66"/>
    <mergeCell ref="AK66:AL66"/>
    <mergeCell ref="AM66:AN66"/>
    <mergeCell ref="AO66:AP66"/>
    <mergeCell ref="AQ66:AR66"/>
    <mergeCell ref="X67:Y67"/>
    <mergeCell ref="Z67:AA67"/>
    <mergeCell ref="AB67:AC67"/>
    <mergeCell ref="AD67:AE67"/>
    <mergeCell ref="AH67:AI67"/>
    <mergeCell ref="AK67:AL67"/>
    <mergeCell ref="AM67:AN67"/>
    <mergeCell ref="AO67:AP67"/>
    <mergeCell ref="AQ67:AR67"/>
    <mergeCell ref="X68:Y68"/>
    <mergeCell ref="Z68:AA68"/>
    <mergeCell ref="AB68:AC68"/>
    <mergeCell ref="AD68:AE68"/>
    <mergeCell ref="AH68:AI68"/>
    <mergeCell ref="AK68:AL68"/>
    <mergeCell ref="AM68:AN68"/>
    <mergeCell ref="AO68:AP68"/>
    <mergeCell ref="AQ68:AR68"/>
    <mergeCell ref="X69:Y69"/>
    <mergeCell ref="Z69:AA69"/>
    <mergeCell ref="AB69:AC69"/>
    <mergeCell ref="AD69:AE69"/>
    <mergeCell ref="AH69:AI69"/>
    <mergeCell ref="AK69:AL69"/>
    <mergeCell ref="AM69:AN69"/>
    <mergeCell ref="AO69:AP69"/>
    <mergeCell ref="AQ69:AR69"/>
    <mergeCell ref="X70:Y70"/>
    <mergeCell ref="Z70:AA70"/>
    <mergeCell ref="AB70:AC70"/>
    <mergeCell ref="AD70:AE70"/>
    <mergeCell ref="AH70:AI70"/>
    <mergeCell ref="AK70:AL70"/>
    <mergeCell ref="AM70:AN70"/>
    <mergeCell ref="AO70:AP70"/>
    <mergeCell ref="AQ70:AR70"/>
    <mergeCell ref="X71:Y71"/>
    <mergeCell ref="Z71:AA71"/>
    <mergeCell ref="AB71:AC71"/>
    <mergeCell ref="AD71:AE71"/>
    <mergeCell ref="AH71:AI71"/>
    <mergeCell ref="AK71:AL71"/>
    <mergeCell ref="AM71:AN71"/>
    <mergeCell ref="AO71:AP71"/>
    <mergeCell ref="AQ71:AR71"/>
    <mergeCell ref="X72:Y72"/>
    <mergeCell ref="Z72:AA72"/>
    <mergeCell ref="AB72:AC72"/>
    <mergeCell ref="AD72:AE72"/>
    <mergeCell ref="AH72:AI72"/>
    <mergeCell ref="AK72:AL72"/>
    <mergeCell ref="AM72:AN72"/>
    <mergeCell ref="AO72:AP72"/>
    <mergeCell ref="AQ72:AR72"/>
    <mergeCell ref="X73:Y73"/>
    <mergeCell ref="Z73:AA73"/>
    <mergeCell ref="AB73:AC73"/>
    <mergeCell ref="AD73:AE73"/>
    <mergeCell ref="AH73:AI73"/>
    <mergeCell ref="AK73:AL73"/>
    <mergeCell ref="AM73:AN73"/>
    <mergeCell ref="AO73:AP73"/>
    <mergeCell ref="AQ73:AR73"/>
    <mergeCell ref="X74:Y74"/>
    <mergeCell ref="Z74:AA74"/>
    <mergeCell ref="AB74:AC74"/>
    <mergeCell ref="AD74:AE74"/>
    <mergeCell ref="AH74:AI74"/>
    <mergeCell ref="AK74:AL74"/>
    <mergeCell ref="AM74:AN74"/>
    <mergeCell ref="AO74:AP74"/>
    <mergeCell ref="AQ74:AR74"/>
    <mergeCell ref="X75:Y75"/>
    <mergeCell ref="Z75:AA75"/>
    <mergeCell ref="AB75:AC75"/>
    <mergeCell ref="AD75:AE75"/>
    <mergeCell ref="AH75:AI75"/>
    <mergeCell ref="AK75:AL75"/>
    <mergeCell ref="AM75:AN75"/>
    <mergeCell ref="AO75:AP75"/>
    <mergeCell ref="AQ75:AR75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S82"/>
  <sheetViews>
    <sheetView zoomScale="70" zoomScaleNormal="70" zoomScalePageLayoutView="0" workbookViewId="0" topLeftCell="A1">
      <pane ySplit="18" topLeftCell="A19" activePane="bottomLeft" state="frozen"/>
      <selection pane="topLeft" activeCell="Y35" sqref="Y35"/>
      <selection pane="bottomLeft" activeCell="AF41" sqref="AF41:AG41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3" max="23" width="8.57421875" style="0" customWidth="1"/>
    <col min="24" max="25" width="5.28125" style="0" customWidth="1"/>
    <col min="26" max="27" width="4.28125" style="0" customWidth="1"/>
    <col min="28" max="29" width="5.28125" style="0" customWidth="1"/>
    <col min="30" max="31" width="4.28125" style="0" customWidth="1"/>
    <col min="32" max="32" width="8.7109375" style="0" customWidth="1"/>
    <col min="33" max="33" width="13.7109375" style="0" customWidth="1"/>
    <col min="34" max="35" width="4.28125" style="0" customWidth="1"/>
    <col min="36" max="36" width="8.7109375" style="0" customWidth="1"/>
    <col min="37" max="38" width="4.28125" style="0" customWidth="1"/>
    <col min="39" max="40" width="5.28125" style="0" customWidth="1"/>
    <col min="41" max="42" width="4.28125" style="0" customWidth="1"/>
    <col min="43" max="44" width="5.28125" style="0" customWidth="1"/>
    <col min="45" max="45" width="11.7109375" style="0" customWidth="1"/>
    <col min="46" max="46" width="5.7109375" style="0" customWidth="1"/>
  </cols>
  <sheetData>
    <row r="1" spans="1:45" ht="12.75" customHeight="1">
      <c r="A1" s="171" t="s">
        <v>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3"/>
      <c r="W1" s="1"/>
      <c r="X1" s="214" t="s">
        <v>1</v>
      </c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215"/>
    </row>
    <row r="2" spans="1:45" ht="12.75" customHeight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  <c r="W2" s="2"/>
      <c r="X2" s="216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217"/>
    </row>
    <row r="3" spans="1:45" ht="12.75" customHeight="1" thickBot="1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6"/>
      <c r="W3" s="2"/>
      <c r="X3" s="216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217"/>
    </row>
    <row r="4" spans="1:45" ht="12.75" customHeight="1">
      <c r="A4" s="177"/>
      <c r="B4" s="178"/>
      <c r="C4" s="180"/>
      <c r="D4" s="181"/>
      <c r="E4" s="219" t="s">
        <v>48</v>
      </c>
      <c r="F4" s="220"/>
      <c r="G4" s="220"/>
      <c r="H4" s="220"/>
      <c r="I4" s="220"/>
      <c r="J4" s="220"/>
      <c r="K4" s="221"/>
      <c r="L4" s="219" t="s">
        <v>33</v>
      </c>
      <c r="M4" s="220"/>
      <c r="N4" s="220"/>
      <c r="O4" s="220"/>
      <c r="P4" s="220"/>
      <c r="Q4" s="220"/>
      <c r="R4" s="220"/>
      <c r="S4" s="221"/>
      <c r="T4" s="185"/>
      <c r="U4" s="186"/>
      <c r="V4" s="187"/>
      <c r="W4" s="2"/>
      <c r="X4" s="218"/>
      <c r="Y4" s="186"/>
      <c r="Z4" s="180"/>
      <c r="AA4" s="181"/>
      <c r="AB4" s="219" t="s">
        <v>49</v>
      </c>
      <c r="AC4" s="220"/>
      <c r="AD4" s="220"/>
      <c r="AE4" s="220"/>
      <c r="AF4" s="220"/>
      <c r="AG4" s="220"/>
      <c r="AH4" s="221"/>
      <c r="AI4" s="219" t="s">
        <v>50</v>
      </c>
      <c r="AJ4" s="220"/>
      <c r="AK4" s="220"/>
      <c r="AL4" s="220"/>
      <c r="AM4" s="220"/>
      <c r="AN4" s="220"/>
      <c r="AO4" s="220"/>
      <c r="AP4" s="221"/>
      <c r="AQ4" s="185"/>
      <c r="AR4" s="186"/>
      <c r="AS4" s="225"/>
    </row>
    <row r="5" spans="1:45" ht="12.75" customHeight="1" thickBot="1">
      <c r="A5" s="179"/>
      <c r="B5" s="178"/>
      <c r="C5" s="180"/>
      <c r="D5" s="181"/>
      <c r="E5" s="222"/>
      <c r="F5" s="223"/>
      <c r="G5" s="223"/>
      <c r="H5" s="223"/>
      <c r="I5" s="223"/>
      <c r="J5" s="223"/>
      <c r="K5" s="224"/>
      <c r="L5" s="222"/>
      <c r="M5" s="223"/>
      <c r="N5" s="223"/>
      <c r="O5" s="223"/>
      <c r="P5" s="223"/>
      <c r="Q5" s="223"/>
      <c r="R5" s="223"/>
      <c r="S5" s="224"/>
      <c r="T5" s="185"/>
      <c r="U5" s="186"/>
      <c r="V5" s="187"/>
      <c r="W5" s="2"/>
      <c r="X5" s="185"/>
      <c r="Y5" s="186"/>
      <c r="Z5" s="180"/>
      <c r="AA5" s="181"/>
      <c r="AB5" s="222"/>
      <c r="AC5" s="223"/>
      <c r="AD5" s="223"/>
      <c r="AE5" s="223"/>
      <c r="AF5" s="223"/>
      <c r="AG5" s="223"/>
      <c r="AH5" s="224"/>
      <c r="AI5" s="222"/>
      <c r="AJ5" s="223"/>
      <c r="AK5" s="223"/>
      <c r="AL5" s="223"/>
      <c r="AM5" s="223"/>
      <c r="AN5" s="223"/>
      <c r="AO5" s="223"/>
      <c r="AP5" s="224"/>
      <c r="AQ5" s="185"/>
      <c r="AR5" s="186"/>
      <c r="AS5" s="225"/>
    </row>
    <row r="6" spans="1:45" ht="12.75" customHeight="1" thickBot="1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90"/>
      <c r="W6" s="2"/>
      <c r="X6" s="20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210"/>
    </row>
    <row r="7" spans="1:45" ht="12.75" customHeight="1">
      <c r="A7" s="191" t="s">
        <v>2</v>
      </c>
      <c r="B7" s="160"/>
      <c r="C7" s="160"/>
      <c r="D7" s="160"/>
      <c r="E7" s="160"/>
      <c r="F7" s="160"/>
      <c r="G7" s="160"/>
      <c r="H7" s="160"/>
      <c r="I7" s="161"/>
      <c r="J7" s="156" t="s">
        <v>3</v>
      </c>
      <c r="K7" s="157"/>
      <c r="L7" s="158"/>
      <c r="M7" s="159" t="s">
        <v>5</v>
      </c>
      <c r="N7" s="160"/>
      <c r="O7" s="160"/>
      <c r="P7" s="160"/>
      <c r="Q7" s="160"/>
      <c r="R7" s="160"/>
      <c r="S7" s="160"/>
      <c r="T7" s="160"/>
      <c r="U7" s="161"/>
      <c r="V7" s="165" t="s">
        <v>0</v>
      </c>
      <c r="W7" s="2"/>
      <c r="X7" s="159" t="s">
        <v>2</v>
      </c>
      <c r="Y7" s="160"/>
      <c r="Z7" s="160"/>
      <c r="AA7" s="160"/>
      <c r="AB7" s="160"/>
      <c r="AC7" s="160"/>
      <c r="AD7" s="160"/>
      <c r="AE7" s="160"/>
      <c r="AF7" s="161"/>
      <c r="AG7" s="156" t="s">
        <v>3</v>
      </c>
      <c r="AH7" s="157"/>
      <c r="AI7" s="158"/>
      <c r="AJ7" s="159" t="s">
        <v>5</v>
      </c>
      <c r="AK7" s="160"/>
      <c r="AL7" s="160"/>
      <c r="AM7" s="160"/>
      <c r="AN7" s="160"/>
      <c r="AO7" s="160"/>
      <c r="AP7" s="160"/>
      <c r="AQ7" s="160"/>
      <c r="AR7" s="161"/>
      <c r="AS7" s="211" t="s">
        <v>0</v>
      </c>
    </row>
    <row r="8" spans="1:45" ht="12.75" customHeight="1" thickBot="1">
      <c r="A8" s="192"/>
      <c r="B8" s="169"/>
      <c r="C8" s="169"/>
      <c r="D8" s="169"/>
      <c r="E8" s="169"/>
      <c r="F8" s="169"/>
      <c r="G8" s="169"/>
      <c r="H8" s="169"/>
      <c r="I8" s="170"/>
      <c r="J8" s="168" t="s">
        <v>4</v>
      </c>
      <c r="K8" s="169"/>
      <c r="L8" s="170"/>
      <c r="M8" s="162"/>
      <c r="N8" s="163"/>
      <c r="O8" s="163"/>
      <c r="P8" s="163"/>
      <c r="Q8" s="163"/>
      <c r="R8" s="163"/>
      <c r="S8" s="163"/>
      <c r="T8" s="163"/>
      <c r="U8" s="164"/>
      <c r="V8" s="166"/>
      <c r="W8" s="2"/>
      <c r="X8" s="168"/>
      <c r="Y8" s="169"/>
      <c r="Z8" s="169"/>
      <c r="AA8" s="169"/>
      <c r="AB8" s="169"/>
      <c r="AC8" s="169"/>
      <c r="AD8" s="169"/>
      <c r="AE8" s="169"/>
      <c r="AF8" s="170"/>
      <c r="AG8" s="168" t="s">
        <v>4</v>
      </c>
      <c r="AH8" s="169"/>
      <c r="AI8" s="170"/>
      <c r="AJ8" s="162"/>
      <c r="AK8" s="163"/>
      <c r="AL8" s="163"/>
      <c r="AM8" s="163"/>
      <c r="AN8" s="163"/>
      <c r="AO8" s="163"/>
      <c r="AP8" s="163"/>
      <c r="AQ8" s="163"/>
      <c r="AR8" s="164"/>
      <c r="AS8" s="212"/>
    </row>
    <row r="9" spans="1:45" ht="12.75" customHeight="1">
      <c r="A9" s="150" t="s">
        <v>6</v>
      </c>
      <c r="B9" s="140" t="s">
        <v>7</v>
      </c>
      <c r="C9" s="150" t="s">
        <v>8</v>
      </c>
      <c r="D9" s="140" t="s">
        <v>9</v>
      </c>
      <c r="E9" s="150" t="s">
        <v>7</v>
      </c>
      <c r="F9" s="140" t="s">
        <v>10</v>
      </c>
      <c r="G9" s="150" t="s">
        <v>11</v>
      </c>
      <c r="H9" s="140" t="s">
        <v>12</v>
      </c>
      <c r="I9" s="147" t="s">
        <v>13</v>
      </c>
      <c r="J9" s="147" t="s">
        <v>14</v>
      </c>
      <c r="K9" s="153" t="s">
        <v>15</v>
      </c>
      <c r="L9" s="140" t="s">
        <v>16</v>
      </c>
      <c r="M9" s="147" t="s">
        <v>13</v>
      </c>
      <c r="N9" s="143" t="s">
        <v>11</v>
      </c>
      <c r="O9" s="140" t="s">
        <v>12</v>
      </c>
      <c r="P9" s="143" t="s">
        <v>7</v>
      </c>
      <c r="Q9" s="140" t="s">
        <v>10</v>
      </c>
      <c r="R9" s="143" t="s">
        <v>8</v>
      </c>
      <c r="S9" s="140" t="s">
        <v>9</v>
      </c>
      <c r="T9" s="143" t="s">
        <v>6</v>
      </c>
      <c r="U9" s="140" t="s">
        <v>7</v>
      </c>
      <c r="V9" s="166"/>
      <c r="W9" s="2"/>
      <c r="X9" s="153" t="s">
        <v>6</v>
      </c>
      <c r="Y9" s="140" t="s">
        <v>7</v>
      </c>
      <c r="Z9" s="150" t="s">
        <v>8</v>
      </c>
      <c r="AA9" s="140" t="s">
        <v>9</v>
      </c>
      <c r="AB9" s="150" t="s">
        <v>7</v>
      </c>
      <c r="AC9" s="140" t="s">
        <v>10</v>
      </c>
      <c r="AD9" s="150" t="s">
        <v>11</v>
      </c>
      <c r="AE9" s="140" t="s">
        <v>12</v>
      </c>
      <c r="AF9" s="147" t="s">
        <v>13</v>
      </c>
      <c r="AG9" s="147" t="s">
        <v>14</v>
      </c>
      <c r="AH9" s="153" t="s">
        <v>15</v>
      </c>
      <c r="AI9" s="140" t="s">
        <v>16</v>
      </c>
      <c r="AJ9" s="147" t="s">
        <v>13</v>
      </c>
      <c r="AK9" s="143" t="s">
        <v>11</v>
      </c>
      <c r="AL9" s="140" t="s">
        <v>12</v>
      </c>
      <c r="AM9" s="143" t="s">
        <v>7</v>
      </c>
      <c r="AN9" s="140" t="s">
        <v>10</v>
      </c>
      <c r="AO9" s="143" t="s">
        <v>8</v>
      </c>
      <c r="AP9" s="140" t="s">
        <v>9</v>
      </c>
      <c r="AQ9" s="143" t="s">
        <v>6</v>
      </c>
      <c r="AR9" s="140" t="s">
        <v>7</v>
      </c>
      <c r="AS9" s="212"/>
    </row>
    <row r="10" spans="1:45" ht="12.75" customHeight="1">
      <c r="A10" s="151"/>
      <c r="B10" s="141"/>
      <c r="C10" s="151"/>
      <c r="D10" s="141"/>
      <c r="E10" s="151"/>
      <c r="F10" s="141"/>
      <c r="G10" s="151"/>
      <c r="H10" s="141"/>
      <c r="I10" s="148"/>
      <c r="J10" s="148"/>
      <c r="K10" s="154"/>
      <c r="L10" s="141"/>
      <c r="M10" s="148"/>
      <c r="N10" s="144"/>
      <c r="O10" s="141"/>
      <c r="P10" s="144"/>
      <c r="Q10" s="141"/>
      <c r="R10" s="144"/>
      <c r="S10" s="141"/>
      <c r="T10" s="144"/>
      <c r="U10" s="141"/>
      <c r="V10" s="166"/>
      <c r="W10" s="2"/>
      <c r="X10" s="154"/>
      <c r="Y10" s="141"/>
      <c r="Z10" s="151"/>
      <c r="AA10" s="141"/>
      <c r="AB10" s="151"/>
      <c r="AC10" s="141"/>
      <c r="AD10" s="151"/>
      <c r="AE10" s="141"/>
      <c r="AF10" s="148"/>
      <c r="AG10" s="148"/>
      <c r="AH10" s="154"/>
      <c r="AI10" s="141"/>
      <c r="AJ10" s="148"/>
      <c r="AK10" s="144"/>
      <c r="AL10" s="141"/>
      <c r="AM10" s="144"/>
      <c r="AN10" s="141"/>
      <c r="AO10" s="144"/>
      <c r="AP10" s="141"/>
      <c r="AQ10" s="144"/>
      <c r="AR10" s="141"/>
      <c r="AS10" s="212"/>
    </row>
    <row r="11" spans="1:45" ht="12.75" customHeight="1">
      <c r="A11" s="151"/>
      <c r="B11" s="141"/>
      <c r="C11" s="151"/>
      <c r="D11" s="141"/>
      <c r="E11" s="151"/>
      <c r="F11" s="141"/>
      <c r="G11" s="151"/>
      <c r="H11" s="141"/>
      <c r="I11" s="148"/>
      <c r="J11" s="148"/>
      <c r="K11" s="154"/>
      <c r="L11" s="141"/>
      <c r="M11" s="148"/>
      <c r="N11" s="144"/>
      <c r="O11" s="141"/>
      <c r="P11" s="144"/>
      <c r="Q11" s="141"/>
      <c r="R11" s="144"/>
      <c r="S11" s="141"/>
      <c r="T11" s="144"/>
      <c r="U11" s="141"/>
      <c r="V11" s="166"/>
      <c r="W11" s="2"/>
      <c r="X11" s="154"/>
      <c r="Y11" s="141"/>
      <c r="Z11" s="151"/>
      <c r="AA11" s="141"/>
      <c r="AB11" s="151"/>
      <c r="AC11" s="141"/>
      <c r="AD11" s="151"/>
      <c r="AE11" s="141"/>
      <c r="AF11" s="148"/>
      <c r="AG11" s="148"/>
      <c r="AH11" s="154"/>
      <c r="AI11" s="141"/>
      <c r="AJ11" s="148"/>
      <c r="AK11" s="144"/>
      <c r="AL11" s="141"/>
      <c r="AM11" s="144"/>
      <c r="AN11" s="141"/>
      <c r="AO11" s="144"/>
      <c r="AP11" s="141"/>
      <c r="AQ11" s="144"/>
      <c r="AR11" s="141"/>
      <c r="AS11" s="212"/>
    </row>
    <row r="12" spans="1:45" ht="12.75" customHeight="1">
      <c r="A12" s="151"/>
      <c r="B12" s="141"/>
      <c r="C12" s="151"/>
      <c r="D12" s="141"/>
      <c r="E12" s="151"/>
      <c r="F12" s="141"/>
      <c r="G12" s="151"/>
      <c r="H12" s="141"/>
      <c r="I12" s="148"/>
      <c r="J12" s="148"/>
      <c r="K12" s="154"/>
      <c r="L12" s="141"/>
      <c r="M12" s="148"/>
      <c r="N12" s="144"/>
      <c r="O12" s="141"/>
      <c r="P12" s="144"/>
      <c r="Q12" s="141"/>
      <c r="R12" s="144"/>
      <c r="S12" s="141"/>
      <c r="T12" s="144"/>
      <c r="U12" s="141"/>
      <c r="V12" s="166"/>
      <c r="W12" s="2"/>
      <c r="X12" s="154"/>
      <c r="Y12" s="141"/>
      <c r="Z12" s="151"/>
      <c r="AA12" s="141"/>
      <c r="AB12" s="151"/>
      <c r="AC12" s="141"/>
      <c r="AD12" s="151"/>
      <c r="AE12" s="141"/>
      <c r="AF12" s="148"/>
      <c r="AG12" s="148"/>
      <c r="AH12" s="154"/>
      <c r="AI12" s="141"/>
      <c r="AJ12" s="148"/>
      <c r="AK12" s="144"/>
      <c r="AL12" s="141"/>
      <c r="AM12" s="144"/>
      <c r="AN12" s="141"/>
      <c r="AO12" s="144"/>
      <c r="AP12" s="141"/>
      <c r="AQ12" s="144"/>
      <c r="AR12" s="141"/>
      <c r="AS12" s="212"/>
    </row>
    <row r="13" spans="1:45" ht="12.75" customHeight="1">
      <c r="A13" s="151"/>
      <c r="B13" s="141"/>
      <c r="C13" s="151"/>
      <c r="D13" s="141"/>
      <c r="E13" s="151"/>
      <c r="F13" s="141"/>
      <c r="G13" s="151"/>
      <c r="H13" s="141"/>
      <c r="I13" s="148"/>
      <c r="J13" s="148"/>
      <c r="K13" s="154"/>
      <c r="L13" s="141"/>
      <c r="M13" s="148"/>
      <c r="N13" s="144"/>
      <c r="O13" s="141"/>
      <c r="P13" s="144"/>
      <c r="Q13" s="141"/>
      <c r="R13" s="144"/>
      <c r="S13" s="141"/>
      <c r="T13" s="144"/>
      <c r="U13" s="141"/>
      <c r="V13" s="166"/>
      <c r="W13" s="2"/>
      <c r="X13" s="154"/>
      <c r="Y13" s="141"/>
      <c r="Z13" s="151"/>
      <c r="AA13" s="141"/>
      <c r="AB13" s="151"/>
      <c r="AC13" s="141"/>
      <c r="AD13" s="151"/>
      <c r="AE13" s="141"/>
      <c r="AF13" s="148"/>
      <c r="AG13" s="148"/>
      <c r="AH13" s="154"/>
      <c r="AI13" s="141"/>
      <c r="AJ13" s="148"/>
      <c r="AK13" s="144"/>
      <c r="AL13" s="141"/>
      <c r="AM13" s="144"/>
      <c r="AN13" s="141"/>
      <c r="AO13" s="144"/>
      <c r="AP13" s="141"/>
      <c r="AQ13" s="144"/>
      <c r="AR13" s="141"/>
      <c r="AS13" s="212"/>
    </row>
    <row r="14" spans="1:45" ht="12.75" customHeight="1">
      <c r="A14" s="151"/>
      <c r="B14" s="141"/>
      <c r="C14" s="151"/>
      <c r="D14" s="141"/>
      <c r="E14" s="151"/>
      <c r="F14" s="141"/>
      <c r="G14" s="151"/>
      <c r="H14" s="141"/>
      <c r="I14" s="148"/>
      <c r="J14" s="148"/>
      <c r="K14" s="154"/>
      <c r="L14" s="141"/>
      <c r="M14" s="148"/>
      <c r="N14" s="144"/>
      <c r="O14" s="141"/>
      <c r="P14" s="144"/>
      <c r="Q14" s="141"/>
      <c r="R14" s="144"/>
      <c r="S14" s="141"/>
      <c r="T14" s="144"/>
      <c r="U14" s="141"/>
      <c r="V14" s="166"/>
      <c r="W14" s="2"/>
      <c r="X14" s="154"/>
      <c r="Y14" s="141"/>
      <c r="Z14" s="151"/>
      <c r="AA14" s="141"/>
      <c r="AB14" s="151"/>
      <c r="AC14" s="141"/>
      <c r="AD14" s="151"/>
      <c r="AE14" s="141"/>
      <c r="AF14" s="148"/>
      <c r="AG14" s="148"/>
      <c r="AH14" s="154"/>
      <c r="AI14" s="141"/>
      <c r="AJ14" s="148"/>
      <c r="AK14" s="144"/>
      <c r="AL14" s="141"/>
      <c r="AM14" s="144"/>
      <c r="AN14" s="141"/>
      <c r="AO14" s="144"/>
      <c r="AP14" s="141"/>
      <c r="AQ14" s="144"/>
      <c r="AR14" s="141"/>
      <c r="AS14" s="212"/>
    </row>
    <row r="15" spans="1:45" ht="12.75" customHeight="1">
      <c r="A15" s="151"/>
      <c r="B15" s="141"/>
      <c r="C15" s="151"/>
      <c r="D15" s="141"/>
      <c r="E15" s="151"/>
      <c r="F15" s="141"/>
      <c r="G15" s="151"/>
      <c r="H15" s="141"/>
      <c r="I15" s="148"/>
      <c r="J15" s="148"/>
      <c r="K15" s="154"/>
      <c r="L15" s="141"/>
      <c r="M15" s="148"/>
      <c r="N15" s="144"/>
      <c r="O15" s="141"/>
      <c r="P15" s="144"/>
      <c r="Q15" s="141"/>
      <c r="R15" s="144"/>
      <c r="S15" s="141"/>
      <c r="T15" s="144"/>
      <c r="U15" s="141"/>
      <c r="V15" s="166"/>
      <c r="W15" s="2"/>
      <c r="X15" s="154"/>
      <c r="Y15" s="141"/>
      <c r="Z15" s="151"/>
      <c r="AA15" s="141"/>
      <c r="AB15" s="151"/>
      <c r="AC15" s="141"/>
      <c r="AD15" s="151"/>
      <c r="AE15" s="141"/>
      <c r="AF15" s="148"/>
      <c r="AG15" s="148"/>
      <c r="AH15" s="154"/>
      <c r="AI15" s="141"/>
      <c r="AJ15" s="148"/>
      <c r="AK15" s="144"/>
      <c r="AL15" s="141"/>
      <c r="AM15" s="144"/>
      <c r="AN15" s="141"/>
      <c r="AO15" s="144"/>
      <c r="AP15" s="141"/>
      <c r="AQ15" s="144"/>
      <c r="AR15" s="141"/>
      <c r="AS15" s="212"/>
    </row>
    <row r="16" spans="1:45" ht="12.75" customHeight="1">
      <c r="A16" s="151"/>
      <c r="B16" s="141"/>
      <c r="C16" s="151"/>
      <c r="D16" s="141"/>
      <c r="E16" s="151"/>
      <c r="F16" s="141"/>
      <c r="G16" s="151"/>
      <c r="H16" s="141"/>
      <c r="I16" s="148"/>
      <c r="J16" s="148"/>
      <c r="K16" s="154"/>
      <c r="L16" s="141"/>
      <c r="M16" s="148"/>
      <c r="N16" s="144"/>
      <c r="O16" s="141"/>
      <c r="P16" s="144"/>
      <c r="Q16" s="141"/>
      <c r="R16" s="144"/>
      <c r="S16" s="141"/>
      <c r="T16" s="144"/>
      <c r="U16" s="141"/>
      <c r="V16" s="166"/>
      <c r="W16" s="2"/>
      <c r="X16" s="154"/>
      <c r="Y16" s="141"/>
      <c r="Z16" s="151"/>
      <c r="AA16" s="141"/>
      <c r="AB16" s="151"/>
      <c r="AC16" s="141"/>
      <c r="AD16" s="151"/>
      <c r="AE16" s="141"/>
      <c r="AF16" s="148"/>
      <c r="AG16" s="148"/>
      <c r="AH16" s="154"/>
      <c r="AI16" s="141"/>
      <c r="AJ16" s="148"/>
      <c r="AK16" s="144"/>
      <c r="AL16" s="141"/>
      <c r="AM16" s="144"/>
      <c r="AN16" s="141"/>
      <c r="AO16" s="144"/>
      <c r="AP16" s="141"/>
      <c r="AQ16" s="144"/>
      <c r="AR16" s="141"/>
      <c r="AS16" s="212"/>
    </row>
    <row r="17" spans="1:45" ht="12.75" customHeight="1">
      <c r="A17" s="151"/>
      <c r="B17" s="141"/>
      <c r="C17" s="151"/>
      <c r="D17" s="141"/>
      <c r="E17" s="151"/>
      <c r="F17" s="141"/>
      <c r="G17" s="151"/>
      <c r="H17" s="141"/>
      <c r="I17" s="148"/>
      <c r="J17" s="148"/>
      <c r="K17" s="154"/>
      <c r="L17" s="141"/>
      <c r="M17" s="148"/>
      <c r="N17" s="144"/>
      <c r="O17" s="141"/>
      <c r="P17" s="144"/>
      <c r="Q17" s="141"/>
      <c r="R17" s="144"/>
      <c r="S17" s="141"/>
      <c r="T17" s="144"/>
      <c r="U17" s="141"/>
      <c r="V17" s="166"/>
      <c r="W17" s="2"/>
      <c r="X17" s="154"/>
      <c r="Y17" s="141"/>
      <c r="Z17" s="151"/>
      <c r="AA17" s="141"/>
      <c r="AB17" s="151"/>
      <c r="AC17" s="141"/>
      <c r="AD17" s="151"/>
      <c r="AE17" s="141"/>
      <c r="AF17" s="148"/>
      <c r="AG17" s="148"/>
      <c r="AH17" s="154"/>
      <c r="AI17" s="141"/>
      <c r="AJ17" s="148"/>
      <c r="AK17" s="144"/>
      <c r="AL17" s="141"/>
      <c r="AM17" s="144"/>
      <c r="AN17" s="141"/>
      <c r="AO17" s="144"/>
      <c r="AP17" s="141"/>
      <c r="AQ17" s="144"/>
      <c r="AR17" s="141"/>
      <c r="AS17" s="212"/>
    </row>
    <row r="18" spans="1:45" ht="12.75" customHeight="1" thickBot="1">
      <c r="A18" s="152"/>
      <c r="B18" s="142"/>
      <c r="C18" s="152"/>
      <c r="D18" s="142"/>
      <c r="E18" s="152"/>
      <c r="F18" s="142"/>
      <c r="G18" s="152"/>
      <c r="H18" s="142"/>
      <c r="I18" s="149"/>
      <c r="J18" s="149"/>
      <c r="K18" s="155"/>
      <c r="L18" s="142"/>
      <c r="M18" s="149"/>
      <c r="N18" s="145"/>
      <c r="O18" s="142"/>
      <c r="P18" s="145"/>
      <c r="Q18" s="142"/>
      <c r="R18" s="145"/>
      <c r="S18" s="142"/>
      <c r="T18" s="145"/>
      <c r="U18" s="142"/>
      <c r="V18" s="167"/>
      <c r="W18" s="2"/>
      <c r="X18" s="155"/>
      <c r="Y18" s="142"/>
      <c r="Z18" s="152"/>
      <c r="AA18" s="142"/>
      <c r="AB18" s="152"/>
      <c r="AC18" s="142"/>
      <c r="AD18" s="152"/>
      <c r="AE18" s="142"/>
      <c r="AF18" s="149"/>
      <c r="AG18" s="149"/>
      <c r="AH18" s="155"/>
      <c r="AI18" s="142"/>
      <c r="AJ18" s="149"/>
      <c r="AK18" s="145"/>
      <c r="AL18" s="142"/>
      <c r="AM18" s="145"/>
      <c r="AN18" s="142"/>
      <c r="AO18" s="145"/>
      <c r="AP18" s="142"/>
      <c r="AQ18" s="145"/>
      <c r="AR18" s="142"/>
      <c r="AS18" s="213"/>
    </row>
    <row r="19" spans="1:45" s="6" customFormat="1" ht="12.75" customHeight="1">
      <c r="A19" s="146"/>
      <c r="B19" s="139"/>
      <c r="C19" s="138"/>
      <c r="D19" s="139"/>
      <c r="E19" s="138"/>
      <c r="F19" s="139"/>
      <c r="G19" s="138"/>
      <c r="H19" s="139"/>
      <c r="I19" s="4"/>
      <c r="J19" s="5"/>
      <c r="K19" s="138"/>
      <c r="L19" s="139"/>
      <c r="M19" s="4"/>
      <c r="N19" s="138"/>
      <c r="O19" s="139"/>
      <c r="P19" s="138"/>
      <c r="Q19" s="139"/>
      <c r="R19" s="138"/>
      <c r="S19" s="139"/>
      <c r="T19" s="138"/>
      <c r="U19" s="139"/>
      <c r="V19" s="4"/>
      <c r="W19" s="3"/>
      <c r="X19" s="138"/>
      <c r="Y19" s="139"/>
      <c r="Z19" s="138"/>
      <c r="AA19" s="139"/>
      <c r="AB19" s="138"/>
      <c r="AC19" s="139"/>
      <c r="AD19" s="138"/>
      <c r="AE19" s="139"/>
      <c r="AF19" s="4"/>
      <c r="AG19" s="5"/>
      <c r="AH19" s="138"/>
      <c r="AI19" s="139"/>
      <c r="AJ19" s="4"/>
      <c r="AK19" s="138"/>
      <c r="AL19" s="139"/>
      <c r="AM19" s="138"/>
      <c r="AN19" s="139"/>
      <c r="AO19" s="138"/>
      <c r="AP19" s="139"/>
      <c r="AQ19" s="138"/>
      <c r="AR19" s="139"/>
      <c r="AS19" s="77"/>
    </row>
    <row r="20" spans="1:45" s="6" customFormat="1" ht="12.75" customHeight="1">
      <c r="A20" s="104">
        <f>'US 224 RAMP B MASTER'!A20</f>
        <v>782.6998</v>
      </c>
      <c r="B20" s="105"/>
      <c r="C20" s="228" t="str">
        <f>'US 224 RAMP B MASTER'!C20</f>
        <v>243:1</v>
      </c>
      <c r="D20" s="227"/>
      <c r="E20" s="106">
        <f>'US 224 RAMP B MASTER'!E20</f>
        <v>0.24</v>
      </c>
      <c r="F20" s="107"/>
      <c r="G20" s="106">
        <f>'US 224 RAMP B MASTER'!G20</f>
        <v>0.02</v>
      </c>
      <c r="H20" s="107"/>
      <c r="I20" s="61">
        <f>'US 224 RAMP B MASTER'!I20</f>
        <v>12</v>
      </c>
      <c r="J20" s="75">
        <f>'US 224 RAMP B MASTER'!J20</f>
        <v>91222.5522</v>
      </c>
      <c r="K20" s="104">
        <f>'US 224 RAMP B MASTER'!K20</f>
        <v>782.4598</v>
      </c>
      <c r="L20" s="105"/>
      <c r="M20" s="35"/>
      <c r="N20" s="106"/>
      <c r="O20" s="107"/>
      <c r="P20" s="106"/>
      <c r="Q20" s="107"/>
      <c r="R20" s="230"/>
      <c r="S20" s="207"/>
      <c r="T20" s="104"/>
      <c r="U20" s="105"/>
      <c r="V20" s="42" t="str">
        <f>'US 224 RAMP B MASTER'!V20</f>
        <v>PC</v>
      </c>
      <c r="W20" s="3"/>
      <c r="X20" s="104">
        <f>'US 224 RAMP B MASTER'!$A61</f>
        <v>785.8318408923698</v>
      </c>
      <c r="Y20" s="105"/>
      <c r="Z20" s="228">
        <f>'US 224 RAMP B MASTER'!C61</f>
        <v>0</v>
      </c>
      <c r="AA20" s="227"/>
      <c r="AB20" s="106">
        <f>'US 224 RAMP B MASTER'!$E61</f>
        <v>0.256</v>
      </c>
      <c r="AC20" s="107"/>
      <c r="AD20" s="106">
        <f>'US 224 RAMP B MASTER'!$G61</f>
        <v>0.016</v>
      </c>
      <c r="AE20" s="107"/>
      <c r="AF20" s="61">
        <f>'US 224 RAMP B MASTER'!$I61</f>
        <v>16</v>
      </c>
      <c r="AG20" s="31">
        <f>'US 224 RAMP B MASTER'!$J61</f>
        <v>92125</v>
      </c>
      <c r="AH20" s="104">
        <f>'US 224 RAMP B MASTER'!K61</f>
        <v>785.5758408923698</v>
      </c>
      <c r="AI20" s="105"/>
      <c r="AJ20" s="35"/>
      <c r="AK20" s="106"/>
      <c r="AL20" s="107"/>
      <c r="AM20" s="106"/>
      <c r="AN20" s="107"/>
      <c r="AO20" s="206"/>
      <c r="AP20" s="207"/>
      <c r="AQ20" s="104"/>
      <c r="AR20" s="105"/>
      <c r="AS20" s="78">
        <f>'US 224 RAMP B MASTER'!V61</f>
        <v>0</v>
      </c>
    </row>
    <row r="21" spans="1:45" s="6" customFormat="1" ht="12.75" customHeight="1">
      <c r="A21" s="104">
        <f>'US 224 RAMP B MASTER'!A21</f>
        <v>782.6875162794787</v>
      </c>
      <c r="B21" s="105"/>
      <c r="C21" s="228" t="str">
        <f>'US 224 RAMP B MASTER'!C21</f>
        <v>243:1</v>
      </c>
      <c r="D21" s="227"/>
      <c r="E21" s="106">
        <f>'US 224 RAMP B MASTER'!E21</f>
        <v>0.24756617947869308</v>
      </c>
      <c r="F21" s="107"/>
      <c r="G21" s="106">
        <f>'US 224 RAMP B MASTER'!G21</f>
        <v>0.020630514956557756</v>
      </c>
      <c r="H21" s="107"/>
      <c r="I21" s="61">
        <f>'US 224 RAMP B MASTER'!I21</f>
        <v>12</v>
      </c>
      <c r="J21" s="31">
        <f>'US 224 RAMP B MASTER'!J21</f>
        <v>91225</v>
      </c>
      <c r="K21" s="104">
        <f>'US 224 RAMP B MASTER'!K21</f>
        <v>782.4399501</v>
      </c>
      <c r="L21" s="105"/>
      <c r="M21" s="35"/>
      <c r="N21" s="106"/>
      <c r="O21" s="107"/>
      <c r="P21" s="106"/>
      <c r="Q21" s="107"/>
      <c r="R21" s="230"/>
      <c r="S21" s="207"/>
      <c r="T21" s="104"/>
      <c r="U21" s="105"/>
      <c r="V21" s="42">
        <f>'US 224 RAMP B MASTER'!V21</f>
        <v>0</v>
      </c>
      <c r="W21" s="3"/>
      <c r="X21" s="104">
        <f>'US 224 RAMP B MASTER'!$A62</f>
        <v>786.5857466951466</v>
      </c>
      <c r="Y21" s="105"/>
      <c r="Z21" s="228">
        <f>'US 224 RAMP B MASTER'!C62</f>
        <v>0</v>
      </c>
      <c r="AA21" s="227"/>
      <c r="AB21" s="106">
        <f>'US 224 RAMP B MASTER'!$E62</f>
        <v>0.256</v>
      </c>
      <c r="AC21" s="107"/>
      <c r="AD21" s="106">
        <f>'US 224 RAMP B MASTER'!$G62</f>
        <v>0.016</v>
      </c>
      <c r="AE21" s="107"/>
      <c r="AF21" s="61">
        <f>'US 224 RAMP B MASTER'!$I62</f>
        <v>16</v>
      </c>
      <c r="AG21" s="31">
        <f>'US 224 RAMP B MASTER'!$J62</f>
        <v>92150</v>
      </c>
      <c r="AH21" s="104">
        <f>'US 224 RAMP B MASTER'!K62</f>
        <v>786.3297466951466</v>
      </c>
      <c r="AI21" s="105"/>
      <c r="AJ21" s="35"/>
      <c r="AK21" s="106"/>
      <c r="AL21" s="107"/>
      <c r="AM21" s="106"/>
      <c r="AN21" s="107"/>
      <c r="AO21" s="206"/>
      <c r="AP21" s="207"/>
      <c r="AQ21" s="104"/>
      <c r="AR21" s="105"/>
      <c r="AS21" s="78">
        <f>'US 224 RAMP B MASTER'!V62</f>
        <v>0</v>
      </c>
    </row>
    <row r="22" spans="1:45" s="6" customFormat="1" ht="12.75" customHeight="1">
      <c r="A22" s="104">
        <f>'US 224 RAMP B MASTER'!A22</f>
        <v>782.5649485949498</v>
      </c>
      <c r="B22" s="105"/>
      <c r="C22" s="228" t="str">
        <f>'US 224 RAMP B MASTER'!C22</f>
        <v>243:1</v>
      </c>
      <c r="D22" s="227"/>
      <c r="E22" s="106">
        <f>'US 224 RAMP B MASTER'!E22</f>
        <v>0.3275484949498178</v>
      </c>
      <c r="F22" s="107"/>
      <c r="G22" s="106">
        <f>'US 224 RAMP B MASTER'!G22</f>
        <v>0.02707012354957172</v>
      </c>
      <c r="H22" s="107"/>
      <c r="I22" s="61">
        <f>'US 224 RAMP B MASTER'!I22</f>
        <v>12.1</v>
      </c>
      <c r="J22" s="31">
        <f>'US 224 RAMP B MASTER'!J22</f>
        <v>91250</v>
      </c>
      <c r="K22" s="104">
        <f>'US 224 RAMP B MASTER'!K22</f>
        <v>782.2374001</v>
      </c>
      <c r="L22" s="105"/>
      <c r="M22" s="35"/>
      <c r="N22" s="106"/>
      <c r="O22" s="107"/>
      <c r="P22" s="106"/>
      <c r="Q22" s="107"/>
      <c r="R22" s="230"/>
      <c r="S22" s="207"/>
      <c r="T22" s="104"/>
      <c r="U22" s="105"/>
      <c r="V22" s="42">
        <f>'US 224 RAMP B MASTER'!V22</f>
        <v>0</v>
      </c>
      <c r="W22" s="3"/>
      <c r="X22" s="104">
        <f>'US 224 RAMP B MASTER'!$A63</f>
        <v>787.3854502313991</v>
      </c>
      <c r="Y22" s="105"/>
      <c r="Z22" s="228">
        <f>'US 224 RAMP B MASTER'!C63</f>
        <v>0</v>
      </c>
      <c r="AA22" s="227"/>
      <c r="AB22" s="106">
        <f>'US 224 RAMP B MASTER'!$E63</f>
        <v>0.256</v>
      </c>
      <c r="AC22" s="107"/>
      <c r="AD22" s="106">
        <f>'US 224 RAMP B MASTER'!$G63</f>
        <v>0.016</v>
      </c>
      <c r="AE22" s="107"/>
      <c r="AF22" s="61">
        <f>'US 224 RAMP B MASTER'!$I63</f>
        <v>16</v>
      </c>
      <c r="AG22" s="31">
        <f>'US 224 RAMP B MASTER'!$J63</f>
        <v>92175</v>
      </c>
      <c r="AH22" s="104">
        <f>'US 224 RAMP B MASTER'!K63</f>
        <v>787.1294502313991</v>
      </c>
      <c r="AI22" s="105"/>
      <c r="AJ22" s="35"/>
      <c r="AK22" s="106"/>
      <c r="AL22" s="107"/>
      <c r="AM22" s="106"/>
      <c r="AN22" s="107"/>
      <c r="AO22" s="206"/>
      <c r="AP22" s="207"/>
      <c r="AQ22" s="104"/>
      <c r="AR22" s="105"/>
      <c r="AS22" s="78">
        <f>'US 224 RAMP B MASTER'!V63</f>
        <v>0</v>
      </c>
    </row>
    <row r="23" spans="1:45" s="6" customFormat="1" ht="12.75" customHeight="1">
      <c r="A23" s="104">
        <f>'US 224 RAMP B MASTER'!A23</f>
        <v>782.4490303892824</v>
      </c>
      <c r="B23" s="105"/>
      <c r="C23" s="228" t="str">
        <f>'US 224 RAMP B MASTER'!C23</f>
        <v>243:1</v>
      </c>
      <c r="D23" s="227"/>
      <c r="E23" s="106">
        <f>'US 224 RAMP B MASTER'!E23</f>
        <v>0.414180289282359</v>
      </c>
      <c r="F23" s="107"/>
      <c r="G23" s="106">
        <f>'US 224 RAMP B MASTER'!G23</f>
        <v>0.03350973214258568</v>
      </c>
      <c r="H23" s="107"/>
      <c r="I23" s="61">
        <f>'US 224 RAMP B MASTER'!I23</f>
        <v>12.36</v>
      </c>
      <c r="J23" s="31">
        <f>'US 224 RAMP B MASTER'!J23</f>
        <v>91275</v>
      </c>
      <c r="K23" s="104">
        <f>'US 224 RAMP B MASTER'!K23</f>
        <v>782.0348501</v>
      </c>
      <c r="L23" s="105"/>
      <c r="M23" s="35"/>
      <c r="N23" s="106"/>
      <c r="O23" s="107"/>
      <c r="P23" s="106"/>
      <c r="Q23" s="107"/>
      <c r="R23" s="230"/>
      <c r="S23" s="207"/>
      <c r="T23" s="104"/>
      <c r="U23" s="105"/>
      <c r="V23" s="42">
        <f>'US 224 RAMP B MASTER'!V23</f>
        <v>0</v>
      </c>
      <c r="W23" s="3"/>
      <c r="X23" s="104">
        <f>'US 224 RAMP B MASTER'!$A64</f>
        <v>787.9472144610987</v>
      </c>
      <c r="Y23" s="105"/>
      <c r="Z23" s="228" t="str">
        <f>'US 224 RAMP B MASTER'!C64</f>
        <v>164:1</v>
      </c>
      <c r="AA23" s="227"/>
      <c r="AB23" s="106">
        <f>'US 224 RAMP B MASTER'!$E64</f>
        <v>0.256</v>
      </c>
      <c r="AC23" s="107"/>
      <c r="AD23" s="106">
        <f>'US 224 RAMP B MASTER'!$G64</f>
        <v>0.016</v>
      </c>
      <c r="AE23" s="107"/>
      <c r="AF23" s="61">
        <f>'US 224 RAMP B MASTER'!$I64</f>
        <v>16</v>
      </c>
      <c r="AG23" s="32">
        <f>'US 224 RAMP B MASTER'!$J64</f>
        <v>92191.76</v>
      </c>
      <c r="AH23" s="104">
        <f>'US 224 RAMP B MASTER'!K64</f>
        <v>787.6912144610988</v>
      </c>
      <c r="AI23" s="105"/>
      <c r="AJ23" s="35"/>
      <c r="AK23" s="106"/>
      <c r="AL23" s="107"/>
      <c r="AM23" s="106"/>
      <c r="AN23" s="107"/>
      <c r="AO23" s="206"/>
      <c r="AP23" s="207"/>
      <c r="AQ23" s="104"/>
      <c r="AR23" s="105"/>
      <c r="AS23" s="78">
        <f>'US 224 RAMP B MASTER'!V64</f>
        <v>0</v>
      </c>
    </row>
    <row r="24" spans="1:45" s="6" customFormat="1" ht="12.75" customHeight="1">
      <c r="A24" s="104">
        <f>'US 224 RAMP B MASTER'!A24</f>
        <v>782.390158</v>
      </c>
      <c r="B24" s="105"/>
      <c r="C24" s="228" t="str">
        <f>'US 224 RAMP B MASTER'!C24</f>
        <v>243:1</v>
      </c>
      <c r="D24" s="227"/>
      <c r="E24" s="106">
        <f>'US 224 RAMP B MASTER'!E24</f>
        <v>0.46509</v>
      </c>
      <c r="F24" s="107"/>
      <c r="G24" s="106">
        <f>'US 224 RAMP B MASTER'!G24</f>
        <v>0.037</v>
      </c>
      <c r="H24" s="107"/>
      <c r="I24" s="61">
        <f>'US 224 RAMP B MASTER'!I24</f>
        <v>12.57</v>
      </c>
      <c r="J24" s="32">
        <f>'US 224 RAMP B MASTER'!J24</f>
        <v>91288.55</v>
      </c>
      <c r="K24" s="104">
        <f>'US 224 RAMP B MASTER'!K24</f>
        <v>781.925068</v>
      </c>
      <c r="L24" s="105"/>
      <c r="M24" s="35"/>
      <c r="N24" s="106"/>
      <c r="O24" s="107"/>
      <c r="P24" s="106"/>
      <c r="Q24" s="107"/>
      <c r="R24" s="230"/>
      <c r="S24" s="207"/>
      <c r="T24" s="104"/>
      <c r="U24" s="105"/>
      <c r="V24" s="42" t="str">
        <f>'US 224 RAMP B MASTER'!V24</f>
        <v>FS</v>
      </c>
      <c r="W24" s="3"/>
      <c r="X24" s="104">
        <f>'US 224 RAMP B MASTER'!$A65</f>
        <v>788.1806068710558</v>
      </c>
      <c r="Y24" s="105"/>
      <c r="Z24" s="228" t="str">
        <f>'US 224 RAMP B MASTER'!C65</f>
        <v>164:1</v>
      </c>
      <c r="AA24" s="227"/>
      <c r="AB24" s="106">
        <f>'US 224 RAMP B MASTER'!$E65</f>
        <v>0.20565536992837943</v>
      </c>
      <c r="AC24" s="107"/>
      <c r="AD24" s="106">
        <f>'US 224 RAMP B MASTER'!$G65</f>
        <v>0.012853460620523715</v>
      </c>
      <c r="AE24" s="107"/>
      <c r="AF24" s="61">
        <f>'US 224 RAMP B MASTER'!$I65</f>
        <v>16</v>
      </c>
      <c r="AG24" s="31">
        <f>'US 224 RAMP B MASTER'!$J65</f>
        <v>92200</v>
      </c>
      <c r="AH24" s="104">
        <f>'US 224 RAMP B MASTER'!K65</f>
        <v>787.9749515011274</v>
      </c>
      <c r="AI24" s="105"/>
      <c r="AJ24" s="35"/>
      <c r="AK24" s="106"/>
      <c r="AL24" s="107"/>
      <c r="AM24" s="106"/>
      <c r="AN24" s="107"/>
      <c r="AO24" s="206"/>
      <c r="AP24" s="207"/>
      <c r="AQ24" s="104"/>
      <c r="AR24" s="105"/>
      <c r="AS24" s="78">
        <f>'US 224 RAMP B MASTER'!V65</f>
        <v>0</v>
      </c>
    </row>
    <row r="25" spans="1:45" s="6" customFormat="1" ht="12.75" customHeight="1">
      <c r="A25" s="104">
        <f>'US 224 RAMP B MASTER'!A25</f>
        <v>782.30553</v>
      </c>
      <c r="B25" s="105"/>
      <c r="C25" s="228">
        <f>'US 224 RAMP B MASTER'!C25</f>
        <v>0</v>
      </c>
      <c r="D25" s="227"/>
      <c r="E25" s="106">
        <f>'US 224 RAMP B MASTER'!E25</f>
        <v>0.47322999999999993</v>
      </c>
      <c r="F25" s="107"/>
      <c r="G25" s="106">
        <f>'US 224 RAMP B MASTER'!G25</f>
        <v>0.037</v>
      </c>
      <c r="H25" s="107"/>
      <c r="I25" s="61">
        <f>'US 224 RAMP B MASTER'!I25</f>
        <v>12.79</v>
      </c>
      <c r="J25" s="31">
        <f>'US 224 RAMP B MASTER'!J25</f>
        <v>91300</v>
      </c>
      <c r="K25" s="104">
        <f>'US 224 RAMP B MASTER'!K25</f>
        <v>781.8323</v>
      </c>
      <c r="L25" s="105"/>
      <c r="M25" s="35"/>
      <c r="N25" s="106"/>
      <c r="O25" s="107"/>
      <c r="P25" s="106"/>
      <c r="Q25" s="107"/>
      <c r="R25" s="230"/>
      <c r="S25" s="207"/>
      <c r="T25" s="104"/>
      <c r="U25" s="105"/>
      <c r="V25" s="42">
        <f>'US 224 RAMP B MASTER'!V25</f>
        <v>0</v>
      </c>
      <c r="W25" s="3"/>
      <c r="X25" s="104">
        <f>'US 224 RAMP B MASTER'!$A66</f>
        <v>788.9191612441881</v>
      </c>
      <c r="Y25" s="105"/>
      <c r="Z25" s="228" t="str">
        <f>'US 224 RAMP B MASTER'!C66</f>
        <v>164:1</v>
      </c>
      <c r="AA25" s="227"/>
      <c r="AB25" s="106">
        <f>'US 224 RAMP B MASTER'!$E66</f>
        <v>0.05291073985681222</v>
      </c>
      <c r="AC25" s="107"/>
      <c r="AD25" s="106">
        <f>'US 224 RAMP B MASTER'!$G66</f>
        <v>0.0033069212410507635</v>
      </c>
      <c r="AE25" s="107"/>
      <c r="AF25" s="61">
        <f>'US 224 RAMP B MASTER'!$I66</f>
        <v>16</v>
      </c>
      <c r="AG25" s="31">
        <f>'US 224 RAMP B MASTER'!$J66</f>
        <v>92225</v>
      </c>
      <c r="AH25" s="104">
        <f>'US 224 RAMP B MASTER'!K66</f>
        <v>788.8662505043313</v>
      </c>
      <c r="AI25" s="105"/>
      <c r="AJ25" s="35"/>
      <c r="AK25" s="106"/>
      <c r="AL25" s="107"/>
      <c r="AM25" s="106"/>
      <c r="AN25" s="107"/>
      <c r="AO25" s="206"/>
      <c r="AP25" s="207"/>
      <c r="AQ25" s="104"/>
      <c r="AR25" s="105"/>
      <c r="AS25" s="78">
        <f>'US 224 RAMP B MASTER'!V66</f>
        <v>0</v>
      </c>
    </row>
    <row r="26" spans="1:45" s="6" customFormat="1" ht="12.75" customHeight="1">
      <c r="A26" s="104">
        <f>'US 224 RAMP B MASTER'!A26</f>
        <v>782.19641</v>
      </c>
      <c r="B26" s="105"/>
      <c r="C26" s="228">
        <f>'US 224 RAMP B MASTER'!C26</f>
        <v>0</v>
      </c>
      <c r="D26" s="227"/>
      <c r="E26" s="106">
        <f>'US 224 RAMP B MASTER'!E26</f>
        <v>0.49506</v>
      </c>
      <c r="F26" s="107"/>
      <c r="G26" s="106">
        <f>'US 224 RAMP B MASTER'!G26</f>
        <v>0.037</v>
      </c>
      <c r="H26" s="107"/>
      <c r="I26" s="61">
        <f>'US 224 RAMP B MASTER'!I26</f>
        <v>13.38</v>
      </c>
      <c r="J26" s="31">
        <f>'US 224 RAMP B MASTER'!J26</f>
        <v>91325</v>
      </c>
      <c r="K26" s="104">
        <f>'US 224 RAMP B MASTER'!K26</f>
        <v>781.70135</v>
      </c>
      <c r="L26" s="105"/>
      <c r="M26" s="35"/>
      <c r="N26" s="106"/>
      <c r="O26" s="107"/>
      <c r="P26" s="106"/>
      <c r="Q26" s="107"/>
      <c r="R26" s="230"/>
      <c r="S26" s="207"/>
      <c r="T26" s="104"/>
      <c r="U26" s="105"/>
      <c r="V26" s="42">
        <f>'US 224 RAMP B MASTER'!V26</f>
        <v>0</v>
      </c>
      <c r="W26" s="3"/>
      <c r="X26" s="104">
        <f>'US 224 RAMP B MASTER'!$A67</f>
        <v>789.1856763492799</v>
      </c>
      <c r="Y26" s="105"/>
      <c r="Z26" s="228" t="str">
        <f>'US 224 RAMP B MASTER'!C67</f>
        <v>164:1</v>
      </c>
      <c r="AA26" s="227"/>
      <c r="AB26" s="106">
        <f>'US 224 RAMP B MASTER'!$E67</f>
        <v>0</v>
      </c>
      <c r="AC26" s="107"/>
      <c r="AD26" s="106">
        <f>'US 224 RAMP B MASTER'!$G67</f>
        <v>0</v>
      </c>
      <c r="AE26" s="107"/>
      <c r="AF26" s="61">
        <f>'US 224 RAMP B MASTER'!$I67</f>
        <v>16</v>
      </c>
      <c r="AG26" s="32">
        <f>'US 224 RAMP B MASTER'!$J67</f>
        <v>92233.66</v>
      </c>
      <c r="AH26" s="104">
        <f>'US 224 RAMP B MASTER'!K67</f>
        <v>789.1856763492799</v>
      </c>
      <c r="AI26" s="105"/>
      <c r="AJ26" s="35"/>
      <c r="AK26" s="106"/>
      <c r="AL26" s="107"/>
      <c r="AM26" s="106"/>
      <c r="AN26" s="107"/>
      <c r="AO26" s="206"/>
      <c r="AP26" s="207"/>
      <c r="AQ26" s="104"/>
      <c r="AR26" s="105"/>
      <c r="AS26" s="78">
        <f>'US 224 RAMP B MASTER'!V67</f>
        <v>0</v>
      </c>
    </row>
    <row r="27" spans="1:45" s="6" customFormat="1" ht="12.75" customHeight="1">
      <c r="A27" s="104">
        <f>'US 224 RAMP B MASTER'!A27</f>
        <v>782.0932100000001</v>
      </c>
      <c r="B27" s="105"/>
      <c r="C27" s="228">
        <f>'US 224 RAMP B MASTER'!C27</f>
        <v>0</v>
      </c>
      <c r="D27" s="227"/>
      <c r="E27" s="106">
        <f>'US 224 RAMP B MASTER'!E27</f>
        <v>0.52281</v>
      </c>
      <c r="F27" s="107"/>
      <c r="G27" s="106">
        <f>'US 224 RAMP B MASTER'!G27</f>
        <v>0.037</v>
      </c>
      <c r="H27" s="107"/>
      <c r="I27" s="61">
        <f>'US 224 RAMP B MASTER'!I27</f>
        <v>14.13</v>
      </c>
      <c r="J27" s="31">
        <f>'US 224 RAMP B MASTER'!J27</f>
        <v>91350</v>
      </c>
      <c r="K27" s="104">
        <f>'US 224 RAMP B MASTER'!K27</f>
        <v>781.5704000000001</v>
      </c>
      <c r="L27" s="105"/>
      <c r="M27" s="35"/>
      <c r="N27" s="106"/>
      <c r="O27" s="107"/>
      <c r="P27" s="106"/>
      <c r="Q27" s="107"/>
      <c r="R27" s="230"/>
      <c r="S27" s="207"/>
      <c r="T27" s="104"/>
      <c r="U27" s="105"/>
      <c r="V27" s="42">
        <f>'US 224 RAMP B MASTER'!V27</f>
        <v>0</v>
      </c>
      <c r="W27" s="3"/>
      <c r="X27" s="104">
        <f>'US 224 RAMP B MASTER'!$A68</f>
        <v>789.7035246955564</v>
      </c>
      <c r="Y27" s="105"/>
      <c r="Z27" s="228" t="str">
        <f>'US 224 RAMP B MASTER'!C68</f>
        <v>164:1</v>
      </c>
      <c r="AA27" s="227"/>
      <c r="AB27" s="106">
        <f>'US 224 RAMP B MASTER'!$E68</f>
        <v>-0.09982254545452413</v>
      </c>
      <c r="AC27" s="107"/>
      <c r="AD27" s="106">
        <f>'US 224 RAMP B MASTER'!$G68</f>
        <v>-0.006238909090907758</v>
      </c>
      <c r="AE27" s="107"/>
      <c r="AF27" s="61">
        <f>'US 224 RAMP B MASTER'!$I68</f>
        <v>16</v>
      </c>
      <c r="AG27" s="31">
        <f>'US 224 RAMP B MASTER'!$J68</f>
        <v>92250</v>
      </c>
      <c r="AH27" s="104">
        <f>'US 224 RAMP B MASTER'!K68</f>
        <v>789.803347241011</v>
      </c>
      <c r="AI27" s="105"/>
      <c r="AJ27" s="35"/>
      <c r="AK27" s="106"/>
      <c r="AL27" s="107"/>
      <c r="AM27" s="106"/>
      <c r="AN27" s="107"/>
      <c r="AO27" s="206"/>
      <c r="AP27" s="207"/>
      <c r="AQ27" s="104"/>
      <c r="AR27" s="105"/>
      <c r="AS27" s="78">
        <f>'US 224 RAMP B MASTER'!V68</f>
        <v>0</v>
      </c>
    </row>
    <row r="28" spans="1:45" s="6" customFormat="1" ht="12.75" customHeight="1">
      <c r="A28" s="104">
        <f>'US 224 RAMP B MASTER'!A28</f>
        <v>781.9963000000001</v>
      </c>
      <c r="B28" s="105"/>
      <c r="C28" s="228">
        <f>'US 224 RAMP B MASTER'!C28</f>
        <v>0</v>
      </c>
      <c r="D28" s="227"/>
      <c r="E28" s="106">
        <f>'US 224 RAMP B MASTER'!E28</f>
        <v>0.55685</v>
      </c>
      <c r="F28" s="107"/>
      <c r="G28" s="106">
        <f>'US 224 RAMP B MASTER'!G28</f>
        <v>0.037</v>
      </c>
      <c r="H28" s="107"/>
      <c r="I28" s="61">
        <f>'US 224 RAMP B MASTER'!I28</f>
        <v>15.05</v>
      </c>
      <c r="J28" s="31">
        <f>'US 224 RAMP B MASTER'!J28</f>
        <v>91375</v>
      </c>
      <c r="K28" s="104">
        <f>'US 224 RAMP B MASTER'!K28</f>
        <v>781.4394500000001</v>
      </c>
      <c r="L28" s="105"/>
      <c r="M28" s="35"/>
      <c r="N28" s="106"/>
      <c r="O28" s="107"/>
      <c r="P28" s="106"/>
      <c r="Q28" s="107"/>
      <c r="R28" s="230"/>
      <c r="S28" s="207"/>
      <c r="T28" s="104"/>
      <c r="U28" s="105"/>
      <c r="V28" s="42">
        <f>'US 224 RAMP B MASTER'!V28</f>
        <v>0</v>
      </c>
      <c r="W28" s="3"/>
      <c r="X28" s="104">
        <f>'US 224 RAMP B MASTER'!$A69</f>
        <v>790.3659736872725</v>
      </c>
      <c r="Y28" s="105"/>
      <c r="Z28" s="228" t="str">
        <f>'US 224 RAMP B MASTER'!C69</f>
        <v>164:1</v>
      </c>
      <c r="AA28" s="227"/>
      <c r="AB28" s="106">
        <f>'US 224 RAMP B MASTER'!$E69</f>
        <v>-0.22512183272721756</v>
      </c>
      <c r="AC28" s="107"/>
      <c r="AD28" s="106">
        <f>'US 224 RAMP B MASTER'!$G69</f>
        <v>-0.014070114545451097</v>
      </c>
      <c r="AE28" s="107"/>
      <c r="AF28" s="61">
        <f>'US 224 RAMP B MASTER'!$I69</f>
        <v>16</v>
      </c>
      <c r="AG28" s="32">
        <f>'US 224 RAMP B MASTER'!$J69</f>
        <v>92270.5103</v>
      </c>
      <c r="AH28" s="104">
        <f>'US 224 RAMP B MASTER'!K69</f>
        <v>790.5910955199997</v>
      </c>
      <c r="AI28" s="105"/>
      <c r="AJ28" s="35"/>
      <c r="AK28" s="106"/>
      <c r="AL28" s="107"/>
      <c r="AM28" s="106"/>
      <c r="AN28" s="107"/>
      <c r="AO28" s="206"/>
      <c r="AP28" s="207"/>
      <c r="AQ28" s="104"/>
      <c r="AR28" s="105"/>
      <c r="AS28" s="78" t="str">
        <f>'US 224 RAMP B MASTER'!V69</f>
        <v>PC</v>
      </c>
    </row>
    <row r="29" spans="1:45" s="6" customFormat="1" ht="12.75" customHeight="1">
      <c r="A29" s="104">
        <f>'US 224 RAMP B MASTER'!A29</f>
        <v>781.9005</v>
      </c>
      <c r="B29" s="105"/>
      <c r="C29" s="228">
        <f>'US 224 RAMP B MASTER'!C29</f>
        <v>0</v>
      </c>
      <c r="D29" s="227"/>
      <c r="E29" s="106">
        <f>'US 224 RAMP B MASTER'!E29</f>
        <v>0.592</v>
      </c>
      <c r="F29" s="107"/>
      <c r="G29" s="106">
        <f>'US 224 RAMP B MASTER'!G29</f>
        <v>0.037</v>
      </c>
      <c r="H29" s="107"/>
      <c r="I29" s="61">
        <f>'US 224 RAMP B MASTER'!I29</f>
        <v>16</v>
      </c>
      <c r="J29" s="31">
        <f>'US 224 RAMP B MASTER'!J29</f>
        <v>91400</v>
      </c>
      <c r="K29" s="104">
        <f>'US 224 RAMP B MASTER'!K29</f>
        <v>781.3085</v>
      </c>
      <c r="L29" s="105"/>
      <c r="M29" s="35"/>
      <c r="N29" s="106"/>
      <c r="O29" s="107"/>
      <c r="P29" s="106"/>
      <c r="Q29" s="107"/>
      <c r="R29" s="230"/>
      <c r="S29" s="207"/>
      <c r="T29" s="104"/>
      <c r="U29" s="105"/>
      <c r="V29" s="42">
        <f>'US 224 RAMP B MASTER'!V29</f>
        <v>0</v>
      </c>
      <c r="W29" s="3"/>
      <c r="X29" s="104">
        <f>'US 224 RAMP B MASTER'!$A70</f>
        <v>790.5109501818182</v>
      </c>
      <c r="Y29" s="105"/>
      <c r="Z29" s="228" t="str">
        <f>'US 224 RAMP B MASTER'!C70</f>
        <v>164:1</v>
      </c>
      <c r="AA29" s="227"/>
      <c r="AB29" s="106">
        <f>'US 224 RAMP B MASTER'!$E70</f>
        <v>-0.25254981818179684</v>
      </c>
      <c r="AC29" s="107"/>
      <c r="AD29" s="106">
        <f>'US 224 RAMP B MASTER'!$G70</f>
        <v>-0.015784363636362302</v>
      </c>
      <c r="AE29" s="107"/>
      <c r="AF29" s="61">
        <f>'US 224 RAMP B MASTER'!$I70</f>
        <v>16</v>
      </c>
      <c r="AG29" s="31">
        <f>'US 224 RAMP B MASTER'!$J70</f>
        <v>92275</v>
      </c>
      <c r="AH29" s="104">
        <f>'US 224 RAMP B MASTER'!K70</f>
        <v>790.7635</v>
      </c>
      <c r="AI29" s="105"/>
      <c r="AJ29" s="35"/>
      <c r="AK29" s="106"/>
      <c r="AL29" s="109"/>
      <c r="AM29" s="106"/>
      <c r="AN29" s="107"/>
      <c r="AO29" s="206"/>
      <c r="AP29" s="207"/>
      <c r="AQ29" s="104"/>
      <c r="AR29" s="105"/>
      <c r="AS29" s="78">
        <f>'US 224 RAMP B MASTER'!V70</f>
        <v>0</v>
      </c>
    </row>
    <row r="30" spans="1:45" s="6" customFormat="1" ht="12.75" customHeight="1">
      <c r="A30" s="104">
        <f>'US 224 RAMP B MASTER'!A30</f>
        <v>781.770375</v>
      </c>
      <c r="B30" s="105"/>
      <c r="C30" s="228">
        <f>'US 224 RAMP B MASTER'!C30</f>
        <v>0</v>
      </c>
      <c r="D30" s="227"/>
      <c r="E30" s="106">
        <f>'US 224 RAMP B MASTER'!E30</f>
        <v>0.592</v>
      </c>
      <c r="F30" s="107"/>
      <c r="G30" s="106">
        <f>'US 224 RAMP B MASTER'!G30</f>
        <v>0.037</v>
      </c>
      <c r="H30" s="107"/>
      <c r="I30" s="61">
        <f>'US 224 RAMP B MASTER'!I30</f>
        <v>16</v>
      </c>
      <c r="J30" s="31">
        <f>'US 224 RAMP B MASTER'!J30</f>
        <v>91425</v>
      </c>
      <c r="K30" s="104">
        <f>'US 224 RAMP B MASTER'!K30</f>
        <v>781.178375</v>
      </c>
      <c r="L30" s="105"/>
      <c r="M30" s="35"/>
      <c r="N30" s="106"/>
      <c r="O30" s="107"/>
      <c r="P30" s="106"/>
      <c r="Q30" s="107"/>
      <c r="R30" s="206"/>
      <c r="S30" s="207"/>
      <c r="T30" s="104"/>
      <c r="U30" s="105"/>
      <c r="V30" s="42">
        <f>'US 224 RAMP B MASTER'!V30</f>
        <v>0</v>
      </c>
      <c r="W30" s="3"/>
      <c r="X30" s="104">
        <f>'US 224 RAMP B MASTER'!$A71</f>
        <v>790.9520440000001</v>
      </c>
      <c r="Y30" s="105"/>
      <c r="Z30" s="228" t="str">
        <f>'US 224 RAMP B MASTER'!C71</f>
        <v>164:1</v>
      </c>
      <c r="AA30" s="227"/>
      <c r="AB30" s="106">
        <f>'US 224 RAMP B MASTER'!$E71</f>
        <v>-0.336</v>
      </c>
      <c r="AC30" s="107"/>
      <c r="AD30" s="106">
        <f>'US 224 RAMP B MASTER'!$G71</f>
        <v>-0.021</v>
      </c>
      <c r="AE30" s="107"/>
      <c r="AF30" s="61">
        <f>'US 224 RAMP B MASTER'!$I71</f>
        <v>16</v>
      </c>
      <c r="AG30" s="32">
        <f>'US 224 RAMP B MASTER'!$J71</f>
        <v>92288.66</v>
      </c>
      <c r="AH30" s="104">
        <f>'US 224 RAMP B MASTER'!K71</f>
        <v>791.2880440000001</v>
      </c>
      <c r="AI30" s="105"/>
      <c r="AJ30" s="35"/>
      <c r="AK30" s="106"/>
      <c r="AL30" s="109"/>
      <c r="AM30" s="106"/>
      <c r="AN30" s="107"/>
      <c r="AO30" s="206"/>
      <c r="AP30" s="207"/>
      <c r="AQ30" s="104"/>
      <c r="AR30" s="105"/>
      <c r="AS30" s="78" t="str">
        <f>'US 224 RAMP B MASTER'!V71</f>
        <v>FS</v>
      </c>
    </row>
    <row r="31" spans="1:45" s="6" customFormat="1" ht="12.75" customHeight="1">
      <c r="A31" s="104">
        <f>'US 224 RAMP B MASTER'!A31</f>
        <v>781.6402499999999</v>
      </c>
      <c r="B31" s="105"/>
      <c r="C31" s="228">
        <f>'US 224 RAMP B MASTER'!C31</f>
        <v>0</v>
      </c>
      <c r="D31" s="227"/>
      <c r="E31" s="106">
        <f>'US 224 RAMP B MASTER'!E31</f>
        <v>0.592</v>
      </c>
      <c r="F31" s="107"/>
      <c r="G31" s="106">
        <f>'US 224 RAMP B MASTER'!G31</f>
        <v>0.037</v>
      </c>
      <c r="H31" s="107"/>
      <c r="I31" s="61">
        <f>'US 224 RAMP B MASTER'!I31</f>
        <v>16</v>
      </c>
      <c r="J31" s="31">
        <f>'US 224 RAMP B MASTER'!J31</f>
        <v>91450</v>
      </c>
      <c r="K31" s="104">
        <f>'US 224 RAMP B MASTER'!K31</f>
        <v>781.0482499999999</v>
      </c>
      <c r="L31" s="105"/>
      <c r="M31" s="35"/>
      <c r="N31" s="106"/>
      <c r="O31" s="107"/>
      <c r="P31" s="106"/>
      <c r="Q31" s="107"/>
      <c r="R31" s="206"/>
      <c r="S31" s="207"/>
      <c r="T31" s="104"/>
      <c r="U31" s="105"/>
      <c r="V31" s="42">
        <f>'US 224 RAMP B MASTER'!V31</f>
        <v>0</v>
      </c>
      <c r="W31" s="3"/>
      <c r="X31" s="104">
        <f>'US 224 RAMP B MASTER'!$A72</f>
        <v>791.3874999999999</v>
      </c>
      <c r="Y31" s="105"/>
      <c r="Z31" s="228">
        <f>'US 224 RAMP B MASTER'!C72</f>
        <v>0</v>
      </c>
      <c r="AA31" s="227"/>
      <c r="AB31" s="106">
        <f>'US 224 RAMP B MASTER'!$E72</f>
        <v>-0.336</v>
      </c>
      <c r="AC31" s="107"/>
      <c r="AD31" s="106">
        <f>'US 224 RAMP B MASTER'!$G72</f>
        <v>-0.021</v>
      </c>
      <c r="AE31" s="107"/>
      <c r="AF31" s="61">
        <f>'US 224 RAMP B MASTER'!$I72</f>
        <v>16</v>
      </c>
      <c r="AG31" s="31">
        <f>'US 224 RAMP B MASTER'!$J72</f>
        <v>92300</v>
      </c>
      <c r="AH31" s="104">
        <f>'US 224 RAMP B MASTER'!K72</f>
        <v>791.7235</v>
      </c>
      <c r="AI31" s="105"/>
      <c r="AJ31" s="35"/>
      <c r="AK31" s="106"/>
      <c r="AL31" s="109"/>
      <c r="AM31" s="106"/>
      <c r="AN31" s="107"/>
      <c r="AO31" s="206"/>
      <c r="AP31" s="207"/>
      <c r="AQ31" s="104"/>
      <c r="AR31" s="105"/>
      <c r="AS31" s="78">
        <f>'US 224 RAMP B MASTER'!V72</f>
        <v>0</v>
      </c>
    </row>
    <row r="32" spans="1:45" s="6" customFormat="1" ht="12.75" customHeight="1">
      <c r="A32" s="104">
        <f>'US 224 RAMP B MASTER'!A32</f>
        <v>781.510125</v>
      </c>
      <c r="B32" s="105"/>
      <c r="C32" s="228">
        <f>'US 224 RAMP B MASTER'!C32</f>
        <v>0</v>
      </c>
      <c r="D32" s="227"/>
      <c r="E32" s="106">
        <f>'US 224 RAMP B MASTER'!E32</f>
        <v>0.592</v>
      </c>
      <c r="F32" s="107"/>
      <c r="G32" s="106">
        <f>'US 224 RAMP B MASTER'!G32</f>
        <v>0.037</v>
      </c>
      <c r="H32" s="107"/>
      <c r="I32" s="61">
        <f>'US 224 RAMP B MASTER'!I32</f>
        <v>16</v>
      </c>
      <c r="J32" s="31">
        <f>'US 224 RAMP B MASTER'!J32</f>
        <v>91475</v>
      </c>
      <c r="K32" s="104">
        <f>'US 224 RAMP B MASTER'!K32</f>
        <v>780.918125</v>
      </c>
      <c r="L32" s="105"/>
      <c r="M32" s="35"/>
      <c r="N32" s="106"/>
      <c r="O32" s="107"/>
      <c r="P32" s="106"/>
      <c r="Q32" s="107"/>
      <c r="R32" s="206"/>
      <c r="S32" s="207"/>
      <c r="T32" s="104"/>
      <c r="U32" s="105"/>
      <c r="V32" s="42">
        <f>'US 224 RAMP B MASTER'!V32</f>
        <v>0</v>
      </c>
      <c r="W32" s="3"/>
      <c r="X32" s="104">
        <f>'US 224 RAMP B MASTER'!$A73</f>
        <v>792.3475</v>
      </c>
      <c r="Y32" s="105"/>
      <c r="Z32" s="228">
        <f>'US 224 RAMP B MASTER'!C73</f>
        <v>0</v>
      </c>
      <c r="AA32" s="227"/>
      <c r="AB32" s="106">
        <f>'US 224 RAMP B MASTER'!$E73</f>
        <v>-0.336</v>
      </c>
      <c r="AC32" s="107"/>
      <c r="AD32" s="106">
        <f>'US 224 RAMP B MASTER'!$G73</f>
        <v>-0.021</v>
      </c>
      <c r="AE32" s="107"/>
      <c r="AF32" s="61">
        <f>'US 224 RAMP B MASTER'!$I73</f>
        <v>16</v>
      </c>
      <c r="AG32" s="31">
        <f>'US 224 RAMP B MASTER'!$J73</f>
        <v>92325</v>
      </c>
      <c r="AH32" s="104">
        <f>'US 224 RAMP B MASTER'!K73</f>
        <v>792.6835</v>
      </c>
      <c r="AI32" s="105"/>
      <c r="AJ32" s="35"/>
      <c r="AK32" s="106"/>
      <c r="AL32" s="109"/>
      <c r="AM32" s="106"/>
      <c r="AN32" s="107"/>
      <c r="AO32" s="206"/>
      <c r="AP32" s="207"/>
      <c r="AQ32" s="104"/>
      <c r="AR32" s="105"/>
      <c r="AS32" s="78">
        <f>'US 224 RAMP B MASTER'!V73</f>
        <v>0</v>
      </c>
    </row>
    <row r="33" spans="1:45" s="6" customFormat="1" ht="12.75" customHeight="1">
      <c r="A33" s="104">
        <f>'US 224 RAMP B MASTER'!A33</f>
        <v>781.38</v>
      </c>
      <c r="B33" s="105"/>
      <c r="C33" s="228">
        <f>'US 224 RAMP B MASTER'!C33</f>
        <v>0</v>
      </c>
      <c r="D33" s="227"/>
      <c r="E33" s="106">
        <f>'US 224 RAMP B MASTER'!E33</f>
        <v>0.592</v>
      </c>
      <c r="F33" s="107"/>
      <c r="G33" s="106">
        <f>'US 224 RAMP B MASTER'!G33</f>
        <v>0.037</v>
      </c>
      <c r="H33" s="107"/>
      <c r="I33" s="61">
        <f>'US 224 RAMP B MASTER'!I33</f>
        <v>16</v>
      </c>
      <c r="J33" s="31">
        <f>'US 224 RAMP B MASTER'!J33</f>
        <v>91500</v>
      </c>
      <c r="K33" s="104">
        <f>'US 224 RAMP B MASTER'!K33</f>
        <v>780.788</v>
      </c>
      <c r="L33" s="105"/>
      <c r="M33" s="35"/>
      <c r="N33" s="106"/>
      <c r="O33" s="107"/>
      <c r="P33" s="106"/>
      <c r="Q33" s="107"/>
      <c r="R33" s="206"/>
      <c r="S33" s="207"/>
      <c r="T33" s="104"/>
      <c r="U33" s="105"/>
      <c r="V33" s="42">
        <f>'US 224 RAMP B MASTER'!V33</f>
        <v>0</v>
      </c>
      <c r="W33" s="3"/>
      <c r="X33" s="104">
        <f>'US 224 RAMP B MASTER'!$A74</f>
        <v>792.7315</v>
      </c>
      <c r="Y33" s="105"/>
      <c r="Z33" s="228" t="str">
        <f>'US 224 RAMP B MASTER'!C74</f>
        <v>162:1</v>
      </c>
      <c r="AA33" s="227"/>
      <c r="AB33" s="106">
        <f>'US 224 RAMP B MASTER'!$E74</f>
        <v>-0.336</v>
      </c>
      <c r="AC33" s="107"/>
      <c r="AD33" s="106">
        <f>'US 224 RAMP B MASTER'!$G74</f>
        <v>-0.021</v>
      </c>
      <c r="AE33" s="107"/>
      <c r="AF33" s="61">
        <f>'US 224 RAMP B MASTER'!$I74</f>
        <v>16</v>
      </c>
      <c r="AG33" s="32">
        <f>'US 224 RAMP B MASTER'!$J74</f>
        <v>92335</v>
      </c>
      <c r="AH33" s="104">
        <f>'US 224 RAMP B MASTER'!K74</f>
        <v>793.0675</v>
      </c>
      <c r="AI33" s="105"/>
      <c r="AJ33" s="35"/>
      <c r="AK33" s="106"/>
      <c r="AL33" s="109"/>
      <c r="AM33" s="106"/>
      <c r="AN33" s="107"/>
      <c r="AO33" s="206"/>
      <c r="AP33" s="207"/>
      <c r="AQ33" s="104"/>
      <c r="AR33" s="105"/>
      <c r="AS33" s="78" t="str">
        <f>'US 224 RAMP B MASTER'!V74</f>
        <v>FS</v>
      </c>
    </row>
    <row r="34" spans="1:45" s="6" customFormat="1" ht="12.75" customHeight="1">
      <c r="A34" s="104">
        <f>'US 224 RAMP B MASTER'!A34</f>
        <v>781.24085</v>
      </c>
      <c r="B34" s="105"/>
      <c r="C34" s="228">
        <f>'US 224 RAMP B MASTER'!C34</f>
        <v>0</v>
      </c>
      <c r="D34" s="227"/>
      <c r="E34" s="106">
        <f>'US 224 RAMP B MASTER'!E34</f>
        <v>0.592</v>
      </c>
      <c r="F34" s="107"/>
      <c r="G34" s="106">
        <f>'US 224 RAMP B MASTER'!G34</f>
        <v>0.037</v>
      </c>
      <c r="H34" s="107"/>
      <c r="I34" s="61">
        <f>'US 224 RAMP B MASTER'!I34</f>
        <v>16</v>
      </c>
      <c r="J34" s="31">
        <f>'US 224 RAMP B MASTER'!J34</f>
        <v>91525</v>
      </c>
      <c r="K34" s="104">
        <f>'US 224 RAMP B MASTER'!K34</f>
        <v>780.64885</v>
      </c>
      <c r="L34" s="105"/>
      <c r="M34" s="35"/>
      <c r="N34" s="106"/>
      <c r="O34" s="107"/>
      <c r="P34" s="106"/>
      <c r="Q34" s="107"/>
      <c r="R34" s="206"/>
      <c r="S34" s="207"/>
      <c r="T34" s="104"/>
      <c r="U34" s="105"/>
      <c r="V34" s="42">
        <f>'US 224 RAMP B MASTER'!V34</f>
        <v>0</v>
      </c>
      <c r="W34" s="3"/>
      <c r="X34" s="104">
        <f>'US 224 RAMP B MASTER'!$A75</f>
        <v>793.3999866716632</v>
      </c>
      <c r="Y34" s="105"/>
      <c r="Z34" s="228" t="str">
        <f>'US 224 RAMP B MASTER'!C75</f>
        <v>162:1</v>
      </c>
      <c r="AA34" s="227"/>
      <c r="AB34" s="106">
        <f>'US 224 RAMP B MASTER'!$E75</f>
        <v>-0.2435133283367756</v>
      </c>
      <c r="AC34" s="107"/>
      <c r="AD34" s="106">
        <f>'US 224 RAMP B MASTER'!$G75</f>
        <v>-0.015219583021048476</v>
      </c>
      <c r="AE34" s="107"/>
      <c r="AF34" s="61">
        <f>'US 224 RAMP B MASTER'!$I75</f>
        <v>16</v>
      </c>
      <c r="AG34" s="31">
        <f>'US 224 RAMP B MASTER'!$J75</f>
        <v>92350</v>
      </c>
      <c r="AH34" s="104">
        <f>'US 224 RAMP B MASTER'!K75</f>
        <v>793.6435</v>
      </c>
      <c r="AI34" s="105"/>
      <c r="AJ34" s="35"/>
      <c r="AK34" s="106"/>
      <c r="AL34" s="107"/>
      <c r="AM34" s="106"/>
      <c r="AN34" s="107"/>
      <c r="AO34" s="206"/>
      <c r="AP34" s="207"/>
      <c r="AQ34" s="104"/>
      <c r="AR34" s="105"/>
      <c r="AS34" s="78">
        <f>'US 224 RAMP B MASTER'!V75</f>
        <v>0</v>
      </c>
    </row>
    <row r="35" spans="1:45" s="6" customFormat="1" ht="12.75" customHeight="1">
      <c r="A35" s="104">
        <f>'US 224 RAMP B MASTER'!A35</f>
        <v>781.1017</v>
      </c>
      <c r="B35" s="105"/>
      <c r="C35" s="228">
        <f>'US 224 RAMP B MASTER'!C35</f>
        <v>0</v>
      </c>
      <c r="D35" s="227"/>
      <c r="E35" s="106">
        <f>'US 224 RAMP B MASTER'!E35</f>
        <v>0.592</v>
      </c>
      <c r="F35" s="107"/>
      <c r="G35" s="106">
        <f>'US 224 RAMP B MASTER'!G35</f>
        <v>0.037</v>
      </c>
      <c r="H35" s="107"/>
      <c r="I35" s="61">
        <f>'US 224 RAMP B MASTER'!I35</f>
        <v>16</v>
      </c>
      <c r="J35" s="31">
        <f>'US 224 RAMP B MASTER'!J35</f>
        <v>91550</v>
      </c>
      <c r="K35" s="104">
        <f>'US 224 RAMP B MASTER'!K35</f>
        <v>780.5097000000001</v>
      </c>
      <c r="L35" s="105"/>
      <c r="M35" s="35"/>
      <c r="N35" s="106"/>
      <c r="O35" s="107"/>
      <c r="P35" s="106"/>
      <c r="Q35" s="107"/>
      <c r="R35" s="206"/>
      <c r="S35" s="207"/>
      <c r="T35" s="104"/>
      <c r="U35" s="105"/>
      <c r="V35" s="42">
        <f>'US 224 RAMP B MASTER'!V35</f>
        <v>0</v>
      </c>
      <c r="W35" s="3"/>
      <c r="X35" s="104">
        <f>'US 224 RAMP B MASTER'!$A76</f>
        <v>794.2002142399998</v>
      </c>
      <c r="Y35" s="105"/>
      <c r="Z35" s="228" t="str">
        <f>'US 224 RAMP B MASTER'!C76</f>
        <v>162:1</v>
      </c>
      <c r="AA35" s="227"/>
      <c r="AB35" s="106">
        <f>'US 224 RAMP B MASTER'!$E76</f>
        <v>-0.1328</v>
      </c>
      <c r="AC35" s="107"/>
      <c r="AD35" s="106">
        <f>'US 224 RAMP B MASTER'!$G76</f>
        <v>-0.0083</v>
      </c>
      <c r="AE35" s="107"/>
      <c r="AF35" s="61">
        <f>'US 224 RAMP B MASTER'!$I76</f>
        <v>16</v>
      </c>
      <c r="AG35" s="32">
        <f>'US 224 RAMP B MASTER'!$J76</f>
        <v>92367.9561</v>
      </c>
      <c r="AH35" s="104">
        <f>'US 224 RAMP B MASTER'!K76</f>
        <v>794.3330142399998</v>
      </c>
      <c r="AI35" s="105"/>
      <c r="AJ35" s="35"/>
      <c r="AK35" s="106"/>
      <c r="AL35" s="107"/>
      <c r="AM35" s="106"/>
      <c r="AN35" s="107"/>
      <c r="AO35" s="206"/>
      <c r="AP35" s="207"/>
      <c r="AQ35" s="104"/>
      <c r="AR35" s="105"/>
      <c r="AS35" s="78" t="str">
        <f>'US 224 RAMP B MASTER'!V76</f>
        <v>PT</v>
      </c>
    </row>
    <row r="36" spans="1:45" s="6" customFormat="1" ht="12.75" customHeight="1">
      <c r="A36" s="104">
        <f>'US 224 RAMP B MASTER'!A36</f>
        <v>780.96255</v>
      </c>
      <c r="B36" s="105"/>
      <c r="C36" s="228">
        <f>'US 224 RAMP B MASTER'!C36</f>
        <v>0</v>
      </c>
      <c r="D36" s="227"/>
      <c r="E36" s="106">
        <f>'US 224 RAMP B MASTER'!E36</f>
        <v>0.592</v>
      </c>
      <c r="F36" s="107"/>
      <c r="G36" s="106">
        <f>'US 224 RAMP B MASTER'!G36</f>
        <v>0.037</v>
      </c>
      <c r="H36" s="107"/>
      <c r="I36" s="61">
        <f>'US 224 RAMP B MASTER'!I36</f>
        <v>16</v>
      </c>
      <c r="J36" s="31">
        <f>'US 224 RAMP B MASTER'!J36</f>
        <v>91575</v>
      </c>
      <c r="K36" s="104">
        <f>'US 224 RAMP B MASTER'!K36</f>
        <v>780.37055</v>
      </c>
      <c r="L36" s="105"/>
      <c r="M36" s="35"/>
      <c r="N36" s="106"/>
      <c r="O36" s="107"/>
      <c r="P36" s="106"/>
      <c r="Q36" s="107"/>
      <c r="R36" s="206"/>
      <c r="S36" s="207"/>
      <c r="T36" s="104"/>
      <c r="U36" s="105"/>
      <c r="V36" s="42">
        <f>'US 224 RAMP B MASTER'!V36</f>
        <v>0</v>
      </c>
      <c r="W36" s="3"/>
      <c r="X36" s="104"/>
      <c r="Y36" s="105"/>
      <c r="Z36" s="228"/>
      <c r="AA36" s="227"/>
      <c r="AB36" s="106"/>
      <c r="AC36" s="107"/>
      <c r="AD36" s="106"/>
      <c r="AE36" s="107"/>
      <c r="AF36" s="61"/>
      <c r="AG36" s="31"/>
      <c r="AH36" s="104"/>
      <c r="AI36" s="105"/>
      <c r="AJ36" s="35"/>
      <c r="AK36" s="106"/>
      <c r="AL36" s="107"/>
      <c r="AM36" s="106"/>
      <c r="AN36" s="107"/>
      <c r="AO36" s="206"/>
      <c r="AP36" s="207"/>
      <c r="AQ36" s="104"/>
      <c r="AR36" s="105"/>
      <c r="AS36" s="78"/>
    </row>
    <row r="37" spans="1:45" s="6" customFormat="1" ht="12.75" customHeight="1">
      <c r="A37" s="104">
        <f>'US 224 RAMP B MASTER'!A37</f>
        <v>780.8234</v>
      </c>
      <c r="B37" s="105"/>
      <c r="C37" s="228">
        <f>'US 224 RAMP B MASTER'!C37</f>
        <v>0</v>
      </c>
      <c r="D37" s="227"/>
      <c r="E37" s="106">
        <f>'US 224 RAMP B MASTER'!E37</f>
        <v>0.592</v>
      </c>
      <c r="F37" s="107"/>
      <c r="G37" s="106">
        <f>'US 224 RAMP B MASTER'!G37</f>
        <v>0.037</v>
      </c>
      <c r="H37" s="107"/>
      <c r="I37" s="61">
        <f>'US 224 RAMP B MASTER'!I37</f>
        <v>16</v>
      </c>
      <c r="J37" s="31">
        <f>'US 224 RAMP B MASTER'!J37</f>
        <v>91600</v>
      </c>
      <c r="K37" s="104">
        <f>'US 224 RAMP B MASTER'!K37</f>
        <v>780.2314</v>
      </c>
      <c r="L37" s="105"/>
      <c r="M37" s="35"/>
      <c r="N37" s="106"/>
      <c r="O37" s="107"/>
      <c r="P37" s="106"/>
      <c r="Q37" s="107"/>
      <c r="R37" s="206"/>
      <c r="S37" s="207"/>
      <c r="T37" s="104"/>
      <c r="U37" s="105"/>
      <c r="V37" s="42">
        <f>'US 224 RAMP B MASTER'!V37</f>
        <v>0</v>
      </c>
      <c r="W37" s="3"/>
      <c r="X37" s="104"/>
      <c r="Y37" s="105"/>
      <c r="Z37" s="228"/>
      <c r="AA37" s="227"/>
      <c r="AB37" s="106"/>
      <c r="AC37" s="107"/>
      <c r="AD37" s="106"/>
      <c r="AE37" s="107"/>
      <c r="AF37" s="61"/>
      <c r="AG37" s="31"/>
      <c r="AH37" s="104"/>
      <c r="AI37" s="105"/>
      <c r="AJ37" s="35"/>
      <c r="AK37" s="106"/>
      <c r="AL37" s="107"/>
      <c r="AM37" s="106"/>
      <c r="AN37" s="107"/>
      <c r="AO37" s="206"/>
      <c r="AP37" s="207"/>
      <c r="AQ37" s="104"/>
      <c r="AR37" s="105"/>
      <c r="AS37" s="78"/>
    </row>
    <row r="38" spans="1:45" s="6" customFormat="1" ht="12.75" customHeight="1">
      <c r="A38" s="104">
        <f>'US 224 RAMP B MASTER'!A38</f>
        <v>780.68425</v>
      </c>
      <c r="B38" s="105"/>
      <c r="C38" s="228">
        <f>'US 224 RAMP B MASTER'!C38</f>
        <v>0</v>
      </c>
      <c r="D38" s="227"/>
      <c r="E38" s="106">
        <f>'US 224 RAMP B MASTER'!E38</f>
        <v>0.592</v>
      </c>
      <c r="F38" s="107"/>
      <c r="G38" s="106">
        <f>'US 224 RAMP B MASTER'!G38</f>
        <v>0.037</v>
      </c>
      <c r="H38" s="107"/>
      <c r="I38" s="61">
        <f>'US 224 RAMP B MASTER'!I38</f>
        <v>16</v>
      </c>
      <c r="J38" s="31">
        <f>'US 224 RAMP B MASTER'!J38</f>
        <v>91625</v>
      </c>
      <c r="K38" s="104">
        <f>'US 224 RAMP B MASTER'!K38</f>
        <v>780.09225</v>
      </c>
      <c r="L38" s="105"/>
      <c r="M38" s="35"/>
      <c r="N38" s="106"/>
      <c r="O38" s="107"/>
      <c r="P38" s="106"/>
      <c r="Q38" s="107"/>
      <c r="R38" s="206"/>
      <c r="S38" s="207"/>
      <c r="T38" s="104"/>
      <c r="U38" s="105"/>
      <c r="V38" s="42">
        <f>'US 224 RAMP B MASTER'!V38</f>
        <v>0</v>
      </c>
      <c r="W38" s="3"/>
      <c r="X38" s="104"/>
      <c r="Y38" s="105"/>
      <c r="Z38" s="228"/>
      <c r="AA38" s="227"/>
      <c r="AB38" s="106"/>
      <c r="AC38" s="107"/>
      <c r="AD38" s="106"/>
      <c r="AE38" s="107"/>
      <c r="AF38" s="61"/>
      <c r="AG38" s="31"/>
      <c r="AH38" s="104"/>
      <c r="AI38" s="105"/>
      <c r="AJ38" s="35"/>
      <c r="AK38" s="106"/>
      <c r="AL38" s="107"/>
      <c r="AM38" s="106"/>
      <c r="AN38" s="107"/>
      <c r="AO38" s="206"/>
      <c r="AP38" s="207"/>
      <c r="AQ38" s="104"/>
      <c r="AR38" s="105"/>
      <c r="AS38" s="78"/>
    </row>
    <row r="39" spans="1:45" s="6" customFormat="1" ht="12.75" customHeight="1">
      <c r="A39" s="104">
        <f>'US 224 RAMP B MASTER'!A39</f>
        <v>780.5452</v>
      </c>
      <c r="B39" s="105"/>
      <c r="C39" s="228">
        <f>'US 224 RAMP B MASTER'!C39</f>
        <v>0</v>
      </c>
      <c r="D39" s="227"/>
      <c r="E39" s="106">
        <f>'US 224 RAMP B MASTER'!E39</f>
        <v>0.592</v>
      </c>
      <c r="F39" s="107"/>
      <c r="G39" s="106">
        <f>'US 224 RAMP B MASTER'!G39</f>
        <v>0.037</v>
      </c>
      <c r="H39" s="107"/>
      <c r="I39" s="61">
        <f>'US 224 RAMP B MASTER'!I39</f>
        <v>16</v>
      </c>
      <c r="J39" s="31">
        <f>'US 224 RAMP B MASTER'!J39</f>
        <v>91650</v>
      </c>
      <c r="K39" s="104">
        <f>'US 224 RAMP B MASTER'!K39</f>
        <v>779.9532</v>
      </c>
      <c r="L39" s="105"/>
      <c r="M39" s="35"/>
      <c r="N39" s="106"/>
      <c r="O39" s="107"/>
      <c r="P39" s="106"/>
      <c r="Q39" s="107"/>
      <c r="R39" s="206"/>
      <c r="S39" s="207"/>
      <c r="T39" s="104"/>
      <c r="U39" s="105"/>
      <c r="V39" s="42">
        <f>'US 224 RAMP B MASTER'!V39</f>
        <v>0</v>
      </c>
      <c r="W39" s="3"/>
      <c r="X39" s="104"/>
      <c r="Y39" s="105"/>
      <c r="Z39" s="228"/>
      <c r="AA39" s="227"/>
      <c r="AB39" s="106"/>
      <c r="AC39" s="107"/>
      <c r="AD39" s="106"/>
      <c r="AE39" s="107"/>
      <c r="AF39" s="61"/>
      <c r="AG39" s="31"/>
      <c r="AH39" s="104"/>
      <c r="AI39" s="105"/>
      <c r="AJ39" s="35"/>
      <c r="AK39" s="106"/>
      <c r="AL39" s="107"/>
      <c r="AM39" s="106"/>
      <c r="AN39" s="107"/>
      <c r="AO39" s="206"/>
      <c r="AP39" s="207"/>
      <c r="AQ39" s="104"/>
      <c r="AR39" s="105"/>
      <c r="AS39" s="78"/>
    </row>
    <row r="40" spans="1:45" s="6" customFormat="1" ht="12.75" customHeight="1">
      <c r="A40" s="104">
        <f>'US 224 RAMP B MASTER'!A40</f>
        <v>780.4289488667379</v>
      </c>
      <c r="B40" s="105"/>
      <c r="C40" s="228">
        <f>'US 224 RAMP B MASTER'!C40</f>
        <v>0</v>
      </c>
      <c r="D40" s="227"/>
      <c r="E40" s="106">
        <f>'US 224 RAMP B MASTER'!E40</f>
        <v>0.592</v>
      </c>
      <c r="F40" s="107"/>
      <c r="G40" s="106">
        <f>'US 224 RAMP B MASTER'!G40</f>
        <v>0.037</v>
      </c>
      <c r="H40" s="107"/>
      <c r="I40" s="61">
        <f>'US 224 RAMP B MASTER'!I40</f>
        <v>16</v>
      </c>
      <c r="J40" s="31">
        <f>'US 224 RAMP B MASTER'!J40</f>
        <v>91675</v>
      </c>
      <c r="K40" s="104">
        <f>'US 224 RAMP B MASTER'!K40</f>
        <v>779.8369488667379</v>
      </c>
      <c r="L40" s="105"/>
      <c r="M40" s="35"/>
      <c r="N40" s="106"/>
      <c r="O40" s="107"/>
      <c r="P40" s="106"/>
      <c r="Q40" s="107"/>
      <c r="R40" s="206"/>
      <c r="S40" s="207"/>
      <c r="T40" s="104"/>
      <c r="U40" s="105"/>
      <c r="V40" s="42">
        <f>'US 224 RAMP B MASTER'!V40</f>
        <v>0</v>
      </c>
      <c r="W40" s="3"/>
      <c r="X40" s="104"/>
      <c r="Y40" s="105"/>
      <c r="Z40" s="228"/>
      <c r="AA40" s="227"/>
      <c r="AB40" s="106"/>
      <c r="AC40" s="107"/>
      <c r="AD40" s="106"/>
      <c r="AE40" s="107"/>
      <c r="AF40" s="61"/>
      <c r="AG40" s="31"/>
      <c r="AH40" s="104"/>
      <c r="AI40" s="105"/>
      <c r="AJ40" s="35"/>
      <c r="AK40" s="106"/>
      <c r="AL40" s="107"/>
      <c r="AM40" s="106"/>
      <c r="AN40" s="107"/>
      <c r="AO40" s="206"/>
      <c r="AP40" s="207"/>
      <c r="AQ40" s="104"/>
      <c r="AR40" s="105"/>
      <c r="AS40" s="78"/>
    </row>
    <row r="41" spans="1:45" s="6" customFormat="1" ht="12.75" customHeight="1">
      <c r="A41" s="104">
        <f>'US 224 RAMP B MASTER'!A41</f>
        <v>780.3584954669516</v>
      </c>
      <c r="B41" s="105"/>
      <c r="C41" s="228">
        <f>'US 224 RAMP B MASTER'!C41</f>
        <v>0</v>
      </c>
      <c r="D41" s="227"/>
      <c r="E41" s="106">
        <f>'US 224 RAMP B MASTER'!E41</f>
        <v>0.592</v>
      </c>
      <c r="F41" s="107"/>
      <c r="G41" s="106">
        <f>'US 224 RAMP B MASTER'!G41</f>
        <v>0.037</v>
      </c>
      <c r="H41" s="107"/>
      <c r="I41" s="61">
        <f>'US 224 RAMP B MASTER'!I41</f>
        <v>16</v>
      </c>
      <c r="J41" s="31">
        <f>'US 224 RAMP B MASTER'!J41</f>
        <v>91700</v>
      </c>
      <c r="K41" s="104">
        <f>'US 224 RAMP B MASTER'!K41</f>
        <v>779.7664954669516</v>
      </c>
      <c r="L41" s="105"/>
      <c r="M41" s="35"/>
      <c r="N41" s="106"/>
      <c r="O41" s="107"/>
      <c r="P41" s="106"/>
      <c r="Q41" s="107"/>
      <c r="R41" s="206"/>
      <c r="S41" s="207"/>
      <c r="T41" s="104"/>
      <c r="U41" s="105"/>
      <c r="V41" s="42">
        <f>'US 224 RAMP B MASTER'!V41</f>
        <v>0</v>
      </c>
      <c r="W41" s="3"/>
      <c r="X41" s="104"/>
      <c r="Y41" s="105"/>
      <c r="Z41" s="228"/>
      <c r="AA41" s="227"/>
      <c r="AB41" s="106"/>
      <c r="AC41" s="107"/>
      <c r="AD41" s="106"/>
      <c r="AE41" s="107"/>
      <c r="AF41" s="61"/>
      <c r="AG41" s="31"/>
      <c r="AH41" s="104"/>
      <c r="AI41" s="105"/>
      <c r="AJ41" s="35"/>
      <c r="AK41" s="106"/>
      <c r="AL41" s="107"/>
      <c r="AM41" s="106"/>
      <c r="AN41" s="107"/>
      <c r="AO41" s="206"/>
      <c r="AP41" s="207"/>
      <c r="AQ41" s="104"/>
      <c r="AR41" s="105"/>
      <c r="AS41" s="78"/>
    </row>
    <row r="42" spans="1:45" s="6" customFormat="1" ht="12.75" customHeight="1">
      <c r="A42" s="104">
        <f>'US 224 RAMP B MASTER'!A42</f>
        <v>780.3338398006408</v>
      </c>
      <c r="B42" s="105"/>
      <c r="C42" s="228">
        <f>'US 224 RAMP B MASTER'!C42</f>
        <v>0</v>
      </c>
      <c r="D42" s="227"/>
      <c r="E42" s="106">
        <f>'US 224 RAMP B MASTER'!E42</f>
        <v>0.592</v>
      </c>
      <c r="F42" s="107"/>
      <c r="G42" s="106">
        <f>'US 224 RAMP B MASTER'!G42</f>
        <v>0.037</v>
      </c>
      <c r="H42" s="107"/>
      <c r="I42" s="61">
        <f>'US 224 RAMP B MASTER'!I42</f>
        <v>16</v>
      </c>
      <c r="J42" s="31">
        <f>'US 224 RAMP B MASTER'!J42</f>
        <v>91725</v>
      </c>
      <c r="K42" s="104">
        <f>'US 224 RAMP B MASTER'!K42</f>
        <v>779.7418398006408</v>
      </c>
      <c r="L42" s="105"/>
      <c r="M42" s="35"/>
      <c r="N42" s="106"/>
      <c r="O42" s="107"/>
      <c r="P42" s="106"/>
      <c r="Q42" s="107"/>
      <c r="R42" s="206"/>
      <c r="S42" s="207"/>
      <c r="T42" s="104"/>
      <c r="U42" s="105"/>
      <c r="V42" s="42">
        <f>'US 224 RAMP B MASTER'!V42</f>
        <v>0</v>
      </c>
      <c r="W42" s="3"/>
      <c r="X42" s="104"/>
      <c r="Y42" s="105"/>
      <c r="Z42" s="193"/>
      <c r="AA42" s="114"/>
      <c r="AB42" s="106"/>
      <c r="AC42" s="107"/>
      <c r="AD42" s="106"/>
      <c r="AE42" s="107"/>
      <c r="AF42" s="35"/>
      <c r="AG42" s="32"/>
      <c r="AH42" s="104"/>
      <c r="AI42" s="105"/>
      <c r="AJ42" s="35"/>
      <c r="AK42" s="106"/>
      <c r="AL42" s="107"/>
      <c r="AM42" s="106"/>
      <c r="AN42" s="107"/>
      <c r="AO42" s="206"/>
      <c r="AP42" s="207"/>
      <c r="AQ42" s="104"/>
      <c r="AR42" s="105"/>
      <c r="AS42" s="78"/>
    </row>
    <row r="43" spans="1:45" s="6" customFormat="1" ht="12.75" customHeight="1">
      <c r="A43" s="104">
        <f>'US 224 RAMP B MASTER'!A43</f>
        <v>780.3549818678059</v>
      </c>
      <c r="B43" s="105"/>
      <c r="C43" s="228">
        <f>'US 224 RAMP B MASTER'!C43</f>
        <v>0</v>
      </c>
      <c r="D43" s="227"/>
      <c r="E43" s="106">
        <f>'US 224 RAMP B MASTER'!E43</f>
        <v>0.592</v>
      </c>
      <c r="F43" s="107"/>
      <c r="G43" s="106">
        <f>'US 224 RAMP B MASTER'!G43</f>
        <v>0.037</v>
      </c>
      <c r="H43" s="107"/>
      <c r="I43" s="61">
        <f>'US 224 RAMP B MASTER'!I43</f>
        <v>16</v>
      </c>
      <c r="J43" s="31">
        <f>'US 224 RAMP B MASTER'!J43</f>
        <v>91750</v>
      </c>
      <c r="K43" s="104">
        <f>'US 224 RAMP B MASTER'!K43</f>
        <v>779.7629818678059</v>
      </c>
      <c r="L43" s="105"/>
      <c r="M43" s="35"/>
      <c r="N43" s="106"/>
      <c r="O43" s="107"/>
      <c r="P43" s="106"/>
      <c r="Q43" s="107"/>
      <c r="R43" s="206"/>
      <c r="S43" s="207"/>
      <c r="T43" s="104"/>
      <c r="U43" s="105"/>
      <c r="V43" s="42">
        <f>'US 224 RAMP B MASTER'!V43</f>
        <v>0</v>
      </c>
      <c r="W43" s="3"/>
      <c r="X43" s="104"/>
      <c r="Y43" s="105"/>
      <c r="Z43" s="193"/>
      <c r="AA43" s="114"/>
      <c r="AB43" s="106"/>
      <c r="AC43" s="107"/>
      <c r="AD43" s="106"/>
      <c r="AE43" s="107"/>
      <c r="AF43" s="35"/>
      <c r="AG43" s="32"/>
      <c r="AH43" s="104"/>
      <c r="AI43" s="105"/>
      <c r="AJ43" s="35"/>
      <c r="AK43" s="106"/>
      <c r="AL43" s="107"/>
      <c r="AM43" s="106"/>
      <c r="AN43" s="107"/>
      <c r="AO43" s="206"/>
      <c r="AP43" s="207"/>
      <c r="AQ43" s="104"/>
      <c r="AR43" s="105"/>
      <c r="AS43" s="78"/>
    </row>
    <row r="44" spans="1:45" s="6" customFormat="1" ht="12.75" customHeight="1">
      <c r="A44" s="104">
        <f>'US 224 RAMP B MASTER'!A44</f>
        <v>780.4219216684467</v>
      </c>
      <c r="B44" s="105"/>
      <c r="C44" s="228">
        <f>'US 224 RAMP B MASTER'!C44</f>
        <v>0</v>
      </c>
      <c r="D44" s="227"/>
      <c r="E44" s="106">
        <f>'US 224 RAMP B MASTER'!E44</f>
        <v>0.592</v>
      </c>
      <c r="F44" s="107"/>
      <c r="G44" s="106">
        <f>'US 224 RAMP B MASTER'!G44</f>
        <v>0.037</v>
      </c>
      <c r="H44" s="107"/>
      <c r="I44" s="61">
        <f>'US 224 RAMP B MASTER'!I44</f>
        <v>16</v>
      </c>
      <c r="J44" s="31">
        <f>'US 224 RAMP B MASTER'!J44</f>
        <v>91775</v>
      </c>
      <c r="K44" s="104">
        <f>'US 224 RAMP B MASTER'!K44</f>
        <v>779.8299216684467</v>
      </c>
      <c r="L44" s="105"/>
      <c r="M44" s="35"/>
      <c r="N44" s="106"/>
      <c r="O44" s="107"/>
      <c r="P44" s="106"/>
      <c r="Q44" s="107"/>
      <c r="R44" s="206"/>
      <c r="S44" s="207"/>
      <c r="T44" s="104"/>
      <c r="U44" s="105"/>
      <c r="V44" s="42">
        <f>'US 224 RAMP B MASTER'!V44</f>
        <v>0</v>
      </c>
      <c r="W44" s="3"/>
      <c r="X44" s="104"/>
      <c r="Y44" s="105"/>
      <c r="Z44" s="193"/>
      <c r="AA44" s="114"/>
      <c r="AB44" s="106"/>
      <c r="AC44" s="107"/>
      <c r="AD44" s="106"/>
      <c r="AE44" s="107"/>
      <c r="AF44" s="35"/>
      <c r="AG44" s="32"/>
      <c r="AH44" s="104"/>
      <c r="AI44" s="105"/>
      <c r="AJ44" s="35"/>
      <c r="AK44" s="106"/>
      <c r="AL44" s="107"/>
      <c r="AM44" s="106"/>
      <c r="AN44" s="107"/>
      <c r="AO44" s="206"/>
      <c r="AP44" s="207"/>
      <c r="AQ44" s="104"/>
      <c r="AR44" s="105"/>
      <c r="AS44" s="78"/>
    </row>
    <row r="45" spans="1:45" s="6" customFormat="1" ht="12.75" customHeight="1">
      <c r="A45" s="104">
        <f>'US 224 RAMP B MASTER'!A45</f>
        <v>780.5346592025633</v>
      </c>
      <c r="B45" s="105"/>
      <c r="C45" s="228">
        <f>'US 224 RAMP B MASTER'!C45</f>
        <v>0</v>
      </c>
      <c r="D45" s="227"/>
      <c r="E45" s="106">
        <f>'US 224 RAMP B MASTER'!E45</f>
        <v>0.592</v>
      </c>
      <c r="F45" s="107"/>
      <c r="G45" s="106">
        <f>'US 224 RAMP B MASTER'!G45</f>
        <v>0.037</v>
      </c>
      <c r="H45" s="107"/>
      <c r="I45" s="61">
        <f>'US 224 RAMP B MASTER'!I45</f>
        <v>16</v>
      </c>
      <c r="J45" s="31">
        <f>'US 224 RAMP B MASTER'!J45</f>
        <v>91800</v>
      </c>
      <c r="K45" s="104">
        <f>'US 224 RAMP B MASTER'!K45</f>
        <v>779.9426592025633</v>
      </c>
      <c r="L45" s="105"/>
      <c r="M45" s="35"/>
      <c r="N45" s="106"/>
      <c r="O45" s="107"/>
      <c r="P45" s="106"/>
      <c r="Q45" s="107"/>
      <c r="R45" s="230"/>
      <c r="S45" s="207"/>
      <c r="T45" s="104"/>
      <c r="U45" s="105"/>
      <c r="V45" s="42">
        <f>'US 224 RAMP B MASTER'!V45</f>
        <v>0</v>
      </c>
      <c r="W45" s="3"/>
      <c r="X45" s="104"/>
      <c r="Y45" s="105"/>
      <c r="Z45" s="193"/>
      <c r="AA45" s="114"/>
      <c r="AB45" s="106"/>
      <c r="AC45" s="107"/>
      <c r="AD45" s="106"/>
      <c r="AE45" s="107"/>
      <c r="AF45" s="35"/>
      <c r="AG45" s="32"/>
      <c r="AH45" s="104"/>
      <c r="AI45" s="105"/>
      <c r="AJ45" s="35"/>
      <c r="AK45" s="106"/>
      <c r="AL45" s="107"/>
      <c r="AM45" s="106"/>
      <c r="AN45" s="107"/>
      <c r="AO45" s="206"/>
      <c r="AP45" s="207"/>
      <c r="AQ45" s="104"/>
      <c r="AR45" s="105"/>
      <c r="AS45" s="78"/>
    </row>
    <row r="46" spans="1:45" s="6" customFormat="1" ht="12.75" customHeight="1">
      <c r="A46" s="104">
        <f>'US 224 RAMP B MASTER'!A46</f>
        <v>780.6931944701554</v>
      </c>
      <c r="B46" s="105"/>
      <c r="C46" s="228">
        <f>'US 224 RAMP B MASTER'!C46</f>
        <v>0</v>
      </c>
      <c r="D46" s="227"/>
      <c r="E46" s="106">
        <f>'US 224 RAMP B MASTER'!E46</f>
        <v>0.592</v>
      </c>
      <c r="F46" s="107"/>
      <c r="G46" s="106">
        <f>'US 224 RAMP B MASTER'!G46</f>
        <v>0.037</v>
      </c>
      <c r="H46" s="107"/>
      <c r="I46" s="61">
        <f>'US 224 RAMP B MASTER'!I46</f>
        <v>16</v>
      </c>
      <c r="J46" s="31">
        <f>'US 224 RAMP B MASTER'!J46</f>
        <v>91825</v>
      </c>
      <c r="K46" s="104">
        <f>'US 224 RAMP B MASTER'!K46</f>
        <v>780.1011944701554</v>
      </c>
      <c r="L46" s="105"/>
      <c r="M46" s="35"/>
      <c r="N46" s="106"/>
      <c r="O46" s="107"/>
      <c r="P46" s="106"/>
      <c r="Q46" s="107"/>
      <c r="R46" s="230"/>
      <c r="S46" s="207"/>
      <c r="T46" s="104"/>
      <c r="U46" s="105"/>
      <c r="V46" s="42">
        <f>'US 224 RAMP B MASTER'!V46</f>
        <v>0</v>
      </c>
      <c r="W46" s="3"/>
      <c r="X46" s="104"/>
      <c r="Y46" s="105"/>
      <c r="Z46" s="193"/>
      <c r="AA46" s="114"/>
      <c r="AB46" s="106"/>
      <c r="AC46" s="107"/>
      <c r="AD46" s="106"/>
      <c r="AE46" s="107"/>
      <c r="AF46" s="35"/>
      <c r="AG46" s="32"/>
      <c r="AH46" s="104"/>
      <c r="AI46" s="105"/>
      <c r="AJ46" s="35"/>
      <c r="AK46" s="106"/>
      <c r="AL46" s="107"/>
      <c r="AM46" s="106"/>
      <c r="AN46" s="107"/>
      <c r="AO46" s="206"/>
      <c r="AP46" s="207"/>
      <c r="AQ46" s="104"/>
      <c r="AR46" s="105"/>
      <c r="AS46" s="78"/>
    </row>
    <row r="47" spans="1:45" s="6" customFormat="1" ht="12.75" customHeight="1">
      <c r="A47" s="104">
        <f>'US 224 RAMP B MASTER'!A47</f>
        <v>780.8975274712235</v>
      </c>
      <c r="B47" s="105"/>
      <c r="C47" s="228">
        <f>'US 224 RAMP B MASTER'!C47</f>
        <v>0</v>
      </c>
      <c r="D47" s="227"/>
      <c r="E47" s="106">
        <f>'US 224 RAMP B MASTER'!E47</f>
        <v>0.592</v>
      </c>
      <c r="F47" s="107"/>
      <c r="G47" s="106">
        <f>'US 224 RAMP B MASTER'!G47</f>
        <v>0.037</v>
      </c>
      <c r="H47" s="107"/>
      <c r="I47" s="61">
        <f>'US 224 RAMP B MASTER'!I47</f>
        <v>16</v>
      </c>
      <c r="J47" s="31">
        <f>'US 224 RAMP B MASTER'!J47</f>
        <v>91850</v>
      </c>
      <c r="K47" s="104">
        <f>'US 224 RAMP B MASTER'!K47</f>
        <v>780.3055274712235</v>
      </c>
      <c r="L47" s="105"/>
      <c r="M47" s="35"/>
      <c r="N47" s="106"/>
      <c r="O47" s="107"/>
      <c r="P47" s="106"/>
      <c r="Q47" s="107"/>
      <c r="R47" s="230"/>
      <c r="S47" s="207"/>
      <c r="T47" s="104"/>
      <c r="U47" s="105"/>
      <c r="V47" s="42">
        <f>'US 224 RAMP B MASTER'!V47</f>
        <v>0</v>
      </c>
      <c r="W47" s="3"/>
      <c r="X47" s="104"/>
      <c r="Y47" s="105"/>
      <c r="Z47" s="193"/>
      <c r="AA47" s="114"/>
      <c r="AB47" s="106"/>
      <c r="AC47" s="107"/>
      <c r="AD47" s="106"/>
      <c r="AE47" s="107"/>
      <c r="AF47" s="35"/>
      <c r="AG47" s="32"/>
      <c r="AH47" s="104"/>
      <c r="AI47" s="229"/>
      <c r="AJ47" s="35"/>
      <c r="AK47" s="106"/>
      <c r="AL47" s="109"/>
      <c r="AM47" s="106"/>
      <c r="AN47" s="107"/>
      <c r="AO47" s="206"/>
      <c r="AP47" s="207"/>
      <c r="AQ47" s="104"/>
      <c r="AR47" s="105"/>
      <c r="AS47" s="78"/>
    </row>
    <row r="48" spans="1:45" s="6" customFormat="1" ht="12.75" customHeight="1">
      <c r="A48" s="104">
        <f>'US 224 RAMP B MASTER'!A48</f>
        <v>781.1476582057672</v>
      </c>
      <c r="B48" s="105"/>
      <c r="C48" s="228">
        <f>'US 224 RAMP B MASTER'!C48</f>
        <v>0</v>
      </c>
      <c r="D48" s="227"/>
      <c r="E48" s="106">
        <f>'US 224 RAMP B MASTER'!E48</f>
        <v>0.592</v>
      </c>
      <c r="F48" s="107"/>
      <c r="G48" s="106">
        <f>'US 224 RAMP B MASTER'!G48</f>
        <v>0.037</v>
      </c>
      <c r="H48" s="107"/>
      <c r="I48" s="61">
        <f>'US 224 RAMP B MASTER'!I48</f>
        <v>16</v>
      </c>
      <c r="J48" s="31">
        <f>'US 224 RAMP B MASTER'!J48</f>
        <v>91875</v>
      </c>
      <c r="K48" s="104">
        <f>'US 224 RAMP B MASTER'!K48</f>
        <v>780.5556582057673</v>
      </c>
      <c r="L48" s="105"/>
      <c r="M48" s="35"/>
      <c r="N48" s="106"/>
      <c r="O48" s="107"/>
      <c r="P48" s="106"/>
      <c r="Q48" s="107"/>
      <c r="R48" s="230"/>
      <c r="S48" s="207"/>
      <c r="T48" s="104"/>
      <c r="U48" s="105"/>
      <c r="V48" s="42">
        <f>'US 224 RAMP B MASTER'!V48</f>
        <v>0</v>
      </c>
      <c r="W48" s="3"/>
      <c r="X48" s="104"/>
      <c r="Y48" s="105"/>
      <c r="Z48" s="193"/>
      <c r="AA48" s="114"/>
      <c r="AB48" s="106"/>
      <c r="AC48" s="107"/>
      <c r="AD48" s="106"/>
      <c r="AE48" s="107"/>
      <c r="AF48" s="35"/>
      <c r="AG48" s="32"/>
      <c r="AH48" s="104"/>
      <c r="AI48" s="109"/>
      <c r="AJ48" s="35"/>
      <c r="AK48" s="106"/>
      <c r="AL48" s="109"/>
      <c r="AM48" s="106"/>
      <c r="AN48" s="107"/>
      <c r="AO48" s="206"/>
      <c r="AP48" s="207"/>
      <c r="AQ48" s="104"/>
      <c r="AR48" s="105"/>
      <c r="AS48" s="78"/>
    </row>
    <row r="49" spans="1:45" s="6" customFormat="1" ht="12.75" customHeight="1">
      <c r="A49" s="104">
        <f>'US 224 RAMP B MASTER'!A49</f>
        <v>781.1741910575834</v>
      </c>
      <c r="B49" s="105"/>
      <c r="C49" s="228" t="str">
        <f>'US 224 RAMP B MASTER'!C49</f>
        <v>223:1</v>
      </c>
      <c r="D49" s="227"/>
      <c r="E49" s="106">
        <f>'US 224 RAMP B MASTER'!E49</f>
        <v>0.592</v>
      </c>
      <c r="F49" s="107"/>
      <c r="G49" s="106">
        <f>'US 224 RAMP B MASTER'!G49</f>
        <v>0.037</v>
      </c>
      <c r="H49" s="107"/>
      <c r="I49" s="61">
        <f>'US 224 RAMP B MASTER'!I49</f>
        <v>16</v>
      </c>
      <c r="J49" s="32">
        <f>'US 224 RAMP B MASTER'!J49</f>
        <v>91877.41</v>
      </c>
      <c r="K49" s="104">
        <f>'US 224 RAMP B MASTER'!K49</f>
        <v>780.5821910575834</v>
      </c>
      <c r="L49" s="105"/>
      <c r="M49" s="35"/>
      <c r="N49" s="106"/>
      <c r="O49" s="107"/>
      <c r="P49" s="106"/>
      <c r="Q49" s="107"/>
      <c r="R49" s="230"/>
      <c r="S49" s="207"/>
      <c r="T49" s="104"/>
      <c r="U49" s="105"/>
      <c r="V49" s="42" t="str">
        <f>'US 224 RAMP B MASTER'!V49</f>
        <v>FS</v>
      </c>
      <c r="W49" s="3"/>
      <c r="X49" s="104"/>
      <c r="Y49" s="105"/>
      <c r="Z49" s="99"/>
      <c r="AA49" s="98"/>
      <c r="AB49" s="106"/>
      <c r="AC49" s="107"/>
      <c r="AD49" s="106"/>
      <c r="AE49" s="107"/>
      <c r="AF49" s="35"/>
      <c r="AG49" s="32"/>
      <c r="AH49" s="104"/>
      <c r="AI49" s="109"/>
      <c r="AJ49" s="35"/>
      <c r="AK49" s="106"/>
      <c r="AL49" s="109"/>
      <c r="AM49" s="106"/>
      <c r="AN49" s="107"/>
      <c r="AO49" s="206"/>
      <c r="AP49" s="207"/>
      <c r="AQ49" s="104"/>
      <c r="AR49" s="105"/>
      <c r="AS49" s="78"/>
    </row>
    <row r="50" spans="1:45" s="6" customFormat="1" ht="12.75" customHeight="1">
      <c r="A50" s="104">
        <f>'US 224 RAMP B MASTER'!A50</f>
        <v>781.3422754084371</v>
      </c>
      <c r="B50" s="105"/>
      <c r="C50" s="228" t="str">
        <f>'US 224 RAMP B MASTER'!C50</f>
        <v>223:1</v>
      </c>
      <c r="D50" s="227"/>
      <c r="E50" s="106">
        <f>'US 224 RAMP B MASTER'!E50</f>
        <v>0.49068873465030693</v>
      </c>
      <c r="F50" s="107"/>
      <c r="G50" s="106">
        <f>'US 224 RAMP B MASTER'!G50</f>
        <v>0.030668045915644183</v>
      </c>
      <c r="H50" s="107"/>
      <c r="I50" s="61">
        <f>'US 224 RAMP B MASTER'!I50</f>
        <v>16</v>
      </c>
      <c r="J50" s="31">
        <f>'US 224 RAMP B MASTER'!J50</f>
        <v>91900</v>
      </c>
      <c r="K50" s="104">
        <f>'US 224 RAMP B MASTER'!K50</f>
        <v>780.8515866737868</v>
      </c>
      <c r="L50" s="105"/>
      <c r="M50" s="35"/>
      <c r="N50" s="106"/>
      <c r="O50" s="107"/>
      <c r="P50" s="106"/>
      <c r="Q50" s="107"/>
      <c r="R50" s="230"/>
      <c r="S50" s="207"/>
      <c r="T50" s="104"/>
      <c r="U50" s="105"/>
      <c r="V50" s="42">
        <f>'US 224 RAMP B MASTER'!V50</f>
        <v>0</v>
      </c>
      <c r="W50" s="3"/>
      <c r="X50" s="104"/>
      <c r="Y50" s="105"/>
      <c r="Z50" s="99"/>
      <c r="AA50" s="98"/>
      <c r="AB50" s="106"/>
      <c r="AC50" s="107"/>
      <c r="AD50" s="106"/>
      <c r="AE50" s="107"/>
      <c r="AF50" s="35"/>
      <c r="AG50" s="32"/>
      <c r="AH50" s="104"/>
      <c r="AI50" s="109"/>
      <c r="AJ50" s="35"/>
      <c r="AK50" s="106"/>
      <c r="AL50" s="109"/>
      <c r="AM50" s="106"/>
      <c r="AN50" s="107"/>
      <c r="AO50" s="206"/>
      <c r="AP50" s="207"/>
      <c r="AQ50" s="104"/>
      <c r="AR50" s="105"/>
      <c r="AS50" s="78"/>
    </row>
    <row r="51" spans="1:45" s="6" customFormat="1" ht="12.75" customHeight="1">
      <c r="A51" s="104">
        <f>'US 224 RAMP B MASTER'!A51</f>
        <v>781.5318192543281</v>
      </c>
      <c r="B51" s="105"/>
      <c r="C51" s="228" t="str">
        <f>'US 224 RAMP B MASTER'!C51</f>
        <v>223:1</v>
      </c>
      <c r="D51" s="227"/>
      <c r="E51" s="106">
        <f>'US 224 RAMP B MASTER'!E51</f>
        <v>0.3966217405232084</v>
      </c>
      <c r="F51" s="107"/>
      <c r="G51" s="106">
        <f>'US 224 RAMP B MASTER'!G51</f>
        <v>0.024788858782700526</v>
      </c>
      <c r="H51" s="107"/>
      <c r="I51" s="61">
        <f>'US 224 RAMP B MASTER'!I51</f>
        <v>16</v>
      </c>
      <c r="J51" s="32">
        <f>'US 224 RAMP B MASTER'!J51</f>
        <v>91920.9747</v>
      </c>
      <c r="K51" s="104">
        <f>'US 224 RAMP B MASTER'!K51</f>
        <v>781.1351975138049</v>
      </c>
      <c r="L51" s="105"/>
      <c r="M51" s="35"/>
      <c r="N51" s="106"/>
      <c r="O51" s="107"/>
      <c r="P51" s="106"/>
      <c r="Q51" s="107"/>
      <c r="R51" s="230"/>
      <c r="S51" s="207"/>
      <c r="T51" s="104"/>
      <c r="U51" s="105"/>
      <c r="V51" s="42" t="str">
        <f>'US 224 RAMP B MASTER'!V51</f>
        <v>PT</v>
      </c>
      <c r="W51" s="3"/>
      <c r="X51" s="104"/>
      <c r="Y51" s="105"/>
      <c r="Z51" s="193"/>
      <c r="AA51" s="114"/>
      <c r="AB51" s="106"/>
      <c r="AC51" s="107"/>
      <c r="AD51" s="106"/>
      <c r="AE51" s="107"/>
      <c r="AF51" s="35"/>
      <c r="AG51" s="32"/>
      <c r="AH51" s="104"/>
      <c r="AI51" s="109"/>
      <c r="AJ51" s="35"/>
      <c r="AK51" s="106"/>
      <c r="AL51" s="109"/>
      <c r="AM51" s="106"/>
      <c r="AN51" s="107"/>
      <c r="AO51" s="206"/>
      <c r="AP51" s="207"/>
      <c r="AQ51" s="104"/>
      <c r="AR51" s="105"/>
      <c r="AS51" s="78"/>
    </row>
    <row r="52" spans="1:45" s="6" customFormat="1" ht="12.75" customHeight="1">
      <c r="A52" s="104">
        <f>'US 224 RAMP B MASTER'!A52</f>
        <v>781.5718820156982</v>
      </c>
      <c r="B52" s="105"/>
      <c r="C52" s="228" t="str">
        <f>'US 224 RAMP B MASTER'!C52</f>
        <v>223:1</v>
      </c>
      <c r="D52" s="227"/>
      <c r="E52" s="106">
        <f>'US 224 RAMP B MASTER'!E52</f>
        <v>0.3785691404164549</v>
      </c>
      <c r="F52" s="107"/>
      <c r="G52" s="106">
        <f>'US 224 RAMP B MASTER'!G52</f>
        <v>0.02366057127602843</v>
      </c>
      <c r="H52" s="107"/>
      <c r="I52" s="61">
        <f>'US 224 RAMP B MASTER'!I52</f>
        <v>16</v>
      </c>
      <c r="J52" s="31">
        <f>'US 224 RAMP B MASTER'!J52</f>
        <v>91925</v>
      </c>
      <c r="K52" s="104">
        <f>'US 224 RAMP B MASTER'!K52</f>
        <v>781.1933128752818</v>
      </c>
      <c r="L52" s="105"/>
      <c r="M52" s="35"/>
      <c r="N52" s="106"/>
      <c r="O52" s="107"/>
      <c r="P52" s="106"/>
      <c r="Q52" s="107"/>
      <c r="R52" s="230"/>
      <c r="S52" s="207"/>
      <c r="T52" s="104"/>
      <c r="U52" s="105"/>
      <c r="V52" s="42">
        <f>'US 224 RAMP B MASTER'!V52</f>
        <v>0</v>
      </c>
      <c r="W52" s="3"/>
      <c r="X52" s="104"/>
      <c r="Y52" s="105"/>
      <c r="Z52" s="193"/>
      <c r="AA52" s="114"/>
      <c r="AB52" s="106"/>
      <c r="AC52" s="107"/>
      <c r="AD52" s="106"/>
      <c r="AE52" s="107"/>
      <c r="AF52" s="35"/>
      <c r="AG52" s="32"/>
      <c r="AH52" s="104"/>
      <c r="AI52" s="105"/>
      <c r="AJ52" s="35"/>
      <c r="AK52" s="106"/>
      <c r="AL52" s="107"/>
      <c r="AM52" s="106"/>
      <c r="AN52" s="107"/>
      <c r="AO52" s="206"/>
      <c r="AP52" s="207"/>
      <c r="AQ52" s="104"/>
      <c r="AR52" s="105"/>
      <c r="AS52" s="78"/>
    </row>
    <row r="53" spans="1:45" s="6" customFormat="1" ht="12.75" customHeight="1">
      <c r="A53" s="104">
        <f>'US 224 RAMP B MASTER'!A53</f>
        <v>781.8472863564353</v>
      </c>
      <c r="B53" s="105"/>
      <c r="C53" s="228" t="str">
        <f>'US 224 RAMP B MASTER'!C53</f>
        <v>223:1</v>
      </c>
      <c r="D53" s="227"/>
      <c r="E53" s="106">
        <f>'US 224 RAMP B MASTER'!E53</f>
        <v>0.26644954618260286</v>
      </c>
      <c r="F53" s="107"/>
      <c r="G53" s="106">
        <f>'US 224 RAMP B MASTER'!G53</f>
        <v>0.01665309663641268</v>
      </c>
      <c r="H53" s="107"/>
      <c r="I53" s="61">
        <f>'US 224 RAMP B MASTER'!I53</f>
        <v>16</v>
      </c>
      <c r="J53" s="31">
        <f>'US 224 RAMP B MASTER'!J53</f>
        <v>91950</v>
      </c>
      <c r="K53" s="104">
        <f>'US 224 RAMP B MASTER'!K53</f>
        <v>781.5808368102528</v>
      </c>
      <c r="L53" s="105"/>
      <c r="M53" s="35"/>
      <c r="N53" s="106"/>
      <c r="O53" s="107"/>
      <c r="P53" s="106"/>
      <c r="Q53" s="107"/>
      <c r="R53" s="230"/>
      <c r="S53" s="207"/>
      <c r="T53" s="104"/>
      <c r="U53" s="105"/>
      <c r="V53" s="42">
        <f>'US 224 RAMP B MASTER'!V53</f>
        <v>0</v>
      </c>
      <c r="W53" s="3"/>
      <c r="X53" s="104"/>
      <c r="Y53" s="105"/>
      <c r="Z53" s="193"/>
      <c r="AA53" s="114"/>
      <c r="AB53" s="106"/>
      <c r="AC53" s="107"/>
      <c r="AD53" s="106"/>
      <c r="AE53" s="107"/>
      <c r="AF53" s="35"/>
      <c r="AG53" s="32"/>
      <c r="AH53" s="104"/>
      <c r="AI53" s="105"/>
      <c r="AJ53" s="35"/>
      <c r="AK53" s="106"/>
      <c r="AL53" s="107"/>
      <c r="AM53" s="106"/>
      <c r="AN53" s="107"/>
      <c r="AO53" s="206"/>
      <c r="AP53" s="207"/>
      <c r="AQ53" s="104"/>
      <c r="AR53" s="105"/>
      <c r="AS53" s="78"/>
    </row>
    <row r="54" spans="1:45" s="6" customFormat="1" ht="12.75" customHeight="1">
      <c r="A54" s="104">
        <f>'US 224 RAMP B MASTER'!A54</f>
        <v>781.8752871204242</v>
      </c>
      <c r="B54" s="105"/>
      <c r="C54" s="228" t="str">
        <f>'US 224 RAMP B MASTER'!C54</f>
        <v>223:1</v>
      </c>
      <c r="D54" s="227"/>
      <c r="E54" s="106">
        <f>'US 224 RAMP B MASTER'!E54</f>
        <v>0.256</v>
      </c>
      <c r="F54" s="107"/>
      <c r="G54" s="106">
        <f>'US 224 RAMP B MASTER'!G54</f>
        <v>0.016</v>
      </c>
      <c r="H54" s="107"/>
      <c r="I54" s="61">
        <f>'US 224 RAMP B MASTER'!I54</f>
        <v>16</v>
      </c>
      <c r="J54" s="32">
        <f>'US 224 RAMP B MASTER'!J54</f>
        <v>91952.33</v>
      </c>
      <c r="K54" s="104">
        <f>'US 224 RAMP B MASTER'!K54</f>
        <v>781.6192871204242</v>
      </c>
      <c r="L54" s="105"/>
      <c r="M54" s="35"/>
      <c r="N54" s="106"/>
      <c r="O54" s="107"/>
      <c r="P54" s="106"/>
      <c r="Q54" s="107"/>
      <c r="R54" s="230"/>
      <c r="S54" s="207"/>
      <c r="T54" s="104"/>
      <c r="U54" s="105"/>
      <c r="V54" s="42">
        <f>'US 224 RAMP B MASTER'!V54</f>
        <v>0</v>
      </c>
      <c r="W54" s="3"/>
      <c r="X54" s="104"/>
      <c r="Y54" s="105"/>
      <c r="Z54" s="193"/>
      <c r="AA54" s="114"/>
      <c r="AB54" s="106"/>
      <c r="AC54" s="107"/>
      <c r="AD54" s="106"/>
      <c r="AE54" s="107"/>
      <c r="AF54" s="35"/>
      <c r="AG54" s="32"/>
      <c r="AH54" s="104"/>
      <c r="AI54" s="105"/>
      <c r="AJ54" s="35"/>
      <c r="AK54" s="106"/>
      <c r="AL54" s="107"/>
      <c r="AM54" s="106"/>
      <c r="AN54" s="107"/>
      <c r="AO54" s="206"/>
      <c r="AP54" s="207"/>
      <c r="AQ54" s="104"/>
      <c r="AR54" s="105"/>
      <c r="AS54" s="78"/>
    </row>
    <row r="55" spans="1:45" s="6" customFormat="1" ht="12.75" customHeight="1">
      <c r="A55" s="104">
        <f>'US 224 RAMP B MASTER'!A55</f>
        <v>782.2701584786995</v>
      </c>
      <c r="B55" s="105"/>
      <c r="C55" s="228">
        <f>'US 224 RAMP B MASTER'!C55</f>
        <v>0</v>
      </c>
      <c r="D55" s="227"/>
      <c r="E55" s="106">
        <f>'US 224 RAMP B MASTER'!E55</f>
        <v>0.256</v>
      </c>
      <c r="F55" s="107"/>
      <c r="G55" s="106">
        <f>'US 224 RAMP B MASTER'!G55</f>
        <v>0.016</v>
      </c>
      <c r="H55" s="107"/>
      <c r="I55" s="61">
        <f>'US 224 RAMP B MASTER'!I55</f>
        <v>16</v>
      </c>
      <c r="J55" s="31">
        <f>'US 224 RAMP B MASTER'!J55</f>
        <v>91975</v>
      </c>
      <c r="K55" s="104">
        <f>'US 224 RAMP B MASTER'!K55</f>
        <v>782.0141584786995</v>
      </c>
      <c r="L55" s="105"/>
      <c r="M55" s="35"/>
      <c r="N55" s="106"/>
      <c r="O55" s="107"/>
      <c r="P55" s="106"/>
      <c r="Q55" s="107"/>
      <c r="R55" s="230"/>
      <c r="S55" s="207"/>
      <c r="T55" s="104"/>
      <c r="U55" s="105"/>
      <c r="V55" s="42">
        <f>'US 224 RAMP B MASTER'!V55</f>
        <v>0</v>
      </c>
      <c r="W55" s="3"/>
      <c r="X55" s="104"/>
      <c r="Y55" s="105"/>
      <c r="Z55" s="193"/>
      <c r="AA55" s="114"/>
      <c r="AB55" s="106"/>
      <c r="AC55" s="107"/>
      <c r="AD55" s="106"/>
      <c r="AE55" s="107"/>
      <c r="AF55" s="35"/>
      <c r="AG55" s="32"/>
      <c r="AH55" s="104"/>
      <c r="AI55" s="105"/>
      <c r="AJ55" s="35"/>
      <c r="AK55" s="106"/>
      <c r="AL55" s="107"/>
      <c r="AM55" s="106"/>
      <c r="AN55" s="107"/>
      <c r="AO55" s="206"/>
      <c r="AP55" s="207"/>
      <c r="AQ55" s="104"/>
      <c r="AR55" s="105"/>
      <c r="AS55" s="78"/>
    </row>
    <row r="56" spans="1:45" s="6" customFormat="1" ht="12.75" customHeight="1">
      <c r="A56" s="104">
        <f>'US 224 RAMP B MASTER'!A56</f>
        <v>782.7492778806219</v>
      </c>
      <c r="B56" s="105"/>
      <c r="C56" s="228">
        <f>'US 224 RAMP B MASTER'!C56</f>
        <v>0</v>
      </c>
      <c r="D56" s="227"/>
      <c r="E56" s="106">
        <f>'US 224 RAMP B MASTER'!E56</f>
        <v>0.256</v>
      </c>
      <c r="F56" s="107"/>
      <c r="G56" s="106">
        <f>'US 224 RAMP B MASTER'!G56</f>
        <v>0.016</v>
      </c>
      <c r="H56" s="107"/>
      <c r="I56" s="61">
        <f>'US 224 RAMP B MASTER'!I56</f>
        <v>16</v>
      </c>
      <c r="J56" s="31">
        <f>'US 224 RAMP B MASTER'!J56</f>
        <v>92000</v>
      </c>
      <c r="K56" s="104">
        <f>'US 224 RAMP B MASTER'!K56</f>
        <v>782.4932778806219</v>
      </c>
      <c r="L56" s="105"/>
      <c r="M56" s="35"/>
      <c r="N56" s="106"/>
      <c r="O56" s="107"/>
      <c r="P56" s="106"/>
      <c r="Q56" s="107"/>
      <c r="R56" s="230"/>
      <c r="S56" s="207"/>
      <c r="T56" s="104"/>
      <c r="U56" s="105"/>
      <c r="V56" s="42">
        <f>'US 224 RAMP B MASTER'!V56</f>
        <v>0</v>
      </c>
      <c r="W56" s="3"/>
      <c r="X56" s="104"/>
      <c r="Y56" s="105"/>
      <c r="Z56" s="193"/>
      <c r="AA56" s="114"/>
      <c r="AB56" s="106"/>
      <c r="AC56" s="107"/>
      <c r="AD56" s="106"/>
      <c r="AE56" s="107"/>
      <c r="AF56" s="35"/>
      <c r="AG56" s="32"/>
      <c r="AH56" s="104"/>
      <c r="AI56" s="105"/>
      <c r="AJ56" s="35"/>
      <c r="AK56" s="106"/>
      <c r="AL56" s="107"/>
      <c r="AM56" s="106"/>
      <c r="AN56" s="107"/>
      <c r="AO56" s="206"/>
      <c r="AP56" s="207"/>
      <c r="AQ56" s="104"/>
      <c r="AR56" s="105"/>
      <c r="AS56" s="78"/>
    </row>
    <row r="57" spans="1:45" s="6" customFormat="1" ht="12.75" customHeight="1">
      <c r="A57" s="104">
        <f>'US 224 RAMP B MASTER'!A57</f>
        <v>783.2741950160199</v>
      </c>
      <c r="B57" s="105"/>
      <c r="C57" s="228">
        <f>'US 224 RAMP B MASTER'!C57</f>
        <v>0</v>
      </c>
      <c r="D57" s="227"/>
      <c r="E57" s="106">
        <f>'US 224 RAMP B MASTER'!E57</f>
        <v>0.256</v>
      </c>
      <c r="F57" s="107"/>
      <c r="G57" s="106">
        <f>'US 224 RAMP B MASTER'!G57</f>
        <v>0.016</v>
      </c>
      <c r="H57" s="107"/>
      <c r="I57" s="61">
        <f>'US 224 RAMP B MASTER'!I57</f>
        <v>16</v>
      </c>
      <c r="J57" s="31">
        <f>'US 224 RAMP B MASTER'!J57</f>
        <v>92025</v>
      </c>
      <c r="K57" s="104">
        <f>'US 224 RAMP B MASTER'!K57</f>
        <v>783.01819501602</v>
      </c>
      <c r="L57" s="105"/>
      <c r="M57" s="35"/>
      <c r="N57" s="106"/>
      <c r="O57" s="107"/>
      <c r="P57" s="106"/>
      <c r="Q57" s="107"/>
      <c r="R57" s="206"/>
      <c r="S57" s="207"/>
      <c r="T57" s="104"/>
      <c r="U57" s="105"/>
      <c r="V57" s="42">
        <f>'US 224 RAMP B MASTER'!V57</f>
        <v>0</v>
      </c>
      <c r="W57" s="3"/>
      <c r="X57" s="104"/>
      <c r="Y57" s="105"/>
      <c r="Z57" s="193"/>
      <c r="AA57" s="114"/>
      <c r="AB57" s="106"/>
      <c r="AC57" s="107"/>
      <c r="AD57" s="106"/>
      <c r="AE57" s="107"/>
      <c r="AF57" s="35"/>
      <c r="AG57" s="32"/>
      <c r="AH57" s="104"/>
      <c r="AI57" s="105"/>
      <c r="AJ57" s="35"/>
      <c r="AK57" s="106"/>
      <c r="AL57" s="107"/>
      <c r="AM57" s="106"/>
      <c r="AN57" s="107"/>
      <c r="AO57" s="206"/>
      <c r="AP57" s="207"/>
      <c r="AQ57" s="104"/>
      <c r="AR57" s="105"/>
      <c r="AS57" s="78"/>
    </row>
    <row r="58" spans="1:45" s="6" customFormat="1" ht="12.75" customHeight="1">
      <c r="A58" s="104">
        <f>'US 224 RAMP B MASTER'!A58</f>
        <v>783.8449098848938</v>
      </c>
      <c r="B58" s="105"/>
      <c r="C58" s="228">
        <f>'US 224 RAMP B MASTER'!C58</f>
        <v>0</v>
      </c>
      <c r="D58" s="227"/>
      <c r="E58" s="106">
        <f>'US 224 RAMP B MASTER'!E58</f>
        <v>0.256</v>
      </c>
      <c r="F58" s="107"/>
      <c r="G58" s="106">
        <f>'US 224 RAMP B MASTER'!G58</f>
        <v>0.016</v>
      </c>
      <c r="H58" s="107"/>
      <c r="I58" s="61">
        <f>'US 224 RAMP B MASTER'!I58</f>
        <v>16</v>
      </c>
      <c r="J58" s="31">
        <f>'US 224 RAMP B MASTER'!J58</f>
        <v>92050</v>
      </c>
      <c r="K58" s="104">
        <f>'US 224 RAMP B MASTER'!K58</f>
        <v>783.5889098848938</v>
      </c>
      <c r="L58" s="105"/>
      <c r="M58" s="35"/>
      <c r="N58" s="106"/>
      <c r="O58" s="107"/>
      <c r="P58" s="106"/>
      <c r="Q58" s="107"/>
      <c r="R58" s="206"/>
      <c r="S58" s="207"/>
      <c r="T58" s="104"/>
      <c r="U58" s="105"/>
      <c r="V58" s="42">
        <f>'US 224 RAMP B MASTER'!V58</f>
        <v>0</v>
      </c>
      <c r="W58" s="3"/>
      <c r="X58" s="104"/>
      <c r="Y58" s="105"/>
      <c r="Z58" s="193"/>
      <c r="AA58" s="114"/>
      <c r="AB58" s="106"/>
      <c r="AC58" s="107"/>
      <c r="AD58" s="106"/>
      <c r="AE58" s="107"/>
      <c r="AF58" s="35"/>
      <c r="AG58" s="32"/>
      <c r="AH58" s="104"/>
      <c r="AI58" s="105"/>
      <c r="AJ58" s="35"/>
      <c r="AK58" s="106"/>
      <c r="AL58" s="107"/>
      <c r="AM58" s="106"/>
      <c r="AN58" s="107"/>
      <c r="AO58" s="206"/>
      <c r="AP58" s="207"/>
      <c r="AQ58" s="104"/>
      <c r="AR58" s="105"/>
      <c r="AS58" s="78"/>
    </row>
    <row r="59" spans="1:45" s="6" customFormat="1" ht="12.75" customHeight="1">
      <c r="A59" s="104">
        <f>'US 224 RAMP B MASTER'!A59</f>
        <v>784.4614224872435</v>
      </c>
      <c r="B59" s="105"/>
      <c r="C59" s="228">
        <f>'US 224 RAMP B MASTER'!C59</f>
        <v>0</v>
      </c>
      <c r="D59" s="227"/>
      <c r="E59" s="106">
        <f>'US 224 RAMP B MASTER'!E59</f>
        <v>0.256</v>
      </c>
      <c r="F59" s="107"/>
      <c r="G59" s="106">
        <f>'US 224 RAMP B MASTER'!G59</f>
        <v>0.016</v>
      </c>
      <c r="H59" s="107"/>
      <c r="I59" s="61">
        <f>'US 224 RAMP B MASTER'!I59</f>
        <v>16</v>
      </c>
      <c r="J59" s="31">
        <f>'US 224 RAMP B MASTER'!J59</f>
        <v>92075</v>
      </c>
      <c r="K59" s="104">
        <f>'US 224 RAMP B MASTER'!K59</f>
        <v>784.2054224872435</v>
      </c>
      <c r="L59" s="105"/>
      <c r="M59" s="35"/>
      <c r="N59" s="106"/>
      <c r="O59" s="107"/>
      <c r="P59" s="106"/>
      <c r="Q59" s="107"/>
      <c r="R59" s="206"/>
      <c r="S59" s="207"/>
      <c r="T59" s="104"/>
      <c r="U59" s="105"/>
      <c r="V59" s="42">
        <f>'US 224 RAMP B MASTER'!V59</f>
        <v>0</v>
      </c>
      <c r="W59" s="3"/>
      <c r="X59" s="104"/>
      <c r="Y59" s="105"/>
      <c r="Z59" s="193"/>
      <c r="AA59" s="114"/>
      <c r="AB59" s="106"/>
      <c r="AC59" s="107"/>
      <c r="AD59" s="106"/>
      <c r="AE59" s="107"/>
      <c r="AF59" s="35"/>
      <c r="AG59" s="32"/>
      <c r="AH59" s="104"/>
      <c r="AI59" s="105"/>
      <c r="AJ59" s="35"/>
      <c r="AK59" s="106"/>
      <c r="AL59" s="107"/>
      <c r="AM59" s="106"/>
      <c r="AN59" s="107"/>
      <c r="AO59" s="206"/>
      <c r="AP59" s="207"/>
      <c r="AQ59" s="104"/>
      <c r="AR59" s="105"/>
      <c r="AS59" s="78"/>
    </row>
    <row r="60" spans="1:45" s="6" customFormat="1" ht="12.75" customHeight="1">
      <c r="A60" s="104">
        <f>'US 224 RAMP B MASTER'!A60</f>
        <v>785.1237328230687</v>
      </c>
      <c r="B60" s="105"/>
      <c r="C60" s="228">
        <f>'US 224 RAMP B MASTER'!C60</f>
        <v>0</v>
      </c>
      <c r="D60" s="227"/>
      <c r="E60" s="106">
        <f>'US 224 RAMP B MASTER'!E60</f>
        <v>0.256</v>
      </c>
      <c r="F60" s="107"/>
      <c r="G60" s="106">
        <f>'US 224 RAMP B MASTER'!G60</f>
        <v>0.016</v>
      </c>
      <c r="H60" s="107"/>
      <c r="I60" s="61">
        <f>'US 224 RAMP B MASTER'!I60</f>
        <v>16</v>
      </c>
      <c r="J60" s="31">
        <f>'US 224 RAMP B MASTER'!J60</f>
        <v>92100</v>
      </c>
      <c r="K60" s="104">
        <f>'US 224 RAMP B MASTER'!K60</f>
        <v>784.8677328230688</v>
      </c>
      <c r="L60" s="105"/>
      <c r="M60" s="35"/>
      <c r="N60" s="106"/>
      <c r="O60" s="107"/>
      <c r="P60" s="106"/>
      <c r="Q60" s="107"/>
      <c r="R60" s="206"/>
      <c r="S60" s="207"/>
      <c r="T60" s="104"/>
      <c r="U60" s="105"/>
      <c r="V60" s="42">
        <f>'US 224 RAMP B MASTER'!V60</f>
        <v>0</v>
      </c>
      <c r="W60" s="3"/>
      <c r="X60" s="104"/>
      <c r="Y60" s="105"/>
      <c r="Z60" s="193"/>
      <c r="AA60" s="114"/>
      <c r="AB60" s="106"/>
      <c r="AC60" s="107"/>
      <c r="AD60" s="106"/>
      <c r="AE60" s="107"/>
      <c r="AF60" s="35"/>
      <c r="AG60" s="32"/>
      <c r="AH60" s="104"/>
      <c r="AI60" s="229"/>
      <c r="AJ60" s="35"/>
      <c r="AK60" s="106"/>
      <c r="AL60" s="109"/>
      <c r="AM60" s="106"/>
      <c r="AN60" s="107"/>
      <c r="AO60" s="206"/>
      <c r="AP60" s="207"/>
      <c r="AQ60" s="104"/>
      <c r="AR60" s="105"/>
      <c r="AS60" s="78"/>
    </row>
    <row r="61" spans="1:45" s="6" customFormat="1" ht="12.75" customHeight="1">
      <c r="A61" s="104">
        <f>'US 224 RAMP B MASTER'!A61</f>
        <v>785.8318408923698</v>
      </c>
      <c r="B61" s="105"/>
      <c r="C61" s="228">
        <f>'US 224 RAMP B MASTER'!C61</f>
        <v>0</v>
      </c>
      <c r="D61" s="227"/>
      <c r="E61" s="106">
        <f>'US 224 RAMP B MASTER'!E61</f>
        <v>0.256</v>
      </c>
      <c r="F61" s="107"/>
      <c r="G61" s="106">
        <f>'US 224 RAMP B MASTER'!G61</f>
        <v>0.016</v>
      </c>
      <c r="H61" s="107"/>
      <c r="I61" s="61">
        <f>'US 224 RAMP B MASTER'!I61</f>
        <v>16</v>
      </c>
      <c r="J61" s="31">
        <f>'US 224 RAMP B MASTER'!J61</f>
        <v>92125</v>
      </c>
      <c r="K61" s="104">
        <f>'US 224 RAMP B MASTER'!K61</f>
        <v>785.5758408923698</v>
      </c>
      <c r="L61" s="105"/>
      <c r="M61" s="35"/>
      <c r="N61" s="106"/>
      <c r="O61" s="107"/>
      <c r="P61" s="106"/>
      <c r="Q61" s="107"/>
      <c r="R61" s="206"/>
      <c r="S61" s="207"/>
      <c r="T61" s="104"/>
      <c r="U61" s="105"/>
      <c r="V61" s="42">
        <f>'US 224 RAMP B MASTER'!V61</f>
        <v>0</v>
      </c>
      <c r="W61" s="3"/>
      <c r="X61" s="104"/>
      <c r="Y61" s="105"/>
      <c r="Z61" s="193"/>
      <c r="AA61" s="114"/>
      <c r="AB61" s="106"/>
      <c r="AC61" s="107"/>
      <c r="AD61" s="106"/>
      <c r="AE61" s="107"/>
      <c r="AF61" s="35"/>
      <c r="AG61" s="32"/>
      <c r="AH61" s="104"/>
      <c r="AI61" s="109"/>
      <c r="AJ61" s="35"/>
      <c r="AK61" s="106"/>
      <c r="AL61" s="109"/>
      <c r="AM61" s="106"/>
      <c r="AN61" s="107"/>
      <c r="AO61" s="206"/>
      <c r="AP61" s="207"/>
      <c r="AQ61" s="104"/>
      <c r="AR61" s="105"/>
      <c r="AS61" s="78"/>
    </row>
    <row r="62" spans="1:45" s="6" customFormat="1" ht="12.75" customHeight="1">
      <c r="A62" s="104"/>
      <c r="B62" s="105"/>
      <c r="C62" s="228"/>
      <c r="D62" s="227"/>
      <c r="E62" s="106"/>
      <c r="F62" s="107"/>
      <c r="G62" s="106"/>
      <c r="H62" s="107"/>
      <c r="I62" s="61"/>
      <c r="J62" s="31"/>
      <c r="K62" s="104"/>
      <c r="L62" s="105"/>
      <c r="M62" s="35"/>
      <c r="N62" s="106"/>
      <c r="O62" s="107"/>
      <c r="P62" s="106"/>
      <c r="Q62" s="107"/>
      <c r="R62" s="206"/>
      <c r="S62" s="207"/>
      <c r="T62" s="104"/>
      <c r="U62" s="105"/>
      <c r="V62" s="42"/>
      <c r="W62" s="3"/>
      <c r="X62" s="104"/>
      <c r="Y62" s="105"/>
      <c r="Z62" s="99"/>
      <c r="AA62" s="98"/>
      <c r="AB62" s="106"/>
      <c r="AC62" s="107"/>
      <c r="AD62" s="106"/>
      <c r="AE62" s="107"/>
      <c r="AF62" s="35"/>
      <c r="AG62" s="32"/>
      <c r="AH62" s="104"/>
      <c r="AI62" s="109"/>
      <c r="AJ62" s="35"/>
      <c r="AK62" s="106"/>
      <c r="AL62" s="109"/>
      <c r="AM62" s="106"/>
      <c r="AN62" s="107"/>
      <c r="AO62" s="206"/>
      <c r="AP62" s="207"/>
      <c r="AQ62" s="104"/>
      <c r="AR62" s="105"/>
      <c r="AS62" s="78"/>
    </row>
    <row r="63" spans="1:45" s="6" customFormat="1" ht="12.75" customHeight="1">
      <c r="A63" s="104"/>
      <c r="B63" s="105"/>
      <c r="C63" s="193"/>
      <c r="D63" s="114"/>
      <c r="E63" s="106"/>
      <c r="F63" s="107"/>
      <c r="G63" s="106"/>
      <c r="H63" s="107"/>
      <c r="I63" s="35"/>
      <c r="J63" s="32"/>
      <c r="K63" s="104"/>
      <c r="L63" s="105"/>
      <c r="M63" s="35"/>
      <c r="N63" s="106"/>
      <c r="O63" s="107"/>
      <c r="P63" s="106"/>
      <c r="Q63" s="107"/>
      <c r="R63" s="206"/>
      <c r="S63" s="207"/>
      <c r="T63" s="104"/>
      <c r="U63" s="105"/>
      <c r="V63" s="42">
        <f>'US 224 RAMP B MASTER'!V63</f>
        <v>0</v>
      </c>
      <c r="W63" s="3"/>
      <c r="X63" s="104"/>
      <c r="Y63" s="105"/>
      <c r="Z63" s="99"/>
      <c r="AA63" s="98"/>
      <c r="AB63" s="106"/>
      <c r="AC63" s="107"/>
      <c r="AD63" s="106"/>
      <c r="AE63" s="107"/>
      <c r="AF63" s="35"/>
      <c r="AG63" s="32"/>
      <c r="AH63" s="104"/>
      <c r="AI63" s="109"/>
      <c r="AJ63" s="35"/>
      <c r="AK63" s="106"/>
      <c r="AL63" s="109"/>
      <c r="AM63" s="106"/>
      <c r="AN63" s="107"/>
      <c r="AO63" s="206"/>
      <c r="AP63" s="207"/>
      <c r="AQ63" s="104"/>
      <c r="AR63" s="105"/>
      <c r="AS63" s="78"/>
    </row>
    <row r="64" spans="1:45" s="6" customFormat="1" ht="12.75" customHeight="1">
      <c r="A64" s="104"/>
      <c r="B64" s="105"/>
      <c r="C64" s="193"/>
      <c r="D64" s="114"/>
      <c r="E64" s="106"/>
      <c r="F64" s="107"/>
      <c r="G64" s="106"/>
      <c r="H64" s="107"/>
      <c r="I64" s="35"/>
      <c r="J64" s="32"/>
      <c r="K64" s="104"/>
      <c r="L64" s="105"/>
      <c r="M64" s="35"/>
      <c r="N64" s="106"/>
      <c r="O64" s="107"/>
      <c r="P64" s="106"/>
      <c r="Q64" s="107"/>
      <c r="R64" s="206"/>
      <c r="S64" s="207"/>
      <c r="T64" s="104"/>
      <c r="U64" s="105"/>
      <c r="V64" s="42"/>
      <c r="W64" s="3"/>
      <c r="X64" s="104"/>
      <c r="Y64" s="105"/>
      <c r="Z64" s="193"/>
      <c r="AA64" s="114"/>
      <c r="AB64" s="106"/>
      <c r="AC64" s="107"/>
      <c r="AD64" s="106"/>
      <c r="AE64" s="107"/>
      <c r="AF64" s="35"/>
      <c r="AG64" s="32"/>
      <c r="AH64" s="104"/>
      <c r="AI64" s="109"/>
      <c r="AJ64" s="35"/>
      <c r="AK64" s="106"/>
      <c r="AL64" s="109"/>
      <c r="AM64" s="106"/>
      <c r="AN64" s="107"/>
      <c r="AO64" s="206"/>
      <c r="AP64" s="207"/>
      <c r="AQ64" s="104"/>
      <c r="AR64" s="105"/>
      <c r="AS64" s="78"/>
    </row>
    <row r="65" spans="1:45" s="6" customFormat="1" ht="12.75" customHeight="1">
      <c r="A65" s="104"/>
      <c r="B65" s="105"/>
      <c r="C65" s="193"/>
      <c r="D65" s="114"/>
      <c r="E65" s="106"/>
      <c r="F65" s="107"/>
      <c r="G65" s="106"/>
      <c r="H65" s="107"/>
      <c r="I65" s="35"/>
      <c r="J65" s="32"/>
      <c r="K65" s="104"/>
      <c r="L65" s="105"/>
      <c r="M65" s="35"/>
      <c r="N65" s="106"/>
      <c r="O65" s="107"/>
      <c r="P65" s="106"/>
      <c r="Q65" s="107"/>
      <c r="R65" s="206"/>
      <c r="S65" s="207"/>
      <c r="T65" s="104"/>
      <c r="U65" s="105"/>
      <c r="V65" s="42"/>
      <c r="W65" s="3"/>
      <c r="X65" s="104"/>
      <c r="Y65" s="105"/>
      <c r="Z65" s="193"/>
      <c r="AA65" s="114"/>
      <c r="AB65" s="106"/>
      <c r="AC65" s="107"/>
      <c r="AD65" s="106"/>
      <c r="AE65" s="107"/>
      <c r="AF65" s="35"/>
      <c r="AG65" s="32"/>
      <c r="AH65" s="104"/>
      <c r="AI65" s="105"/>
      <c r="AJ65" s="35"/>
      <c r="AK65" s="106"/>
      <c r="AL65" s="107"/>
      <c r="AM65" s="106"/>
      <c r="AN65" s="107"/>
      <c r="AO65" s="206"/>
      <c r="AP65" s="207"/>
      <c r="AQ65" s="104"/>
      <c r="AR65" s="105"/>
      <c r="AS65" s="78"/>
    </row>
    <row r="66" spans="1:45" s="6" customFormat="1" ht="12.75" customHeight="1">
      <c r="A66" s="104"/>
      <c r="B66" s="105"/>
      <c r="C66" s="193"/>
      <c r="D66" s="114"/>
      <c r="E66" s="106"/>
      <c r="F66" s="107"/>
      <c r="G66" s="106"/>
      <c r="H66" s="107"/>
      <c r="I66" s="35"/>
      <c r="J66" s="32"/>
      <c r="K66" s="104"/>
      <c r="L66" s="105"/>
      <c r="M66" s="35"/>
      <c r="N66" s="106"/>
      <c r="O66" s="107"/>
      <c r="P66" s="106"/>
      <c r="Q66" s="107"/>
      <c r="R66" s="206"/>
      <c r="S66" s="207"/>
      <c r="T66" s="104"/>
      <c r="U66" s="105"/>
      <c r="V66" s="42"/>
      <c r="W66" s="3"/>
      <c r="X66" s="104"/>
      <c r="Y66" s="105"/>
      <c r="Z66" s="193"/>
      <c r="AA66" s="114"/>
      <c r="AB66" s="106"/>
      <c r="AC66" s="107"/>
      <c r="AD66" s="106"/>
      <c r="AE66" s="107"/>
      <c r="AF66" s="35"/>
      <c r="AG66" s="32"/>
      <c r="AH66" s="104"/>
      <c r="AI66" s="105"/>
      <c r="AJ66" s="35"/>
      <c r="AK66" s="106"/>
      <c r="AL66" s="107"/>
      <c r="AM66" s="106"/>
      <c r="AN66" s="107"/>
      <c r="AO66" s="206"/>
      <c r="AP66" s="207"/>
      <c r="AQ66" s="104"/>
      <c r="AR66" s="105"/>
      <c r="AS66" s="78"/>
    </row>
    <row r="67" spans="1:45" s="6" customFormat="1" ht="12.75" customHeight="1">
      <c r="A67" s="104"/>
      <c r="B67" s="105"/>
      <c r="C67" s="193"/>
      <c r="D67" s="114"/>
      <c r="E67" s="106"/>
      <c r="F67" s="107"/>
      <c r="G67" s="106"/>
      <c r="H67" s="107"/>
      <c r="I67" s="35"/>
      <c r="J67" s="32"/>
      <c r="K67" s="104"/>
      <c r="L67" s="105"/>
      <c r="M67" s="35"/>
      <c r="N67" s="106"/>
      <c r="O67" s="107"/>
      <c r="P67" s="106"/>
      <c r="Q67" s="107"/>
      <c r="R67" s="206"/>
      <c r="S67" s="207"/>
      <c r="T67" s="104"/>
      <c r="U67" s="105"/>
      <c r="V67" s="42"/>
      <c r="W67" s="3"/>
      <c r="X67" s="104"/>
      <c r="Y67" s="105"/>
      <c r="Z67" s="193"/>
      <c r="AA67" s="114"/>
      <c r="AB67" s="106"/>
      <c r="AC67" s="107"/>
      <c r="AD67" s="106"/>
      <c r="AE67" s="107"/>
      <c r="AF67" s="35"/>
      <c r="AG67" s="32"/>
      <c r="AH67" s="104"/>
      <c r="AI67" s="105"/>
      <c r="AJ67" s="35"/>
      <c r="AK67" s="106"/>
      <c r="AL67" s="107"/>
      <c r="AM67" s="106"/>
      <c r="AN67" s="107"/>
      <c r="AO67" s="206"/>
      <c r="AP67" s="207"/>
      <c r="AQ67" s="104"/>
      <c r="AR67" s="105"/>
      <c r="AS67" s="78"/>
    </row>
    <row r="68" spans="1:45" s="6" customFormat="1" ht="12.75" customHeight="1">
      <c r="A68" s="104"/>
      <c r="B68" s="105"/>
      <c r="C68" s="193"/>
      <c r="D68" s="114"/>
      <c r="E68" s="106"/>
      <c r="F68" s="107"/>
      <c r="G68" s="106"/>
      <c r="H68" s="107"/>
      <c r="I68" s="35"/>
      <c r="J68" s="32"/>
      <c r="K68" s="104"/>
      <c r="L68" s="105"/>
      <c r="M68" s="35"/>
      <c r="N68" s="106"/>
      <c r="O68" s="107"/>
      <c r="P68" s="106"/>
      <c r="Q68" s="107"/>
      <c r="R68" s="206"/>
      <c r="S68" s="207"/>
      <c r="T68" s="104"/>
      <c r="U68" s="105"/>
      <c r="V68" s="42"/>
      <c r="W68" s="3"/>
      <c r="X68" s="104"/>
      <c r="Y68" s="105"/>
      <c r="Z68" s="193"/>
      <c r="AA68" s="114"/>
      <c r="AB68" s="106"/>
      <c r="AC68" s="107"/>
      <c r="AD68" s="106"/>
      <c r="AE68" s="107"/>
      <c r="AF68" s="35"/>
      <c r="AG68" s="32"/>
      <c r="AH68" s="104"/>
      <c r="AI68" s="105"/>
      <c r="AJ68" s="35"/>
      <c r="AK68" s="106"/>
      <c r="AL68" s="107"/>
      <c r="AM68" s="106"/>
      <c r="AN68" s="107"/>
      <c r="AO68" s="206"/>
      <c r="AP68" s="207"/>
      <c r="AQ68" s="104"/>
      <c r="AR68" s="105"/>
      <c r="AS68" s="78"/>
    </row>
    <row r="69" spans="1:45" s="6" customFormat="1" ht="12.75" customHeight="1">
      <c r="A69" s="104"/>
      <c r="B69" s="105"/>
      <c r="C69" s="193"/>
      <c r="D69" s="114"/>
      <c r="E69" s="106"/>
      <c r="F69" s="107"/>
      <c r="G69" s="106"/>
      <c r="H69" s="107"/>
      <c r="I69" s="35"/>
      <c r="J69" s="32"/>
      <c r="K69" s="104"/>
      <c r="L69" s="105"/>
      <c r="M69" s="35"/>
      <c r="N69" s="106"/>
      <c r="O69" s="107"/>
      <c r="P69" s="106"/>
      <c r="Q69" s="107"/>
      <c r="R69" s="206"/>
      <c r="S69" s="207"/>
      <c r="T69" s="104"/>
      <c r="U69" s="105"/>
      <c r="V69" s="42"/>
      <c r="W69" s="3"/>
      <c r="X69" s="104"/>
      <c r="Y69" s="105"/>
      <c r="Z69" s="193"/>
      <c r="AA69" s="114"/>
      <c r="AB69" s="106"/>
      <c r="AC69" s="107"/>
      <c r="AD69" s="106"/>
      <c r="AE69" s="107"/>
      <c r="AF69" s="35"/>
      <c r="AG69" s="32"/>
      <c r="AH69" s="104"/>
      <c r="AI69" s="105"/>
      <c r="AJ69" s="35"/>
      <c r="AK69" s="106"/>
      <c r="AL69" s="107"/>
      <c r="AM69" s="106"/>
      <c r="AN69" s="107"/>
      <c r="AO69" s="206"/>
      <c r="AP69" s="207"/>
      <c r="AQ69" s="104"/>
      <c r="AR69" s="105"/>
      <c r="AS69" s="78"/>
    </row>
    <row r="70" spans="1:45" s="6" customFormat="1" ht="12.75" customHeight="1">
      <c r="A70" s="104"/>
      <c r="B70" s="105"/>
      <c r="C70" s="193"/>
      <c r="D70" s="114"/>
      <c r="E70" s="106"/>
      <c r="F70" s="107"/>
      <c r="G70" s="106"/>
      <c r="H70" s="107"/>
      <c r="I70" s="35"/>
      <c r="J70" s="32"/>
      <c r="K70" s="104"/>
      <c r="L70" s="105"/>
      <c r="M70" s="35"/>
      <c r="N70" s="106"/>
      <c r="O70" s="107"/>
      <c r="P70" s="106"/>
      <c r="Q70" s="107"/>
      <c r="R70" s="206"/>
      <c r="S70" s="207"/>
      <c r="T70" s="104"/>
      <c r="U70" s="105"/>
      <c r="V70" s="42"/>
      <c r="W70" s="3"/>
      <c r="X70" s="104"/>
      <c r="Y70" s="105"/>
      <c r="Z70" s="193"/>
      <c r="AA70" s="114"/>
      <c r="AB70" s="106"/>
      <c r="AC70" s="107"/>
      <c r="AD70" s="106"/>
      <c r="AE70" s="107"/>
      <c r="AF70" s="35"/>
      <c r="AG70" s="32"/>
      <c r="AH70" s="104"/>
      <c r="AI70" s="105"/>
      <c r="AJ70" s="35"/>
      <c r="AK70" s="106"/>
      <c r="AL70" s="107"/>
      <c r="AM70" s="106"/>
      <c r="AN70" s="107"/>
      <c r="AO70" s="206"/>
      <c r="AP70" s="207"/>
      <c r="AQ70" s="104"/>
      <c r="AR70" s="105"/>
      <c r="AS70" s="78"/>
    </row>
    <row r="71" spans="1:45" s="6" customFormat="1" ht="12.75" customHeight="1">
      <c r="A71" s="104"/>
      <c r="B71" s="105"/>
      <c r="C71" s="193"/>
      <c r="D71" s="114"/>
      <c r="E71" s="106"/>
      <c r="F71" s="107"/>
      <c r="G71" s="106"/>
      <c r="H71" s="107"/>
      <c r="I71" s="35"/>
      <c r="J71" s="32"/>
      <c r="K71" s="104"/>
      <c r="L71" s="229"/>
      <c r="M71" s="35"/>
      <c r="N71" s="106"/>
      <c r="O71" s="109"/>
      <c r="P71" s="106"/>
      <c r="Q71" s="107"/>
      <c r="R71" s="206"/>
      <c r="S71" s="207"/>
      <c r="T71" s="104"/>
      <c r="U71" s="105"/>
      <c r="V71" s="42"/>
      <c r="W71" s="3"/>
      <c r="X71" s="104"/>
      <c r="Y71" s="105"/>
      <c r="Z71" s="193"/>
      <c r="AA71" s="114"/>
      <c r="AB71" s="106"/>
      <c r="AC71" s="107"/>
      <c r="AD71" s="106"/>
      <c r="AE71" s="107"/>
      <c r="AF71" s="35"/>
      <c r="AG71" s="32"/>
      <c r="AH71" s="104"/>
      <c r="AI71" s="105"/>
      <c r="AJ71" s="35"/>
      <c r="AK71" s="106"/>
      <c r="AL71" s="107"/>
      <c r="AM71" s="106"/>
      <c r="AN71" s="107"/>
      <c r="AO71" s="206"/>
      <c r="AP71" s="207"/>
      <c r="AQ71" s="104"/>
      <c r="AR71" s="105"/>
      <c r="AS71" s="78"/>
    </row>
    <row r="72" spans="1:45" s="6" customFormat="1" ht="12.75" customHeight="1">
      <c r="A72" s="104"/>
      <c r="B72" s="105"/>
      <c r="C72" s="193"/>
      <c r="D72" s="114"/>
      <c r="E72" s="106"/>
      <c r="F72" s="107"/>
      <c r="G72" s="106"/>
      <c r="H72" s="107"/>
      <c r="I72" s="35"/>
      <c r="J72" s="32"/>
      <c r="K72" s="104"/>
      <c r="L72" s="109"/>
      <c r="M72" s="35"/>
      <c r="N72" s="106"/>
      <c r="O72" s="109"/>
      <c r="P72" s="106"/>
      <c r="Q72" s="107"/>
      <c r="R72" s="206"/>
      <c r="S72" s="207"/>
      <c r="T72" s="104"/>
      <c r="U72" s="105"/>
      <c r="V72" s="42"/>
      <c r="W72" s="3"/>
      <c r="X72" s="104"/>
      <c r="Y72" s="105"/>
      <c r="Z72" s="193"/>
      <c r="AA72" s="114"/>
      <c r="AB72" s="106"/>
      <c r="AC72" s="107"/>
      <c r="AD72" s="106"/>
      <c r="AE72" s="107"/>
      <c r="AF72" s="35"/>
      <c r="AG72" s="32"/>
      <c r="AH72" s="104"/>
      <c r="AI72" s="105"/>
      <c r="AJ72" s="35"/>
      <c r="AK72" s="106"/>
      <c r="AL72" s="107"/>
      <c r="AM72" s="106"/>
      <c r="AN72" s="107"/>
      <c r="AO72" s="206"/>
      <c r="AP72" s="207"/>
      <c r="AQ72" s="104"/>
      <c r="AR72" s="105"/>
      <c r="AS72" s="78"/>
    </row>
    <row r="73" spans="1:45" s="6" customFormat="1" ht="12.75" customHeight="1">
      <c r="A73" s="104"/>
      <c r="B73" s="105"/>
      <c r="C73" s="99"/>
      <c r="D73" s="98"/>
      <c r="E73" s="106"/>
      <c r="F73" s="107"/>
      <c r="G73" s="106"/>
      <c r="H73" s="107"/>
      <c r="I73" s="35"/>
      <c r="J73" s="32"/>
      <c r="K73" s="104"/>
      <c r="L73" s="109"/>
      <c r="M73" s="35"/>
      <c r="N73" s="106"/>
      <c r="O73" s="109"/>
      <c r="P73" s="106"/>
      <c r="Q73" s="107"/>
      <c r="R73" s="206"/>
      <c r="S73" s="207"/>
      <c r="T73" s="104"/>
      <c r="U73" s="105"/>
      <c r="V73" s="42"/>
      <c r="W73" s="3"/>
      <c r="X73" s="104"/>
      <c r="Y73" s="105"/>
      <c r="Z73" s="193"/>
      <c r="AA73" s="114"/>
      <c r="AB73" s="106"/>
      <c r="AC73" s="107"/>
      <c r="AD73" s="106"/>
      <c r="AE73" s="107"/>
      <c r="AF73" s="35"/>
      <c r="AG73" s="32"/>
      <c r="AH73" s="104"/>
      <c r="AI73" s="229"/>
      <c r="AJ73" s="35"/>
      <c r="AK73" s="106"/>
      <c r="AL73" s="109"/>
      <c r="AM73" s="106"/>
      <c r="AN73" s="107"/>
      <c r="AO73" s="206"/>
      <c r="AP73" s="207"/>
      <c r="AQ73" s="104"/>
      <c r="AR73" s="105"/>
      <c r="AS73" s="78"/>
    </row>
    <row r="74" spans="1:45" s="6" customFormat="1" ht="12.75" customHeight="1">
      <c r="A74" s="104"/>
      <c r="B74" s="105"/>
      <c r="C74" s="99"/>
      <c r="D74" s="98"/>
      <c r="E74" s="106"/>
      <c r="F74" s="107"/>
      <c r="G74" s="106"/>
      <c r="H74" s="107"/>
      <c r="I74" s="35"/>
      <c r="J74" s="32"/>
      <c r="K74" s="104"/>
      <c r="L74" s="109"/>
      <c r="M74" s="35"/>
      <c r="N74" s="106"/>
      <c r="O74" s="109"/>
      <c r="P74" s="106"/>
      <c r="Q74" s="107"/>
      <c r="R74" s="206"/>
      <c r="S74" s="207"/>
      <c r="T74" s="104"/>
      <c r="U74" s="105"/>
      <c r="V74" s="42"/>
      <c r="W74" s="3"/>
      <c r="X74" s="104"/>
      <c r="Y74" s="105"/>
      <c r="Z74" s="193"/>
      <c r="AA74" s="114"/>
      <c r="AB74" s="106"/>
      <c r="AC74" s="107"/>
      <c r="AD74" s="106"/>
      <c r="AE74" s="107"/>
      <c r="AF74" s="35"/>
      <c r="AG74" s="32"/>
      <c r="AH74" s="104"/>
      <c r="AI74" s="109"/>
      <c r="AJ74" s="35"/>
      <c r="AK74" s="106"/>
      <c r="AL74" s="109"/>
      <c r="AM74" s="106"/>
      <c r="AN74" s="107"/>
      <c r="AO74" s="206"/>
      <c r="AP74" s="207"/>
      <c r="AQ74" s="104"/>
      <c r="AR74" s="105"/>
      <c r="AS74" s="78"/>
    </row>
    <row r="75" spans="1:45" s="6" customFormat="1" ht="12.75" customHeight="1">
      <c r="A75" s="104"/>
      <c r="B75" s="105"/>
      <c r="C75" s="193"/>
      <c r="D75" s="114"/>
      <c r="E75" s="106"/>
      <c r="F75" s="107"/>
      <c r="G75" s="106"/>
      <c r="H75" s="107"/>
      <c r="I75" s="35"/>
      <c r="J75" s="32"/>
      <c r="K75" s="104"/>
      <c r="L75" s="109"/>
      <c r="M75" s="35"/>
      <c r="N75" s="106"/>
      <c r="O75" s="109"/>
      <c r="P75" s="106"/>
      <c r="Q75" s="107"/>
      <c r="R75" s="206"/>
      <c r="S75" s="207"/>
      <c r="T75" s="104"/>
      <c r="U75" s="105"/>
      <c r="V75" s="42"/>
      <c r="W75" s="3"/>
      <c r="X75" s="104"/>
      <c r="Y75" s="105"/>
      <c r="Z75" s="99"/>
      <c r="AA75" s="98"/>
      <c r="AB75" s="106"/>
      <c r="AC75" s="107"/>
      <c r="AD75" s="106"/>
      <c r="AE75" s="107"/>
      <c r="AF75" s="35"/>
      <c r="AG75" s="32"/>
      <c r="AH75" s="104"/>
      <c r="AI75" s="109"/>
      <c r="AJ75" s="35"/>
      <c r="AK75" s="106"/>
      <c r="AL75" s="109"/>
      <c r="AM75" s="106"/>
      <c r="AN75" s="107"/>
      <c r="AO75" s="206"/>
      <c r="AP75" s="207"/>
      <c r="AQ75" s="104"/>
      <c r="AR75" s="105"/>
      <c r="AS75" s="78"/>
    </row>
    <row r="76" spans="1:23" s="6" customFormat="1" ht="12.75" customHeight="1">
      <c r="A76" s="57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s="6" customFormat="1" ht="12.75" customHeight="1">
      <c r="A77" s="5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s="6" customFormat="1" ht="12.75" customHeight="1">
      <c r="A78" s="57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s="6" customFormat="1" ht="12.75" customHeight="1">
      <c r="A79" s="57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s="6" customFormat="1" ht="12.75" customHeight="1">
      <c r="A80" s="57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ht="12.75">
      <c r="A81" s="60"/>
    </row>
    <row r="82" ht="12.75">
      <c r="A82" s="60"/>
    </row>
  </sheetData>
  <sheetProtection/>
  <mergeCells count="1094">
    <mergeCell ref="AM75:AN75"/>
    <mergeCell ref="AO75:AP75"/>
    <mergeCell ref="AQ75:AR75"/>
    <mergeCell ref="X75:Y75"/>
    <mergeCell ref="Z75:AA75"/>
    <mergeCell ref="AB75:AC75"/>
    <mergeCell ref="AD75:AE75"/>
    <mergeCell ref="AH75:AI75"/>
    <mergeCell ref="AK75:AL75"/>
    <mergeCell ref="AQ73:AR73"/>
    <mergeCell ref="X74:Y74"/>
    <mergeCell ref="Z74:AA74"/>
    <mergeCell ref="AB74:AC74"/>
    <mergeCell ref="AD74:AE74"/>
    <mergeCell ref="AH74:AI74"/>
    <mergeCell ref="AK74:AL74"/>
    <mergeCell ref="AM74:AN74"/>
    <mergeCell ref="AO74:AP74"/>
    <mergeCell ref="AQ74:AR74"/>
    <mergeCell ref="AO72:AP72"/>
    <mergeCell ref="AQ72:AR72"/>
    <mergeCell ref="X73:Y73"/>
    <mergeCell ref="Z73:AA73"/>
    <mergeCell ref="AB73:AC73"/>
    <mergeCell ref="AD73:AE73"/>
    <mergeCell ref="AH73:AI73"/>
    <mergeCell ref="AK73:AL73"/>
    <mergeCell ref="AM73:AN73"/>
    <mergeCell ref="AO73:AP73"/>
    <mergeCell ref="AM71:AN71"/>
    <mergeCell ref="AO71:AP71"/>
    <mergeCell ref="AQ71:AR71"/>
    <mergeCell ref="X72:Y72"/>
    <mergeCell ref="Z72:AA72"/>
    <mergeCell ref="AB72:AC72"/>
    <mergeCell ref="AD72:AE72"/>
    <mergeCell ref="AH72:AI72"/>
    <mergeCell ref="AK72:AL72"/>
    <mergeCell ref="AM72:AN72"/>
    <mergeCell ref="X71:Y71"/>
    <mergeCell ref="Z71:AA71"/>
    <mergeCell ref="AB71:AC71"/>
    <mergeCell ref="AD71:AE71"/>
    <mergeCell ref="AH71:AI71"/>
    <mergeCell ref="AK71:AL71"/>
    <mergeCell ref="AQ69:AR69"/>
    <mergeCell ref="X70:Y70"/>
    <mergeCell ref="Z70:AA70"/>
    <mergeCell ref="AB70:AC70"/>
    <mergeCell ref="AD70:AE70"/>
    <mergeCell ref="AH70:AI70"/>
    <mergeCell ref="AK70:AL70"/>
    <mergeCell ref="AM70:AN70"/>
    <mergeCell ref="AO70:AP70"/>
    <mergeCell ref="AQ70:AR70"/>
    <mergeCell ref="AO68:AP68"/>
    <mergeCell ref="AQ68:AR68"/>
    <mergeCell ref="X69:Y69"/>
    <mergeCell ref="Z69:AA69"/>
    <mergeCell ref="AB69:AC69"/>
    <mergeCell ref="AD69:AE69"/>
    <mergeCell ref="AH69:AI69"/>
    <mergeCell ref="AK69:AL69"/>
    <mergeCell ref="AM69:AN69"/>
    <mergeCell ref="AO69:AP69"/>
    <mergeCell ref="AM67:AN67"/>
    <mergeCell ref="AO67:AP67"/>
    <mergeCell ref="AQ67:AR67"/>
    <mergeCell ref="X68:Y68"/>
    <mergeCell ref="Z68:AA68"/>
    <mergeCell ref="AB68:AC68"/>
    <mergeCell ref="AD68:AE68"/>
    <mergeCell ref="AH68:AI68"/>
    <mergeCell ref="AK68:AL68"/>
    <mergeCell ref="AM68:AN68"/>
    <mergeCell ref="X67:Y67"/>
    <mergeCell ref="Z67:AA67"/>
    <mergeCell ref="AB67:AC67"/>
    <mergeCell ref="AD67:AE67"/>
    <mergeCell ref="AH67:AI67"/>
    <mergeCell ref="AK67:AL67"/>
    <mergeCell ref="AQ65:AR65"/>
    <mergeCell ref="X66:Y66"/>
    <mergeCell ref="Z66:AA66"/>
    <mergeCell ref="AB66:AC66"/>
    <mergeCell ref="AD66:AE66"/>
    <mergeCell ref="AH66:AI66"/>
    <mergeCell ref="AK66:AL66"/>
    <mergeCell ref="AM66:AN66"/>
    <mergeCell ref="AO66:AP66"/>
    <mergeCell ref="AQ66:AR66"/>
    <mergeCell ref="AO64:AP64"/>
    <mergeCell ref="AQ64:AR64"/>
    <mergeCell ref="X65:Y65"/>
    <mergeCell ref="Z65:AA65"/>
    <mergeCell ref="AB65:AC65"/>
    <mergeCell ref="AD65:AE65"/>
    <mergeCell ref="AH65:AI65"/>
    <mergeCell ref="AK65:AL65"/>
    <mergeCell ref="AM65:AN65"/>
    <mergeCell ref="AO65:AP65"/>
    <mergeCell ref="AM63:AN63"/>
    <mergeCell ref="AO63:AP63"/>
    <mergeCell ref="AQ63:AR63"/>
    <mergeCell ref="X64:Y64"/>
    <mergeCell ref="Z64:AA64"/>
    <mergeCell ref="AB64:AC64"/>
    <mergeCell ref="AD64:AE64"/>
    <mergeCell ref="AH64:AI64"/>
    <mergeCell ref="AK64:AL64"/>
    <mergeCell ref="AM64:AN64"/>
    <mergeCell ref="X63:Y63"/>
    <mergeCell ref="Z63:AA63"/>
    <mergeCell ref="AB63:AC63"/>
    <mergeCell ref="AD63:AE63"/>
    <mergeCell ref="AH63:AI63"/>
    <mergeCell ref="AK63:AL63"/>
    <mergeCell ref="AQ61:AR61"/>
    <mergeCell ref="X62:Y62"/>
    <mergeCell ref="Z62:AA62"/>
    <mergeCell ref="AB62:AC62"/>
    <mergeCell ref="AD62:AE62"/>
    <mergeCell ref="AH62:AI62"/>
    <mergeCell ref="AK62:AL62"/>
    <mergeCell ref="AM62:AN62"/>
    <mergeCell ref="AO62:AP62"/>
    <mergeCell ref="AQ62:AR62"/>
    <mergeCell ref="AO60:AP60"/>
    <mergeCell ref="AQ60:AR60"/>
    <mergeCell ref="X61:Y61"/>
    <mergeCell ref="Z61:AA61"/>
    <mergeCell ref="AB61:AC61"/>
    <mergeCell ref="AD61:AE61"/>
    <mergeCell ref="AH61:AI61"/>
    <mergeCell ref="AK61:AL61"/>
    <mergeCell ref="AM61:AN61"/>
    <mergeCell ref="AO61:AP61"/>
    <mergeCell ref="AM59:AN59"/>
    <mergeCell ref="AO59:AP59"/>
    <mergeCell ref="AQ59:AR59"/>
    <mergeCell ref="X60:Y60"/>
    <mergeCell ref="Z60:AA60"/>
    <mergeCell ref="AB60:AC60"/>
    <mergeCell ref="AD60:AE60"/>
    <mergeCell ref="AH60:AI60"/>
    <mergeCell ref="AK60:AL60"/>
    <mergeCell ref="AM60:AN60"/>
    <mergeCell ref="X59:Y59"/>
    <mergeCell ref="Z59:AA59"/>
    <mergeCell ref="AB59:AC59"/>
    <mergeCell ref="AD59:AE59"/>
    <mergeCell ref="AH59:AI59"/>
    <mergeCell ref="AK59:AL59"/>
    <mergeCell ref="AQ57:AR57"/>
    <mergeCell ref="X58:Y58"/>
    <mergeCell ref="Z58:AA58"/>
    <mergeCell ref="AB58:AC58"/>
    <mergeCell ref="AD58:AE58"/>
    <mergeCell ref="AH58:AI58"/>
    <mergeCell ref="AK58:AL58"/>
    <mergeCell ref="AM58:AN58"/>
    <mergeCell ref="AO58:AP58"/>
    <mergeCell ref="AQ58:AR58"/>
    <mergeCell ref="AO56:AP56"/>
    <mergeCell ref="AQ56:AR56"/>
    <mergeCell ref="X57:Y57"/>
    <mergeCell ref="Z57:AA57"/>
    <mergeCell ref="AB57:AC57"/>
    <mergeCell ref="AD57:AE57"/>
    <mergeCell ref="AH57:AI57"/>
    <mergeCell ref="AK57:AL57"/>
    <mergeCell ref="AM57:AN57"/>
    <mergeCell ref="AO57:AP57"/>
    <mergeCell ref="AM55:AN55"/>
    <mergeCell ref="AO55:AP55"/>
    <mergeCell ref="AQ55:AR55"/>
    <mergeCell ref="X56:Y56"/>
    <mergeCell ref="Z56:AA56"/>
    <mergeCell ref="AB56:AC56"/>
    <mergeCell ref="AD56:AE56"/>
    <mergeCell ref="AH56:AI56"/>
    <mergeCell ref="AK56:AL56"/>
    <mergeCell ref="AM56:AN56"/>
    <mergeCell ref="X55:Y55"/>
    <mergeCell ref="Z55:AA55"/>
    <mergeCell ref="AB55:AC55"/>
    <mergeCell ref="AD55:AE55"/>
    <mergeCell ref="AH55:AI55"/>
    <mergeCell ref="AK55:AL55"/>
    <mergeCell ref="AQ53:AR53"/>
    <mergeCell ref="X54:Y54"/>
    <mergeCell ref="Z54:AA54"/>
    <mergeCell ref="AB54:AC54"/>
    <mergeCell ref="AD54:AE54"/>
    <mergeCell ref="AH54:AI54"/>
    <mergeCell ref="AK54:AL54"/>
    <mergeCell ref="AM54:AN54"/>
    <mergeCell ref="AO54:AP54"/>
    <mergeCell ref="AQ54:AR54"/>
    <mergeCell ref="AO52:AP52"/>
    <mergeCell ref="AQ52:AR52"/>
    <mergeCell ref="X53:Y53"/>
    <mergeCell ref="Z53:AA53"/>
    <mergeCell ref="AB53:AC53"/>
    <mergeCell ref="AD53:AE53"/>
    <mergeCell ref="AH53:AI53"/>
    <mergeCell ref="AK53:AL53"/>
    <mergeCell ref="AM53:AN53"/>
    <mergeCell ref="AO53:AP53"/>
    <mergeCell ref="AM51:AN51"/>
    <mergeCell ref="AO51:AP51"/>
    <mergeCell ref="AQ51:AR51"/>
    <mergeCell ref="X52:Y52"/>
    <mergeCell ref="Z52:AA52"/>
    <mergeCell ref="AB52:AC52"/>
    <mergeCell ref="AD52:AE52"/>
    <mergeCell ref="AH52:AI52"/>
    <mergeCell ref="AK52:AL52"/>
    <mergeCell ref="AM52:AN52"/>
    <mergeCell ref="X51:Y51"/>
    <mergeCell ref="Z51:AA51"/>
    <mergeCell ref="AB51:AC51"/>
    <mergeCell ref="AD51:AE51"/>
    <mergeCell ref="AH51:AI51"/>
    <mergeCell ref="AK51:AL51"/>
    <mergeCell ref="AQ49:AR49"/>
    <mergeCell ref="X50:Y50"/>
    <mergeCell ref="Z50:AA50"/>
    <mergeCell ref="AB50:AC50"/>
    <mergeCell ref="AD50:AE50"/>
    <mergeCell ref="AH50:AI50"/>
    <mergeCell ref="AK50:AL50"/>
    <mergeCell ref="AM50:AN50"/>
    <mergeCell ref="AO50:AP50"/>
    <mergeCell ref="AQ50:AR50"/>
    <mergeCell ref="AO48:AP48"/>
    <mergeCell ref="AQ48:AR48"/>
    <mergeCell ref="X49:Y49"/>
    <mergeCell ref="Z49:AA49"/>
    <mergeCell ref="AB49:AC49"/>
    <mergeCell ref="AD49:AE49"/>
    <mergeCell ref="AH49:AI49"/>
    <mergeCell ref="AK49:AL49"/>
    <mergeCell ref="AM49:AN49"/>
    <mergeCell ref="AO49:AP49"/>
    <mergeCell ref="AM47:AN47"/>
    <mergeCell ref="AO47:AP47"/>
    <mergeCell ref="AQ47:AR47"/>
    <mergeCell ref="X48:Y48"/>
    <mergeCell ref="Z48:AA48"/>
    <mergeCell ref="AB48:AC48"/>
    <mergeCell ref="AD48:AE48"/>
    <mergeCell ref="AH48:AI48"/>
    <mergeCell ref="AK48:AL48"/>
    <mergeCell ref="AM48:AN48"/>
    <mergeCell ref="X47:Y47"/>
    <mergeCell ref="Z47:AA47"/>
    <mergeCell ref="AB47:AC47"/>
    <mergeCell ref="AD47:AE47"/>
    <mergeCell ref="AH47:AI47"/>
    <mergeCell ref="AK47:AL47"/>
    <mergeCell ref="AQ45:AR45"/>
    <mergeCell ref="X46:Y46"/>
    <mergeCell ref="Z46:AA46"/>
    <mergeCell ref="AB46:AC46"/>
    <mergeCell ref="AD46:AE46"/>
    <mergeCell ref="AH46:AI46"/>
    <mergeCell ref="AK46:AL46"/>
    <mergeCell ref="AM46:AN46"/>
    <mergeCell ref="AO46:AP46"/>
    <mergeCell ref="AQ46:AR46"/>
    <mergeCell ref="AO44:AP44"/>
    <mergeCell ref="AQ44:AR44"/>
    <mergeCell ref="X45:Y45"/>
    <mergeCell ref="Z45:AA45"/>
    <mergeCell ref="AB45:AC45"/>
    <mergeCell ref="AD45:AE45"/>
    <mergeCell ref="AH45:AI45"/>
    <mergeCell ref="AK45:AL45"/>
    <mergeCell ref="AM45:AN45"/>
    <mergeCell ref="AO45:AP45"/>
    <mergeCell ref="AM43:AN43"/>
    <mergeCell ref="AO43:AP43"/>
    <mergeCell ref="AQ43:AR43"/>
    <mergeCell ref="X44:Y44"/>
    <mergeCell ref="Z44:AA44"/>
    <mergeCell ref="AB44:AC44"/>
    <mergeCell ref="AD44:AE44"/>
    <mergeCell ref="AH44:AI44"/>
    <mergeCell ref="AK44:AL44"/>
    <mergeCell ref="AM44:AN44"/>
    <mergeCell ref="X43:Y43"/>
    <mergeCell ref="Z43:AA43"/>
    <mergeCell ref="AB43:AC43"/>
    <mergeCell ref="AD43:AE43"/>
    <mergeCell ref="AH43:AI43"/>
    <mergeCell ref="AK43:AL43"/>
    <mergeCell ref="AQ41:AR41"/>
    <mergeCell ref="X42:Y42"/>
    <mergeCell ref="Z42:AA42"/>
    <mergeCell ref="AB42:AC42"/>
    <mergeCell ref="AD42:AE42"/>
    <mergeCell ref="AH42:AI42"/>
    <mergeCell ref="AK42:AL42"/>
    <mergeCell ref="AM42:AN42"/>
    <mergeCell ref="AO42:AP42"/>
    <mergeCell ref="AQ42:AR42"/>
    <mergeCell ref="AO40:AP40"/>
    <mergeCell ref="AQ40:AR40"/>
    <mergeCell ref="X41:Y41"/>
    <mergeCell ref="Z41:AA41"/>
    <mergeCell ref="AB41:AC41"/>
    <mergeCell ref="AD41:AE41"/>
    <mergeCell ref="AH41:AI41"/>
    <mergeCell ref="AK41:AL41"/>
    <mergeCell ref="AM41:AN41"/>
    <mergeCell ref="AO41:AP41"/>
    <mergeCell ref="AM39:AN39"/>
    <mergeCell ref="AO39:AP39"/>
    <mergeCell ref="AQ39:AR39"/>
    <mergeCell ref="X40:Y40"/>
    <mergeCell ref="Z40:AA40"/>
    <mergeCell ref="AB40:AC40"/>
    <mergeCell ref="AD40:AE40"/>
    <mergeCell ref="AH40:AI40"/>
    <mergeCell ref="AK40:AL40"/>
    <mergeCell ref="AM40:AN40"/>
    <mergeCell ref="X39:Y39"/>
    <mergeCell ref="Z39:AA39"/>
    <mergeCell ref="AB39:AC39"/>
    <mergeCell ref="AD39:AE39"/>
    <mergeCell ref="AH39:AI39"/>
    <mergeCell ref="AK39:AL39"/>
    <mergeCell ref="A1:V3"/>
    <mergeCell ref="X1:AS3"/>
    <mergeCell ref="A4:B5"/>
    <mergeCell ref="C4:D5"/>
    <mergeCell ref="E4:K5"/>
    <mergeCell ref="L4:S5"/>
    <mergeCell ref="T4:U5"/>
    <mergeCell ref="V4:V5"/>
    <mergeCell ref="X4:Y5"/>
    <mergeCell ref="Z4:AA5"/>
    <mergeCell ref="AB4:AH5"/>
    <mergeCell ref="AI4:AP5"/>
    <mergeCell ref="AQ4:AR5"/>
    <mergeCell ref="AS4:AS5"/>
    <mergeCell ref="A6:V6"/>
    <mergeCell ref="X6:AS6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J7:AR8"/>
    <mergeCell ref="AS7:AS18"/>
    <mergeCell ref="J8:L8"/>
    <mergeCell ref="AG8:AI8"/>
    <mergeCell ref="A9:A18"/>
    <mergeCell ref="B9:B18"/>
    <mergeCell ref="C9:C18"/>
    <mergeCell ref="D9:D18"/>
    <mergeCell ref="E9:E18"/>
    <mergeCell ref="F9:F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X9:X18"/>
    <mergeCell ref="Y9:Y18"/>
    <mergeCell ref="Z9:Z18"/>
    <mergeCell ref="AA9:AA18"/>
    <mergeCell ref="AB9:AB18"/>
    <mergeCell ref="AC9:AC18"/>
    <mergeCell ref="AD9:AD18"/>
    <mergeCell ref="AE9:AE18"/>
    <mergeCell ref="AF9:AF18"/>
    <mergeCell ref="AG9:AG18"/>
    <mergeCell ref="AH9:AH18"/>
    <mergeCell ref="AI9:AI18"/>
    <mergeCell ref="AJ9:AJ18"/>
    <mergeCell ref="AK9:AK18"/>
    <mergeCell ref="AL9:AL18"/>
    <mergeCell ref="AM9:AM18"/>
    <mergeCell ref="AN9:AN18"/>
    <mergeCell ref="AO9:AO18"/>
    <mergeCell ref="AP9:AP18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R19:S19"/>
    <mergeCell ref="AQ19:AR19"/>
    <mergeCell ref="A20:B20"/>
    <mergeCell ref="C20:D20"/>
    <mergeCell ref="E20:F20"/>
    <mergeCell ref="G20:H20"/>
    <mergeCell ref="K20:L20"/>
    <mergeCell ref="N20:O20"/>
    <mergeCell ref="T19:U19"/>
    <mergeCell ref="X19:Y19"/>
    <mergeCell ref="Z19:AA19"/>
    <mergeCell ref="P20:Q20"/>
    <mergeCell ref="R20:S20"/>
    <mergeCell ref="T20:U20"/>
    <mergeCell ref="AK19:AL19"/>
    <mergeCell ref="AM19:AN19"/>
    <mergeCell ref="AO19:AP19"/>
    <mergeCell ref="AB19:AC19"/>
    <mergeCell ref="AD19:AE19"/>
    <mergeCell ref="AH19:AI19"/>
    <mergeCell ref="X20:Y20"/>
    <mergeCell ref="P21:Q21"/>
    <mergeCell ref="R21:S21"/>
    <mergeCell ref="T21:U21"/>
    <mergeCell ref="A21:B21"/>
    <mergeCell ref="C21:D21"/>
    <mergeCell ref="E21:F21"/>
    <mergeCell ref="G21:H21"/>
    <mergeCell ref="K21:L21"/>
    <mergeCell ref="N21:O21"/>
    <mergeCell ref="P22:Q22"/>
    <mergeCell ref="R22:S22"/>
    <mergeCell ref="T22:U22"/>
    <mergeCell ref="A22:B22"/>
    <mergeCell ref="C22:D22"/>
    <mergeCell ref="E22:F22"/>
    <mergeCell ref="G22:H22"/>
    <mergeCell ref="K22:L22"/>
    <mergeCell ref="N22:O22"/>
    <mergeCell ref="P23:Q23"/>
    <mergeCell ref="R23:S23"/>
    <mergeCell ref="T23:U23"/>
    <mergeCell ref="A23:B23"/>
    <mergeCell ref="C23:D23"/>
    <mergeCell ref="E23:F23"/>
    <mergeCell ref="G23:H23"/>
    <mergeCell ref="K23:L23"/>
    <mergeCell ref="N23:O23"/>
    <mergeCell ref="P24:Q24"/>
    <mergeCell ref="R24:S24"/>
    <mergeCell ref="T24:U24"/>
    <mergeCell ref="A24:B24"/>
    <mergeCell ref="C24:D24"/>
    <mergeCell ref="E24:F24"/>
    <mergeCell ref="G24:H24"/>
    <mergeCell ref="K24:L24"/>
    <mergeCell ref="N24:O24"/>
    <mergeCell ref="P25:Q25"/>
    <mergeCell ref="R25:S25"/>
    <mergeCell ref="T25:U25"/>
    <mergeCell ref="A25:B25"/>
    <mergeCell ref="C25:D25"/>
    <mergeCell ref="E25:F25"/>
    <mergeCell ref="G25:H25"/>
    <mergeCell ref="K25:L25"/>
    <mergeCell ref="N25:O25"/>
    <mergeCell ref="P26:Q26"/>
    <mergeCell ref="R26:S26"/>
    <mergeCell ref="T26:U26"/>
    <mergeCell ref="A26:B26"/>
    <mergeCell ref="C26:D26"/>
    <mergeCell ref="E26:F26"/>
    <mergeCell ref="G26:H26"/>
    <mergeCell ref="K26:L26"/>
    <mergeCell ref="N26:O26"/>
    <mergeCell ref="P27:Q27"/>
    <mergeCell ref="R27:S27"/>
    <mergeCell ref="T27:U27"/>
    <mergeCell ref="A27:B27"/>
    <mergeCell ref="C27:D27"/>
    <mergeCell ref="E27:F27"/>
    <mergeCell ref="G27:H27"/>
    <mergeCell ref="K27:L27"/>
    <mergeCell ref="N27:O27"/>
    <mergeCell ref="P28:Q28"/>
    <mergeCell ref="R28:S28"/>
    <mergeCell ref="T28:U28"/>
    <mergeCell ref="A28:B28"/>
    <mergeCell ref="C28:D28"/>
    <mergeCell ref="E28:F28"/>
    <mergeCell ref="G28:H28"/>
    <mergeCell ref="K28:L28"/>
    <mergeCell ref="N28:O28"/>
    <mergeCell ref="P29:Q29"/>
    <mergeCell ref="R29:S29"/>
    <mergeCell ref="T29:U29"/>
    <mergeCell ref="A29:B29"/>
    <mergeCell ref="C29:D29"/>
    <mergeCell ref="E29:F29"/>
    <mergeCell ref="G29:H29"/>
    <mergeCell ref="K29:L29"/>
    <mergeCell ref="N29:O29"/>
    <mergeCell ref="P30:Q30"/>
    <mergeCell ref="R30:S30"/>
    <mergeCell ref="T30:U30"/>
    <mergeCell ref="A30:B30"/>
    <mergeCell ref="C30:D30"/>
    <mergeCell ref="E30:F30"/>
    <mergeCell ref="G30:H30"/>
    <mergeCell ref="K30:L30"/>
    <mergeCell ref="N30:O30"/>
    <mergeCell ref="P31:Q31"/>
    <mergeCell ref="R31:S31"/>
    <mergeCell ref="T31:U31"/>
    <mergeCell ref="A31:B31"/>
    <mergeCell ref="C31:D31"/>
    <mergeCell ref="E31:F31"/>
    <mergeCell ref="G31:H31"/>
    <mergeCell ref="K31:L31"/>
    <mergeCell ref="N31:O31"/>
    <mergeCell ref="P32:Q32"/>
    <mergeCell ref="R32:S32"/>
    <mergeCell ref="T32:U32"/>
    <mergeCell ref="A32:B32"/>
    <mergeCell ref="C32:D32"/>
    <mergeCell ref="E32:F32"/>
    <mergeCell ref="G32:H32"/>
    <mergeCell ref="K32:L32"/>
    <mergeCell ref="N32:O32"/>
    <mergeCell ref="P33:Q33"/>
    <mergeCell ref="R33:S33"/>
    <mergeCell ref="T33:U33"/>
    <mergeCell ref="A33:B33"/>
    <mergeCell ref="C33:D33"/>
    <mergeCell ref="E33:F33"/>
    <mergeCell ref="G33:H33"/>
    <mergeCell ref="K33:L33"/>
    <mergeCell ref="N33:O33"/>
    <mergeCell ref="P34:Q34"/>
    <mergeCell ref="R34:S34"/>
    <mergeCell ref="T34:U34"/>
    <mergeCell ref="A34:B34"/>
    <mergeCell ref="C34:D34"/>
    <mergeCell ref="E34:F34"/>
    <mergeCell ref="G34:H34"/>
    <mergeCell ref="K34:L34"/>
    <mergeCell ref="N34:O34"/>
    <mergeCell ref="P35:Q35"/>
    <mergeCell ref="R35:S35"/>
    <mergeCell ref="T35:U35"/>
    <mergeCell ref="A35:B35"/>
    <mergeCell ref="C35:D35"/>
    <mergeCell ref="E35:F35"/>
    <mergeCell ref="G35:H35"/>
    <mergeCell ref="K35:L35"/>
    <mergeCell ref="N35:O35"/>
    <mergeCell ref="P36:Q36"/>
    <mergeCell ref="R36:S36"/>
    <mergeCell ref="T36:U36"/>
    <mergeCell ref="A36:B36"/>
    <mergeCell ref="C36:D36"/>
    <mergeCell ref="E36:F36"/>
    <mergeCell ref="G36:H36"/>
    <mergeCell ref="K36:L36"/>
    <mergeCell ref="N36:O36"/>
    <mergeCell ref="P37:Q37"/>
    <mergeCell ref="R37:S37"/>
    <mergeCell ref="T37:U37"/>
    <mergeCell ref="A37:B37"/>
    <mergeCell ref="C37:D37"/>
    <mergeCell ref="E37:F37"/>
    <mergeCell ref="G37:H37"/>
    <mergeCell ref="K37:L37"/>
    <mergeCell ref="N37:O37"/>
    <mergeCell ref="P38:Q38"/>
    <mergeCell ref="R38:S38"/>
    <mergeCell ref="T38:U38"/>
    <mergeCell ref="A38:B38"/>
    <mergeCell ref="C38:D38"/>
    <mergeCell ref="E38:F38"/>
    <mergeCell ref="G38:H38"/>
    <mergeCell ref="K38:L38"/>
    <mergeCell ref="N38:O38"/>
    <mergeCell ref="P39:Q39"/>
    <mergeCell ref="R39:S39"/>
    <mergeCell ref="T39:U39"/>
    <mergeCell ref="A39:B39"/>
    <mergeCell ref="C39:D39"/>
    <mergeCell ref="E39:F39"/>
    <mergeCell ref="G39:H39"/>
    <mergeCell ref="K39:L39"/>
    <mergeCell ref="N39:O39"/>
    <mergeCell ref="P40:Q40"/>
    <mergeCell ref="R40:S40"/>
    <mergeCell ref="T40:U40"/>
    <mergeCell ref="A40:B40"/>
    <mergeCell ref="C40:D40"/>
    <mergeCell ref="E40:F40"/>
    <mergeCell ref="G40:H40"/>
    <mergeCell ref="K40:L40"/>
    <mergeCell ref="N40:O40"/>
    <mergeCell ref="P41:Q41"/>
    <mergeCell ref="R41:S41"/>
    <mergeCell ref="T41:U41"/>
    <mergeCell ref="A41:B41"/>
    <mergeCell ref="C41:D41"/>
    <mergeCell ref="E41:F41"/>
    <mergeCell ref="G41:H41"/>
    <mergeCell ref="K41:L41"/>
    <mergeCell ref="N41:O41"/>
    <mergeCell ref="P42:Q42"/>
    <mergeCell ref="R42:S42"/>
    <mergeCell ref="T42:U42"/>
    <mergeCell ref="A42:B42"/>
    <mergeCell ref="C42:D42"/>
    <mergeCell ref="E42:F42"/>
    <mergeCell ref="G42:H42"/>
    <mergeCell ref="K42:L42"/>
    <mergeCell ref="N42:O42"/>
    <mergeCell ref="P43:Q43"/>
    <mergeCell ref="R43:S43"/>
    <mergeCell ref="T43:U43"/>
    <mergeCell ref="A43:B43"/>
    <mergeCell ref="C43:D43"/>
    <mergeCell ref="E43:F43"/>
    <mergeCell ref="G43:H43"/>
    <mergeCell ref="K43:L43"/>
    <mergeCell ref="N43:O43"/>
    <mergeCell ref="P44:Q44"/>
    <mergeCell ref="R44:S44"/>
    <mergeCell ref="T44:U44"/>
    <mergeCell ref="A44:B44"/>
    <mergeCell ref="C44:D44"/>
    <mergeCell ref="E44:F44"/>
    <mergeCell ref="G44:H44"/>
    <mergeCell ref="K44:L44"/>
    <mergeCell ref="N44:O44"/>
    <mergeCell ref="P45:Q45"/>
    <mergeCell ref="R45:S45"/>
    <mergeCell ref="T45:U45"/>
    <mergeCell ref="A45:B45"/>
    <mergeCell ref="C45:D45"/>
    <mergeCell ref="E45:F45"/>
    <mergeCell ref="G45:H45"/>
    <mergeCell ref="K45:L45"/>
    <mergeCell ref="N45:O45"/>
    <mergeCell ref="P46:Q46"/>
    <mergeCell ref="R46:S46"/>
    <mergeCell ref="T46:U46"/>
    <mergeCell ref="A46:B46"/>
    <mergeCell ref="C46:D46"/>
    <mergeCell ref="E46:F46"/>
    <mergeCell ref="G46:H46"/>
    <mergeCell ref="K46:L46"/>
    <mergeCell ref="N46:O46"/>
    <mergeCell ref="P47:Q47"/>
    <mergeCell ref="R47:S47"/>
    <mergeCell ref="T47:U47"/>
    <mergeCell ref="A47:B47"/>
    <mergeCell ref="C47:D47"/>
    <mergeCell ref="E47:F47"/>
    <mergeCell ref="G47:H47"/>
    <mergeCell ref="K47:L47"/>
    <mergeCell ref="N47:O47"/>
    <mergeCell ref="P48:Q48"/>
    <mergeCell ref="R48:S48"/>
    <mergeCell ref="T48:U48"/>
    <mergeCell ref="A48:B48"/>
    <mergeCell ref="C48:D48"/>
    <mergeCell ref="E48:F48"/>
    <mergeCell ref="G48:H48"/>
    <mergeCell ref="K48:L48"/>
    <mergeCell ref="N48:O48"/>
    <mergeCell ref="P49:Q49"/>
    <mergeCell ref="R49:S49"/>
    <mergeCell ref="T49:U49"/>
    <mergeCell ref="A49:B49"/>
    <mergeCell ref="C49:D49"/>
    <mergeCell ref="E49:F49"/>
    <mergeCell ref="G49:H49"/>
    <mergeCell ref="K49:L49"/>
    <mergeCell ref="N49:O49"/>
    <mergeCell ref="P50:Q50"/>
    <mergeCell ref="R50:S50"/>
    <mergeCell ref="T50:U50"/>
    <mergeCell ref="A50:B50"/>
    <mergeCell ref="C50:D50"/>
    <mergeCell ref="E50:F50"/>
    <mergeCell ref="G50:H50"/>
    <mergeCell ref="K50:L50"/>
    <mergeCell ref="N50:O50"/>
    <mergeCell ref="P51:Q51"/>
    <mergeCell ref="R51:S51"/>
    <mergeCell ref="T51:U51"/>
    <mergeCell ref="A51:B51"/>
    <mergeCell ref="C51:D51"/>
    <mergeCell ref="E51:F51"/>
    <mergeCell ref="G51:H51"/>
    <mergeCell ref="K51:L51"/>
    <mergeCell ref="N51:O51"/>
    <mergeCell ref="P52:Q52"/>
    <mergeCell ref="R52:S52"/>
    <mergeCell ref="T52:U52"/>
    <mergeCell ref="A52:B52"/>
    <mergeCell ref="C52:D52"/>
    <mergeCell ref="E52:F52"/>
    <mergeCell ref="G52:H52"/>
    <mergeCell ref="K52:L52"/>
    <mergeCell ref="N52:O52"/>
    <mergeCell ref="P53:Q53"/>
    <mergeCell ref="R53:S53"/>
    <mergeCell ref="T53:U53"/>
    <mergeCell ref="A53:B53"/>
    <mergeCell ref="C53:D53"/>
    <mergeCell ref="E53:F53"/>
    <mergeCell ref="G53:H53"/>
    <mergeCell ref="K53:L53"/>
    <mergeCell ref="N53:O53"/>
    <mergeCell ref="P54:Q54"/>
    <mergeCell ref="R54:S54"/>
    <mergeCell ref="T54:U54"/>
    <mergeCell ref="A54:B54"/>
    <mergeCell ref="C54:D54"/>
    <mergeCell ref="E54:F54"/>
    <mergeCell ref="G54:H54"/>
    <mergeCell ref="K54:L54"/>
    <mergeCell ref="N54:O54"/>
    <mergeCell ref="P55:Q55"/>
    <mergeCell ref="R55:S55"/>
    <mergeCell ref="T55:U55"/>
    <mergeCell ref="A55:B55"/>
    <mergeCell ref="C55:D55"/>
    <mergeCell ref="E55:F55"/>
    <mergeCell ref="G55:H55"/>
    <mergeCell ref="K55:L55"/>
    <mergeCell ref="N55:O55"/>
    <mergeCell ref="K56:L56"/>
    <mergeCell ref="N56:O56"/>
    <mergeCell ref="P56:Q56"/>
    <mergeCell ref="R56:S56"/>
    <mergeCell ref="T56:U56"/>
    <mergeCell ref="A57:B57"/>
    <mergeCell ref="C57:D57"/>
    <mergeCell ref="E57:F57"/>
    <mergeCell ref="G57:H57"/>
    <mergeCell ref="K57:L57"/>
    <mergeCell ref="P58:Q58"/>
    <mergeCell ref="R58:S58"/>
    <mergeCell ref="T58:U58"/>
    <mergeCell ref="N57:O57"/>
    <mergeCell ref="P57:Q57"/>
    <mergeCell ref="R57:S57"/>
    <mergeCell ref="T57:U57"/>
    <mergeCell ref="A58:B58"/>
    <mergeCell ref="C58:D58"/>
    <mergeCell ref="E58:F58"/>
    <mergeCell ref="G58:H58"/>
    <mergeCell ref="K58:L58"/>
    <mergeCell ref="N58:O58"/>
    <mergeCell ref="R59:S59"/>
    <mergeCell ref="T59:U59"/>
    <mergeCell ref="A59:B59"/>
    <mergeCell ref="C59:D59"/>
    <mergeCell ref="E59:F59"/>
    <mergeCell ref="G59:H59"/>
    <mergeCell ref="K59:L59"/>
    <mergeCell ref="N59:O59"/>
    <mergeCell ref="P59:Q59"/>
    <mergeCell ref="N60:O60"/>
    <mergeCell ref="P60:Q60"/>
    <mergeCell ref="R60:S60"/>
    <mergeCell ref="T60:U60"/>
    <mergeCell ref="A60:B60"/>
    <mergeCell ref="C60:D60"/>
    <mergeCell ref="E60:F60"/>
    <mergeCell ref="G60:H60"/>
    <mergeCell ref="K60:L60"/>
    <mergeCell ref="C61:D61"/>
    <mergeCell ref="E61:F61"/>
    <mergeCell ref="G61:H61"/>
    <mergeCell ref="K61:L61"/>
    <mergeCell ref="N61:O61"/>
    <mergeCell ref="P61:Q61"/>
    <mergeCell ref="AD20:AE20"/>
    <mergeCell ref="A62:B62"/>
    <mergeCell ref="C62:D62"/>
    <mergeCell ref="E62:F62"/>
    <mergeCell ref="G62:H62"/>
    <mergeCell ref="K62:L62"/>
    <mergeCell ref="N62:O62"/>
    <mergeCell ref="P62:Q62"/>
    <mergeCell ref="A61:B61"/>
    <mergeCell ref="AB21:AC21"/>
    <mergeCell ref="AH20:AI20"/>
    <mergeCell ref="AK20:AL20"/>
    <mergeCell ref="AM20:AN20"/>
    <mergeCell ref="AO20:AP20"/>
    <mergeCell ref="AQ20:AR20"/>
    <mergeCell ref="A63:B63"/>
    <mergeCell ref="C63:D63"/>
    <mergeCell ref="E63:F63"/>
    <mergeCell ref="G63:H63"/>
    <mergeCell ref="K63:L63"/>
    <mergeCell ref="N63:O63"/>
    <mergeCell ref="P63:Q63"/>
    <mergeCell ref="R63:S63"/>
    <mergeCell ref="T63:U63"/>
    <mergeCell ref="X21:Y21"/>
    <mergeCell ref="Z21:AA21"/>
    <mergeCell ref="R62:S62"/>
    <mergeCell ref="T62:U62"/>
    <mergeCell ref="R61:S61"/>
    <mergeCell ref="T61:U61"/>
    <mergeCell ref="AD21:AE21"/>
    <mergeCell ref="AH21:AI21"/>
    <mergeCell ref="AK21:AL21"/>
    <mergeCell ref="AM21:AN21"/>
    <mergeCell ref="AO21:AP21"/>
    <mergeCell ref="AQ21:AR21"/>
    <mergeCell ref="A64:B64"/>
    <mergeCell ref="C64:D64"/>
    <mergeCell ref="E64:F64"/>
    <mergeCell ref="G64:H64"/>
    <mergeCell ref="K64:L64"/>
    <mergeCell ref="N64:O64"/>
    <mergeCell ref="P64:Q64"/>
    <mergeCell ref="R64:S64"/>
    <mergeCell ref="T64:U64"/>
    <mergeCell ref="X22:Y22"/>
    <mergeCell ref="Z20:AA20"/>
    <mergeCell ref="AB22:AC22"/>
    <mergeCell ref="Z23:AA23"/>
    <mergeCell ref="X24:Y24"/>
    <mergeCell ref="Z24:AA24"/>
    <mergeCell ref="AB24:AC24"/>
    <mergeCell ref="AD22:AE22"/>
    <mergeCell ref="AH22:AI22"/>
    <mergeCell ref="AK22:AL22"/>
    <mergeCell ref="AM22:AN22"/>
    <mergeCell ref="AO22:AP22"/>
    <mergeCell ref="AQ22:AR22"/>
    <mergeCell ref="A65:B65"/>
    <mergeCell ref="C65:D65"/>
    <mergeCell ref="E65:F65"/>
    <mergeCell ref="G65:H65"/>
    <mergeCell ref="K65:L65"/>
    <mergeCell ref="N65:O65"/>
    <mergeCell ref="P65:Q65"/>
    <mergeCell ref="AQ23:AR23"/>
    <mergeCell ref="A66:B66"/>
    <mergeCell ref="C66:D66"/>
    <mergeCell ref="E66:F66"/>
    <mergeCell ref="G66:H66"/>
    <mergeCell ref="K66:L66"/>
    <mergeCell ref="R65:S65"/>
    <mergeCell ref="T65:U65"/>
    <mergeCell ref="X23:Y23"/>
    <mergeCell ref="AH23:AI23"/>
    <mergeCell ref="AK23:AL23"/>
    <mergeCell ref="AM23:AN23"/>
    <mergeCell ref="AO23:AP23"/>
    <mergeCell ref="AB23:AC23"/>
    <mergeCell ref="AD23:AE23"/>
    <mergeCell ref="AD24:AE24"/>
    <mergeCell ref="AH24:AI24"/>
    <mergeCell ref="AK24:AL24"/>
    <mergeCell ref="AM24:AN24"/>
    <mergeCell ref="AO24:AP24"/>
    <mergeCell ref="AQ24:AR24"/>
    <mergeCell ref="A67:B67"/>
    <mergeCell ref="C67:D67"/>
    <mergeCell ref="E67:F67"/>
    <mergeCell ref="G67:H67"/>
    <mergeCell ref="K67:L67"/>
    <mergeCell ref="N67:O67"/>
    <mergeCell ref="P67:Q67"/>
    <mergeCell ref="R67:S67"/>
    <mergeCell ref="T67:U67"/>
    <mergeCell ref="X25:Y25"/>
    <mergeCell ref="Z25:AA25"/>
    <mergeCell ref="AB25:AC25"/>
    <mergeCell ref="Z26:AA26"/>
    <mergeCell ref="X27:Y27"/>
    <mergeCell ref="Z27:AA27"/>
    <mergeCell ref="AB27:AC27"/>
    <mergeCell ref="AD25:AE25"/>
    <mergeCell ref="AH25:AI25"/>
    <mergeCell ref="AK25:AL25"/>
    <mergeCell ref="AM25:AN25"/>
    <mergeCell ref="AO25:AP25"/>
    <mergeCell ref="AQ25:AR25"/>
    <mergeCell ref="A68:B68"/>
    <mergeCell ref="C68:D68"/>
    <mergeCell ref="E68:F68"/>
    <mergeCell ref="G68:H68"/>
    <mergeCell ref="K68:L68"/>
    <mergeCell ref="N68:O68"/>
    <mergeCell ref="P68:Q68"/>
    <mergeCell ref="AQ26:AR26"/>
    <mergeCell ref="A69:B69"/>
    <mergeCell ref="C69:D69"/>
    <mergeCell ref="E69:F69"/>
    <mergeCell ref="G69:H69"/>
    <mergeCell ref="K69:L69"/>
    <mergeCell ref="R68:S68"/>
    <mergeCell ref="T68:U68"/>
    <mergeCell ref="X26:Y26"/>
    <mergeCell ref="AH26:AI26"/>
    <mergeCell ref="AK26:AL26"/>
    <mergeCell ref="AM26:AN26"/>
    <mergeCell ref="AO26:AP26"/>
    <mergeCell ref="AB26:AC26"/>
    <mergeCell ref="AD26:AE26"/>
    <mergeCell ref="AD27:AE27"/>
    <mergeCell ref="AH27:AI27"/>
    <mergeCell ref="AK27:AL27"/>
    <mergeCell ref="AM27:AN27"/>
    <mergeCell ref="AO27:AP27"/>
    <mergeCell ref="AQ27:AR27"/>
    <mergeCell ref="A70:B70"/>
    <mergeCell ref="C70:D70"/>
    <mergeCell ref="E70:F70"/>
    <mergeCell ref="G70:H70"/>
    <mergeCell ref="K70:L70"/>
    <mergeCell ref="N70:O70"/>
    <mergeCell ref="AM28:AN28"/>
    <mergeCell ref="AO28:AP28"/>
    <mergeCell ref="AQ28:AR28"/>
    <mergeCell ref="X28:Y28"/>
    <mergeCell ref="Z28:AA28"/>
    <mergeCell ref="AB28:AC28"/>
    <mergeCell ref="AD28:AE28"/>
    <mergeCell ref="AH28:AI28"/>
    <mergeCell ref="AK28:AL28"/>
    <mergeCell ref="AH34:AI34"/>
    <mergeCell ref="AK34:AL34"/>
    <mergeCell ref="AM34:AN34"/>
    <mergeCell ref="AO34:AP34"/>
    <mergeCell ref="AM29:AN29"/>
    <mergeCell ref="AM32:AN32"/>
    <mergeCell ref="AO33:AP33"/>
    <mergeCell ref="AM31:AN31"/>
    <mergeCell ref="AK30:AL30"/>
    <mergeCell ref="AM30:AN30"/>
    <mergeCell ref="AQ34:AR34"/>
    <mergeCell ref="X34:Y34"/>
    <mergeCell ref="Z34:AA34"/>
    <mergeCell ref="AB34:AC34"/>
    <mergeCell ref="AD34:AE34"/>
    <mergeCell ref="AQ37:AR37"/>
    <mergeCell ref="AB37:AC37"/>
    <mergeCell ref="AD37:AE37"/>
    <mergeCell ref="AH37:AI37"/>
    <mergeCell ref="AK37:AL37"/>
    <mergeCell ref="K75:L75"/>
    <mergeCell ref="AO29:AP29"/>
    <mergeCell ref="X38:Y38"/>
    <mergeCell ref="Z38:AA38"/>
    <mergeCell ref="AB38:AC38"/>
    <mergeCell ref="AD38:AE38"/>
    <mergeCell ref="AH38:AI38"/>
    <mergeCell ref="AK38:AL38"/>
    <mergeCell ref="P70:Q70"/>
    <mergeCell ref="R70:S70"/>
    <mergeCell ref="N74:O74"/>
    <mergeCell ref="X37:Y37"/>
    <mergeCell ref="Z37:AA37"/>
    <mergeCell ref="AO38:AP38"/>
    <mergeCell ref="AQ38:AR38"/>
    <mergeCell ref="K71:L71"/>
    <mergeCell ref="K72:L72"/>
    <mergeCell ref="AM37:AN37"/>
    <mergeCell ref="AO37:AP37"/>
    <mergeCell ref="T70:U70"/>
    <mergeCell ref="N69:O69"/>
    <mergeCell ref="P69:Q69"/>
    <mergeCell ref="R69:S69"/>
    <mergeCell ref="T69:U69"/>
    <mergeCell ref="N71:O71"/>
    <mergeCell ref="N72:O72"/>
    <mergeCell ref="N75:O75"/>
    <mergeCell ref="AM38:AN38"/>
    <mergeCell ref="N66:O66"/>
    <mergeCell ref="P66:Q66"/>
    <mergeCell ref="R66:S66"/>
    <mergeCell ref="T66:U66"/>
    <mergeCell ref="P71:Q71"/>
    <mergeCell ref="P72:Q72"/>
    <mergeCell ref="P73:Q73"/>
    <mergeCell ref="P74:Q74"/>
    <mergeCell ref="P75:Q75"/>
    <mergeCell ref="R71:S71"/>
    <mergeCell ref="R75:S75"/>
    <mergeCell ref="T75:U75"/>
    <mergeCell ref="T71:U71"/>
    <mergeCell ref="R72:S72"/>
    <mergeCell ref="T72:U72"/>
    <mergeCell ref="R73:S73"/>
    <mergeCell ref="T73:U73"/>
    <mergeCell ref="R74:S74"/>
    <mergeCell ref="A71:B71"/>
    <mergeCell ref="C71:D71"/>
    <mergeCell ref="E71:F71"/>
    <mergeCell ref="G71:H71"/>
    <mergeCell ref="A72:B72"/>
    <mergeCell ref="C72:D72"/>
    <mergeCell ref="E72:F72"/>
    <mergeCell ref="G72:H72"/>
    <mergeCell ref="G73:H73"/>
    <mergeCell ref="A74:B74"/>
    <mergeCell ref="C74:D74"/>
    <mergeCell ref="E74:F74"/>
    <mergeCell ref="G74:H74"/>
    <mergeCell ref="T74:U74"/>
    <mergeCell ref="C73:D73"/>
    <mergeCell ref="K73:L73"/>
    <mergeCell ref="K74:L74"/>
    <mergeCell ref="N73:O73"/>
    <mergeCell ref="A56:B56"/>
    <mergeCell ref="C56:D56"/>
    <mergeCell ref="E56:F56"/>
    <mergeCell ref="G56:H56"/>
    <mergeCell ref="A75:B75"/>
    <mergeCell ref="C75:D75"/>
    <mergeCell ref="E75:F75"/>
    <mergeCell ref="G75:H75"/>
    <mergeCell ref="A73:B73"/>
    <mergeCell ref="E73:F73"/>
    <mergeCell ref="AO30:AP30"/>
    <mergeCell ref="AQ30:AR30"/>
    <mergeCell ref="X29:Y29"/>
    <mergeCell ref="Z29:AA29"/>
    <mergeCell ref="AB29:AC29"/>
    <mergeCell ref="AD29:AE29"/>
    <mergeCell ref="AH29:AI29"/>
    <mergeCell ref="AK29:AL29"/>
    <mergeCell ref="AB31:AC31"/>
    <mergeCell ref="AD31:AE31"/>
    <mergeCell ref="AH31:AI31"/>
    <mergeCell ref="AK31:AL31"/>
    <mergeCell ref="AQ29:AR29"/>
    <mergeCell ref="X30:Y30"/>
    <mergeCell ref="Z30:AA30"/>
    <mergeCell ref="AB30:AC30"/>
    <mergeCell ref="AD30:AE30"/>
    <mergeCell ref="AH30:AI30"/>
    <mergeCell ref="AO31:AP31"/>
    <mergeCell ref="AQ31:AR31"/>
    <mergeCell ref="X32:Y32"/>
    <mergeCell ref="Z32:AA32"/>
    <mergeCell ref="AB32:AC32"/>
    <mergeCell ref="AD32:AE32"/>
    <mergeCell ref="AH32:AI32"/>
    <mergeCell ref="AK32:AL32"/>
    <mergeCell ref="X31:Y31"/>
    <mergeCell ref="Z31:AA31"/>
    <mergeCell ref="AQ35:AR35"/>
    <mergeCell ref="AO32:AP32"/>
    <mergeCell ref="AQ32:AR32"/>
    <mergeCell ref="X33:Y33"/>
    <mergeCell ref="Z33:AA33"/>
    <mergeCell ref="AB33:AC33"/>
    <mergeCell ref="AD33:AE33"/>
    <mergeCell ref="AH33:AI33"/>
    <mergeCell ref="AK33:AL33"/>
    <mergeCell ref="AM33:AN33"/>
    <mergeCell ref="AK36:AL36"/>
    <mergeCell ref="AQ33:AR33"/>
    <mergeCell ref="X35:Y35"/>
    <mergeCell ref="Z35:AA35"/>
    <mergeCell ref="AB35:AC35"/>
    <mergeCell ref="AD35:AE35"/>
    <mergeCell ref="AH35:AI35"/>
    <mergeCell ref="AK35:AL35"/>
    <mergeCell ref="AM35:AN35"/>
    <mergeCell ref="AO35:AP35"/>
    <mergeCell ref="Z22:AA22"/>
    <mergeCell ref="AB20:AC20"/>
    <mergeCell ref="AM36:AN36"/>
    <mergeCell ref="AO36:AP36"/>
    <mergeCell ref="AQ36:AR36"/>
    <mergeCell ref="X36:Y36"/>
    <mergeCell ref="Z36:AA36"/>
    <mergeCell ref="AB36:AC36"/>
    <mergeCell ref="AD36:AE36"/>
    <mergeCell ref="AH36:AI36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S88"/>
  <sheetViews>
    <sheetView showZeros="0" zoomScale="70" zoomScaleNormal="70" zoomScalePageLayoutView="0" workbookViewId="0" topLeftCell="A1">
      <pane ySplit="18" topLeftCell="A19" activePane="bottomLeft" state="frozen"/>
      <selection pane="topLeft" activeCell="J48" sqref="J48"/>
      <selection pane="bottomLeft" activeCell="AG45" sqref="AG45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3" max="23" width="8.57421875" style="0" customWidth="1"/>
    <col min="24" max="25" width="5.28125" style="0" customWidth="1"/>
    <col min="26" max="27" width="4.28125" style="0" customWidth="1"/>
    <col min="28" max="29" width="5.28125" style="0" customWidth="1"/>
    <col min="30" max="31" width="4.28125" style="0" customWidth="1"/>
    <col min="32" max="32" width="8.7109375" style="0" customWidth="1"/>
    <col min="33" max="33" width="13.7109375" style="0" customWidth="1"/>
    <col min="34" max="35" width="4.28125" style="0" customWidth="1"/>
    <col min="36" max="36" width="8.7109375" style="0" customWidth="1"/>
    <col min="37" max="38" width="4.28125" style="0" customWidth="1"/>
    <col min="39" max="40" width="5.28125" style="0" customWidth="1"/>
    <col min="41" max="42" width="4.28125" style="0" customWidth="1"/>
    <col min="43" max="44" width="5.28125" style="0" customWidth="1"/>
    <col min="45" max="45" width="11.7109375" style="0" customWidth="1"/>
    <col min="46" max="46" width="5.7109375" style="0" customWidth="1"/>
  </cols>
  <sheetData>
    <row r="1" spans="1:45" ht="12.75" customHeight="1">
      <c r="A1" s="171" t="s">
        <v>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3"/>
      <c r="W1" s="1"/>
      <c r="X1" s="214" t="s">
        <v>1</v>
      </c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215"/>
    </row>
    <row r="2" spans="1:45" ht="12.75" customHeight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  <c r="W2" s="2"/>
      <c r="X2" s="216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217"/>
    </row>
    <row r="3" spans="1:45" ht="12.75" customHeight="1" thickBot="1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6"/>
      <c r="W3" s="2"/>
      <c r="X3" s="216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217"/>
    </row>
    <row r="4" spans="1:45" ht="12.75" customHeight="1">
      <c r="A4" s="177"/>
      <c r="B4" s="178"/>
      <c r="C4" s="180"/>
      <c r="D4" s="181"/>
      <c r="E4" s="219" t="s">
        <v>52</v>
      </c>
      <c r="F4" s="220"/>
      <c r="G4" s="220"/>
      <c r="H4" s="220"/>
      <c r="I4" s="220"/>
      <c r="J4" s="220"/>
      <c r="K4" s="221"/>
      <c r="L4" s="219" t="s">
        <v>50</v>
      </c>
      <c r="M4" s="220"/>
      <c r="N4" s="220"/>
      <c r="O4" s="220"/>
      <c r="P4" s="220"/>
      <c r="Q4" s="220"/>
      <c r="R4" s="220"/>
      <c r="S4" s="221"/>
      <c r="T4" s="185"/>
      <c r="U4" s="186"/>
      <c r="V4" s="187"/>
      <c r="W4" s="2"/>
      <c r="X4" s="218"/>
      <c r="Y4" s="186"/>
      <c r="Z4" s="180"/>
      <c r="AA4" s="181"/>
      <c r="AB4" s="219" t="s">
        <v>53</v>
      </c>
      <c r="AC4" s="220"/>
      <c r="AD4" s="220"/>
      <c r="AE4" s="220"/>
      <c r="AF4" s="220"/>
      <c r="AG4" s="220"/>
      <c r="AH4" s="221"/>
      <c r="AI4" s="219" t="s">
        <v>33</v>
      </c>
      <c r="AJ4" s="220"/>
      <c r="AK4" s="220"/>
      <c r="AL4" s="220"/>
      <c r="AM4" s="220"/>
      <c r="AN4" s="220"/>
      <c r="AO4" s="220"/>
      <c r="AP4" s="221"/>
      <c r="AQ4" s="185"/>
      <c r="AR4" s="186"/>
      <c r="AS4" s="225"/>
    </row>
    <row r="5" spans="1:45" ht="12.75" customHeight="1" thickBot="1">
      <c r="A5" s="179"/>
      <c r="B5" s="178"/>
      <c r="C5" s="180"/>
      <c r="D5" s="181"/>
      <c r="E5" s="222"/>
      <c r="F5" s="223"/>
      <c r="G5" s="223"/>
      <c r="H5" s="223"/>
      <c r="I5" s="223"/>
      <c r="J5" s="223"/>
      <c r="K5" s="224"/>
      <c r="L5" s="222"/>
      <c r="M5" s="223"/>
      <c r="N5" s="223"/>
      <c r="O5" s="223"/>
      <c r="P5" s="223"/>
      <c r="Q5" s="223"/>
      <c r="R5" s="223"/>
      <c r="S5" s="224"/>
      <c r="T5" s="185"/>
      <c r="U5" s="186"/>
      <c r="V5" s="187"/>
      <c r="W5" s="2"/>
      <c r="X5" s="185"/>
      <c r="Y5" s="186"/>
      <c r="Z5" s="180"/>
      <c r="AA5" s="181"/>
      <c r="AB5" s="222"/>
      <c r="AC5" s="223"/>
      <c r="AD5" s="223"/>
      <c r="AE5" s="223"/>
      <c r="AF5" s="223"/>
      <c r="AG5" s="223"/>
      <c r="AH5" s="224"/>
      <c r="AI5" s="222"/>
      <c r="AJ5" s="223"/>
      <c r="AK5" s="223"/>
      <c r="AL5" s="223"/>
      <c r="AM5" s="223"/>
      <c r="AN5" s="223"/>
      <c r="AO5" s="223"/>
      <c r="AP5" s="224"/>
      <c r="AQ5" s="185"/>
      <c r="AR5" s="186"/>
      <c r="AS5" s="225"/>
    </row>
    <row r="6" spans="1:45" ht="12.75" customHeight="1" thickBot="1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90"/>
      <c r="W6" s="2"/>
      <c r="X6" s="20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210"/>
    </row>
    <row r="7" spans="1:45" ht="12.75" customHeight="1">
      <c r="A7" s="191" t="s">
        <v>2</v>
      </c>
      <c r="B7" s="160"/>
      <c r="C7" s="160"/>
      <c r="D7" s="160"/>
      <c r="E7" s="160"/>
      <c r="F7" s="160"/>
      <c r="G7" s="160"/>
      <c r="H7" s="160"/>
      <c r="I7" s="161"/>
      <c r="J7" s="156" t="s">
        <v>3</v>
      </c>
      <c r="K7" s="157"/>
      <c r="L7" s="158"/>
      <c r="M7" s="159" t="s">
        <v>5</v>
      </c>
      <c r="N7" s="160"/>
      <c r="O7" s="160"/>
      <c r="P7" s="160"/>
      <c r="Q7" s="160"/>
      <c r="R7" s="160"/>
      <c r="S7" s="160"/>
      <c r="T7" s="160"/>
      <c r="U7" s="161"/>
      <c r="V7" s="165" t="s">
        <v>0</v>
      </c>
      <c r="W7" s="2"/>
      <c r="X7" s="159" t="s">
        <v>2</v>
      </c>
      <c r="Y7" s="160"/>
      <c r="Z7" s="160"/>
      <c r="AA7" s="160"/>
      <c r="AB7" s="160"/>
      <c r="AC7" s="160"/>
      <c r="AD7" s="160"/>
      <c r="AE7" s="160"/>
      <c r="AF7" s="161"/>
      <c r="AG7" s="156" t="s">
        <v>3</v>
      </c>
      <c r="AH7" s="157"/>
      <c r="AI7" s="158"/>
      <c r="AJ7" s="159" t="s">
        <v>5</v>
      </c>
      <c r="AK7" s="160"/>
      <c r="AL7" s="160"/>
      <c r="AM7" s="160"/>
      <c r="AN7" s="160"/>
      <c r="AO7" s="160"/>
      <c r="AP7" s="160"/>
      <c r="AQ7" s="160"/>
      <c r="AR7" s="161"/>
      <c r="AS7" s="211" t="s">
        <v>0</v>
      </c>
    </row>
    <row r="8" spans="1:45" ht="12.75" customHeight="1" thickBot="1">
      <c r="A8" s="192"/>
      <c r="B8" s="169"/>
      <c r="C8" s="169"/>
      <c r="D8" s="169"/>
      <c r="E8" s="169"/>
      <c r="F8" s="169"/>
      <c r="G8" s="169"/>
      <c r="H8" s="169"/>
      <c r="I8" s="170"/>
      <c r="J8" s="168" t="s">
        <v>4</v>
      </c>
      <c r="K8" s="169"/>
      <c r="L8" s="170"/>
      <c r="M8" s="162"/>
      <c r="N8" s="163"/>
      <c r="O8" s="163"/>
      <c r="P8" s="163"/>
      <c r="Q8" s="163"/>
      <c r="R8" s="163"/>
      <c r="S8" s="163"/>
      <c r="T8" s="163"/>
      <c r="U8" s="164"/>
      <c r="V8" s="166"/>
      <c r="W8" s="2"/>
      <c r="X8" s="168"/>
      <c r="Y8" s="169"/>
      <c r="Z8" s="169"/>
      <c r="AA8" s="169"/>
      <c r="AB8" s="169"/>
      <c r="AC8" s="169"/>
      <c r="AD8" s="169"/>
      <c r="AE8" s="169"/>
      <c r="AF8" s="170"/>
      <c r="AG8" s="168" t="s">
        <v>4</v>
      </c>
      <c r="AH8" s="169"/>
      <c r="AI8" s="170"/>
      <c r="AJ8" s="162"/>
      <c r="AK8" s="163"/>
      <c r="AL8" s="163"/>
      <c r="AM8" s="163"/>
      <c r="AN8" s="163"/>
      <c r="AO8" s="163"/>
      <c r="AP8" s="163"/>
      <c r="AQ8" s="163"/>
      <c r="AR8" s="164"/>
      <c r="AS8" s="212"/>
    </row>
    <row r="9" spans="1:45" ht="12.75" customHeight="1">
      <c r="A9" s="150" t="s">
        <v>6</v>
      </c>
      <c r="B9" s="140" t="s">
        <v>7</v>
      </c>
      <c r="C9" s="150" t="s">
        <v>8</v>
      </c>
      <c r="D9" s="140" t="s">
        <v>9</v>
      </c>
      <c r="E9" s="150" t="s">
        <v>7</v>
      </c>
      <c r="F9" s="140" t="s">
        <v>10</v>
      </c>
      <c r="G9" s="150" t="s">
        <v>11</v>
      </c>
      <c r="H9" s="140" t="s">
        <v>12</v>
      </c>
      <c r="I9" s="147" t="s">
        <v>13</v>
      </c>
      <c r="J9" s="147" t="s">
        <v>14</v>
      </c>
      <c r="K9" s="153" t="s">
        <v>15</v>
      </c>
      <c r="L9" s="140" t="s">
        <v>16</v>
      </c>
      <c r="M9" s="147" t="s">
        <v>13</v>
      </c>
      <c r="N9" s="143" t="s">
        <v>11</v>
      </c>
      <c r="O9" s="140" t="s">
        <v>12</v>
      </c>
      <c r="P9" s="143" t="s">
        <v>7</v>
      </c>
      <c r="Q9" s="140" t="s">
        <v>10</v>
      </c>
      <c r="R9" s="143" t="s">
        <v>8</v>
      </c>
      <c r="S9" s="140" t="s">
        <v>9</v>
      </c>
      <c r="T9" s="143" t="s">
        <v>6</v>
      </c>
      <c r="U9" s="140" t="s">
        <v>7</v>
      </c>
      <c r="V9" s="166"/>
      <c r="W9" s="2"/>
      <c r="X9" s="153" t="s">
        <v>6</v>
      </c>
      <c r="Y9" s="140" t="s">
        <v>7</v>
      </c>
      <c r="Z9" s="150" t="s">
        <v>8</v>
      </c>
      <c r="AA9" s="140" t="s">
        <v>9</v>
      </c>
      <c r="AB9" s="150" t="s">
        <v>7</v>
      </c>
      <c r="AC9" s="140" t="s">
        <v>10</v>
      </c>
      <c r="AD9" s="150" t="s">
        <v>11</v>
      </c>
      <c r="AE9" s="140" t="s">
        <v>12</v>
      </c>
      <c r="AF9" s="147" t="s">
        <v>13</v>
      </c>
      <c r="AG9" s="147" t="s">
        <v>14</v>
      </c>
      <c r="AH9" s="153" t="s">
        <v>15</v>
      </c>
      <c r="AI9" s="140" t="s">
        <v>16</v>
      </c>
      <c r="AJ9" s="147" t="s">
        <v>13</v>
      </c>
      <c r="AK9" s="143" t="s">
        <v>11</v>
      </c>
      <c r="AL9" s="140" t="s">
        <v>12</v>
      </c>
      <c r="AM9" s="143" t="s">
        <v>7</v>
      </c>
      <c r="AN9" s="140" t="s">
        <v>10</v>
      </c>
      <c r="AO9" s="143" t="s">
        <v>8</v>
      </c>
      <c r="AP9" s="140" t="s">
        <v>9</v>
      </c>
      <c r="AQ9" s="143" t="s">
        <v>6</v>
      </c>
      <c r="AR9" s="140" t="s">
        <v>7</v>
      </c>
      <c r="AS9" s="212"/>
    </row>
    <row r="10" spans="1:45" ht="12.75" customHeight="1">
      <c r="A10" s="151"/>
      <c r="B10" s="141"/>
      <c r="C10" s="151"/>
      <c r="D10" s="141"/>
      <c r="E10" s="151"/>
      <c r="F10" s="141"/>
      <c r="G10" s="151"/>
      <c r="H10" s="141"/>
      <c r="I10" s="148"/>
      <c r="J10" s="148"/>
      <c r="K10" s="154"/>
      <c r="L10" s="141"/>
      <c r="M10" s="148"/>
      <c r="N10" s="144"/>
      <c r="O10" s="141"/>
      <c r="P10" s="144"/>
      <c r="Q10" s="141"/>
      <c r="R10" s="144"/>
      <c r="S10" s="141"/>
      <c r="T10" s="144"/>
      <c r="U10" s="141"/>
      <c r="V10" s="166"/>
      <c r="W10" s="2"/>
      <c r="X10" s="154"/>
      <c r="Y10" s="141"/>
      <c r="Z10" s="151"/>
      <c r="AA10" s="141"/>
      <c r="AB10" s="151"/>
      <c r="AC10" s="141"/>
      <c r="AD10" s="151"/>
      <c r="AE10" s="141"/>
      <c r="AF10" s="148"/>
      <c r="AG10" s="148"/>
      <c r="AH10" s="154"/>
      <c r="AI10" s="141"/>
      <c r="AJ10" s="148"/>
      <c r="AK10" s="144"/>
      <c r="AL10" s="141"/>
      <c r="AM10" s="144"/>
      <c r="AN10" s="141"/>
      <c r="AO10" s="144"/>
      <c r="AP10" s="141"/>
      <c r="AQ10" s="144"/>
      <c r="AR10" s="141"/>
      <c r="AS10" s="212"/>
    </row>
    <row r="11" spans="1:45" ht="12.75" customHeight="1">
      <c r="A11" s="151"/>
      <c r="B11" s="141"/>
      <c r="C11" s="151"/>
      <c r="D11" s="141"/>
      <c r="E11" s="151"/>
      <c r="F11" s="141"/>
      <c r="G11" s="151"/>
      <c r="H11" s="141"/>
      <c r="I11" s="148"/>
      <c r="J11" s="148"/>
      <c r="K11" s="154"/>
      <c r="L11" s="141"/>
      <c r="M11" s="148"/>
      <c r="N11" s="144"/>
      <c r="O11" s="141"/>
      <c r="P11" s="144"/>
      <c r="Q11" s="141"/>
      <c r="R11" s="144"/>
      <c r="S11" s="141"/>
      <c r="T11" s="144"/>
      <c r="U11" s="141"/>
      <c r="V11" s="166"/>
      <c r="W11" s="2"/>
      <c r="X11" s="154"/>
      <c r="Y11" s="141"/>
      <c r="Z11" s="151"/>
      <c r="AA11" s="141"/>
      <c r="AB11" s="151"/>
      <c r="AC11" s="141"/>
      <c r="AD11" s="151"/>
      <c r="AE11" s="141"/>
      <c r="AF11" s="148"/>
      <c r="AG11" s="148"/>
      <c r="AH11" s="154"/>
      <c r="AI11" s="141"/>
      <c r="AJ11" s="148"/>
      <c r="AK11" s="144"/>
      <c r="AL11" s="141"/>
      <c r="AM11" s="144"/>
      <c r="AN11" s="141"/>
      <c r="AO11" s="144"/>
      <c r="AP11" s="141"/>
      <c r="AQ11" s="144"/>
      <c r="AR11" s="141"/>
      <c r="AS11" s="212"/>
    </row>
    <row r="12" spans="1:45" ht="12.75" customHeight="1">
      <c r="A12" s="151"/>
      <c r="B12" s="141"/>
      <c r="C12" s="151"/>
      <c r="D12" s="141"/>
      <c r="E12" s="151"/>
      <c r="F12" s="141"/>
      <c r="G12" s="151"/>
      <c r="H12" s="141"/>
      <c r="I12" s="148"/>
      <c r="J12" s="148"/>
      <c r="K12" s="154"/>
      <c r="L12" s="141"/>
      <c r="M12" s="148"/>
      <c r="N12" s="144"/>
      <c r="O12" s="141"/>
      <c r="P12" s="144"/>
      <c r="Q12" s="141"/>
      <c r="R12" s="144"/>
      <c r="S12" s="141"/>
      <c r="T12" s="144"/>
      <c r="U12" s="141"/>
      <c r="V12" s="166"/>
      <c r="W12" s="2"/>
      <c r="X12" s="154"/>
      <c r="Y12" s="141"/>
      <c r="Z12" s="151"/>
      <c r="AA12" s="141"/>
      <c r="AB12" s="151"/>
      <c r="AC12" s="141"/>
      <c r="AD12" s="151"/>
      <c r="AE12" s="141"/>
      <c r="AF12" s="148"/>
      <c r="AG12" s="148"/>
      <c r="AH12" s="154"/>
      <c r="AI12" s="141"/>
      <c r="AJ12" s="148"/>
      <c r="AK12" s="144"/>
      <c r="AL12" s="141"/>
      <c r="AM12" s="144"/>
      <c r="AN12" s="141"/>
      <c r="AO12" s="144"/>
      <c r="AP12" s="141"/>
      <c r="AQ12" s="144"/>
      <c r="AR12" s="141"/>
      <c r="AS12" s="212"/>
    </row>
    <row r="13" spans="1:45" ht="12.75" customHeight="1">
      <c r="A13" s="151"/>
      <c r="B13" s="141"/>
      <c r="C13" s="151"/>
      <c r="D13" s="141"/>
      <c r="E13" s="151"/>
      <c r="F13" s="141"/>
      <c r="G13" s="151"/>
      <c r="H13" s="141"/>
      <c r="I13" s="148"/>
      <c r="J13" s="148"/>
      <c r="K13" s="154"/>
      <c r="L13" s="141"/>
      <c r="M13" s="148"/>
      <c r="N13" s="144"/>
      <c r="O13" s="141"/>
      <c r="P13" s="144"/>
      <c r="Q13" s="141"/>
      <c r="R13" s="144"/>
      <c r="S13" s="141"/>
      <c r="T13" s="144"/>
      <c r="U13" s="141"/>
      <c r="V13" s="166"/>
      <c r="W13" s="2"/>
      <c r="X13" s="154"/>
      <c r="Y13" s="141"/>
      <c r="Z13" s="151"/>
      <c r="AA13" s="141"/>
      <c r="AB13" s="151"/>
      <c r="AC13" s="141"/>
      <c r="AD13" s="151"/>
      <c r="AE13" s="141"/>
      <c r="AF13" s="148"/>
      <c r="AG13" s="148"/>
      <c r="AH13" s="154"/>
      <c r="AI13" s="141"/>
      <c r="AJ13" s="148"/>
      <c r="AK13" s="144"/>
      <c r="AL13" s="141"/>
      <c r="AM13" s="144"/>
      <c r="AN13" s="141"/>
      <c r="AO13" s="144"/>
      <c r="AP13" s="141"/>
      <c r="AQ13" s="144"/>
      <c r="AR13" s="141"/>
      <c r="AS13" s="212"/>
    </row>
    <row r="14" spans="1:45" ht="12.75" customHeight="1">
      <c r="A14" s="151"/>
      <c r="B14" s="141"/>
      <c r="C14" s="151"/>
      <c r="D14" s="141"/>
      <c r="E14" s="151"/>
      <c r="F14" s="141"/>
      <c r="G14" s="151"/>
      <c r="H14" s="141"/>
      <c r="I14" s="148"/>
      <c r="J14" s="148"/>
      <c r="K14" s="154"/>
      <c r="L14" s="141"/>
      <c r="M14" s="148"/>
      <c r="N14" s="144"/>
      <c r="O14" s="141"/>
      <c r="P14" s="144"/>
      <c r="Q14" s="141"/>
      <c r="R14" s="144"/>
      <c r="S14" s="141"/>
      <c r="T14" s="144"/>
      <c r="U14" s="141"/>
      <c r="V14" s="166"/>
      <c r="W14" s="2"/>
      <c r="X14" s="154"/>
      <c r="Y14" s="141"/>
      <c r="Z14" s="151"/>
      <c r="AA14" s="141"/>
      <c r="AB14" s="151"/>
      <c r="AC14" s="141"/>
      <c r="AD14" s="151"/>
      <c r="AE14" s="141"/>
      <c r="AF14" s="148"/>
      <c r="AG14" s="148"/>
      <c r="AH14" s="154"/>
      <c r="AI14" s="141"/>
      <c r="AJ14" s="148"/>
      <c r="AK14" s="144"/>
      <c r="AL14" s="141"/>
      <c r="AM14" s="144"/>
      <c r="AN14" s="141"/>
      <c r="AO14" s="144"/>
      <c r="AP14" s="141"/>
      <c r="AQ14" s="144"/>
      <c r="AR14" s="141"/>
      <c r="AS14" s="212"/>
    </row>
    <row r="15" spans="1:45" ht="12.75" customHeight="1">
      <c r="A15" s="151"/>
      <c r="B15" s="141"/>
      <c r="C15" s="151"/>
      <c r="D15" s="141"/>
      <c r="E15" s="151"/>
      <c r="F15" s="141"/>
      <c r="G15" s="151"/>
      <c r="H15" s="141"/>
      <c r="I15" s="148"/>
      <c r="J15" s="148"/>
      <c r="K15" s="154"/>
      <c r="L15" s="141"/>
      <c r="M15" s="148"/>
      <c r="N15" s="144"/>
      <c r="O15" s="141"/>
      <c r="P15" s="144"/>
      <c r="Q15" s="141"/>
      <c r="R15" s="144"/>
      <c r="S15" s="141"/>
      <c r="T15" s="144"/>
      <c r="U15" s="141"/>
      <c r="V15" s="166"/>
      <c r="W15" s="2"/>
      <c r="X15" s="154"/>
      <c r="Y15" s="141"/>
      <c r="Z15" s="151"/>
      <c r="AA15" s="141"/>
      <c r="AB15" s="151"/>
      <c r="AC15" s="141"/>
      <c r="AD15" s="151"/>
      <c r="AE15" s="141"/>
      <c r="AF15" s="148"/>
      <c r="AG15" s="148"/>
      <c r="AH15" s="154"/>
      <c r="AI15" s="141"/>
      <c r="AJ15" s="148"/>
      <c r="AK15" s="144"/>
      <c r="AL15" s="141"/>
      <c r="AM15" s="144"/>
      <c r="AN15" s="141"/>
      <c r="AO15" s="144"/>
      <c r="AP15" s="141"/>
      <c r="AQ15" s="144"/>
      <c r="AR15" s="141"/>
      <c r="AS15" s="212"/>
    </row>
    <row r="16" spans="1:45" ht="12.75" customHeight="1">
      <c r="A16" s="151"/>
      <c r="B16" s="141"/>
      <c r="C16" s="151"/>
      <c r="D16" s="141"/>
      <c r="E16" s="151"/>
      <c r="F16" s="141"/>
      <c r="G16" s="151"/>
      <c r="H16" s="141"/>
      <c r="I16" s="148"/>
      <c r="J16" s="148"/>
      <c r="K16" s="154"/>
      <c r="L16" s="141"/>
      <c r="M16" s="148"/>
      <c r="N16" s="144"/>
      <c r="O16" s="141"/>
      <c r="P16" s="144"/>
      <c r="Q16" s="141"/>
      <c r="R16" s="144"/>
      <c r="S16" s="141"/>
      <c r="T16" s="144"/>
      <c r="U16" s="141"/>
      <c r="V16" s="166"/>
      <c r="W16" s="2"/>
      <c r="X16" s="154"/>
      <c r="Y16" s="141"/>
      <c r="Z16" s="151"/>
      <c r="AA16" s="141"/>
      <c r="AB16" s="151"/>
      <c r="AC16" s="141"/>
      <c r="AD16" s="151"/>
      <c r="AE16" s="141"/>
      <c r="AF16" s="148"/>
      <c r="AG16" s="148"/>
      <c r="AH16" s="154"/>
      <c r="AI16" s="141"/>
      <c r="AJ16" s="148"/>
      <c r="AK16" s="144"/>
      <c r="AL16" s="141"/>
      <c r="AM16" s="144"/>
      <c r="AN16" s="141"/>
      <c r="AO16" s="144"/>
      <c r="AP16" s="141"/>
      <c r="AQ16" s="144"/>
      <c r="AR16" s="141"/>
      <c r="AS16" s="212"/>
    </row>
    <row r="17" spans="1:45" ht="12.75" customHeight="1">
      <c r="A17" s="151"/>
      <c r="B17" s="141"/>
      <c r="C17" s="151"/>
      <c r="D17" s="141"/>
      <c r="E17" s="151"/>
      <c r="F17" s="141"/>
      <c r="G17" s="151"/>
      <c r="H17" s="141"/>
      <c r="I17" s="148"/>
      <c r="J17" s="148"/>
      <c r="K17" s="154"/>
      <c r="L17" s="141"/>
      <c r="M17" s="148"/>
      <c r="N17" s="144"/>
      <c r="O17" s="141"/>
      <c r="P17" s="144"/>
      <c r="Q17" s="141"/>
      <c r="R17" s="144"/>
      <c r="S17" s="141"/>
      <c r="T17" s="144"/>
      <c r="U17" s="141"/>
      <c r="V17" s="166"/>
      <c r="W17" s="2"/>
      <c r="X17" s="154"/>
      <c r="Y17" s="141"/>
      <c r="Z17" s="151"/>
      <c r="AA17" s="141"/>
      <c r="AB17" s="151"/>
      <c r="AC17" s="141"/>
      <c r="AD17" s="151"/>
      <c r="AE17" s="141"/>
      <c r="AF17" s="148"/>
      <c r="AG17" s="148"/>
      <c r="AH17" s="154"/>
      <c r="AI17" s="141"/>
      <c r="AJ17" s="148"/>
      <c r="AK17" s="144"/>
      <c r="AL17" s="141"/>
      <c r="AM17" s="144"/>
      <c r="AN17" s="141"/>
      <c r="AO17" s="144"/>
      <c r="AP17" s="141"/>
      <c r="AQ17" s="144"/>
      <c r="AR17" s="141"/>
      <c r="AS17" s="212"/>
    </row>
    <row r="18" spans="1:45" ht="12.75" customHeight="1" thickBot="1">
      <c r="A18" s="152"/>
      <c r="B18" s="142"/>
      <c r="C18" s="152"/>
      <c r="D18" s="142"/>
      <c r="E18" s="152"/>
      <c r="F18" s="142"/>
      <c r="G18" s="152"/>
      <c r="H18" s="142"/>
      <c r="I18" s="149"/>
      <c r="J18" s="149"/>
      <c r="K18" s="155"/>
      <c r="L18" s="142"/>
      <c r="M18" s="149"/>
      <c r="N18" s="145"/>
      <c r="O18" s="142"/>
      <c r="P18" s="145"/>
      <c r="Q18" s="142"/>
      <c r="R18" s="145"/>
      <c r="S18" s="142"/>
      <c r="T18" s="145"/>
      <c r="U18" s="142"/>
      <c r="V18" s="167"/>
      <c r="W18" s="2"/>
      <c r="X18" s="155"/>
      <c r="Y18" s="142"/>
      <c r="Z18" s="152"/>
      <c r="AA18" s="142"/>
      <c r="AB18" s="152"/>
      <c r="AC18" s="142"/>
      <c r="AD18" s="152"/>
      <c r="AE18" s="142"/>
      <c r="AF18" s="149"/>
      <c r="AG18" s="149"/>
      <c r="AH18" s="155"/>
      <c r="AI18" s="142"/>
      <c r="AJ18" s="149"/>
      <c r="AK18" s="145"/>
      <c r="AL18" s="142"/>
      <c r="AM18" s="145"/>
      <c r="AN18" s="142"/>
      <c r="AO18" s="145"/>
      <c r="AP18" s="142"/>
      <c r="AQ18" s="145"/>
      <c r="AR18" s="142"/>
      <c r="AS18" s="213"/>
    </row>
    <row r="19" spans="1:45" s="6" customFormat="1" ht="12.75" customHeight="1">
      <c r="A19" s="146"/>
      <c r="B19" s="139"/>
      <c r="C19" s="138"/>
      <c r="D19" s="139"/>
      <c r="E19" s="138"/>
      <c r="F19" s="139"/>
      <c r="G19" s="138"/>
      <c r="H19" s="139"/>
      <c r="I19" s="4"/>
      <c r="J19" s="5"/>
      <c r="K19" s="138"/>
      <c r="L19" s="139"/>
      <c r="M19" s="4"/>
      <c r="N19" s="138"/>
      <c r="O19" s="139"/>
      <c r="P19" s="138"/>
      <c r="Q19" s="139"/>
      <c r="R19" s="138"/>
      <c r="S19" s="139"/>
      <c r="T19" s="138"/>
      <c r="U19" s="139"/>
      <c r="V19" s="4"/>
      <c r="W19" s="3"/>
      <c r="X19" s="138"/>
      <c r="Y19" s="139"/>
      <c r="Z19" s="138"/>
      <c r="AA19" s="139"/>
      <c r="AB19" s="138"/>
      <c r="AC19" s="139"/>
      <c r="AD19" s="138"/>
      <c r="AE19" s="139"/>
      <c r="AF19" s="4"/>
      <c r="AG19" s="63"/>
      <c r="AH19" s="138"/>
      <c r="AI19" s="139"/>
      <c r="AJ19" s="4"/>
      <c r="AK19" s="138"/>
      <c r="AL19" s="139"/>
      <c r="AM19" s="138"/>
      <c r="AN19" s="139"/>
      <c r="AO19" s="138"/>
      <c r="AP19" s="139"/>
      <c r="AQ19" s="138"/>
      <c r="AR19" s="139"/>
      <c r="AS19" s="77"/>
    </row>
    <row r="20" spans="1:45" s="6" customFormat="1" ht="12.75" customHeight="1">
      <c r="A20" s="104"/>
      <c r="B20" s="105"/>
      <c r="C20" s="193"/>
      <c r="D20" s="114"/>
      <c r="E20" s="106"/>
      <c r="F20" s="107"/>
      <c r="G20" s="106"/>
      <c r="H20" s="107"/>
      <c r="I20" s="35"/>
      <c r="J20" s="31"/>
      <c r="K20" s="104"/>
      <c r="L20" s="105"/>
      <c r="M20" s="35"/>
      <c r="N20" s="106"/>
      <c r="O20" s="107"/>
      <c r="P20" s="106"/>
      <c r="Q20" s="107"/>
      <c r="R20" s="193"/>
      <c r="S20" s="114"/>
      <c r="T20" s="104"/>
      <c r="U20" s="105"/>
      <c r="V20" s="70"/>
      <c r="W20" s="3"/>
      <c r="X20" s="110"/>
      <c r="Y20" s="111"/>
      <c r="Z20" s="115"/>
      <c r="AA20" s="111"/>
      <c r="AB20" s="115"/>
      <c r="AC20" s="111"/>
      <c r="AD20" s="115"/>
      <c r="AE20" s="111"/>
      <c r="AF20" s="7"/>
      <c r="AG20" s="62"/>
      <c r="AH20" s="110"/>
      <c r="AI20" s="111"/>
      <c r="AJ20" s="7"/>
      <c r="AK20" s="110"/>
      <c r="AL20" s="111"/>
      <c r="AM20" s="110"/>
      <c r="AN20" s="111"/>
      <c r="AO20" s="110"/>
      <c r="AP20" s="111"/>
      <c r="AQ20" s="110"/>
      <c r="AR20" s="111"/>
      <c r="AS20" s="80"/>
    </row>
    <row r="21" spans="1:45" s="6" customFormat="1" ht="12.75" customHeight="1">
      <c r="A21" s="104"/>
      <c r="B21" s="105"/>
      <c r="C21" s="193"/>
      <c r="D21" s="114"/>
      <c r="E21" s="106"/>
      <c r="F21" s="107"/>
      <c r="G21" s="106"/>
      <c r="H21" s="107"/>
      <c r="I21" s="35"/>
      <c r="J21" s="31"/>
      <c r="K21" s="104"/>
      <c r="L21" s="105"/>
      <c r="M21" s="35"/>
      <c r="N21" s="106"/>
      <c r="O21" s="107"/>
      <c r="P21" s="106"/>
      <c r="Q21" s="107"/>
      <c r="R21" s="193"/>
      <c r="S21" s="114"/>
      <c r="T21" s="104"/>
      <c r="U21" s="105"/>
      <c r="V21" s="70"/>
      <c r="W21" s="3"/>
      <c r="X21" s="110"/>
      <c r="Y21" s="111"/>
      <c r="Z21" s="115"/>
      <c r="AA21" s="111"/>
      <c r="AB21" s="115"/>
      <c r="AC21" s="111"/>
      <c r="AD21" s="115"/>
      <c r="AE21" s="111"/>
      <c r="AF21" s="7"/>
      <c r="AG21" s="62"/>
      <c r="AH21" s="110"/>
      <c r="AI21" s="111"/>
      <c r="AJ21" s="7"/>
      <c r="AK21" s="110"/>
      <c r="AL21" s="111"/>
      <c r="AM21" s="110"/>
      <c r="AN21" s="111"/>
      <c r="AO21" s="110"/>
      <c r="AP21" s="111"/>
      <c r="AQ21" s="110"/>
      <c r="AR21" s="111"/>
      <c r="AS21" s="80"/>
    </row>
    <row r="22" spans="1:45" s="6" customFormat="1" ht="12.75" customHeight="1">
      <c r="A22" s="104"/>
      <c r="B22" s="105"/>
      <c r="C22" s="193"/>
      <c r="D22" s="114"/>
      <c r="E22" s="106"/>
      <c r="F22" s="107"/>
      <c r="G22" s="106"/>
      <c r="H22" s="107"/>
      <c r="I22" s="35"/>
      <c r="J22" s="75">
        <f>'US 224 RAMP C MASTER'!J48</f>
        <v>92952.5964</v>
      </c>
      <c r="K22" s="104">
        <f>'US 224 RAMP C MASTER'!K48</f>
        <v>0</v>
      </c>
      <c r="L22" s="105"/>
      <c r="M22" s="61">
        <f>'US 224 RAMP C MASTER'!M48</f>
        <v>0</v>
      </c>
      <c r="N22" s="106">
        <f>'US 224 RAMP C MASTER'!N48</f>
        <v>0</v>
      </c>
      <c r="O22" s="107"/>
      <c r="P22" s="106">
        <f>'US 224 RAMP C MASTER'!P48</f>
        <v>0</v>
      </c>
      <c r="Q22" s="107"/>
      <c r="R22" s="228">
        <f>'US 224 RAMP C MASTER'!R48</f>
        <v>0</v>
      </c>
      <c r="S22" s="227"/>
      <c r="T22" s="104">
        <f>'US 224 RAMP C MASTER'!T48</f>
        <v>0</v>
      </c>
      <c r="U22" s="105"/>
      <c r="V22" s="79" t="str">
        <f>'US 224 RAMP C MASTER'!V48</f>
        <v>PC</v>
      </c>
      <c r="W22" s="3"/>
      <c r="X22" s="110"/>
      <c r="Y22" s="111"/>
      <c r="Z22" s="115"/>
      <c r="AA22" s="111"/>
      <c r="AB22" s="115"/>
      <c r="AC22" s="111"/>
      <c r="AD22" s="115"/>
      <c r="AE22" s="111"/>
      <c r="AF22" s="7"/>
      <c r="AG22" s="62"/>
      <c r="AH22" s="110"/>
      <c r="AI22" s="111"/>
      <c r="AJ22" s="7"/>
      <c r="AK22" s="110"/>
      <c r="AL22" s="111"/>
      <c r="AM22" s="110"/>
      <c r="AN22" s="111"/>
      <c r="AO22" s="110"/>
      <c r="AP22" s="111"/>
      <c r="AQ22" s="110"/>
      <c r="AR22" s="111"/>
      <c r="AS22" s="80"/>
    </row>
    <row r="23" spans="1:45" s="6" customFormat="1" ht="12.75" customHeight="1">
      <c r="A23" s="104"/>
      <c r="B23" s="105"/>
      <c r="C23" s="193"/>
      <c r="D23" s="114"/>
      <c r="E23" s="106"/>
      <c r="F23" s="107"/>
      <c r="G23" s="106"/>
      <c r="H23" s="107"/>
      <c r="I23" s="35"/>
      <c r="J23" s="31">
        <f>'US 224 RAMP C MASTER'!J49</f>
        <v>92975</v>
      </c>
      <c r="K23" s="104">
        <f>'US 224 RAMP C MASTER'!K49</f>
        <v>0</v>
      </c>
      <c r="L23" s="105"/>
      <c r="M23" s="61">
        <f>'US 224 RAMP C MASTER'!M49</f>
        <v>0</v>
      </c>
      <c r="N23" s="106">
        <f>'US 224 RAMP C MASTER'!N49</f>
        <v>0</v>
      </c>
      <c r="O23" s="107"/>
      <c r="P23" s="106">
        <f>'US 224 RAMP C MASTER'!P49</f>
        <v>0</v>
      </c>
      <c r="Q23" s="107"/>
      <c r="R23" s="228">
        <f>'US 224 RAMP C MASTER'!R49</f>
        <v>0</v>
      </c>
      <c r="S23" s="227"/>
      <c r="T23" s="104">
        <f>'US 224 RAMP C MASTER'!T49</f>
        <v>0</v>
      </c>
      <c r="U23" s="105"/>
      <c r="V23" s="79">
        <f>'US 224 RAMP C MASTER'!V49</f>
        <v>0</v>
      </c>
      <c r="W23" s="3"/>
      <c r="X23" s="110"/>
      <c r="Y23" s="111"/>
      <c r="Z23" s="115"/>
      <c r="AA23" s="111"/>
      <c r="AB23" s="115"/>
      <c r="AC23" s="111"/>
      <c r="AD23" s="115"/>
      <c r="AE23" s="111"/>
      <c r="AF23" s="7"/>
      <c r="AG23" s="75">
        <f>'US 224 RAMP C MASTER'!$J69</f>
        <v>93338.7114</v>
      </c>
      <c r="AH23" s="104">
        <f>'US 224 RAMP C MASTER'!$K69</f>
        <v>778.4213799345999</v>
      </c>
      <c r="AI23" s="105"/>
      <c r="AJ23" s="61">
        <f>'US 224 RAMP C MASTER'!$M69</f>
        <v>16</v>
      </c>
      <c r="AK23" s="106">
        <f>'US 224 RAMP C MASTER'!$N69</f>
        <v>0.036000000000000004</v>
      </c>
      <c r="AL23" s="107"/>
      <c r="AM23" s="106">
        <f>'US 224 RAMP C MASTER'!$P69</f>
        <v>0.5760000000000001</v>
      </c>
      <c r="AN23" s="107"/>
      <c r="AO23" s="228" t="str">
        <f>'US 224 RAMP C MASTER'!R69</f>
        <v>625:1</v>
      </c>
      <c r="AP23" s="227"/>
      <c r="AQ23" s="104">
        <f>'US 224 RAMP C MASTER'!$T69</f>
        <v>778.9973799346</v>
      </c>
      <c r="AR23" s="105"/>
      <c r="AS23" s="81" t="str">
        <f>'US 224 RAMP C MASTER'!V69</f>
        <v>PCC</v>
      </c>
    </row>
    <row r="24" spans="1:45" s="6" customFormat="1" ht="12.75" customHeight="1">
      <c r="A24" s="104"/>
      <c r="B24" s="105"/>
      <c r="C24" s="193"/>
      <c r="D24" s="114"/>
      <c r="E24" s="106"/>
      <c r="F24" s="107"/>
      <c r="G24" s="106"/>
      <c r="H24" s="107"/>
      <c r="I24" s="35"/>
      <c r="J24" s="31">
        <f>'US 224 RAMP C MASTER'!J50</f>
        <v>93000</v>
      </c>
      <c r="K24" s="104">
        <f>'US 224 RAMP C MASTER'!K50</f>
        <v>0</v>
      </c>
      <c r="L24" s="105"/>
      <c r="M24" s="61">
        <f>'US 224 RAMP C MASTER'!M50</f>
        <v>0</v>
      </c>
      <c r="N24" s="106">
        <f>'US 224 RAMP C MASTER'!N50</f>
        <v>0</v>
      </c>
      <c r="O24" s="107"/>
      <c r="P24" s="106">
        <f>'US 224 RAMP C MASTER'!P50</f>
        <v>0</v>
      </c>
      <c r="Q24" s="107"/>
      <c r="R24" s="228">
        <f>'US 224 RAMP C MASTER'!R50</f>
        <v>0</v>
      </c>
      <c r="S24" s="227"/>
      <c r="T24" s="104">
        <f>'US 224 RAMP C MASTER'!T50</f>
        <v>0</v>
      </c>
      <c r="U24" s="105"/>
      <c r="V24" s="79">
        <f>'US 224 RAMP C MASTER'!V50</f>
        <v>0</v>
      </c>
      <c r="W24" s="3"/>
      <c r="X24" s="110"/>
      <c r="Y24" s="111"/>
      <c r="Z24" s="115"/>
      <c r="AA24" s="111"/>
      <c r="AB24" s="115"/>
      <c r="AC24" s="111"/>
      <c r="AD24" s="115"/>
      <c r="AE24" s="111"/>
      <c r="AF24" s="7"/>
      <c r="AG24" s="75">
        <f>'US 224 RAMP C MASTER'!$J70</f>
        <v>93348.7114</v>
      </c>
      <c r="AH24" s="104">
        <f>'US 224 RAMP C MASTER'!$K70</f>
        <v>778.5052699346</v>
      </c>
      <c r="AI24" s="105"/>
      <c r="AJ24" s="61">
        <f>'US 224 RAMP C MASTER'!$M70</f>
        <v>16</v>
      </c>
      <c r="AK24" s="106">
        <f>'US 224 RAMP C MASTER'!$N70</f>
        <v>0.037</v>
      </c>
      <c r="AL24" s="107"/>
      <c r="AM24" s="106">
        <f>'US 224 RAMP C MASTER'!$P70</f>
        <v>0.592</v>
      </c>
      <c r="AN24" s="107"/>
      <c r="AO24" s="228" t="str">
        <f>'US 224 RAMP C MASTER'!R70</f>
        <v>625:1</v>
      </c>
      <c r="AP24" s="227"/>
      <c r="AQ24" s="104">
        <f>'US 224 RAMP C MASTER'!$T70</f>
        <v>779.0972699346</v>
      </c>
      <c r="AR24" s="105"/>
      <c r="AS24" s="81" t="str">
        <f>'US 224 RAMP C MASTER'!V70</f>
        <v>FS</v>
      </c>
    </row>
    <row r="25" spans="1:45" s="6" customFormat="1" ht="12.75" customHeight="1">
      <c r="A25" s="104"/>
      <c r="B25" s="105"/>
      <c r="C25" s="193"/>
      <c r="D25" s="114"/>
      <c r="E25" s="106"/>
      <c r="F25" s="107"/>
      <c r="G25" s="106"/>
      <c r="H25" s="107"/>
      <c r="I25" s="35"/>
      <c r="J25" s="31">
        <f>'US 224 RAMP C MASTER'!J51</f>
        <v>93025</v>
      </c>
      <c r="K25" s="104">
        <f>'US 224 RAMP C MASTER'!K51</f>
        <v>0</v>
      </c>
      <c r="L25" s="105"/>
      <c r="M25" s="61">
        <f>'US 224 RAMP C MASTER'!M51</f>
        <v>0</v>
      </c>
      <c r="N25" s="106">
        <f>'US 224 RAMP C MASTER'!N51</f>
        <v>0</v>
      </c>
      <c r="O25" s="107"/>
      <c r="P25" s="106">
        <f>'US 224 RAMP C MASTER'!P51</f>
        <v>0</v>
      </c>
      <c r="Q25" s="107"/>
      <c r="R25" s="228">
        <f>'US 224 RAMP C MASTER'!R51</f>
        <v>0</v>
      </c>
      <c r="S25" s="227"/>
      <c r="T25" s="104">
        <f>'US 224 RAMP C MASTER'!T51</f>
        <v>0</v>
      </c>
      <c r="U25" s="105"/>
      <c r="V25" s="79">
        <f>'US 224 RAMP C MASTER'!V51</f>
        <v>0</v>
      </c>
      <c r="W25" s="3"/>
      <c r="X25" s="104"/>
      <c r="Y25" s="105"/>
      <c r="Z25" s="193"/>
      <c r="AA25" s="114"/>
      <c r="AB25" s="106"/>
      <c r="AC25" s="107"/>
      <c r="AD25" s="106"/>
      <c r="AE25" s="107"/>
      <c r="AF25" s="35"/>
      <c r="AG25" s="31">
        <f>'US 224 RAMP C MASTER'!$J71</f>
        <v>93350</v>
      </c>
      <c r="AH25" s="104">
        <f>'US 224 RAMP C MASTER'!$K71</f>
        <v>778.51608</v>
      </c>
      <c r="AI25" s="105"/>
      <c r="AJ25" s="61">
        <f>'US 224 RAMP C MASTER'!$M71</f>
        <v>16</v>
      </c>
      <c r="AK25" s="106">
        <f>'US 224 RAMP C MASTER'!$N71</f>
        <v>0.037</v>
      </c>
      <c r="AL25" s="107"/>
      <c r="AM25" s="106">
        <f>'US 224 RAMP C MASTER'!$P71</f>
        <v>0.592</v>
      </c>
      <c r="AN25" s="107"/>
      <c r="AO25" s="228">
        <f>'US 224 RAMP C MASTER'!R71</f>
        <v>0</v>
      </c>
      <c r="AP25" s="227"/>
      <c r="AQ25" s="104">
        <f>'US 224 RAMP C MASTER'!$T71</f>
        <v>779.10808</v>
      </c>
      <c r="AR25" s="105"/>
      <c r="AS25" s="81">
        <f>'US 224 RAMP C MASTER'!V71</f>
        <v>0</v>
      </c>
    </row>
    <row r="26" spans="1:45" s="6" customFormat="1" ht="12.75" customHeight="1">
      <c r="A26" s="104"/>
      <c r="B26" s="105"/>
      <c r="C26" s="193"/>
      <c r="D26" s="114"/>
      <c r="E26" s="106"/>
      <c r="F26" s="107"/>
      <c r="G26" s="106"/>
      <c r="H26" s="107"/>
      <c r="I26" s="35"/>
      <c r="J26" s="32">
        <f>'US 224 RAMP C MASTER'!J52</f>
        <v>93025.78</v>
      </c>
      <c r="K26" s="104">
        <f>'US 224 RAMP C MASTER'!K52</f>
        <v>779.78</v>
      </c>
      <c r="L26" s="105"/>
      <c r="M26" s="61">
        <f>'US 224 RAMP C MASTER'!M52</f>
        <v>16</v>
      </c>
      <c r="N26" s="106">
        <f>'US 224 RAMP C MASTER'!N52</f>
        <v>0.0316</v>
      </c>
      <c r="O26" s="107"/>
      <c r="P26" s="106">
        <f>'US 224 RAMP C MASTER'!P52</f>
        <v>0.5056</v>
      </c>
      <c r="Q26" s="107"/>
      <c r="R26" s="228" t="str">
        <f>'US 224 RAMP C MASTER'!R52</f>
        <v>460:1</v>
      </c>
      <c r="S26" s="227"/>
      <c r="T26" s="104">
        <f>'US 224 RAMP C MASTER'!T52</f>
        <v>780.2855999999999</v>
      </c>
      <c r="U26" s="105"/>
      <c r="V26" s="79">
        <f>'US 224 RAMP C MASTER'!V52</f>
        <v>0</v>
      </c>
      <c r="W26" s="3"/>
      <c r="X26" s="104"/>
      <c r="Y26" s="105"/>
      <c r="Z26" s="193"/>
      <c r="AA26" s="114"/>
      <c r="AB26" s="106"/>
      <c r="AC26" s="107"/>
      <c r="AD26" s="106"/>
      <c r="AE26" s="107"/>
      <c r="AF26" s="35"/>
      <c r="AG26" s="31">
        <f>'US 224 RAMP C MASTER'!$J72</f>
        <v>93375</v>
      </c>
      <c r="AH26" s="104">
        <f>'US 224 RAMP C MASTER'!$K72</f>
        <v>778.725805</v>
      </c>
      <c r="AI26" s="105"/>
      <c r="AJ26" s="61">
        <f>'US 224 RAMP C MASTER'!$M72</f>
        <v>16</v>
      </c>
      <c r="AK26" s="106">
        <f>'US 224 RAMP C MASTER'!$N72</f>
        <v>0.037</v>
      </c>
      <c r="AL26" s="107"/>
      <c r="AM26" s="106">
        <f>'US 224 RAMP C MASTER'!$P72</f>
        <v>0.592</v>
      </c>
      <c r="AN26" s="107"/>
      <c r="AO26" s="228">
        <f>'US 224 RAMP C MASTER'!R72</f>
        <v>0</v>
      </c>
      <c r="AP26" s="227"/>
      <c r="AQ26" s="104">
        <f>'US 224 RAMP C MASTER'!$T72</f>
        <v>779.317805</v>
      </c>
      <c r="AR26" s="105"/>
      <c r="AS26" s="81">
        <f>'US 224 RAMP C MASTER'!V72</f>
        <v>0</v>
      </c>
    </row>
    <row r="27" spans="1:45" s="6" customFormat="1" ht="12.75" customHeight="1">
      <c r="A27" s="104"/>
      <c r="B27" s="105"/>
      <c r="C27" s="193"/>
      <c r="D27" s="114"/>
      <c r="E27" s="106"/>
      <c r="F27" s="107"/>
      <c r="G27" s="106"/>
      <c r="H27" s="107"/>
      <c r="I27" s="35"/>
      <c r="J27" s="32">
        <f>'US 224 RAMP C MASTER'!J53</f>
        <v>93030</v>
      </c>
      <c r="K27" s="104">
        <f>'US 224 RAMP C MASTER'!K53</f>
        <v>779.7064</v>
      </c>
      <c r="L27" s="105"/>
      <c r="M27" s="61">
        <f>'US 224 RAMP C MASTER'!M53</f>
        <v>16</v>
      </c>
      <c r="N27" s="106">
        <f>'US 224 RAMP C MASTER'!N53</f>
        <v>0.03217392000000016</v>
      </c>
      <c r="O27" s="107"/>
      <c r="P27" s="106">
        <f>'US 224 RAMP C MASTER'!P53</f>
        <v>0.5147827200000026</v>
      </c>
      <c r="Q27" s="107"/>
      <c r="R27" s="228" t="str">
        <f>'US 224 RAMP C MASTER'!R53</f>
        <v>460:1</v>
      </c>
      <c r="S27" s="227"/>
      <c r="T27" s="104">
        <f>'US 224 RAMP C MASTER'!T53</f>
        <v>780.22118272</v>
      </c>
      <c r="U27" s="105"/>
      <c r="V27" s="79">
        <f>'US 224 RAMP C MASTER'!V53</f>
        <v>0</v>
      </c>
      <c r="W27" s="3"/>
      <c r="X27" s="104"/>
      <c r="Y27" s="105"/>
      <c r="Z27" s="193"/>
      <c r="AA27" s="114"/>
      <c r="AB27" s="106"/>
      <c r="AC27" s="107"/>
      <c r="AD27" s="106"/>
      <c r="AE27" s="107"/>
      <c r="AF27" s="35"/>
      <c r="AG27" s="31">
        <f>'US 224 RAMP C MASTER'!$J73</f>
        <v>93400</v>
      </c>
      <c r="AH27" s="104">
        <f>'US 224 RAMP C MASTER'!$K73</f>
        <v>778.93553</v>
      </c>
      <c r="AI27" s="105"/>
      <c r="AJ27" s="61">
        <f>'US 224 RAMP C MASTER'!$M73</f>
        <v>16</v>
      </c>
      <c r="AK27" s="106">
        <f>'US 224 RAMP C MASTER'!$N73</f>
        <v>0.037</v>
      </c>
      <c r="AL27" s="107"/>
      <c r="AM27" s="106">
        <f>'US 224 RAMP C MASTER'!$P73</f>
        <v>0.592</v>
      </c>
      <c r="AN27" s="107"/>
      <c r="AO27" s="228">
        <f>'US 224 RAMP C MASTER'!R73</f>
        <v>0</v>
      </c>
      <c r="AP27" s="227"/>
      <c r="AQ27" s="104">
        <f>'US 224 RAMP C MASTER'!$T73</f>
        <v>779.52753</v>
      </c>
      <c r="AR27" s="105"/>
      <c r="AS27" s="81">
        <f>'US 224 RAMP C MASTER'!V73</f>
        <v>0</v>
      </c>
    </row>
    <row r="28" spans="1:45" s="6" customFormat="1" ht="12.75" customHeight="1">
      <c r="A28" s="104"/>
      <c r="B28" s="105"/>
      <c r="C28" s="193"/>
      <c r="D28" s="114"/>
      <c r="E28" s="106"/>
      <c r="F28" s="107"/>
      <c r="G28" s="106"/>
      <c r="H28" s="107"/>
      <c r="I28" s="35"/>
      <c r="J28" s="31">
        <f>'US 224 RAMP C MASTER'!J54</f>
        <v>93050</v>
      </c>
      <c r="K28" s="104">
        <f>'US 224 RAMP C MASTER'!K54</f>
        <v>779.3747613333334</v>
      </c>
      <c r="L28" s="105"/>
      <c r="M28" s="61">
        <f>'US 224 RAMP C MASTER'!M54</f>
        <v>16</v>
      </c>
      <c r="N28" s="106">
        <f>'US 224 RAMP C MASTER'!N54</f>
        <v>0.03489392000000016</v>
      </c>
      <c r="O28" s="107"/>
      <c r="P28" s="106">
        <f>'US 224 RAMP C MASTER'!P54</f>
        <v>0.5583027200000026</v>
      </c>
      <c r="Q28" s="107"/>
      <c r="R28" s="228" t="str">
        <f>'US 224 RAMP C MASTER'!R54</f>
        <v>460:1</v>
      </c>
      <c r="S28" s="227"/>
      <c r="T28" s="104">
        <f>'US 224 RAMP C MASTER'!T54</f>
        <v>779.9330640533334</v>
      </c>
      <c r="U28" s="105"/>
      <c r="V28" s="79">
        <f>'US 224 RAMP C MASTER'!V54</f>
        <v>0</v>
      </c>
      <c r="W28" s="3"/>
      <c r="X28" s="104"/>
      <c r="Y28" s="105"/>
      <c r="Z28" s="193"/>
      <c r="AA28" s="114"/>
      <c r="AB28" s="106"/>
      <c r="AC28" s="107"/>
      <c r="AD28" s="106"/>
      <c r="AE28" s="107"/>
      <c r="AF28" s="35"/>
      <c r="AG28" s="31">
        <f>'US 224 RAMP C MASTER'!$J74</f>
        <v>93425</v>
      </c>
      <c r="AH28" s="104">
        <f>'US 224 RAMP C MASTER'!$K74</f>
        <v>779.1232500000001</v>
      </c>
      <c r="AI28" s="105"/>
      <c r="AJ28" s="61">
        <f>'US 224 RAMP C MASTER'!$M74</f>
        <v>16</v>
      </c>
      <c r="AK28" s="106">
        <f>'US 224 RAMP C MASTER'!$N74</f>
        <v>0.037</v>
      </c>
      <c r="AL28" s="107"/>
      <c r="AM28" s="106">
        <f>'US 224 RAMP C MASTER'!$P74</f>
        <v>0.592</v>
      </c>
      <c r="AN28" s="107"/>
      <c r="AO28" s="228">
        <f>'US 224 RAMP C MASTER'!R74</f>
        <v>0</v>
      </c>
      <c r="AP28" s="227"/>
      <c r="AQ28" s="104">
        <f>'US 224 RAMP C MASTER'!$T74</f>
        <v>779.7152500000001</v>
      </c>
      <c r="AR28" s="105"/>
      <c r="AS28" s="81">
        <f>'US 224 RAMP C MASTER'!V74</f>
        <v>0</v>
      </c>
    </row>
    <row r="29" spans="1:45" s="6" customFormat="1" ht="12.75" customHeight="1">
      <c r="A29" s="104"/>
      <c r="B29" s="105"/>
      <c r="C29" s="193"/>
      <c r="D29" s="114"/>
      <c r="E29" s="106"/>
      <c r="F29" s="107"/>
      <c r="G29" s="106"/>
      <c r="H29" s="107"/>
      <c r="I29" s="35"/>
      <c r="J29" s="32">
        <f>'US 224 RAMP C MASTER'!J55</f>
        <v>93050.78</v>
      </c>
      <c r="K29" s="104">
        <f>'US 224 RAMP C MASTER'!K55</f>
        <v>779.3625252509813</v>
      </c>
      <c r="L29" s="105"/>
      <c r="M29" s="61">
        <f>'US 224 RAMP C MASTER'!M55</f>
        <v>16</v>
      </c>
      <c r="N29" s="106">
        <f>'US 224 RAMP C MASTER'!N55</f>
        <v>0.035</v>
      </c>
      <c r="O29" s="107"/>
      <c r="P29" s="106">
        <f>'US 224 RAMP C MASTER'!P55</f>
        <v>0.56</v>
      </c>
      <c r="Q29" s="107"/>
      <c r="R29" s="228" t="str">
        <f>'US 224 RAMP C MASTER'!R55</f>
        <v>460:1</v>
      </c>
      <c r="S29" s="227"/>
      <c r="T29" s="104">
        <f>'US 224 RAMP C MASTER'!T55</f>
        <v>779.9225252509813</v>
      </c>
      <c r="U29" s="105"/>
      <c r="V29" s="79" t="str">
        <f>'US 224 RAMP C MASTER'!V55</f>
        <v>FS</v>
      </c>
      <c r="W29" s="3"/>
      <c r="X29" s="104"/>
      <c r="Y29" s="105"/>
      <c r="Z29" s="193"/>
      <c r="AA29" s="114"/>
      <c r="AB29" s="106"/>
      <c r="AC29" s="107"/>
      <c r="AD29" s="106"/>
      <c r="AE29" s="107"/>
      <c r="AF29" s="35"/>
      <c r="AG29" s="31">
        <f>'US 224 RAMP C MASTER'!$J75</f>
        <v>93450</v>
      </c>
      <c r="AH29" s="104">
        <f>'US 224 RAMP C MASTER'!$K75</f>
        <v>779.311</v>
      </c>
      <c r="AI29" s="105"/>
      <c r="AJ29" s="61">
        <f>'US 224 RAMP C MASTER'!$M75</f>
        <v>16</v>
      </c>
      <c r="AK29" s="106">
        <f>'US 224 RAMP C MASTER'!$N75</f>
        <v>0.037</v>
      </c>
      <c r="AL29" s="107"/>
      <c r="AM29" s="106">
        <f>'US 224 RAMP C MASTER'!$P75</f>
        <v>0.592</v>
      </c>
      <c r="AN29" s="107"/>
      <c r="AO29" s="228">
        <f>'US 224 RAMP C MASTER'!R75</f>
        <v>0</v>
      </c>
      <c r="AP29" s="227"/>
      <c r="AQ29" s="104">
        <f>'US 224 RAMP C MASTER'!$T75</f>
        <v>779.903</v>
      </c>
      <c r="AR29" s="105"/>
      <c r="AS29" s="81">
        <f>'US 224 RAMP C MASTER'!V75</f>
        <v>0</v>
      </c>
    </row>
    <row r="30" spans="1:45" s="6" customFormat="1" ht="12.75" customHeight="1">
      <c r="A30" s="104"/>
      <c r="B30" s="105"/>
      <c r="C30" s="193"/>
      <c r="D30" s="114"/>
      <c r="E30" s="106"/>
      <c r="F30" s="107"/>
      <c r="G30" s="106"/>
      <c r="H30" s="107"/>
      <c r="I30" s="35"/>
      <c r="J30" s="31">
        <f>'US 224 RAMP C MASTER'!J56</f>
        <v>93075</v>
      </c>
      <c r="K30" s="104">
        <f>'US 224 RAMP C MASTER'!K56</f>
        <v>779.008648</v>
      </c>
      <c r="L30" s="105"/>
      <c r="M30" s="61">
        <f>'US 224 RAMP C MASTER'!M56</f>
        <v>16</v>
      </c>
      <c r="N30" s="106">
        <f>'US 224 RAMP C MASTER'!N56</f>
        <v>0.035</v>
      </c>
      <c r="O30" s="107"/>
      <c r="P30" s="106">
        <f>'US 224 RAMP C MASTER'!P56</f>
        <v>0.56</v>
      </c>
      <c r="Q30" s="107"/>
      <c r="R30" s="228">
        <f>'US 224 RAMP C MASTER'!R56</f>
        <v>0</v>
      </c>
      <c r="S30" s="227"/>
      <c r="T30" s="104">
        <f>'US 224 RAMP C MASTER'!T56</f>
        <v>779.5686479999999</v>
      </c>
      <c r="U30" s="105"/>
      <c r="V30" s="79">
        <f>'US 224 RAMP C MASTER'!V56</f>
        <v>0</v>
      </c>
      <c r="W30" s="3"/>
      <c r="X30" s="104"/>
      <c r="Y30" s="105"/>
      <c r="Z30" s="193"/>
      <c r="AA30" s="114"/>
      <c r="AB30" s="106"/>
      <c r="AC30" s="107"/>
      <c r="AD30" s="106"/>
      <c r="AE30" s="107"/>
      <c r="AF30" s="35"/>
      <c r="AG30" s="31">
        <f>'US 224 RAMP C MASTER'!$J76</f>
        <v>93475</v>
      </c>
      <c r="AH30" s="104">
        <f>'US 224 RAMP C MASTER'!$K76</f>
        <v>779.4666000000001</v>
      </c>
      <c r="AI30" s="105"/>
      <c r="AJ30" s="61">
        <f>'US 224 RAMP C MASTER'!$M76</f>
        <v>16</v>
      </c>
      <c r="AK30" s="106">
        <f>'US 224 RAMP C MASTER'!$N76</f>
        <v>0.037</v>
      </c>
      <c r="AL30" s="107"/>
      <c r="AM30" s="106">
        <f>'US 224 RAMP C MASTER'!$P76</f>
        <v>0.592</v>
      </c>
      <c r="AN30" s="107"/>
      <c r="AO30" s="228">
        <f>'US 224 RAMP C MASTER'!R76</f>
        <v>0</v>
      </c>
      <c r="AP30" s="227"/>
      <c r="AQ30" s="104">
        <f>'US 224 RAMP C MASTER'!$T76</f>
        <v>780.0586000000001</v>
      </c>
      <c r="AR30" s="105"/>
      <c r="AS30" s="81">
        <f>'US 224 RAMP C MASTER'!V76</f>
        <v>0</v>
      </c>
    </row>
    <row r="31" spans="1:45" s="6" customFormat="1" ht="12.75" customHeight="1">
      <c r="A31" s="104"/>
      <c r="B31" s="105"/>
      <c r="C31" s="193"/>
      <c r="D31" s="114"/>
      <c r="E31" s="106"/>
      <c r="F31" s="107"/>
      <c r="G31" s="106"/>
      <c r="H31" s="107"/>
      <c r="I31" s="35"/>
      <c r="J31" s="31">
        <f>'US 224 RAMP C MASTER'!J57</f>
        <v>93100</v>
      </c>
      <c r="K31" s="104">
        <f>'US 224 RAMP C MASTER'!K57</f>
        <v>778.6963513333334</v>
      </c>
      <c r="L31" s="105"/>
      <c r="M31" s="61">
        <f>'US 224 RAMP C MASTER'!M57</f>
        <v>16</v>
      </c>
      <c r="N31" s="106">
        <f>'US 224 RAMP C MASTER'!N57</f>
        <v>0.035</v>
      </c>
      <c r="O31" s="107"/>
      <c r="P31" s="106">
        <f>'US 224 RAMP C MASTER'!P57</f>
        <v>0.56</v>
      </c>
      <c r="Q31" s="107"/>
      <c r="R31" s="228">
        <f>'US 224 RAMP C MASTER'!R57</f>
        <v>0</v>
      </c>
      <c r="S31" s="227"/>
      <c r="T31" s="104">
        <f>'US 224 RAMP C MASTER'!T57</f>
        <v>779.2563513333333</v>
      </c>
      <c r="U31" s="105"/>
      <c r="V31" s="79">
        <f>'US 224 RAMP C MASTER'!V57</f>
        <v>0</v>
      </c>
      <c r="W31" s="3"/>
      <c r="X31" s="104"/>
      <c r="Y31" s="105"/>
      <c r="Z31" s="193"/>
      <c r="AA31" s="114"/>
      <c r="AB31" s="106"/>
      <c r="AC31" s="107"/>
      <c r="AD31" s="106"/>
      <c r="AE31" s="107"/>
      <c r="AF31" s="35"/>
      <c r="AG31" s="31">
        <f>'US 224 RAMP C MASTER'!$J77</f>
        <v>93500</v>
      </c>
      <c r="AH31" s="104">
        <f>'US 224 RAMP C MASTER'!$K77</f>
        <v>779.6222</v>
      </c>
      <c r="AI31" s="105"/>
      <c r="AJ31" s="61">
        <f>'US 224 RAMP C MASTER'!$M77</f>
        <v>16</v>
      </c>
      <c r="AK31" s="106">
        <f>'US 224 RAMP C MASTER'!$N77</f>
        <v>0.037</v>
      </c>
      <c r="AL31" s="107"/>
      <c r="AM31" s="106">
        <f>'US 224 RAMP C MASTER'!$P77</f>
        <v>0.592</v>
      </c>
      <c r="AN31" s="107"/>
      <c r="AO31" s="228">
        <f>'US 224 RAMP C MASTER'!R77</f>
        <v>0</v>
      </c>
      <c r="AP31" s="227"/>
      <c r="AQ31" s="104">
        <f>'US 224 RAMP C MASTER'!$T77</f>
        <v>780.2142</v>
      </c>
      <c r="AR31" s="105"/>
      <c r="AS31" s="81">
        <f>'US 224 RAMP C MASTER'!V77</f>
        <v>0</v>
      </c>
    </row>
    <row r="32" spans="1:45" s="6" customFormat="1" ht="12.75" customHeight="1">
      <c r="A32" s="104"/>
      <c r="B32" s="105"/>
      <c r="C32" s="115"/>
      <c r="D32" s="111"/>
      <c r="E32" s="106"/>
      <c r="F32" s="107"/>
      <c r="G32" s="106"/>
      <c r="H32" s="107"/>
      <c r="I32" s="35"/>
      <c r="J32" s="31">
        <f>'US 224 RAMP C MASTER'!J58</f>
        <v>93125</v>
      </c>
      <c r="K32" s="104">
        <f>'US 224 RAMP C MASTER'!K58</f>
        <v>778.4378713333333</v>
      </c>
      <c r="L32" s="105"/>
      <c r="M32" s="61">
        <f>'US 224 RAMP C MASTER'!M58</f>
        <v>16</v>
      </c>
      <c r="N32" s="106">
        <f>'US 224 RAMP C MASTER'!N58</f>
        <v>0.035</v>
      </c>
      <c r="O32" s="107"/>
      <c r="P32" s="106">
        <f>'US 224 RAMP C MASTER'!P58</f>
        <v>0.56</v>
      </c>
      <c r="Q32" s="107"/>
      <c r="R32" s="228">
        <f>'US 224 RAMP C MASTER'!R58</f>
        <v>0</v>
      </c>
      <c r="S32" s="227"/>
      <c r="T32" s="104">
        <f>'US 224 RAMP C MASTER'!T58</f>
        <v>778.9978713333333</v>
      </c>
      <c r="U32" s="105"/>
      <c r="V32" s="79">
        <f>'US 224 RAMP C MASTER'!V58</f>
        <v>0</v>
      </c>
      <c r="W32" s="3"/>
      <c r="X32" s="104"/>
      <c r="Y32" s="105"/>
      <c r="Z32" s="193"/>
      <c r="AA32" s="114"/>
      <c r="AB32" s="106"/>
      <c r="AC32" s="107"/>
      <c r="AD32" s="106"/>
      <c r="AE32" s="107"/>
      <c r="AF32" s="35"/>
      <c r="AG32" s="31">
        <f>'US 224 RAMP C MASTER'!$J78</f>
        <v>93525</v>
      </c>
      <c r="AH32" s="104">
        <f>'US 224 RAMP C MASTER'!$K78</f>
        <v>779.7778000000001</v>
      </c>
      <c r="AI32" s="105"/>
      <c r="AJ32" s="61">
        <f>'US 224 RAMP C MASTER'!$M78</f>
        <v>16</v>
      </c>
      <c r="AK32" s="106">
        <f>'US 224 RAMP C MASTER'!$N78</f>
        <v>0.037</v>
      </c>
      <c r="AL32" s="107"/>
      <c r="AM32" s="106">
        <f>'US 224 RAMP C MASTER'!$P78</f>
        <v>0.592</v>
      </c>
      <c r="AN32" s="107"/>
      <c r="AO32" s="228">
        <f>'US 224 RAMP C MASTER'!R78</f>
        <v>0</v>
      </c>
      <c r="AP32" s="227"/>
      <c r="AQ32" s="104">
        <f>'US 224 RAMP C MASTER'!$T78</f>
        <v>780.3698</v>
      </c>
      <c r="AR32" s="105"/>
      <c r="AS32" s="81">
        <f>'US 224 RAMP C MASTER'!V78</f>
        <v>0</v>
      </c>
    </row>
    <row r="33" spans="1:45" s="6" customFormat="1" ht="12.75" customHeight="1">
      <c r="A33" s="104"/>
      <c r="B33" s="105"/>
      <c r="C33" s="115"/>
      <c r="D33" s="111"/>
      <c r="E33" s="106"/>
      <c r="F33" s="107"/>
      <c r="G33" s="106"/>
      <c r="H33" s="107"/>
      <c r="I33" s="35"/>
      <c r="J33" s="31">
        <f>'US 224 RAMP C MASTER'!J59</f>
        <v>93150</v>
      </c>
      <c r="K33" s="104">
        <f>'US 224 RAMP C MASTER'!K59</f>
        <v>778.233208</v>
      </c>
      <c r="L33" s="105"/>
      <c r="M33" s="61">
        <f>'US 224 RAMP C MASTER'!M59</f>
        <v>16</v>
      </c>
      <c r="N33" s="106">
        <f>'US 224 RAMP C MASTER'!N59</f>
        <v>0.035</v>
      </c>
      <c r="O33" s="107"/>
      <c r="P33" s="106">
        <f>'US 224 RAMP C MASTER'!P59</f>
        <v>0.56</v>
      </c>
      <c r="Q33" s="107"/>
      <c r="R33" s="228">
        <f>'US 224 RAMP C MASTER'!R59</f>
        <v>0</v>
      </c>
      <c r="S33" s="227"/>
      <c r="T33" s="104">
        <f>'US 224 RAMP C MASTER'!T59</f>
        <v>778.7932079999999</v>
      </c>
      <c r="U33" s="105"/>
      <c r="V33" s="79">
        <f>'US 224 RAMP C MASTER'!V59</f>
        <v>0</v>
      </c>
      <c r="W33" s="3"/>
      <c r="X33" s="104"/>
      <c r="Y33" s="105"/>
      <c r="Z33" s="193"/>
      <c r="AA33" s="114"/>
      <c r="AB33" s="106"/>
      <c r="AC33" s="107"/>
      <c r="AD33" s="106"/>
      <c r="AE33" s="107"/>
      <c r="AF33" s="35"/>
      <c r="AG33" s="32">
        <f>'US 224 RAMP C MASTER'!$J79</f>
        <v>93533</v>
      </c>
      <c r="AH33" s="104">
        <f>'US 224 RAMP C MASTER'!$K79</f>
        <v>779.827592</v>
      </c>
      <c r="AI33" s="105"/>
      <c r="AJ33" s="61">
        <f>'US 224 RAMP C MASTER'!$M79</f>
        <v>16</v>
      </c>
      <c r="AK33" s="106">
        <f>'US 224 RAMP C MASTER'!$N79</f>
        <v>0.037</v>
      </c>
      <c r="AL33" s="107"/>
      <c r="AM33" s="106">
        <f>'US 224 RAMP C MASTER'!$P79</f>
        <v>0.592</v>
      </c>
      <c r="AN33" s="107"/>
      <c r="AO33" s="228">
        <f>'US 224 RAMP C MASTER'!R79</f>
        <v>0</v>
      </c>
      <c r="AP33" s="227"/>
      <c r="AQ33" s="104">
        <f>'US 224 RAMP C MASTER'!$T79</f>
        <v>780.419592</v>
      </c>
      <c r="AR33" s="105"/>
      <c r="AS33" s="81">
        <f>'US 224 RAMP C MASTER'!V79</f>
        <v>0</v>
      </c>
    </row>
    <row r="34" spans="1:45" s="6" customFormat="1" ht="12.75" customHeight="1">
      <c r="A34" s="104"/>
      <c r="B34" s="105"/>
      <c r="C34" s="115"/>
      <c r="D34" s="111"/>
      <c r="E34" s="106"/>
      <c r="F34" s="107"/>
      <c r="G34" s="106"/>
      <c r="H34" s="107"/>
      <c r="I34" s="35"/>
      <c r="J34" s="31">
        <f>'US 224 RAMP C MASTER'!J60</f>
        <v>93175</v>
      </c>
      <c r="K34" s="104">
        <f>'US 224 RAMP C MASTER'!K60</f>
        <v>778.0823613333334</v>
      </c>
      <c r="L34" s="105"/>
      <c r="M34" s="61">
        <f>'US 224 RAMP C MASTER'!M60</f>
        <v>16</v>
      </c>
      <c r="N34" s="106">
        <f>'US 224 RAMP C MASTER'!N60</f>
        <v>0.035</v>
      </c>
      <c r="O34" s="107"/>
      <c r="P34" s="106">
        <f>'US 224 RAMP C MASTER'!P60</f>
        <v>0.56</v>
      </c>
      <c r="Q34" s="107"/>
      <c r="R34" s="228">
        <f>'US 224 RAMP C MASTER'!R60</f>
        <v>0</v>
      </c>
      <c r="S34" s="227"/>
      <c r="T34" s="104">
        <f>'US 224 RAMP C MASTER'!T60</f>
        <v>778.6423613333334</v>
      </c>
      <c r="U34" s="105"/>
      <c r="V34" s="79">
        <f>'US 224 RAMP C MASTER'!V60</f>
        <v>0</v>
      </c>
      <c r="W34" s="3"/>
      <c r="X34" s="104"/>
      <c r="Y34" s="105"/>
      <c r="Z34" s="99"/>
      <c r="AA34" s="98"/>
      <c r="AB34" s="106"/>
      <c r="AC34" s="107"/>
      <c r="AD34" s="106"/>
      <c r="AE34" s="107"/>
      <c r="AF34" s="35"/>
      <c r="AG34" s="31">
        <f>'US 224 RAMP C MASTER'!$J80</f>
        <v>93550</v>
      </c>
      <c r="AH34" s="104">
        <f>'US 224 RAMP C MASTER'!$K80</f>
        <v>779.9334</v>
      </c>
      <c r="AI34" s="105"/>
      <c r="AJ34" s="61">
        <f>'US 224 RAMP C MASTER'!$M80</f>
        <v>15.39</v>
      </c>
      <c r="AK34" s="106">
        <f>'US 224 RAMP C MASTER'!$N80</f>
        <v>0.037</v>
      </c>
      <c r="AL34" s="107"/>
      <c r="AM34" s="106">
        <f>'US 224 RAMP C MASTER'!$P80</f>
        <v>0.56943</v>
      </c>
      <c r="AN34" s="107"/>
      <c r="AO34" s="228">
        <f>'US 224 RAMP C MASTER'!R80</f>
        <v>0</v>
      </c>
      <c r="AP34" s="227"/>
      <c r="AQ34" s="104">
        <f>'US 224 RAMP C MASTER'!$T80</f>
        <v>780.50283</v>
      </c>
      <c r="AR34" s="105"/>
      <c r="AS34" s="81">
        <f>'US 224 RAMP C MASTER'!V80</f>
        <v>0</v>
      </c>
    </row>
    <row r="35" spans="1:45" s="6" customFormat="1" ht="12.75" customHeight="1">
      <c r="A35" s="104"/>
      <c r="B35" s="105"/>
      <c r="C35" s="115"/>
      <c r="D35" s="111"/>
      <c r="E35" s="106"/>
      <c r="F35" s="107"/>
      <c r="G35" s="106"/>
      <c r="H35" s="107"/>
      <c r="I35" s="35"/>
      <c r="J35" s="31">
        <f>'US 224 RAMP C MASTER'!J61</f>
        <v>93200</v>
      </c>
      <c r="K35" s="104">
        <f>'US 224 RAMP C MASTER'!K61</f>
        <v>777.9853313333333</v>
      </c>
      <c r="L35" s="105"/>
      <c r="M35" s="61">
        <f>'US 224 RAMP C MASTER'!M61</f>
        <v>16</v>
      </c>
      <c r="N35" s="106">
        <f>'US 224 RAMP C MASTER'!N61</f>
        <v>0.035</v>
      </c>
      <c r="O35" s="107"/>
      <c r="P35" s="106">
        <f>'US 224 RAMP C MASTER'!P61</f>
        <v>0.56</v>
      </c>
      <c r="Q35" s="107"/>
      <c r="R35" s="228">
        <f>'US 224 RAMP C MASTER'!R61</f>
        <v>0</v>
      </c>
      <c r="S35" s="227"/>
      <c r="T35" s="104">
        <f>'US 224 RAMP C MASTER'!T61</f>
        <v>778.5453313333333</v>
      </c>
      <c r="U35" s="105"/>
      <c r="V35" s="79">
        <f>'US 224 RAMP C MASTER'!V61</f>
        <v>0</v>
      </c>
      <c r="W35" s="3"/>
      <c r="X35" s="104"/>
      <c r="Y35" s="105"/>
      <c r="Z35" s="99"/>
      <c r="AA35" s="98"/>
      <c r="AB35" s="106"/>
      <c r="AC35" s="107"/>
      <c r="AD35" s="106"/>
      <c r="AE35" s="107"/>
      <c r="AF35" s="35"/>
      <c r="AG35" s="31">
        <f>'US 224 RAMP C MASTER'!$J81</f>
        <v>93575</v>
      </c>
      <c r="AH35" s="104">
        <f>'US 224 RAMP C MASTER'!$K81</f>
        <v>780.1034</v>
      </c>
      <c r="AI35" s="105"/>
      <c r="AJ35" s="61">
        <f>'US 224 RAMP C MASTER'!$M81</f>
        <v>14.42</v>
      </c>
      <c r="AK35" s="106">
        <f>'US 224 RAMP C MASTER'!$N81</f>
        <v>0.037</v>
      </c>
      <c r="AL35" s="107"/>
      <c r="AM35" s="106">
        <f>'US 224 RAMP C MASTER'!$P81</f>
        <v>0.53354</v>
      </c>
      <c r="AN35" s="107"/>
      <c r="AO35" s="228">
        <f>'US 224 RAMP C MASTER'!R81</f>
        <v>0</v>
      </c>
      <c r="AP35" s="227"/>
      <c r="AQ35" s="104">
        <f>'US 224 RAMP C MASTER'!$T81</f>
        <v>780.63694</v>
      </c>
      <c r="AR35" s="105"/>
      <c r="AS35" s="81">
        <f>'US 224 RAMP C MASTER'!V81</f>
        <v>0</v>
      </c>
    </row>
    <row r="36" spans="1:45" s="6" customFormat="1" ht="12.75" customHeight="1">
      <c r="A36" s="104"/>
      <c r="B36" s="105"/>
      <c r="C36" s="115"/>
      <c r="D36" s="111"/>
      <c r="E36" s="106"/>
      <c r="F36" s="107"/>
      <c r="G36" s="106"/>
      <c r="H36" s="107"/>
      <c r="I36" s="35"/>
      <c r="J36" s="31">
        <f>'US 224 RAMP C MASTER'!J62</f>
        <v>93225</v>
      </c>
      <c r="K36" s="104">
        <f>'US 224 RAMP C MASTER'!K62</f>
        <v>777.942118</v>
      </c>
      <c r="L36" s="105"/>
      <c r="M36" s="61">
        <f>'US 224 RAMP C MASTER'!M62</f>
        <v>16</v>
      </c>
      <c r="N36" s="106">
        <f>'US 224 RAMP C MASTER'!N62</f>
        <v>0.035</v>
      </c>
      <c r="O36" s="107"/>
      <c r="P36" s="106">
        <f>'US 224 RAMP C MASTER'!P62</f>
        <v>0.56</v>
      </c>
      <c r="Q36" s="107"/>
      <c r="R36" s="228">
        <f>'US 224 RAMP C MASTER'!R62</f>
        <v>0</v>
      </c>
      <c r="S36" s="227"/>
      <c r="T36" s="104">
        <f>'US 224 RAMP C MASTER'!T62</f>
        <v>778.502118</v>
      </c>
      <c r="U36" s="105"/>
      <c r="V36" s="79">
        <f>'US 224 RAMP C MASTER'!V62</f>
        <v>0</v>
      </c>
      <c r="W36" s="3"/>
      <c r="X36" s="231"/>
      <c r="Y36" s="105"/>
      <c r="Z36" s="193"/>
      <c r="AA36" s="114"/>
      <c r="AB36" s="106"/>
      <c r="AC36" s="107"/>
      <c r="AD36" s="106"/>
      <c r="AE36" s="107"/>
      <c r="AF36" s="35"/>
      <c r="AG36" s="31">
        <f>'US 224 RAMP C MASTER'!$J82</f>
        <v>93600</v>
      </c>
      <c r="AH36" s="104">
        <f>'US 224 RAMP C MASTER'!$K82</f>
        <v>780.2734</v>
      </c>
      <c r="AI36" s="105"/>
      <c r="AJ36" s="61">
        <f>'US 224 RAMP C MASTER'!$M82</f>
        <v>13.61</v>
      </c>
      <c r="AK36" s="106">
        <f>'US 224 RAMP C MASTER'!$N82</f>
        <v>0.037</v>
      </c>
      <c r="AL36" s="107"/>
      <c r="AM36" s="106">
        <f>'US 224 RAMP C MASTER'!$P82</f>
        <v>0.50357</v>
      </c>
      <c r="AN36" s="107"/>
      <c r="AO36" s="228">
        <f>'US 224 RAMP C MASTER'!R82</f>
        <v>0</v>
      </c>
      <c r="AP36" s="227"/>
      <c r="AQ36" s="104">
        <f>'US 224 RAMP C MASTER'!$T82</f>
        <v>780.77697</v>
      </c>
      <c r="AR36" s="105"/>
      <c r="AS36" s="81">
        <f>'US 224 RAMP C MASTER'!V82</f>
        <v>0</v>
      </c>
    </row>
    <row r="37" spans="1:45" s="6" customFormat="1" ht="12.75" customHeight="1">
      <c r="A37" s="104"/>
      <c r="B37" s="105"/>
      <c r="C37" s="115"/>
      <c r="D37" s="111"/>
      <c r="E37" s="106"/>
      <c r="F37" s="107"/>
      <c r="G37" s="106"/>
      <c r="H37" s="107"/>
      <c r="I37" s="35"/>
      <c r="J37" s="31">
        <f>'US 224 RAMP C MASTER'!J63</f>
        <v>93250</v>
      </c>
      <c r="K37" s="104">
        <f>'US 224 RAMP C MASTER'!K63</f>
        <v>777.9527213333334</v>
      </c>
      <c r="L37" s="105"/>
      <c r="M37" s="61">
        <f>'US 224 RAMP C MASTER'!M63</f>
        <v>16</v>
      </c>
      <c r="N37" s="106">
        <f>'US 224 RAMP C MASTER'!N63</f>
        <v>0.035</v>
      </c>
      <c r="O37" s="107"/>
      <c r="P37" s="106">
        <f>'US 224 RAMP C MASTER'!P63</f>
        <v>0.56</v>
      </c>
      <c r="Q37" s="107"/>
      <c r="R37" s="228">
        <f>'US 224 RAMP C MASTER'!R63</f>
        <v>0</v>
      </c>
      <c r="S37" s="227"/>
      <c r="T37" s="104">
        <f>'US 224 RAMP C MASTER'!T63</f>
        <v>778.5127213333334</v>
      </c>
      <c r="U37" s="105"/>
      <c r="V37" s="79">
        <f>'US 224 RAMP C MASTER'!V63</f>
        <v>0</v>
      </c>
      <c r="W37" s="3"/>
      <c r="X37" s="104"/>
      <c r="Y37" s="105"/>
      <c r="Z37" s="193"/>
      <c r="AA37" s="114"/>
      <c r="AB37" s="106"/>
      <c r="AC37" s="107"/>
      <c r="AD37" s="106"/>
      <c r="AE37" s="107"/>
      <c r="AF37" s="35"/>
      <c r="AG37" s="31">
        <f>'US 224 RAMP C MASTER'!$J83</f>
        <v>93625</v>
      </c>
      <c r="AH37" s="104">
        <f>'US 224 RAMP C MASTER'!$K83</f>
        <v>780.4434</v>
      </c>
      <c r="AI37" s="105"/>
      <c r="AJ37" s="61">
        <f>'US 224 RAMP C MASTER'!$M83</f>
        <v>12.96</v>
      </c>
      <c r="AK37" s="106">
        <f>'US 224 RAMP C MASTER'!$N83</f>
        <v>0.037</v>
      </c>
      <c r="AL37" s="107"/>
      <c r="AM37" s="106">
        <f>'US 224 RAMP C MASTER'!$P83</f>
        <v>0.47952</v>
      </c>
      <c r="AN37" s="107"/>
      <c r="AO37" s="228">
        <f>'US 224 RAMP C MASTER'!R83</f>
        <v>0</v>
      </c>
      <c r="AP37" s="227"/>
      <c r="AQ37" s="104">
        <f>'US 224 RAMP C MASTER'!$T83</f>
        <v>780.92292</v>
      </c>
      <c r="AR37" s="105"/>
      <c r="AS37" s="81">
        <f>'US 224 RAMP C MASTER'!V83</f>
        <v>0</v>
      </c>
    </row>
    <row r="38" spans="1:45" s="6" customFormat="1" ht="12.75" customHeight="1">
      <c r="A38" s="104"/>
      <c r="B38" s="105"/>
      <c r="C38" s="115"/>
      <c r="D38" s="111"/>
      <c r="E38" s="106"/>
      <c r="F38" s="107"/>
      <c r="G38" s="106"/>
      <c r="H38" s="107"/>
      <c r="I38" s="35"/>
      <c r="J38" s="31">
        <f>'US 224 RAMP C MASTER'!J64</f>
        <v>93275</v>
      </c>
      <c r="K38" s="104">
        <f>'US 224 RAMP C MASTER'!K64</f>
        <v>778.0171413333334</v>
      </c>
      <c r="L38" s="105"/>
      <c r="M38" s="61">
        <f>'US 224 RAMP C MASTER'!M64</f>
        <v>16</v>
      </c>
      <c r="N38" s="106">
        <f>'US 224 RAMP C MASTER'!N64</f>
        <v>0.035</v>
      </c>
      <c r="O38" s="107"/>
      <c r="P38" s="106">
        <f>'US 224 RAMP C MASTER'!P64</f>
        <v>0.56</v>
      </c>
      <c r="Q38" s="107"/>
      <c r="R38" s="228">
        <f>'US 224 RAMP C MASTER'!R64</f>
        <v>0</v>
      </c>
      <c r="S38" s="227"/>
      <c r="T38" s="104">
        <f>'US 224 RAMP C MASTER'!T64</f>
        <v>778.5771413333333</v>
      </c>
      <c r="U38" s="105"/>
      <c r="V38" s="79">
        <f>'US 224 RAMP C MASTER'!V64</f>
        <v>0</v>
      </c>
      <c r="W38" s="3"/>
      <c r="X38" s="104"/>
      <c r="Y38" s="105"/>
      <c r="Z38" s="193"/>
      <c r="AA38" s="114"/>
      <c r="AB38" s="106"/>
      <c r="AC38" s="107"/>
      <c r="AD38" s="106"/>
      <c r="AE38" s="107"/>
      <c r="AF38" s="35"/>
      <c r="AG38" s="32">
        <f>'US 224 RAMP C MASTER'!$J84</f>
        <v>93648.68</v>
      </c>
      <c r="AH38" s="104">
        <f>'US 224 RAMP C MASTER'!$K84</f>
        <v>780.604424</v>
      </c>
      <c r="AI38" s="105"/>
      <c r="AJ38" s="61">
        <f>'US 224 RAMP C MASTER'!$M84</f>
        <v>12.51</v>
      </c>
      <c r="AK38" s="106">
        <f>'US 224 RAMP C MASTER'!$N84</f>
        <v>0.037</v>
      </c>
      <c r="AL38" s="107"/>
      <c r="AM38" s="106">
        <f>'US 224 RAMP C MASTER'!$P84</f>
        <v>0.46286999999999995</v>
      </c>
      <c r="AN38" s="107"/>
      <c r="AO38" s="228" t="str">
        <f>'US 224 RAMP C MASTER'!R84</f>
        <v>228:1</v>
      </c>
      <c r="AP38" s="227"/>
      <c r="AQ38" s="104">
        <f>'US 224 RAMP C MASTER'!$T84</f>
        <v>781.067294</v>
      </c>
      <c r="AR38" s="105"/>
      <c r="AS38" s="81" t="str">
        <f>'US 224 RAMP C MASTER'!V84</f>
        <v>FS</v>
      </c>
    </row>
    <row r="39" spans="1:45" s="6" customFormat="1" ht="12.75" customHeight="1">
      <c r="A39" s="104"/>
      <c r="B39" s="105"/>
      <c r="C39" s="115"/>
      <c r="D39" s="111"/>
      <c r="E39" s="106"/>
      <c r="F39" s="107"/>
      <c r="G39" s="106"/>
      <c r="H39" s="107"/>
      <c r="I39" s="35"/>
      <c r="J39" s="31">
        <f>'US 224 RAMP C MASTER'!J65</f>
        <v>93300</v>
      </c>
      <c r="K39" s="104">
        <f>'US 224 RAMP C MASTER'!K65</f>
        <v>778.1353780000001</v>
      </c>
      <c r="L39" s="105"/>
      <c r="M39" s="61">
        <f>'US 224 RAMP C MASTER'!M65</f>
        <v>16</v>
      </c>
      <c r="N39" s="106">
        <f>'US 224 RAMP C MASTER'!N65</f>
        <v>0.035</v>
      </c>
      <c r="O39" s="107"/>
      <c r="P39" s="106">
        <f>'US 224 RAMP C MASTER'!P65</f>
        <v>0.56</v>
      </c>
      <c r="Q39" s="107"/>
      <c r="R39" s="228">
        <f>'US 224 RAMP C MASTER'!R65</f>
        <v>0</v>
      </c>
      <c r="S39" s="227"/>
      <c r="T39" s="104">
        <f>'US 224 RAMP C MASTER'!T65</f>
        <v>778.695378</v>
      </c>
      <c r="U39" s="105"/>
      <c r="V39" s="79">
        <f>'US 224 RAMP C MASTER'!V65</f>
        <v>0</v>
      </c>
      <c r="W39" s="3"/>
      <c r="X39" s="104"/>
      <c r="Y39" s="105"/>
      <c r="Z39" s="193"/>
      <c r="AA39" s="114"/>
      <c r="AB39" s="106"/>
      <c r="AC39" s="107"/>
      <c r="AD39" s="106"/>
      <c r="AE39" s="107"/>
      <c r="AF39" s="35"/>
      <c r="AG39" s="31">
        <f>'US 224 RAMP C MASTER'!$J85</f>
        <v>93650</v>
      </c>
      <c r="AH39" s="104">
        <f>'US 224 RAMP C MASTER'!$K85</f>
        <v>780.6134</v>
      </c>
      <c r="AI39" s="105"/>
      <c r="AJ39" s="61">
        <f>'US 224 RAMP C MASTER'!$M85</f>
        <v>12.48</v>
      </c>
      <c r="AK39" s="106">
        <f>'US 224 RAMP C MASTER'!$N85</f>
        <v>0.03663824772614972</v>
      </c>
      <c r="AL39" s="107"/>
      <c r="AM39" s="106">
        <f>'US 224 RAMP C MASTER'!$P85</f>
        <v>0.45724533162234854</v>
      </c>
      <c r="AN39" s="107"/>
      <c r="AO39" s="228" t="str">
        <f>'US 224 RAMP C MASTER'!R85</f>
        <v>228:1</v>
      </c>
      <c r="AP39" s="227"/>
      <c r="AQ39" s="104">
        <f>'US 224 RAMP C MASTER'!$T85</f>
        <v>781.0706453316224</v>
      </c>
      <c r="AR39" s="105"/>
      <c r="AS39" s="81">
        <f>'US 224 RAMP C MASTER'!V85</f>
        <v>0</v>
      </c>
    </row>
    <row r="40" spans="1:45" s="6" customFormat="1" ht="12.75" customHeight="1">
      <c r="A40" s="104"/>
      <c r="B40" s="105"/>
      <c r="C40" s="115"/>
      <c r="D40" s="111"/>
      <c r="E40" s="106"/>
      <c r="F40" s="107"/>
      <c r="G40" s="106"/>
      <c r="H40" s="107"/>
      <c r="I40" s="35"/>
      <c r="J40" s="31">
        <f>'US 224 RAMP C MASTER'!J66</f>
        <v>93325</v>
      </c>
      <c r="K40" s="104">
        <f>'US 224 RAMP C MASTER'!K66</f>
        <v>778.3074313333334</v>
      </c>
      <c r="L40" s="105"/>
      <c r="M40" s="61">
        <f>'US 224 RAMP C MASTER'!M66</f>
        <v>16</v>
      </c>
      <c r="N40" s="106">
        <f>'US 224 RAMP C MASTER'!N66</f>
        <v>0.035</v>
      </c>
      <c r="O40" s="107"/>
      <c r="P40" s="106">
        <f>'US 224 RAMP C MASTER'!P66</f>
        <v>0.56</v>
      </c>
      <c r="Q40" s="107"/>
      <c r="R40" s="228">
        <f>'US 224 RAMP C MASTER'!R66</f>
        <v>0</v>
      </c>
      <c r="S40" s="227"/>
      <c r="T40" s="104">
        <f>'US 224 RAMP C MASTER'!T66</f>
        <v>778.8674313333333</v>
      </c>
      <c r="U40" s="105"/>
      <c r="V40" s="79">
        <f>'US 224 RAMP C MASTER'!V66</f>
        <v>0</v>
      </c>
      <c r="W40" s="3"/>
      <c r="X40" s="104"/>
      <c r="Y40" s="105"/>
      <c r="Z40" s="193"/>
      <c r="AA40" s="114"/>
      <c r="AB40" s="106"/>
      <c r="AC40" s="107"/>
      <c r="AD40" s="106"/>
      <c r="AE40" s="107"/>
      <c r="AF40" s="35"/>
      <c r="AG40" s="31">
        <f>'US 224 RAMP C MASTER'!$J86</f>
        <v>93675</v>
      </c>
      <c r="AH40" s="104">
        <f>'US 224 RAMP C MASTER'!$K86</f>
        <v>780.8537749999999</v>
      </c>
      <c r="AI40" s="105"/>
      <c r="AJ40" s="61">
        <f>'US 224 RAMP C MASTER'!$M86</f>
        <v>12.17</v>
      </c>
      <c r="AK40" s="106">
        <f>'US 224 RAMP C MASTER'!$N86</f>
        <v>0.029786878903264036</v>
      </c>
      <c r="AL40" s="107"/>
      <c r="AM40" s="106">
        <f>'US 224 RAMP C MASTER'!$P86</f>
        <v>0.36250631625272334</v>
      </c>
      <c r="AN40" s="107"/>
      <c r="AO40" s="228" t="str">
        <f>'US 224 RAMP C MASTER'!R86</f>
        <v>228:1</v>
      </c>
      <c r="AP40" s="227"/>
      <c r="AQ40" s="104">
        <f>'US 224 RAMP C MASTER'!$T86</f>
        <v>781.2162813162527</v>
      </c>
      <c r="AR40" s="105"/>
      <c r="AS40" s="81">
        <f>'US 224 RAMP C MASTER'!V86</f>
        <v>0</v>
      </c>
    </row>
    <row r="41" spans="1:45" s="6" customFormat="1" ht="12.75" customHeight="1">
      <c r="A41" s="104"/>
      <c r="B41" s="105"/>
      <c r="C41" s="115"/>
      <c r="D41" s="111"/>
      <c r="E41" s="106"/>
      <c r="F41" s="107"/>
      <c r="G41" s="106"/>
      <c r="H41" s="107"/>
      <c r="I41" s="35"/>
      <c r="J41" s="31">
        <f>'US 224 RAMP C MASTER'!J67</f>
        <v>93330</v>
      </c>
      <c r="K41" s="104">
        <f>'US 224 RAMP C MASTER'!K67</f>
        <v>778.3483000000001</v>
      </c>
      <c r="L41" s="105"/>
      <c r="M41" s="61">
        <f>'US 224 RAMP C MASTER'!M67</f>
        <v>16</v>
      </c>
      <c r="N41" s="106">
        <f>'US 224 RAMP C MASTER'!N67</f>
        <v>0.035</v>
      </c>
      <c r="O41" s="107"/>
      <c r="P41" s="106">
        <f>'US 224 RAMP C MASTER'!P67</f>
        <v>0.56</v>
      </c>
      <c r="Q41" s="107"/>
      <c r="R41" s="228">
        <f>'US 224 RAMP C MASTER'!R67</f>
        <v>0</v>
      </c>
      <c r="S41" s="227"/>
      <c r="T41" s="104">
        <f>'US 224 RAMP C MASTER'!T67</f>
        <v>778.9083</v>
      </c>
      <c r="U41" s="105"/>
      <c r="V41" s="79">
        <f>'US 224 RAMP C MASTER'!V67</f>
        <v>0</v>
      </c>
      <c r="W41" s="3"/>
      <c r="X41" s="104"/>
      <c r="Y41" s="105"/>
      <c r="Z41" s="193"/>
      <c r="AA41" s="114"/>
      <c r="AB41" s="106"/>
      <c r="AC41" s="107"/>
      <c r="AD41" s="106"/>
      <c r="AE41" s="107"/>
      <c r="AF41" s="35"/>
      <c r="AG41" s="31">
        <f>'US 224 RAMP C MASTER'!$J87</f>
        <v>93700</v>
      </c>
      <c r="AH41" s="104">
        <f>'US 224 RAMP C MASTER'!$K87</f>
        <v>781.0941499999999</v>
      </c>
      <c r="AI41" s="105"/>
      <c r="AJ41" s="61">
        <f>'US 224 RAMP C MASTER'!$M87</f>
        <v>12.02</v>
      </c>
      <c r="AK41" s="106">
        <f>'US 224 RAMP C MASTER'!$N87</f>
        <v>0.02293551008037835</v>
      </c>
      <c r="AL41" s="107"/>
      <c r="AM41" s="106">
        <f>'US 224 RAMP C MASTER'!$P87</f>
        <v>0.2756848311661477</v>
      </c>
      <c r="AN41" s="107"/>
      <c r="AO41" s="228" t="str">
        <f>'US 224 RAMP C MASTER'!R87</f>
        <v>228:1</v>
      </c>
      <c r="AP41" s="227"/>
      <c r="AQ41" s="104">
        <f>'US 224 RAMP C MASTER'!$T87</f>
        <v>781.369834831166</v>
      </c>
      <c r="AR41" s="105"/>
      <c r="AS41" s="81">
        <f>'US 224 RAMP C MASTER'!V87</f>
        <v>0</v>
      </c>
    </row>
    <row r="42" spans="1:45" s="6" customFormat="1" ht="12.75" customHeight="1">
      <c r="A42" s="104"/>
      <c r="B42" s="105"/>
      <c r="C42" s="115"/>
      <c r="D42" s="111"/>
      <c r="E42" s="106"/>
      <c r="F42" s="107"/>
      <c r="G42" s="106"/>
      <c r="H42" s="107"/>
      <c r="I42" s="35"/>
      <c r="J42" s="32">
        <f>'US 224 RAMP C MASTER'!J68</f>
        <v>93328.7114</v>
      </c>
      <c r="K42" s="104">
        <f>'US 224 RAMP C MASTER'!K68</f>
        <v>778.3374899346</v>
      </c>
      <c r="L42" s="105"/>
      <c r="M42" s="61">
        <f>'US 224 RAMP C MASTER'!M68</f>
        <v>16</v>
      </c>
      <c r="N42" s="106">
        <f>'US 224 RAMP C MASTER'!N68</f>
        <v>0.035</v>
      </c>
      <c r="O42" s="107"/>
      <c r="P42" s="106">
        <f>'US 224 RAMP C MASTER'!P68</f>
        <v>0.56</v>
      </c>
      <c r="Q42" s="107"/>
      <c r="R42" s="228" t="str">
        <f>'US 224 RAMP C MASTER'!R68</f>
        <v>625:1</v>
      </c>
      <c r="S42" s="227"/>
      <c r="T42" s="104">
        <f>'US 224 RAMP C MASTER'!T68</f>
        <v>778.8974899345999</v>
      </c>
      <c r="U42" s="105"/>
      <c r="V42" s="79" t="str">
        <f>'US 224 RAMP C MASTER'!V68</f>
        <v>FS</v>
      </c>
      <c r="W42" s="3"/>
      <c r="X42" s="104"/>
      <c r="Y42" s="105"/>
      <c r="Z42" s="193"/>
      <c r="AA42" s="114"/>
      <c r="AB42" s="106"/>
      <c r="AC42" s="107"/>
      <c r="AD42" s="106"/>
      <c r="AE42" s="107"/>
      <c r="AF42" s="35"/>
      <c r="AG42" s="32">
        <f>'US 224 RAMP C MASTER'!$J88</f>
        <v>93710.7114</v>
      </c>
      <c r="AH42" s="104">
        <f>'US 224 RAMP C MASTER'!$K88</f>
        <v>781.197140111</v>
      </c>
      <c r="AI42" s="105"/>
      <c r="AJ42" s="61">
        <f>'US 224 RAMP C MASTER'!$M88</f>
        <v>12</v>
      </c>
      <c r="AK42" s="106">
        <f>'US 224 RAMP C MASTER'!$N88</f>
        <v>0.02</v>
      </c>
      <c r="AL42" s="107"/>
      <c r="AM42" s="106">
        <f>'US 224 RAMP C MASTER'!$P88</f>
        <v>0.24</v>
      </c>
      <c r="AN42" s="107"/>
      <c r="AO42" s="228" t="str">
        <f>'US 224 RAMP C MASTER'!R88</f>
        <v>228:1</v>
      </c>
      <c r="AP42" s="227"/>
      <c r="AQ42" s="104">
        <f>'US 224 RAMP C MASTER'!$T88</f>
        <v>781.437140111</v>
      </c>
      <c r="AR42" s="105"/>
      <c r="AS42" s="81" t="str">
        <f>'US 224 RAMP C MASTER'!V88</f>
        <v>PT</v>
      </c>
    </row>
    <row r="43" spans="1:45" s="6" customFormat="1" ht="12.75" customHeight="1">
      <c r="A43" s="104"/>
      <c r="B43" s="105"/>
      <c r="C43" s="115"/>
      <c r="D43" s="111"/>
      <c r="E43" s="106"/>
      <c r="F43" s="107"/>
      <c r="G43" s="106"/>
      <c r="H43" s="107"/>
      <c r="I43" s="35"/>
      <c r="J43" s="32">
        <f>'US 224 RAMP C MASTER'!J69</f>
        <v>93338.7114</v>
      </c>
      <c r="K43" s="104">
        <f>'US 224 RAMP C MASTER'!K69</f>
        <v>778.4213799345999</v>
      </c>
      <c r="L43" s="105"/>
      <c r="M43" s="61">
        <f>'US 224 RAMP C MASTER'!M69</f>
        <v>16</v>
      </c>
      <c r="N43" s="106">
        <f>'US 224 RAMP C MASTER'!N69</f>
        <v>0.036000000000000004</v>
      </c>
      <c r="O43" s="107"/>
      <c r="P43" s="106">
        <f>'US 224 RAMP C MASTER'!P69</f>
        <v>0.5760000000000001</v>
      </c>
      <c r="Q43" s="107"/>
      <c r="R43" s="228" t="str">
        <f>'US 224 RAMP C MASTER'!R69</f>
        <v>625:1</v>
      </c>
      <c r="S43" s="227"/>
      <c r="T43" s="104">
        <f>'US 224 RAMP C MASTER'!T69</f>
        <v>778.9973799346</v>
      </c>
      <c r="U43" s="105"/>
      <c r="V43" s="79" t="str">
        <f>'US 224 RAMP C MASTER'!V69</f>
        <v>PCC</v>
      </c>
      <c r="W43" s="3"/>
      <c r="X43" s="104"/>
      <c r="Y43" s="105"/>
      <c r="Z43" s="193"/>
      <c r="AA43" s="114"/>
      <c r="AB43" s="106"/>
      <c r="AC43" s="107"/>
      <c r="AD43" s="106"/>
      <c r="AE43" s="107"/>
      <c r="AF43" s="35"/>
      <c r="AG43" s="31">
        <f>'US 224 RAMP C MASTER'!$J89</f>
        <v>0</v>
      </c>
      <c r="AH43" s="104">
        <f>'US 224 RAMP C MASTER'!$K89</f>
        <v>0</v>
      </c>
      <c r="AI43" s="105"/>
      <c r="AJ43" s="61">
        <f>'US 224 RAMP C MASTER'!$M89</f>
        <v>0</v>
      </c>
      <c r="AK43" s="106">
        <f>'US 224 RAMP C MASTER'!$N89</f>
        <v>0</v>
      </c>
      <c r="AL43" s="107"/>
      <c r="AM43" s="106">
        <f>'US 224 RAMP C MASTER'!$P89</f>
        <v>0</v>
      </c>
      <c r="AN43" s="107"/>
      <c r="AO43" s="228">
        <f>'US 224 RAMP C MASTER'!R89</f>
        <v>0</v>
      </c>
      <c r="AP43" s="227"/>
      <c r="AQ43" s="104">
        <f>'US 224 RAMP C MASTER'!$T89</f>
        <v>0</v>
      </c>
      <c r="AR43" s="105"/>
      <c r="AS43" s="81">
        <f>'US 224 RAMP C MASTER'!V89</f>
        <v>0</v>
      </c>
    </row>
    <row r="44" spans="1:45" s="6" customFormat="1" ht="12.75" customHeight="1">
      <c r="A44" s="104"/>
      <c r="B44" s="105"/>
      <c r="C44" s="115"/>
      <c r="D44" s="111"/>
      <c r="E44" s="106"/>
      <c r="F44" s="107"/>
      <c r="G44" s="106"/>
      <c r="H44" s="107"/>
      <c r="I44" s="35"/>
      <c r="J44" s="32"/>
      <c r="K44" s="104"/>
      <c r="L44" s="105"/>
      <c r="M44" s="35"/>
      <c r="N44" s="106"/>
      <c r="O44" s="107"/>
      <c r="P44" s="106"/>
      <c r="Q44" s="107"/>
      <c r="R44" s="193"/>
      <c r="S44" s="114"/>
      <c r="T44" s="104"/>
      <c r="U44" s="105"/>
      <c r="V44" s="42"/>
      <c r="W44" s="3"/>
      <c r="X44" s="104"/>
      <c r="Y44" s="105"/>
      <c r="Z44" s="193"/>
      <c r="AA44" s="114"/>
      <c r="AB44" s="106"/>
      <c r="AC44" s="107"/>
      <c r="AD44" s="106"/>
      <c r="AE44" s="107"/>
      <c r="AF44" s="35"/>
      <c r="AG44" s="31">
        <f>'US 224 RAMP C MASTER'!$J90</f>
        <v>0</v>
      </c>
      <c r="AH44" s="104">
        <f>'US 224 RAMP C MASTER'!$K90</f>
        <v>0</v>
      </c>
      <c r="AI44" s="105"/>
      <c r="AJ44" s="61">
        <f>'US 224 RAMP C MASTER'!$M90</f>
        <v>0</v>
      </c>
      <c r="AK44" s="106">
        <f>'US 224 RAMP C MASTER'!$N90</f>
        <v>0</v>
      </c>
      <c r="AL44" s="107"/>
      <c r="AM44" s="106">
        <f>'US 224 RAMP C MASTER'!$P90</f>
        <v>0</v>
      </c>
      <c r="AN44" s="107"/>
      <c r="AO44" s="228">
        <f>'US 224 RAMP C MASTER'!R90</f>
        <v>0</v>
      </c>
      <c r="AP44" s="227"/>
      <c r="AQ44" s="104">
        <f>'US 224 RAMP C MASTER'!$T90</f>
        <v>0</v>
      </c>
      <c r="AR44" s="105"/>
      <c r="AS44" s="81">
        <f>'US 224 RAMP C MASTER'!V90</f>
        <v>0</v>
      </c>
    </row>
    <row r="45" spans="1:45" s="6" customFormat="1" ht="12.75" customHeight="1">
      <c r="A45" s="104"/>
      <c r="B45" s="105"/>
      <c r="C45" s="115"/>
      <c r="D45" s="111"/>
      <c r="E45" s="106"/>
      <c r="F45" s="107"/>
      <c r="G45" s="106"/>
      <c r="H45" s="107"/>
      <c r="I45" s="35"/>
      <c r="J45" s="32"/>
      <c r="K45" s="104"/>
      <c r="L45" s="105"/>
      <c r="M45" s="35"/>
      <c r="N45" s="106"/>
      <c r="O45" s="107"/>
      <c r="P45" s="106"/>
      <c r="Q45" s="107"/>
      <c r="R45" s="193"/>
      <c r="S45" s="114"/>
      <c r="T45" s="104"/>
      <c r="U45" s="105"/>
      <c r="V45" s="42"/>
      <c r="W45" s="3"/>
      <c r="X45" s="104"/>
      <c r="Y45" s="105"/>
      <c r="Z45" s="193"/>
      <c r="AA45" s="114"/>
      <c r="AB45" s="106"/>
      <c r="AC45" s="107"/>
      <c r="AD45" s="106"/>
      <c r="AE45" s="107"/>
      <c r="AF45" s="35"/>
      <c r="AG45" s="31">
        <f>'US 224 RAMP C MASTER'!$J91</f>
        <v>0</v>
      </c>
      <c r="AH45" s="104">
        <f>'US 224 RAMP C MASTER'!$K91</f>
        <v>0</v>
      </c>
      <c r="AI45" s="105"/>
      <c r="AJ45" s="61">
        <f>'US 224 RAMP C MASTER'!$M91</f>
        <v>0</v>
      </c>
      <c r="AK45" s="106"/>
      <c r="AL45" s="109"/>
      <c r="AM45" s="106">
        <f>'US 224 RAMP C MASTER'!$P91</f>
        <v>0</v>
      </c>
      <c r="AN45" s="107"/>
      <c r="AO45" s="206"/>
      <c r="AP45" s="207"/>
      <c r="AQ45" s="104">
        <f>'US 224 RAMP C MASTER'!$T91</f>
        <v>0</v>
      </c>
      <c r="AR45" s="105"/>
      <c r="AS45" s="81">
        <f>'US 224 RAMP C MASTER'!V91</f>
        <v>0</v>
      </c>
    </row>
    <row r="46" spans="1:45" s="6" customFormat="1" ht="12.75" customHeight="1">
      <c r="A46" s="104"/>
      <c r="B46" s="105"/>
      <c r="C46" s="115"/>
      <c r="D46" s="111"/>
      <c r="E46" s="106"/>
      <c r="F46" s="107"/>
      <c r="G46" s="106"/>
      <c r="H46" s="107"/>
      <c r="I46" s="35"/>
      <c r="J46" s="32"/>
      <c r="K46" s="104"/>
      <c r="L46" s="105"/>
      <c r="M46" s="35"/>
      <c r="N46" s="106"/>
      <c r="O46" s="107"/>
      <c r="P46" s="106"/>
      <c r="Q46" s="107"/>
      <c r="R46" s="193"/>
      <c r="S46" s="114"/>
      <c r="T46" s="104"/>
      <c r="U46" s="105"/>
      <c r="V46" s="42"/>
      <c r="W46" s="3"/>
      <c r="X46" s="104"/>
      <c r="Y46" s="105"/>
      <c r="Z46" s="99"/>
      <c r="AA46" s="98"/>
      <c r="AB46" s="106"/>
      <c r="AC46" s="107"/>
      <c r="AD46" s="106"/>
      <c r="AE46" s="107"/>
      <c r="AF46" s="35"/>
      <c r="AG46" s="31">
        <f>'US 224 RAMP C MASTER'!$J92</f>
        <v>0</v>
      </c>
      <c r="AH46" s="104">
        <f>'US 224 RAMP C MASTER'!$K92</f>
        <v>0</v>
      </c>
      <c r="AI46" s="105"/>
      <c r="AJ46" s="61">
        <f>'US 224 RAMP C MASTER'!$M92</f>
        <v>0</v>
      </c>
      <c r="AK46" s="106"/>
      <c r="AL46" s="109"/>
      <c r="AM46" s="106"/>
      <c r="AN46" s="107"/>
      <c r="AO46" s="206"/>
      <c r="AP46" s="207"/>
      <c r="AQ46" s="104">
        <f>'US 224 RAMP C MASTER'!$T92</f>
        <v>0</v>
      </c>
      <c r="AR46" s="105"/>
      <c r="AS46" s="81">
        <f>'US 224 RAMP C MASTER'!V92</f>
        <v>0</v>
      </c>
    </row>
    <row r="47" spans="1:45" s="6" customFormat="1" ht="12.75" customHeight="1">
      <c r="A47" s="104"/>
      <c r="B47" s="105"/>
      <c r="C47" s="115"/>
      <c r="D47" s="111"/>
      <c r="E47" s="106"/>
      <c r="F47" s="107"/>
      <c r="G47" s="106"/>
      <c r="H47" s="107"/>
      <c r="I47" s="35"/>
      <c r="J47" s="32"/>
      <c r="K47" s="104"/>
      <c r="L47" s="105"/>
      <c r="M47" s="35"/>
      <c r="N47" s="106"/>
      <c r="O47" s="107"/>
      <c r="P47" s="106"/>
      <c r="Q47" s="107"/>
      <c r="R47" s="193"/>
      <c r="S47" s="114"/>
      <c r="T47" s="104"/>
      <c r="U47" s="105"/>
      <c r="V47" s="42"/>
      <c r="W47" s="3"/>
      <c r="X47" s="104"/>
      <c r="Y47" s="105"/>
      <c r="Z47" s="99"/>
      <c r="AA47" s="98"/>
      <c r="AB47" s="106"/>
      <c r="AC47" s="107"/>
      <c r="AD47" s="106"/>
      <c r="AE47" s="107"/>
      <c r="AF47" s="35"/>
      <c r="AG47" s="32"/>
      <c r="AH47" s="104"/>
      <c r="AI47" s="109"/>
      <c r="AJ47" s="35"/>
      <c r="AK47" s="106"/>
      <c r="AL47" s="109"/>
      <c r="AM47" s="106"/>
      <c r="AN47" s="107"/>
      <c r="AO47" s="206"/>
      <c r="AP47" s="207"/>
      <c r="AQ47" s="104">
        <f>'US 224 RAMP C MASTER'!$T93</f>
        <v>0</v>
      </c>
      <c r="AR47" s="105"/>
      <c r="AS47" s="81">
        <f>'US 224 RAMP C MASTER'!V93</f>
        <v>0</v>
      </c>
    </row>
    <row r="48" spans="1:45" s="6" customFormat="1" ht="12.75" customHeight="1">
      <c r="A48" s="104"/>
      <c r="B48" s="105"/>
      <c r="C48" s="115"/>
      <c r="D48" s="111"/>
      <c r="E48" s="106"/>
      <c r="F48" s="107"/>
      <c r="G48" s="106"/>
      <c r="H48" s="107"/>
      <c r="I48" s="35"/>
      <c r="J48" s="32"/>
      <c r="K48" s="104"/>
      <c r="L48" s="105"/>
      <c r="M48" s="35"/>
      <c r="N48" s="106"/>
      <c r="O48" s="107"/>
      <c r="P48" s="106"/>
      <c r="Q48" s="107"/>
      <c r="R48" s="193"/>
      <c r="S48" s="114"/>
      <c r="T48" s="104"/>
      <c r="U48" s="105"/>
      <c r="V48" s="42"/>
      <c r="X48" s="104"/>
      <c r="Y48" s="105"/>
      <c r="Z48" s="115"/>
      <c r="AA48" s="111"/>
      <c r="AB48" s="106"/>
      <c r="AC48" s="107"/>
      <c r="AD48" s="106"/>
      <c r="AE48" s="107"/>
      <c r="AF48" s="35"/>
      <c r="AG48" s="32"/>
      <c r="AH48" s="104"/>
      <c r="AI48" s="105"/>
      <c r="AJ48" s="35"/>
      <c r="AK48" s="106"/>
      <c r="AL48" s="107"/>
      <c r="AM48" s="106"/>
      <c r="AN48" s="107"/>
      <c r="AO48" s="193"/>
      <c r="AP48" s="114"/>
      <c r="AQ48" s="104"/>
      <c r="AR48" s="105"/>
      <c r="AS48" s="78"/>
    </row>
    <row r="49" spans="1:45" s="6" customFormat="1" ht="12.75" customHeight="1">
      <c r="A49" s="104"/>
      <c r="B49" s="105"/>
      <c r="C49" s="115"/>
      <c r="D49" s="111"/>
      <c r="E49" s="106"/>
      <c r="F49" s="107"/>
      <c r="G49" s="106"/>
      <c r="H49" s="107"/>
      <c r="I49" s="35"/>
      <c r="J49" s="32"/>
      <c r="K49" s="104"/>
      <c r="L49" s="105"/>
      <c r="M49" s="35"/>
      <c r="N49" s="106"/>
      <c r="O49" s="107"/>
      <c r="P49" s="106"/>
      <c r="Q49" s="107"/>
      <c r="R49" s="193"/>
      <c r="S49" s="114"/>
      <c r="T49" s="104"/>
      <c r="U49" s="105"/>
      <c r="V49" s="42"/>
      <c r="X49" s="104"/>
      <c r="Y49" s="105"/>
      <c r="Z49" s="115"/>
      <c r="AA49" s="111"/>
      <c r="AB49" s="106"/>
      <c r="AC49" s="107"/>
      <c r="AD49" s="106"/>
      <c r="AE49" s="107"/>
      <c r="AF49" s="35"/>
      <c r="AG49" s="32"/>
      <c r="AH49" s="104"/>
      <c r="AI49" s="105"/>
      <c r="AJ49" s="35"/>
      <c r="AK49" s="106"/>
      <c r="AL49" s="107"/>
      <c r="AM49" s="106"/>
      <c r="AN49" s="107"/>
      <c r="AO49" s="193"/>
      <c r="AP49" s="114"/>
      <c r="AQ49" s="104"/>
      <c r="AR49" s="105"/>
      <c r="AS49" s="78"/>
    </row>
    <row r="50" spans="1:45" s="6" customFormat="1" ht="12.75" customHeight="1">
      <c r="A50" s="104"/>
      <c r="B50" s="105"/>
      <c r="C50" s="193"/>
      <c r="D50" s="114"/>
      <c r="E50" s="106"/>
      <c r="F50" s="107"/>
      <c r="G50" s="106"/>
      <c r="H50" s="107"/>
      <c r="I50" s="35"/>
      <c r="J50" s="32"/>
      <c r="K50" s="104"/>
      <c r="L50" s="105"/>
      <c r="M50" s="35"/>
      <c r="N50" s="106"/>
      <c r="O50" s="107"/>
      <c r="P50" s="106"/>
      <c r="Q50" s="107"/>
      <c r="R50" s="193"/>
      <c r="S50" s="114"/>
      <c r="T50" s="104"/>
      <c r="U50" s="105"/>
      <c r="V50" s="42"/>
      <c r="X50" s="104"/>
      <c r="Y50" s="105"/>
      <c r="Z50" s="193"/>
      <c r="AA50" s="114"/>
      <c r="AB50" s="106"/>
      <c r="AC50" s="107"/>
      <c r="AD50" s="106"/>
      <c r="AE50" s="107"/>
      <c r="AF50" s="35"/>
      <c r="AG50" s="32"/>
      <c r="AH50" s="104"/>
      <c r="AI50" s="105"/>
      <c r="AJ50" s="35"/>
      <c r="AK50" s="106"/>
      <c r="AL50" s="107"/>
      <c r="AM50" s="106"/>
      <c r="AN50" s="107"/>
      <c r="AO50" s="193"/>
      <c r="AP50" s="114"/>
      <c r="AQ50" s="104"/>
      <c r="AR50" s="105"/>
      <c r="AS50" s="78"/>
    </row>
    <row r="51" spans="1:45" s="6" customFormat="1" ht="12.75" customHeight="1">
      <c r="A51" s="104"/>
      <c r="B51" s="105"/>
      <c r="C51" s="115"/>
      <c r="D51" s="111"/>
      <c r="E51" s="106"/>
      <c r="F51" s="107"/>
      <c r="G51" s="106"/>
      <c r="H51" s="107"/>
      <c r="I51" s="35"/>
      <c r="J51" s="32"/>
      <c r="K51" s="104"/>
      <c r="L51" s="105"/>
      <c r="M51" s="35"/>
      <c r="N51" s="106"/>
      <c r="O51" s="107"/>
      <c r="P51" s="106"/>
      <c r="Q51" s="107"/>
      <c r="R51" s="193"/>
      <c r="S51" s="114"/>
      <c r="T51" s="104"/>
      <c r="U51" s="105"/>
      <c r="V51" s="42"/>
      <c r="X51" s="104"/>
      <c r="Y51" s="105"/>
      <c r="Z51" s="115"/>
      <c r="AA51" s="111"/>
      <c r="AB51" s="106"/>
      <c r="AC51" s="107"/>
      <c r="AD51" s="106"/>
      <c r="AE51" s="107"/>
      <c r="AF51" s="35"/>
      <c r="AG51" s="32"/>
      <c r="AH51" s="104"/>
      <c r="AI51" s="105"/>
      <c r="AJ51" s="35"/>
      <c r="AK51" s="106"/>
      <c r="AL51" s="107"/>
      <c r="AM51" s="106"/>
      <c r="AN51" s="107"/>
      <c r="AO51" s="193"/>
      <c r="AP51" s="114"/>
      <c r="AQ51" s="104"/>
      <c r="AR51" s="105"/>
      <c r="AS51" s="78"/>
    </row>
    <row r="52" spans="1:45" s="6" customFormat="1" ht="12.75" customHeight="1">
      <c r="A52" s="104"/>
      <c r="B52" s="105"/>
      <c r="C52" s="115"/>
      <c r="D52" s="111"/>
      <c r="E52" s="106"/>
      <c r="F52" s="107"/>
      <c r="G52" s="106"/>
      <c r="H52" s="107"/>
      <c r="I52" s="35"/>
      <c r="J52" s="32"/>
      <c r="K52" s="104"/>
      <c r="L52" s="105"/>
      <c r="M52" s="35"/>
      <c r="N52" s="106"/>
      <c r="O52" s="107"/>
      <c r="P52" s="106"/>
      <c r="Q52" s="107"/>
      <c r="R52" s="193"/>
      <c r="S52" s="114"/>
      <c r="T52" s="104"/>
      <c r="U52" s="105"/>
      <c r="V52" s="42"/>
      <c r="X52" s="104"/>
      <c r="Y52" s="105"/>
      <c r="Z52" s="115"/>
      <c r="AA52" s="111"/>
      <c r="AB52" s="106"/>
      <c r="AC52" s="107"/>
      <c r="AD52" s="106"/>
      <c r="AE52" s="107"/>
      <c r="AF52" s="35"/>
      <c r="AG52" s="32"/>
      <c r="AH52" s="104"/>
      <c r="AI52" s="105"/>
      <c r="AJ52" s="35"/>
      <c r="AK52" s="106"/>
      <c r="AL52" s="107"/>
      <c r="AM52" s="106"/>
      <c r="AN52" s="107"/>
      <c r="AO52" s="193"/>
      <c r="AP52" s="114"/>
      <c r="AQ52" s="104"/>
      <c r="AR52" s="105"/>
      <c r="AS52" s="78"/>
    </row>
    <row r="53" spans="1:45" s="6" customFormat="1" ht="12.75" customHeight="1">
      <c r="A53" s="104"/>
      <c r="B53" s="105"/>
      <c r="C53" s="115"/>
      <c r="D53" s="111"/>
      <c r="E53" s="106"/>
      <c r="F53" s="107"/>
      <c r="G53" s="106"/>
      <c r="H53" s="107"/>
      <c r="I53" s="35"/>
      <c r="J53" s="32"/>
      <c r="K53" s="104"/>
      <c r="L53" s="105"/>
      <c r="M53" s="35"/>
      <c r="N53" s="106"/>
      <c r="O53" s="107"/>
      <c r="P53" s="106"/>
      <c r="Q53" s="107"/>
      <c r="R53" s="193"/>
      <c r="S53" s="114"/>
      <c r="T53" s="104"/>
      <c r="U53" s="105"/>
      <c r="V53" s="42"/>
      <c r="X53" s="104"/>
      <c r="Y53" s="105"/>
      <c r="Z53" s="115"/>
      <c r="AA53" s="111"/>
      <c r="AB53" s="106"/>
      <c r="AC53" s="107"/>
      <c r="AD53" s="106"/>
      <c r="AE53" s="107"/>
      <c r="AF53" s="35"/>
      <c r="AG53" s="32"/>
      <c r="AH53" s="104"/>
      <c r="AI53" s="105"/>
      <c r="AJ53" s="35"/>
      <c r="AK53" s="106"/>
      <c r="AL53" s="107"/>
      <c r="AM53" s="106"/>
      <c r="AN53" s="107"/>
      <c r="AO53" s="193"/>
      <c r="AP53" s="114"/>
      <c r="AQ53" s="104"/>
      <c r="AR53" s="105"/>
      <c r="AS53" s="78"/>
    </row>
    <row r="54" spans="1:45" s="6" customFormat="1" ht="12.75" customHeight="1">
      <c r="A54" s="104"/>
      <c r="B54" s="105"/>
      <c r="C54" s="115"/>
      <c r="D54" s="111"/>
      <c r="E54" s="106"/>
      <c r="F54" s="107"/>
      <c r="G54" s="106"/>
      <c r="H54" s="107"/>
      <c r="I54" s="35"/>
      <c r="J54" s="32"/>
      <c r="K54" s="104"/>
      <c r="L54" s="105"/>
      <c r="M54" s="35"/>
      <c r="N54" s="106"/>
      <c r="O54" s="107"/>
      <c r="P54" s="106"/>
      <c r="Q54" s="107"/>
      <c r="R54" s="193"/>
      <c r="S54" s="114"/>
      <c r="T54" s="104"/>
      <c r="U54" s="105"/>
      <c r="V54" s="42"/>
      <c r="X54" s="104"/>
      <c r="Y54" s="105"/>
      <c r="Z54" s="115"/>
      <c r="AA54" s="111"/>
      <c r="AB54" s="106"/>
      <c r="AC54" s="107"/>
      <c r="AD54" s="106"/>
      <c r="AE54" s="107"/>
      <c r="AF54" s="35"/>
      <c r="AG54" s="32"/>
      <c r="AH54" s="104"/>
      <c r="AI54" s="105"/>
      <c r="AJ54" s="35"/>
      <c r="AK54" s="106"/>
      <c r="AL54" s="107"/>
      <c r="AM54" s="106"/>
      <c r="AN54" s="107"/>
      <c r="AO54" s="193"/>
      <c r="AP54" s="114"/>
      <c r="AQ54" s="104"/>
      <c r="AR54" s="105"/>
      <c r="AS54" s="78"/>
    </row>
    <row r="55" spans="1:45" s="6" customFormat="1" ht="12.75" customHeight="1">
      <c r="A55" s="104"/>
      <c r="B55" s="105"/>
      <c r="C55" s="115"/>
      <c r="D55" s="111"/>
      <c r="E55" s="106"/>
      <c r="F55" s="107"/>
      <c r="G55" s="106"/>
      <c r="H55" s="107"/>
      <c r="I55" s="35"/>
      <c r="J55" s="32"/>
      <c r="K55" s="104"/>
      <c r="L55" s="105"/>
      <c r="M55" s="35"/>
      <c r="N55" s="106"/>
      <c r="O55" s="107"/>
      <c r="P55" s="106"/>
      <c r="Q55" s="107"/>
      <c r="R55" s="193"/>
      <c r="S55" s="114"/>
      <c r="T55" s="104"/>
      <c r="U55" s="105"/>
      <c r="V55" s="42"/>
      <c r="X55" s="104"/>
      <c r="Y55" s="105"/>
      <c r="Z55" s="115"/>
      <c r="AA55" s="111"/>
      <c r="AB55" s="106"/>
      <c r="AC55" s="107"/>
      <c r="AD55" s="106"/>
      <c r="AE55" s="107"/>
      <c r="AF55" s="35"/>
      <c r="AG55" s="32"/>
      <c r="AH55" s="104"/>
      <c r="AI55" s="105"/>
      <c r="AJ55" s="35"/>
      <c r="AK55" s="106"/>
      <c r="AL55" s="107"/>
      <c r="AM55" s="106"/>
      <c r="AN55" s="107"/>
      <c r="AO55" s="193"/>
      <c r="AP55" s="114"/>
      <c r="AQ55" s="104"/>
      <c r="AR55" s="105"/>
      <c r="AS55" s="78"/>
    </row>
    <row r="56" spans="1:45" s="6" customFormat="1" ht="12.75" customHeight="1">
      <c r="A56" s="104"/>
      <c r="B56" s="105"/>
      <c r="C56" s="193"/>
      <c r="D56" s="114"/>
      <c r="E56" s="106"/>
      <c r="F56" s="107"/>
      <c r="G56" s="106"/>
      <c r="H56" s="107"/>
      <c r="I56" s="35"/>
      <c r="J56" s="32"/>
      <c r="K56" s="104"/>
      <c r="L56" s="105"/>
      <c r="M56" s="35"/>
      <c r="N56" s="106"/>
      <c r="O56" s="107"/>
      <c r="P56" s="106"/>
      <c r="Q56" s="107"/>
      <c r="R56" s="193"/>
      <c r="S56" s="114"/>
      <c r="T56" s="104"/>
      <c r="U56" s="105"/>
      <c r="V56" s="42"/>
      <c r="X56" s="104"/>
      <c r="Y56" s="105"/>
      <c r="Z56" s="193"/>
      <c r="AA56" s="114"/>
      <c r="AB56" s="106"/>
      <c r="AC56" s="107"/>
      <c r="AD56" s="106"/>
      <c r="AE56" s="107"/>
      <c r="AF56" s="35"/>
      <c r="AG56" s="32"/>
      <c r="AH56" s="104"/>
      <c r="AI56" s="105"/>
      <c r="AJ56" s="35"/>
      <c r="AK56" s="106"/>
      <c r="AL56" s="107"/>
      <c r="AM56" s="106"/>
      <c r="AN56" s="107"/>
      <c r="AO56" s="193"/>
      <c r="AP56" s="114"/>
      <c r="AQ56" s="104"/>
      <c r="AR56" s="105"/>
      <c r="AS56" s="78"/>
    </row>
    <row r="57" spans="1:45" s="6" customFormat="1" ht="12.75" customHeight="1">
      <c r="A57" s="104"/>
      <c r="B57" s="105"/>
      <c r="C57" s="115"/>
      <c r="D57" s="111"/>
      <c r="E57" s="106"/>
      <c r="F57" s="107"/>
      <c r="G57" s="106"/>
      <c r="H57" s="107"/>
      <c r="I57" s="35"/>
      <c r="J57" s="32"/>
      <c r="K57" s="104"/>
      <c r="L57" s="105"/>
      <c r="M57" s="35"/>
      <c r="N57" s="106"/>
      <c r="O57" s="107"/>
      <c r="P57" s="106"/>
      <c r="Q57" s="107"/>
      <c r="R57" s="193"/>
      <c r="S57" s="114"/>
      <c r="T57" s="104"/>
      <c r="U57" s="105"/>
      <c r="V57" s="42"/>
      <c r="X57" s="104"/>
      <c r="Y57" s="105"/>
      <c r="Z57" s="115"/>
      <c r="AA57" s="111"/>
      <c r="AB57" s="106"/>
      <c r="AC57" s="107"/>
      <c r="AD57" s="106"/>
      <c r="AE57" s="107"/>
      <c r="AF57" s="35"/>
      <c r="AG57" s="32"/>
      <c r="AH57" s="104"/>
      <c r="AI57" s="105"/>
      <c r="AJ57" s="35"/>
      <c r="AK57" s="106"/>
      <c r="AL57" s="107"/>
      <c r="AM57" s="106"/>
      <c r="AN57" s="107"/>
      <c r="AO57" s="193"/>
      <c r="AP57" s="114"/>
      <c r="AQ57" s="104"/>
      <c r="AR57" s="105"/>
      <c r="AS57" s="78"/>
    </row>
    <row r="58" spans="1:45" s="6" customFormat="1" ht="12.75" customHeight="1">
      <c r="A58" s="104"/>
      <c r="B58" s="105"/>
      <c r="C58" s="115"/>
      <c r="D58" s="111"/>
      <c r="E58" s="106"/>
      <c r="F58" s="107"/>
      <c r="G58" s="106"/>
      <c r="H58" s="107"/>
      <c r="I58" s="35"/>
      <c r="J58" s="32"/>
      <c r="K58" s="104"/>
      <c r="L58" s="105"/>
      <c r="M58" s="35"/>
      <c r="N58" s="106"/>
      <c r="O58" s="107"/>
      <c r="P58" s="106"/>
      <c r="Q58" s="107"/>
      <c r="R58" s="193"/>
      <c r="S58" s="114"/>
      <c r="T58" s="104"/>
      <c r="U58" s="105"/>
      <c r="V58" s="42"/>
      <c r="X58" s="104"/>
      <c r="Y58" s="105"/>
      <c r="Z58" s="115"/>
      <c r="AA58" s="111"/>
      <c r="AB58" s="106"/>
      <c r="AC58" s="107"/>
      <c r="AD58" s="106"/>
      <c r="AE58" s="107"/>
      <c r="AF58" s="35"/>
      <c r="AG58" s="32"/>
      <c r="AH58" s="104"/>
      <c r="AI58" s="105"/>
      <c r="AJ58" s="35"/>
      <c r="AK58" s="106"/>
      <c r="AL58" s="107"/>
      <c r="AM58" s="106"/>
      <c r="AN58" s="107"/>
      <c r="AO58" s="193"/>
      <c r="AP58" s="114"/>
      <c r="AQ58" s="104"/>
      <c r="AR58" s="105"/>
      <c r="AS58" s="78"/>
    </row>
    <row r="59" spans="1:45" s="6" customFormat="1" ht="12.75" customHeight="1">
      <c r="A59" s="104"/>
      <c r="B59" s="105"/>
      <c r="C59" s="115"/>
      <c r="D59" s="111"/>
      <c r="E59" s="106"/>
      <c r="F59" s="107"/>
      <c r="G59" s="106"/>
      <c r="H59" s="107"/>
      <c r="I59" s="35"/>
      <c r="J59" s="32"/>
      <c r="K59" s="104"/>
      <c r="L59" s="105"/>
      <c r="M59" s="35"/>
      <c r="N59" s="106"/>
      <c r="O59" s="107"/>
      <c r="P59" s="106"/>
      <c r="Q59" s="107"/>
      <c r="R59" s="193"/>
      <c r="S59" s="114"/>
      <c r="T59" s="104"/>
      <c r="U59" s="105"/>
      <c r="V59" s="42"/>
      <c r="X59" s="104"/>
      <c r="Y59" s="105"/>
      <c r="Z59" s="115"/>
      <c r="AA59" s="111"/>
      <c r="AB59" s="106"/>
      <c r="AC59" s="107"/>
      <c r="AD59" s="106"/>
      <c r="AE59" s="107"/>
      <c r="AF59" s="35"/>
      <c r="AG59" s="32"/>
      <c r="AH59" s="104"/>
      <c r="AI59" s="105"/>
      <c r="AJ59" s="35"/>
      <c r="AK59" s="106"/>
      <c r="AL59" s="107"/>
      <c r="AM59" s="106"/>
      <c r="AN59" s="107"/>
      <c r="AO59" s="193"/>
      <c r="AP59" s="114"/>
      <c r="AQ59" s="104"/>
      <c r="AR59" s="105"/>
      <c r="AS59" s="78"/>
    </row>
    <row r="60" spans="1:45" s="6" customFormat="1" ht="12.75" customHeight="1">
      <c r="A60" s="104"/>
      <c r="B60" s="105"/>
      <c r="C60" s="115"/>
      <c r="D60" s="111"/>
      <c r="E60" s="106"/>
      <c r="F60" s="107"/>
      <c r="G60" s="106"/>
      <c r="H60" s="107"/>
      <c r="I60" s="35"/>
      <c r="J60" s="32"/>
      <c r="K60" s="104"/>
      <c r="L60" s="105"/>
      <c r="M60" s="35"/>
      <c r="N60" s="106"/>
      <c r="O60" s="107"/>
      <c r="P60" s="106"/>
      <c r="Q60" s="107"/>
      <c r="R60" s="193"/>
      <c r="S60" s="114"/>
      <c r="T60" s="104"/>
      <c r="U60" s="105"/>
      <c r="V60" s="42"/>
      <c r="X60" s="104"/>
      <c r="Y60" s="105"/>
      <c r="Z60" s="115"/>
      <c r="AA60" s="111"/>
      <c r="AB60" s="106"/>
      <c r="AC60" s="107"/>
      <c r="AD60" s="106"/>
      <c r="AE60" s="107"/>
      <c r="AF60" s="35"/>
      <c r="AG60" s="32"/>
      <c r="AH60" s="104"/>
      <c r="AI60" s="105"/>
      <c r="AJ60" s="35"/>
      <c r="AK60" s="106"/>
      <c r="AL60" s="107"/>
      <c r="AM60" s="106"/>
      <c r="AN60" s="107"/>
      <c r="AO60" s="193"/>
      <c r="AP60" s="114"/>
      <c r="AQ60" s="104"/>
      <c r="AR60" s="105"/>
      <c r="AS60" s="78"/>
    </row>
    <row r="61" spans="1:45" s="6" customFormat="1" ht="12.75" customHeight="1">
      <c r="A61" s="104"/>
      <c r="B61" s="105"/>
      <c r="C61" s="115"/>
      <c r="D61" s="111"/>
      <c r="E61" s="106"/>
      <c r="F61" s="107"/>
      <c r="G61" s="106"/>
      <c r="H61" s="107"/>
      <c r="I61" s="35"/>
      <c r="J61" s="32"/>
      <c r="K61" s="104"/>
      <c r="L61" s="105"/>
      <c r="M61" s="35"/>
      <c r="N61" s="106"/>
      <c r="O61" s="107"/>
      <c r="P61" s="106"/>
      <c r="Q61" s="107"/>
      <c r="R61" s="193"/>
      <c r="S61" s="114"/>
      <c r="T61" s="104"/>
      <c r="U61" s="105"/>
      <c r="V61" s="42"/>
      <c r="X61" s="104"/>
      <c r="Y61" s="105"/>
      <c r="Z61" s="115"/>
      <c r="AA61" s="111"/>
      <c r="AB61" s="106"/>
      <c r="AC61" s="107"/>
      <c r="AD61" s="106"/>
      <c r="AE61" s="107"/>
      <c r="AF61" s="35"/>
      <c r="AG61" s="32"/>
      <c r="AH61" s="104"/>
      <c r="AI61" s="105"/>
      <c r="AJ61" s="35"/>
      <c r="AK61" s="106"/>
      <c r="AL61" s="107"/>
      <c r="AM61" s="106"/>
      <c r="AN61" s="107"/>
      <c r="AO61" s="193"/>
      <c r="AP61" s="114"/>
      <c r="AQ61" s="104"/>
      <c r="AR61" s="105"/>
      <c r="AS61" s="78"/>
    </row>
    <row r="62" spans="1:45" s="6" customFormat="1" ht="12.75" customHeight="1">
      <c r="A62" s="104"/>
      <c r="B62" s="105"/>
      <c r="C62" s="193"/>
      <c r="D62" s="114"/>
      <c r="E62" s="106"/>
      <c r="F62" s="107"/>
      <c r="G62" s="106"/>
      <c r="H62" s="107"/>
      <c r="I62" s="35"/>
      <c r="J62" s="32"/>
      <c r="K62" s="104"/>
      <c r="L62" s="105"/>
      <c r="M62" s="35"/>
      <c r="N62" s="106"/>
      <c r="O62" s="107"/>
      <c r="P62" s="106"/>
      <c r="Q62" s="107"/>
      <c r="R62" s="193"/>
      <c r="S62" s="114"/>
      <c r="T62" s="104"/>
      <c r="U62" s="105"/>
      <c r="V62" s="42"/>
      <c r="X62" s="104"/>
      <c r="Y62" s="105"/>
      <c r="Z62" s="193"/>
      <c r="AA62" s="114"/>
      <c r="AB62" s="106"/>
      <c r="AC62" s="107"/>
      <c r="AD62" s="106"/>
      <c r="AE62" s="107"/>
      <c r="AF62" s="35"/>
      <c r="AG62" s="32"/>
      <c r="AH62" s="104"/>
      <c r="AI62" s="105"/>
      <c r="AJ62" s="35"/>
      <c r="AK62" s="106"/>
      <c r="AL62" s="107"/>
      <c r="AM62" s="106"/>
      <c r="AN62" s="107"/>
      <c r="AO62" s="193"/>
      <c r="AP62" s="114"/>
      <c r="AQ62" s="104"/>
      <c r="AR62" s="105"/>
      <c r="AS62" s="78"/>
    </row>
    <row r="63" spans="1:45" s="6" customFormat="1" ht="12.75" customHeight="1">
      <c r="A63" s="104"/>
      <c r="B63" s="105"/>
      <c r="C63" s="115"/>
      <c r="D63" s="111"/>
      <c r="E63" s="106"/>
      <c r="F63" s="107"/>
      <c r="G63" s="106"/>
      <c r="H63" s="107"/>
      <c r="I63" s="35"/>
      <c r="J63" s="32"/>
      <c r="K63" s="104"/>
      <c r="L63" s="105"/>
      <c r="M63" s="35"/>
      <c r="N63" s="106"/>
      <c r="O63" s="107"/>
      <c r="P63" s="106"/>
      <c r="Q63" s="107"/>
      <c r="R63" s="193"/>
      <c r="S63" s="114"/>
      <c r="T63" s="104"/>
      <c r="U63" s="105"/>
      <c r="V63" s="42"/>
      <c r="X63" s="104"/>
      <c r="Y63" s="105"/>
      <c r="Z63" s="115"/>
      <c r="AA63" s="111"/>
      <c r="AB63" s="106"/>
      <c r="AC63" s="107"/>
      <c r="AD63" s="106"/>
      <c r="AE63" s="107"/>
      <c r="AF63" s="35"/>
      <c r="AG63" s="32"/>
      <c r="AH63" s="104"/>
      <c r="AI63" s="105"/>
      <c r="AJ63" s="35"/>
      <c r="AK63" s="106"/>
      <c r="AL63" s="107"/>
      <c r="AM63" s="106"/>
      <c r="AN63" s="107"/>
      <c r="AO63" s="193"/>
      <c r="AP63" s="114"/>
      <c r="AQ63" s="104"/>
      <c r="AR63" s="105"/>
      <c r="AS63" s="78"/>
    </row>
    <row r="64" spans="1:45" s="6" customFormat="1" ht="12.75" customHeight="1">
      <c r="A64" s="104"/>
      <c r="B64" s="105"/>
      <c r="C64" s="115"/>
      <c r="D64" s="111"/>
      <c r="E64" s="106"/>
      <c r="F64" s="107"/>
      <c r="G64" s="106"/>
      <c r="H64" s="107"/>
      <c r="I64" s="35"/>
      <c r="J64" s="32"/>
      <c r="K64" s="104"/>
      <c r="L64" s="105"/>
      <c r="M64" s="35"/>
      <c r="N64" s="106"/>
      <c r="O64" s="107"/>
      <c r="P64" s="106"/>
      <c r="Q64" s="107"/>
      <c r="R64" s="193"/>
      <c r="S64" s="114"/>
      <c r="T64" s="104"/>
      <c r="U64" s="105"/>
      <c r="V64" s="42"/>
      <c r="X64" s="104"/>
      <c r="Y64" s="105"/>
      <c r="Z64" s="115"/>
      <c r="AA64" s="111"/>
      <c r="AB64" s="106"/>
      <c r="AC64" s="107"/>
      <c r="AD64" s="106"/>
      <c r="AE64" s="107"/>
      <c r="AF64" s="35"/>
      <c r="AG64" s="32"/>
      <c r="AH64" s="104"/>
      <c r="AI64" s="105"/>
      <c r="AJ64" s="35"/>
      <c r="AK64" s="106"/>
      <c r="AL64" s="107"/>
      <c r="AM64" s="106"/>
      <c r="AN64" s="107"/>
      <c r="AO64" s="193"/>
      <c r="AP64" s="114"/>
      <c r="AQ64" s="104"/>
      <c r="AR64" s="105"/>
      <c r="AS64" s="78"/>
    </row>
    <row r="65" spans="1:45" s="6" customFormat="1" ht="12.75" customHeight="1">
      <c r="A65" s="104"/>
      <c r="B65" s="105"/>
      <c r="C65" s="115"/>
      <c r="D65" s="111"/>
      <c r="E65" s="106"/>
      <c r="F65" s="107"/>
      <c r="G65" s="106"/>
      <c r="H65" s="107"/>
      <c r="I65" s="35"/>
      <c r="J65" s="32"/>
      <c r="K65" s="104"/>
      <c r="L65" s="105"/>
      <c r="M65" s="35"/>
      <c r="N65" s="106"/>
      <c r="O65" s="107"/>
      <c r="P65" s="106"/>
      <c r="Q65" s="107"/>
      <c r="R65" s="193"/>
      <c r="S65" s="114"/>
      <c r="T65" s="104"/>
      <c r="U65" s="105"/>
      <c r="V65" s="42"/>
      <c r="X65" s="104"/>
      <c r="Y65" s="105"/>
      <c r="Z65" s="115"/>
      <c r="AA65" s="111"/>
      <c r="AB65" s="106"/>
      <c r="AC65" s="107"/>
      <c r="AD65" s="106"/>
      <c r="AE65" s="107"/>
      <c r="AF65" s="35"/>
      <c r="AG65" s="32"/>
      <c r="AH65" s="104"/>
      <c r="AI65" s="105"/>
      <c r="AJ65" s="35"/>
      <c r="AK65" s="106"/>
      <c r="AL65" s="107"/>
      <c r="AM65" s="106"/>
      <c r="AN65" s="107"/>
      <c r="AO65" s="193"/>
      <c r="AP65" s="114"/>
      <c r="AQ65" s="104"/>
      <c r="AR65" s="105"/>
      <c r="AS65" s="78"/>
    </row>
    <row r="66" spans="1:45" s="6" customFormat="1" ht="12.75" customHeight="1">
      <c r="A66" s="104"/>
      <c r="B66" s="105"/>
      <c r="C66" s="115"/>
      <c r="D66" s="111"/>
      <c r="E66" s="106"/>
      <c r="F66" s="107"/>
      <c r="G66" s="106"/>
      <c r="H66" s="107"/>
      <c r="I66" s="35"/>
      <c r="J66" s="32"/>
      <c r="K66" s="104"/>
      <c r="L66" s="105"/>
      <c r="M66" s="35"/>
      <c r="N66" s="106"/>
      <c r="O66" s="107"/>
      <c r="P66" s="106"/>
      <c r="Q66" s="107"/>
      <c r="R66" s="193"/>
      <c r="S66" s="114"/>
      <c r="T66" s="104"/>
      <c r="U66" s="105"/>
      <c r="V66" s="42"/>
      <c r="X66" s="104"/>
      <c r="Y66" s="105"/>
      <c r="Z66" s="115"/>
      <c r="AA66" s="111"/>
      <c r="AB66" s="106"/>
      <c r="AC66" s="107"/>
      <c r="AD66" s="106"/>
      <c r="AE66" s="107"/>
      <c r="AF66" s="35"/>
      <c r="AG66" s="32"/>
      <c r="AH66" s="104"/>
      <c r="AI66" s="105"/>
      <c r="AJ66" s="35"/>
      <c r="AK66" s="106"/>
      <c r="AL66" s="107"/>
      <c r="AM66" s="106"/>
      <c r="AN66" s="107"/>
      <c r="AO66" s="193"/>
      <c r="AP66" s="114"/>
      <c r="AQ66" s="104"/>
      <c r="AR66" s="105"/>
      <c r="AS66" s="78"/>
    </row>
    <row r="67" spans="1:45" s="6" customFormat="1" ht="12.75" customHeight="1">
      <c r="A67" s="104"/>
      <c r="B67" s="105"/>
      <c r="C67" s="115"/>
      <c r="D67" s="111"/>
      <c r="E67" s="106"/>
      <c r="F67" s="107"/>
      <c r="G67" s="106"/>
      <c r="H67" s="107"/>
      <c r="I67" s="35"/>
      <c r="J67" s="32"/>
      <c r="K67" s="104"/>
      <c r="L67" s="105"/>
      <c r="M67" s="35"/>
      <c r="N67" s="106"/>
      <c r="O67" s="107"/>
      <c r="P67" s="106"/>
      <c r="Q67" s="107"/>
      <c r="R67" s="193"/>
      <c r="S67" s="114"/>
      <c r="T67" s="104"/>
      <c r="U67" s="105"/>
      <c r="V67" s="42"/>
      <c r="X67" s="104"/>
      <c r="Y67" s="105"/>
      <c r="Z67" s="115"/>
      <c r="AA67" s="111"/>
      <c r="AB67" s="106"/>
      <c r="AC67" s="107"/>
      <c r="AD67" s="106"/>
      <c r="AE67" s="107"/>
      <c r="AF67" s="35"/>
      <c r="AG67" s="32"/>
      <c r="AH67" s="104"/>
      <c r="AI67" s="105"/>
      <c r="AJ67" s="35"/>
      <c r="AK67" s="106"/>
      <c r="AL67" s="107"/>
      <c r="AM67" s="106"/>
      <c r="AN67" s="107"/>
      <c r="AO67" s="193"/>
      <c r="AP67" s="114"/>
      <c r="AQ67" s="104"/>
      <c r="AR67" s="105"/>
      <c r="AS67" s="78"/>
    </row>
    <row r="68" spans="1:45" s="6" customFormat="1" ht="12.75" customHeight="1">
      <c r="A68" s="104"/>
      <c r="B68" s="105"/>
      <c r="C68" s="193"/>
      <c r="D68" s="114"/>
      <c r="E68" s="106"/>
      <c r="F68" s="107"/>
      <c r="G68" s="106"/>
      <c r="H68" s="107"/>
      <c r="I68" s="35"/>
      <c r="J68" s="32"/>
      <c r="K68" s="104"/>
      <c r="L68" s="105"/>
      <c r="M68" s="35"/>
      <c r="N68" s="106"/>
      <c r="O68" s="107"/>
      <c r="P68" s="106"/>
      <c r="Q68" s="107"/>
      <c r="R68" s="193"/>
      <c r="S68" s="114"/>
      <c r="T68" s="104"/>
      <c r="U68" s="105"/>
      <c r="V68" s="42"/>
      <c r="X68" s="104"/>
      <c r="Y68" s="105"/>
      <c r="Z68" s="193"/>
      <c r="AA68" s="114"/>
      <c r="AB68" s="106"/>
      <c r="AC68" s="107"/>
      <c r="AD68" s="106"/>
      <c r="AE68" s="107"/>
      <c r="AF68" s="35"/>
      <c r="AG68" s="32"/>
      <c r="AH68" s="104"/>
      <c r="AI68" s="105"/>
      <c r="AJ68" s="35"/>
      <c r="AK68" s="106"/>
      <c r="AL68" s="107"/>
      <c r="AM68" s="106"/>
      <c r="AN68" s="107"/>
      <c r="AO68" s="193"/>
      <c r="AP68" s="114"/>
      <c r="AQ68" s="104"/>
      <c r="AR68" s="105"/>
      <c r="AS68" s="78"/>
    </row>
    <row r="69" spans="1:45" s="6" customFormat="1" ht="12.75" customHeight="1">
      <c r="A69" s="104"/>
      <c r="B69" s="105"/>
      <c r="C69" s="115"/>
      <c r="D69" s="111"/>
      <c r="E69" s="106"/>
      <c r="F69" s="107"/>
      <c r="G69" s="106"/>
      <c r="H69" s="107"/>
      <c r="I69" s="35"/>
      <c r="J69" s="32"/>
      <c r="K69" s="104"/>
      <c r="L69" s="105"/>
      <c r="M69" s="35"/>
      <c r="N69" s="106"/>
      <c r="O69" s="107"/>
      <c r="P69" s="106"/>
      <c r="Q69" s="107"/>
      <c r="R69" s="193"/>
      <c r="S69" s="114"/>
      <c r="T69" s="104"/>
      <c r="U69" s="105"/>
      <c r="V69" s="42"/>
      <c r="X69" s="104"/>
      <c r="Y69" s="105"/>
      <c r="Z69" s="115"/>
      <c r="AA69" s="111"/>
      <c r="AB69" s="106"/>
      <c r="AC69" s="107"/>
      <c r="AD69" s="106"/>
      <c r="AE69" s="107"/>
      <c r="AF69" s="35"/>
      <c r="AG69" s="32"/>
      <c r="AH69" s="104"/>
      <c r="AI69" s="105"/>
      <c r="AJ69" s="35"/>
      <c r="AK69" s="106"/>
      <c r="AL69" s="107"/>
      <c r="AM69" s="106"/>
      <c r="AN69" s="107"/>
      <c r="AO69" s="193"/>
      <c r="AP69" s="114"/>
      <c r="AQ69" s="104"/>
      <c r="AR69" s="105"/>
      <c r="AS69" s="78"/>
    </row>
    <row r="70" spans="1:45" s="6" customFormat="1" ht="12.75" customHeight="1">
      <c r="A70" s="104"/>
      <c r="B70" s="105"/>
      <c r="C70" s="115"/>
      <c r="D70" s="111"/>
      <c r="E70" s="106"/>
      <c r="F70" s="107"/>
      <c r="G70" s="106"/>
      <c r="H70" s="107"/>
      <c r="I70" s="35"/>
      <c r="J70" s="32"/>
      <c r="K70" s="104"/>
      <c r="L70" s="105"/>
      <c r="M70" s="35"/>
      <c r="N70" s="106"/>
      <c r="O70" s="107"/>
      <c r="P70" s="106"/>
      <c r="Q70" s="107"/>
      <c r="R70" s="193"/>
      <c r="S70" s="114"/>
      <c r="T70" s="104"/>
      <c r="U70" s="105"/>
      <c r="V70" s="42"/>
      <c r="X70" s="104"/>
      <c r="Y70" s="105"/>
      <c r="Z70" s="115"/>
      <c r="AA70" s="111"/>
      <c r="AB70" s="106"/>
      <c r="AC70" s="107"/>
      <c r="AD70" s="106"/>
      <c r="AE70" s="107"/>
      <c r="AF70" s="35"/>
      <c r="AG70" s="32"/>
      <c r="AH70" s="104"/>
      <c r="AI70" s="105"/>
      <c r="AJ70" s="35"/>
      <c r="AK70" s="106"/>
      <c r="AL70" s="107"/>
      <c r="AM70" s="106"/>
      <c r="AN70" s="107"/>
      <c r="AO70" s="193"/>
      <c r="AP70" s="114"/>
      <c r="AQ70" s="104"/>
      <c r="AR70" s="105"/>
      <c r="AS70" s="78"/>
    </row>
    <row r="71" spans="1:45" s="6" customFormat="1" ht="12.75" customHeight="1">
      <c r="A71" s="104"/>
      <c r="B71" s="105"/>
      <c r="C71" s="115"/>
      <c r="D71" s="111"/>
      <c r="E71" s="106"/>
      <c r="F71" s="107"/>
      <c r="G71" s="106"/>
      <c r="H71" s="107"/>
      <c r="I71" s="35"/>
      <c r="J71" s="32"/>
      <c r="K71" s="104"/>
      <c r="L71" s="105"/>
      <c r="M71" s="35"/>
      <c r="N71" s="106"/>
      <c r="O71" s="107"/>
      <c r="P71" s="106"/>
      <c r="Q71" s="107"/>
      <c r="R71" s="193"/>
      <c r="S71" s="114"/>
      <c r="T71" s="104"/>
      <c r="U71" s="105"/>
      <c r="V71" s="42"/>
      <c r="X71" s="104"/>
      <c r="Y71" s="105"/>
      <c r="Z71" s="115"/>
      <c r="AA71" s="111"/>
      <c r="AB71" s="106"/>
      <c r="AC71" s="107"/>
      <c r="AD71" s="106"/>
      <c r="AE71" s="107"/>
      <c r="AF71" s="35"/>
      <c r="AG71" s="32"/>
      <c r="AH71" s="104"/>
      <c r="AI71" s="105"/>
      <c r="AJ71" s="35"/>
      <c r="AK71" s="106"/>
      <c r="AL71" s="107"/>
      <c r="AM71" s="106"/>
      <c r="AN71" s="107"/>
      <c r="AO71" s="193"/>
      <c r="AP71" s="114"/>
      <c r="AQ71" s="104"/>
      <c r="AR71" s="105"/>
      <c r="AS71" s="78"/>
    </row>
    <row r="72" spans="1:45" s="6" customFormat="1" ht="12.75" customHeight="1">
      <c r="A72" s="104"/>
      <c r="B72" s="105"/>
      <c r="C72" s="115"/>
      <c r="D72" s="111"/>
      <c r="E72" s="106"/>
      <c r="F72" s="107"/>
      <c r="G72" s="106"/>
      <c r="H72" s="107"/>
      <c r="I72" s="35"/>
      <c r="J72" s="32"/>
      <c r="K72" s="104"/>
      <c r="L72" s="105"/>
      <c r="M72" s="35"/>
      <c r="N72" s="106"/>
      <c r="O72" s="107"/>
      <c r="P72" s="106"/>
      <c r="Q72" s="107"/>
      <c r="R72" s="193"/>
      <c r="S72" s="114"/>
      <c r="T72" s="104"/>
      <c r="U72" s="105"/>
      <c r="V72" s="42"/>
      <c r="X72" s="104"/>
      <c r="Y72" s="105"/>
      <c r="Z72" s="115"/>
      <c r="AA72" s="111"/>
      <c r="AB72" s="106"/>
      <c r="AC72" s="107"/>
      <c r="AD72" s="106"/>
      <c r="AE72" s="107"/>
      <c r="AF72" s="35"/>
      <c r="AG72" s="32"/>
      <c r="AH72" s="104"/>
      <c r="AI72" s="105"/>
      <c r="AJ72" s="35"/>
      <c r="AK72" s="106"/>
      <c r="AL72" s="107"/>
      <c r="AM72" s="106"/>
      <c r="AN72" s="107"/>
      <c r="AO72" s="193"/>
      <c r="AP72" s="114"/>
      <c r="AQ72" s="104"/>
      <c r="AR72" s="105"/>
      <c r="AS72" s="78"/>
    </row>
    <row r="73" spans="1:45" s="6" customFormat="1" ht="12.75" customHeight="1">
      <c r="A73" s="104"/>
      <c r="B73" s="105"/>
      <c r="C73" s="115"/>
      <c r="D73" s="111"/>
      <c r="E73" s="106"/>
      <c r="F73" s="107"/>
      <c r="G73" s="106"/>
      <c r="H73" s="107"/>
      <c r="I73" s="35"/>
      <c r="J73" s="32"/>
      <c r="K73" s="104"/>
      <c r="L73" s="105"/>
      <c r="M73" s="35"/>
      <c r="N73" s="106"/>
      <c r="O73" s="107"/>
      <c r="P73" s="106"/>
      <c r="Q73" s="107"/>
      <c r="R73" s="193"/>
      <c r="S73" s="114"/>
      <c r="T73" s="104"/>
      <c r="U73" s="105"/>
      <c r="V73" s="42"/>
      <c r="X73" s="104"/>
      <c r="Y73" s="105"/>
      <c r="Z73" s="115"/>
      <c r="AA73" s="111"/>
      <c r="AB73" s="106"/>
      <c r="AC73" s="107"/>
      <c r="AD73" s="106"/>
      <c r="AE73" s="107"/>
      <c r="AF73" s="35"/>
      <c r="AG73" s="32"/>
      <c r="AH73" s="104"/>
      <c r="AI73" s="105"/>
      <c r="AJ73" s="35"/>
      <c r="AK73" s="106"/>
      <c r="AL73" s="107"/>
      <c r="AM73" s="106"/>
      <c r="AN73" s="107"/>
      <c r="AO73" s="193"/>
      <c r="AP73" s="114"/>
      <c r="AQ73" s="104"/>
      <c r="AR73" s="105"/>
      <c r="AS73" s="78"/>
    </row>
    <row r="74" spans="1:45" s="6" customFormat="1" ht="12.75" customHeight="1">
      <c r="A74" s="104"/>
      <c r="B74" s="105"/>
      <c r="C74" s="193"/>
      <c r="D74" s="114"/>
      <c r="E74" s="106"/>
      <c r="F74" s="107"/>
      <c r="G74" s="106"/>
      <c r="H74" s="107"/>
      <c r="I74" s="35"/>
      <c r="J74" s="32"/>
      <c r="K74" s="104"/>
      <c r="L74" s="105"/>
      <c r="M74" s="35"/>
      <c r="N74" s="106"/>
      <c r="O74" s="107"/>
      <c r="P74" s="106"/>
      <c r="Q74" s="107"/>
      <c r="R74" s="193"/>
      <c r="S74" s="114"/>
      <c r="T74" s="104"/>
      <c r="U74" s="105"/>
      <c r="V74" s="42"/>
      <c r="X74" s="104"/>
      <c r="Y74" s="105"/>
      <c r="Z74" s="193"/>
      <c r="AA74" s="114"/>
      <c r="AB74" s="106"/>
      <c r="AC74" s="107"/>
      <c r="AD74" s="106"/>
      <c r="AE74" s="107"/>
      <c r="AF74" s="35"/>
      <c r="AG74" s="32"/>
      <c r="AH74" s="104"/>
      <c r="AI74" s="105"/>
      <c r="AJ74" s="35"/>
      <c r="AK74" s="106"/>
      <c r="AL74" s="107"/>
      <c r="AM74" s="106"/>
      <c r="AN74" s="107"/>
      <c r="AO74" s="193"/>
      <c r="AP74" s="114"/>
      <c r="AQ74" s="104"/>
      <c r="AR74" s="105"/>
      <c r="AS74" s="78"/>
    </row>
    <row r="75" spans="1:45" s="6" customFormat="1" ht="12.75" customHeight="1">
      <c r="A75" s="104"/>
      <c r="B75" s="105"/>
      <c r="C75" s="193"/>
      <c r="D75" s="114"/>
      <c r="E75" s="106"/>
      <c r="F75" s="107"/>
      <c r="G75" s="106"/>
      <c r="H75" s="107"/>
      <c r="I75" s="35"/>
      <c r="J75" s="32"/>
      <c r="K75" s="104"/>
      <c r="L75" s="105"/>
      <c r="M75" s="35"/>
      <c r="N75" s="106"/>
      <c r="O75" s="107"/>
      <c r="P75" s="106"/>
      <c r="Q75" s="107"/>
      <c r="R75" s="193"/>
      <c r="S75" s="114"/>
      <c r="T75" s="104"/>
      <c r="U75" s="105"/>
      <c r="V75" s="42"/>
      <c r="X75" s="104"/>
      <c r="Y75" s="105"/>
      <c r="Z75" s="193"/>
      <c r="AA75" s="114"/>
      <c r="AB75" s="106"/>
      <c r="AC75" s="107"/>
      <c r="AD75" s="106"/>
      <c r="AE75" s="107"/>
      <c r="AF75" s="35"/>
      <c r="AG75" s="32"/>
      <c r="AH75" s="104"/>
      <c r="AI75" s="105"/>
      <c r="AJ75" s="35"/>
      <c r="AK75" s="106"/>
      <c r="AL75" s="107"/>
      <c r="AM75" s="106"/>
      <c r="AN75" s="107"/>
      <c r="AO75" s="193"/>
      <c r="AP75" s="114"/>
      <c r="AQ75" s="104"/>
      <c r="AR75" s="105"/>
      <c r="AS75" s="82"/>
    </row>
    <row r="76" s="6" customFormat="1" ht="12.75" customHeight="1">
      <c r="A76" s="57"/>
    </row>
    <row r="77" s="6" customFormat="1" ht="12.75" customHeight="1">
      <c r="A77" s="57"/>
    </row>
    <row r="78" spans="1:23" s="6" customFormat="1" ht="12.75" customHeight="1">
      <c r="A78" s="57"/>
      <c r="W78"/>
    </row>
    <row r="79" spans="1:45" s="6" customFormat="1" ht="12.75" customHeight="1">
      <c r="A79" s="57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s="6" customFormat="1" ht="12.75" customHeight="1">
      <c r="A80" s="57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s="6" customFormat="1" ht="12.75" customHeight="1">
      <c r="A81" s="57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s="6" customFormat="1" ht="12.75" customHeight="1">
      <c r="A82" s="57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s="6" customFormat="1" ht="12.75" customHeight="1">
      <c r="A83" s="57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ht="12.75">
      <c r="A84" s="57"/>
    </row>
    <row r="85" ht="12.75">
      <c r="A85" s="57"/>
    </row>
    <row r="86" ht="12.75">
      <c r="A86" s="57"/>
    </row>
    <row r="87" ht="12.75">
      <c r="A87" s="60"/>
    </row>
    <row r="88" ht="12.75">
      <c r="A88" s="60"/>
    </row>
  </sheetData>
  <sheetProtection/>
  <mergeCells count="1094">
    <mergeCell ref="P75:Q75"/>
    <mergeCell ref="R75:S75"/>
    <mergeCell ref="T75:U75"/>
    <mergeCell ref="A75:B75"/>
    <mergeCell ref="C75:D75"/>
    <mergeCell ref="E75:F75"/>
    <mergeCell ref="G75:H75"/>
    <mergeCell ref="K75:L75"/>
    <mergeCell ref="N75:O75"/>
    <mergeCell ref="T73:U73"/>
    <mergeCell ref="A74:B74"/>
    <mergeCell ref="C74:D74"/>
    <mergeCell ref="E74:F74"/>
    <mergeCell ref="G74:H74"/>
    <mergeCell ref="K74:L74"/>
    <mergeCell ref="N74:O74"/>
    <mergeCell ref="P74:Q74"/>
    <mergeCell ref="R74:S74"/>
    <mergeCell ref="T74:U74"/>
    <mergeCell ref="R72:S72"/>
    <mergeCell ref="T72:U72"/>
    <mergeCell ref="A73:B73"/>
    <mergeCell ref="C73:D73"/>
    <mergeCell ref="E73:F73"/>
    <mergeCell ref="G73:H73"/>
    <mergeCell ref="K73:L73"/>
    <mergeCell ref="N73:O73"/>
    <mergeCell ref="P73:Q73"/>
    <mergeCell ref="R73:S73"/>
    <mergeCell ref="P71:Q71"/>
    <mergeCell ref="R71:S71"/>
    <mergeCell ref="T71:U71"/>
    <mergeCell ref="A72:B72"/>
    <mergeCell ref="C72:D72"/>
    <mergeCell ref="E72:F72"/>
    <mergeCell ref="G72:H72"/>
    <mergeCell ref="K72:L72"/>
    <mergeCell ref="N72:O72"/>
    <mergeCell ref="P72:Q72"/>
    <mergeCell ref="A71:B71"/>
    <mergeCell ref="C71:D71"/>
    <mergeCell ref="E71:F71"/>
    <mergeCell ref="G71:H71"/>
    <mergeCell ref="K71:L71"/>
    <mergeCell ref="N71:O71"/>
    <mergeCell ref="T69:U69"/>
    <mergeCell ref="A70:B70"/>
    <mergeCell ref="C70:D70"/>
    <mergeCell ref="E70:F70"/>
    <mergeCell ref="G70:H70"/>
    <mergeCell ref="K70:L70"/>
    <mergeCell ref="N70:O70"/>
    <mergeCell ref="P70:Q70"/>
    <mergeCell ref="R70:S70"/>
    <mergeCell ref="T70:U70"/>
    <mergeCell ref="R68:S68"/>
    <mergeCell ref="T68:U68"/>
    <mergeCell ref="A69:B69"/>
    <mergeCell ref="C69:D69"/>
    <mergeCell ref="E69:F69"/>
    <mergeCell ref="G69:H69"/>
    <mergeCell ref="K69:L69"/>
    <mergeCell ref="N69:O69"/>
    <mergeCell ref="P69:Q69"/>
    <mergeCell ref="R69:S69"/>
    <mergeCell ref="P67:Q67"/>
    <mergeCell ref="R67:S67"/>
    <mergeCell ref="T67:U67"/>
    <mergeCell ref="A68:B68"/>
    <mergeCell ref="C68:D68"/>
    <mergeCell ref="E68:F68"/>
    <mergeCell ref="G68:H68"/>
    <mergeCell ref="K68:L68"/>
    <mergeCell ref="N68:O68"/>
    <mergeCell ref="P68:Q68"/>
    <mergeCell ref="A67:B67"/>
    <mergeCell ref="C67:D67"/>
    <mergeCell ref="E67:F67"/>
    <mergeCell ref="G67:H67"/>
    <mergeCell ref="K67:L67"/>
    <mergeCell ref="N67:O67"/>
    <mergeCell ref="T65:U65"/>
    <mergeCell ref="A66:B66"/>
    <mergeCell ref="C66:D66"/>
    <mergeCell ref="E66:F66"/>
    <mergeCell ref="G66:H66"/>
    <mergeCell ref="K66:L66"/>
    <mergeCell ref="N66:O66"/>
    <mergeCell ref="P66:Q66"/>
    <mergeCell ref="R66:S66"/>
    <mergeCell ref="T66:U66"/>
    <mergeCell ref="R64:S64"/>
    <mergeCell ref="T64:U64"/>
    <mergeCell ref="A65:B65"/>
    <mergeCell ref="C65:D65"/>
    <mergeCell ref="E65:F65"/>
    <mergeCell ref="G65:H65"/>
    <mergeCell ref="K65:L65"/>
    <mergeCell ref="N65:O65"/>
    <mergeCell ref="P65:Q65"/>
    <mergeCell ref="R65:S65"/>
    <mergeCell ref="P63:Q63"/>
    <mergeCell ref="R63:S63"/>
    <mergeCell ref="T63:U63"/>
    <mergeCell ref="A64:B64"/>
    <mergeCell ref="C64:D64"/>
    <mergeCell ref="E64:F64"/>
    <mergeCell ref="G64:H64"/>
    <mergeCell ref="K64:L64"/>
    <mergeCell ref="N64:O64"/>
    <mergeCell ref="P64:Q64"/>
    <mergeCell ref="A63:B63"/>
    <mergeCell ref="C63:D63"/>
    <mergeCell ref="E63:F63"/>
    <mergeCell ref="G63:H63"/>
    <mergeCell ref="K63:L63"/>
    <mergeCell ref="N63:O63"/>
    <mergeCell ref="T61:U61"/>
    <mergeCell ref="A62:B62"/>
    <mergeCell ref="C62:D62"/>
    <mergeCell ref="E62:F62"/>
    <mergeCell ref="G62:H62"/>
    <mergeCell ref="K62:L62"/>
    <mergeCell ref="N62:O62"/>
    <mergeCell ref="P62:Q62"/>
    <mergeCell ref="R62:S62"/>
    <mergeCell ref="T62:U62"/>
    <mergeCell ref="R60:S60"/>
    <mergeCell ref="T60:U60"/>
    <mergeCell ref="A61:B61"/>
    <mergeCell ref="C61:D61"/>
    <mergeCell ref="E61:F61"/>
    <mergeCell ref="G61:H61"/>
    <mergeCell ref="K61:L61"/>
    <mergeCell ref="N61:O61"/>
    <mergeCell ref="P61:Q61"/>
    <mergeCell ref="R61:S61"/>
    <mergeCell ref="P59:Q59"/>
    <mergeCell ref="R59:S59"/>
    <mergeCell ref="T59:U59"/>
    <mergeCell ref="A60:B60"/>
    <mergeCell ref="C60:D60"/>
    <mergeCell ref="E60:F60"/>
    <mergeCell ref="G60:H60"/>
    <mergeCell ref="K60:L60"/>
    <mergeCell ref="N60:O60"/>
    <mergeCell ref="P60:Q60"/>
    <mergeCell ref="A59:B59"/>
    <mergeCell ref="C59:D59"/>
    <mergeCell ref="E59:F59"/>
    <mergeCell ref="G59:H59"/>
    <mergeCell ref="K59:L59"/>
    <mergeCell ref="N59:O59"/>
    <mergeCell ref="T57:U57"/>
    <mergeCell ref="A58:B58"/>
    <mergeCell ref="C58:D58"/>
    <mergeCell ref="E58:F58"/>
    <mergeCell ref="G58:H58"/>
    <mergeCell ref="K58:L58"/>
    <mergeCell ref="N58:O58"/>
    <mergeCell ref="P58:Q58"/>
    <mergeCell ref="R58:S58"/>
    <mergeCell ref="T58:U58"/>
    <mergeCell ref="R56:S56"/>
    <mergeCell ref="T56:U56"/>
    <mergeCell ref="A57:B57"/>
    <mergeCell ref="C57:D57"/>
    <mergeCell ref="E57:F57"/>
    <mergeCell ref="G57:H57"/>
    <mergeCell ref="K57:L57"/>
    <mergeCell ref="N57:O57"/>
    <mergeCell ref="P57:Q57"/>
    <mergeCell ref="R57:S57"/>
    <mergeCell ref="P55:Q55"/>
    <mergeCell ref="R55:S55"/>
    <mergeCell ref="T55:U55"/>
    <mergeCell ref="A56:B56"/>
    <mergeCell ref="C56:D56"/>
    <mergeCell ref="E56:F56"/>
    <mergeCell ref="G56:H56"/>
    <mergeCell ref="K56:L56"/>
    <mergeCell ref="N56:O56"/>
    <mergeCell ref="P56:Q56"/>
    <mergeCell ref="A55:B55"/>
    <mergeCell ref="C55:D55"/>
    <mergeCell ref="E55:F55"/>
    <mergeCell ref="G55:H55"/>
    <mergeCell ref="K55:L55"/>
    <mergeCell ref="N55:O55"/>
    <mergeCell ref="T53:U53"/>
    <mergeCell ref="A54:B54"/>
    <mergeCell ref="C54:D54"/>
    <mergeCell ref="E54:F54"/>
    <mergeCell ref="G54:H54"/>
    <mergeCell ref="K54:L54"/>
    <mergeCell ref="N54:O54"/>
    <mergeCell ref="P54:Q54"/>
    <mergeCell ref="R54:S54"/>
    <mergeCell ref="T54:U54"/>
    <mergeCell ref="R52:S52"/>
    <mergeCell ref="T52:U52"/>
    <mergeCell ref="A53:B53"/>
    <mergeCell ref="C53:D53"/>
    <mergeCell ref="E53:F53"/>
    <mergeCell ref="G53:H53"/>
    <mergeCell ref="K53:L53"/>
    <mergeCell ref="N53:O53"/>
    <mergeCell ref="P53:Q53"/>
    <mergeCell ref="R53:S53"/>
    <mergeCell ref="P51:Q51"/>
    <mergeCell ref="R51:S51"/>
    <mergeCell ref="T51:U51"/>
    <mergeCell ref="A52:B52"/>
    <mergeCell ref="C52:D52"/>
    <mergeCell ref="E52:F52"/>
    <mergeCell ref="G52:H52"/>
    <mergeCell ref="K52:L52"/>
    <mergeCell ref="N52:O52"/>
    <mergeCell ref="P52:Q52"/>
    <mergeCell ref="A51:B51"/>
    <mergeCell ref="C51:D51"/>
    <mergeCell ref="E51:F51"/>
    <mergeCell ref="G51:H51"/>
    <mergeCell ref="K51:L51"/>
    <mergeCell ref="N51:O51"/>
    <mergeCell ref="X47:Y47"/>
    <mergeCell ref="Z47:AA47"/>
    <mergeCell ref="AB47:AC47"/>
    <mergeCell ref="AD47:AE47"/>
    <mergeCell ref="AH47:AI47"/>
    <mergeCell ref="AK46:AL46"/>
    <mergeCell ref="AK47:AL47"/>
    <mergeCell ref="X46:Y46"/>
    <mergeCell ref="Z46:AA46"/>
    <mergeCell ref="AB46:AC46"/>
    <mergeCell ref="AO47:AP47"/>
    <mergeCell ref="AQ47:AR47"/>
    <mergeCell ref="AM46:AN46"/>
    <mergeCell ref="AO46:AP46"/>
    <mergeCell ref="AQ46:AR46"/>
    <mergeCell ref="AM45:AN45"/>
    <mergeCell ref="AO45:AP45"/>
    <mergeCell ref="AQ45:AR45"/>
    <mergeCell ref="AM47:AN47"/>
    <mergeCell ref="AD46:AE46"/>
    <mergeCell ref="AH46:AI46"/>
    <mergeCell ref="X45:Y45"/>
    <mergeCell ref="Z45:AA45"/>
    <mergeCell ref="AB45:AC45"/>
    <mergeCell ref="AD45:AE45"/>
    <mergeCell ref="AH45:AI45"/>
    <mergeCell ref="AK45:AL45"/>
    <mergeCell ref="AQ43:AR43"/>
    <mergeCell ref="X44:Y44"/>
    <mergeCell ref="Z44:AA44"/>
    <mergeCell ref="AB44:AC44"/>
    <mergeCell ref="AD44:AE44"/>
    <mergeCell ref="AH44:AI44"/>
    <mergeCell ref="AK44:AL44"/>
    <mergeCell ref="AM44:AN44"/>
    <mergeCell ref="AO44:AP44"/>
    <mergeCell ref="AQ44:AR44"/>
    <mergeCell ref="AO42:AP42"/>
    <mergeCell ref="AQ42:AR42"/>
    <mergeCell ref="X43:Y43"/>
    <mergeCell ref="Z43:AA43"/>
    <mergeCell ref="AB43:AC43"/>
    <mergeCell ref="AD43:AE43"/>
    <mergeCell ref="AH43:AI43"/>
    <mergeCell ref="AK43:AL43"/>
    <mergeCell ref="AM43:AN43"/>
    <mergeCell ref="AO43:AP43"/>
    <mergeCell ref="AM41:AN41"/>
    <mergeCell ref="AO41:AP41"/>
    <mergeCell ref="AQ41:AR41"/>
    <mergeCell ref="X42:Y42"/>
    <mergeCell ref="Z42:AA42"/>
    <mergeCell ref="AB42:AC42"/>
    <mergeCell ref="AD42:AE42"/>
    <mergeCell ref="AH42:AI42"/>
    <mergeCell ref="AK42:AL42"/>
    <mergeCell ref="AM42:AN42"/>
    <mergeCell ref="X41:Y41"/>
    <mergeCell ref="Z41:AA41"/>
    <mergeCell ref="AB41:AC41"/>
    <mergeCell ref="AD41:AE41"/>
    <mergeCell ref="AH41:AI41"/>
    <mergeCell ref="AK41:AL41"/>
    <mergeCell ref="AQ39:AR39"/>
    <mergeCell ref="X40:Y40"/>
    <mergeCell ref="Z40:AA40"/>
    <mergeCell ref="AB40:AC40"/>
    <mergeCell ref="AD40:AE40"/>
    <mergeCell ref="AH40:AI40"/>
    <mergeCell ref="AK40:AL40"/>
    <mergeCell ref="AM40:AN40"/>
    <mergeCell ref="AO40:AP40"/>
    <mergeCell ref="AQ40:AR40"/>
    <mergeCell ref="AO38:AP38"/>
    <mergeCell ref="AQ38:AR38"/>
    <mergeCell ref="X39:Y39"/>
    <mergeCell ref="Z39:AA39"/>
    <mergeCell ref="AB39:AC39"/>
    <mergeCell ref="AD39:AE39"/>
    <mergeCell ref="AH39:AI39"/>
    <mergeCell ref="AK39:AL39"/>
    <mergeCell ref="AM39:AN39"/>
    <mergeCell ref="AO39:AP39"/>
    <mergeCell ref="AM37:AN37"/>
    <mergeCell ref="AO37:AP37"/>
    <mergeCell ref="AQ37:AR37"/>
    <mergeCell ref="X38:Y38"/>
    <mergeCell ref="Z38:AA38"/>
    <mergeCell ref="AB38:AC38"/>
    <mergeCell ref="AD38:AE38"/>
    <mergeCell ref="AH38:AI38"/>
    <mergeCell ref="AK38:AL38"/>
    <mergeCell ref="AM38:AN38"/>
    <mergeCell ref="X37:Y37"/>
    <mergeCell ref="Z37:AA37"/>
    <mergeCell ref="AB37:AC37"/>
    <mergeCell ref="AD37:AE37"/>
    <mergeCell ref="AH37:AI37"/>
    <mergeCell ref="AK37:AL37"/>
    <mergeCell ref="AQ35:AR35"/>
    <mergeCell ref="X36:Y36"/>
    <mergeCell ref="Z36:AA36"/>
    <mergeCell ref="AB36:AC36"/>
    <mergeCell ref="AD36:AE36"/>
    <mergeCell ref="AH36:AI36"/>
    <mergeCell ref="AK36:AL36"/>
    <mergeCell ref="AM36:AN36"/>
    <mergeCell ref="AO36:AP36"/>
    <mergeCell ref="AQ36:AR36"/>
    <mergeCell ref="AO34:AP34"/>
    <mergeCell ref="AQ34:AR34"/>
    <mergeCell ref="X35:Y35"/>
    <mergeCell ref="Z35:AA35"/>
    <mergeCell ref="AB35:AC35"/>
    <mergeCell ref="AD35:AE35"/>
    <mergeCell ref="AH35:AI35"/>
    <mergeCell ref="AK35:AL35"/>
    <mergeCell ref="AM35:AN35"/>
    <mergeCell ref="AO35:AP35"/>
    <mergeCell ref="AM33:AN33"/>
    <mergeCell ref="AO33:AP33"/>
    <mergeCell ref="AQ33:AR33"/>
    <mergeCell ref="X34:Y34"/>
    <mergeCell ref="Z34:AA34"/>
    <mergeCell ref="AB34:AC34"/>
    <mergeCell ref="AD34:AE34"/>
    <mergeCell ref="AH34:AI34"/>
    <mergeCell ref="AK34:AL34"/>
    <mergeCell ref="AM34:AN34"/>
    <mergeCell ref="X33:Y33"/>
    <mergeCell ref="Z33:AA33"/>
    <mergeCell ref="AB33:AC33"/>
    <mergeCell ref="AD33:AE33"/>
    <mergeCell ref="AH33:AI33"/>
    <mergeCell ref="AK33:AL33"/>
    <mergeCell ref="AQ31:AR31"/>
    <mergeCell ref="X32:Y32"/>
    <mergeCell ref="Z32:AA32"/>
    <mergeCell ref="AB32:AC32"/>
    <mergeCell ref="AD32:AE32"/>
    <mergeCell ref="AH32:AI32"/>
    <mergeCell ref="AK32:AL32"/>
    <mergeCell ref="AM32:AN32"/>
    <mergeCell ref="AO32:AP32"/>
    <mergeCell ref="AQ32:AR32"/>
    <mergeCell ref="AO30:AP30"/>
    <mergeCell ref="AQ30:AR30"/>
    <mergeCell ref="X31:Y31"/>
    <mergeCell ref="Z31:AA31"/>
    <mergeCell ref="AB31:AC31"/>
    <mergeCell ref="AD31:AE31"/>
    <mergeCell ref="AH31:AI31"/>
    <mergeCell ref="AK31:AL31"/>
    <mergeCell ref="AM31:AN31"/>
    <mergeCell ref="AO31:AP31"/>
    <mergeCell ref="AM29:AN29"/>
    <mergeCell ref="AO29:AP29"/>
    <mergeCell ref="AQ29:AR29"/>
    <mergeCell ref="X30:Y30"/>
    <mergeCell ref="Z30:AA30"/>
    <mergeCell ref="AB30:AC30"/>
    <mergeCell ref="AD30:AE30"/>
    <mergeCell ref="AH30:AI30"/>
    <mergeCell ref="AK30:AL30"/>
    <mergeCell ref="AM30:AN30"/>
    <mergeCell ref="X29:Y29"/>
    <mergeCell ref="Z29:AA29"/>
    <mergeCell ref="AB29:AC29"/>
    <mergeCell ref="AD29:AE29"/>
    <mergeCell ref="AH29:AI29"/>
    <mergeCell ref="AK29:AL29"/>
    <mergeCell ref="AQ27:AR27"/>
    <mergeCell ref="X28:Y28"/>
    <mergeCell ref="Z28:AA28"/>
    <mergeCell ref="AB28:AC28"/>
    <mergeCell ref="AD28:AE28"/>
    <mergeCell ref="AH28:AI28"/>
    <mergeCell ref="AK28:AL28"/>
    <mergeCell ref="AM28:AN28"/>
    <mergeCell ref="AO28:AP28"/>
    <mergeCell ref="AQ28:AR28"/>
    <mergeCell ref="AB27:AC27"/>
    <mergeCell ref="AD27:AE27"/>
    <mergeCell ref="AH27:AI27"/>
    <mergeCell ref="AK27:AL27"/>
    <mergeCell ref="AM27:AN27"/>
    <mergeCell ref="AO27:AP27"/>
    <mergeCell ref="AD26:AE26"/>
    <mergeCell ref="AH26:AI26"/>
    <mergeCell ref="AK26:AL26"/>
    <mergeCell ref="AM26:AN26"/>
    <mergeCell ref="AO26:AP26"/>
    <mergeCell ref="AQ26:AR26"/>
    <mergeCell ref="AD25:AE25"/>
    <mergeCell ref="AH25:AI25"/>
    <mergeCell ref="AK25:AL25"/>
    <mergeCell ref="AM25:AN25"/>
    <mergeCell ref="AO25:AP25"/>
    <mergeCell ref="AQ25:AR25"/>
    <mergeCell ref="T47:U47"/>
    <mergeCell ref="P48:Q48"/>
    <mergeCell ref="R48:S48"/>
    <mergeCell ref="X25:Y25"/>
    <mergeCell ref="Z25:AA25"/>
    <mergeCell ref="AB25:AC25"/>
    <mergeCell ref="X26:Y26"/>
    <mergeCell ref="Z26:AA26"/>
    <mergeCell ref="AB26:AC26"/>
    <mergeCell ref="Z27:AA27"/>
    <mergeCell ref="R50:S50"/>
    <mergeCell ref="T50:U50"/>
    <mergeCell ref="P49:Q49"/>
    <mergeCell ref="R49:S49"/>
    <mergeCell ref="T49:U49"/>
    <mergeCell ref="P50:Q50"/>
    <mergeCell ref="A50:B50"/>
    <mergeCell ref="C50:D50"/>
    <mergeCell ref="E50:F50"/>
    <mergeCell ref="G50:H50"/>
    <mergeCell ref="K50:L50"/>
    <mergeCell ref="N50:O50"/>
    <mergeCell ref="A49:B49"/>
    <mergeCell ref="C49:D49"/>
    <mergeCell ref="E49:F49"/>
    <mergeCell ref="G49:H49"/>
    <mergeCell ref="K49:L49"/>
    <mergeCell ref="N49:O49"/>
    <mergeCell ref="A48:B48"/>
    <mergeCell ref="C48:D48"/>
    <mergeCell ref="E48:F48"/>
    <mergeCell ref="G48:H48"/>
    <mergeCell ref="K48:L48"/>
    <mergeCell ref="N48:O48"/>
    <mergeCell ref="T48:U48"/>
    <mergeCell ref="R46:S46"/>
    <mergeCell ref="T46:U46"/>
    <mergeCell ref="A47:B47"/>
    <mergeCell ref="C47:D47"/>
    <mergeCell ref="E47:F47"/>
    <mergeCell ref="G47:H47"/>
    <mergeCell ref="K47:L47"/>
    <mergeCell ref="N47:O47"/>
    <mergeCell ref="P47:Q47"/>
    <mergeCell ref="R47:S47"/>
    <mergeCell ref="P45:Q45"/>
    <mergeCell ref="R45:S45"/>
    <mergeCell ref="T45:U45"/>
    <mergeCell ref="A46:B46"/>
    <mergeCell ref="C46:D46"/>
    <mergeCell ref="E46:F46"/>
    <mergeCell ref="G46:H46"/>
    <mergeCell ref="K46:L46"/>
    <mergeCell ref="N46:O46"/>
    <mergeCell ref="P46:Q46"/>
    <mergeCell ref="A45:B45"/>
    <mergeCell ref="C45:D45"/>
    <mergeCell ref="E45:F45"/>
    <mergeCell ref="G45:H45"/>
    <mergeCell ref="K45:L45"/>
    <mergeCell ref="N45:O45"/>
    <mergeCell ref="AD24:AE24"/>
    <mergeCell ref="AH24:AI24"/>
    <mergeCell ref="AK24:AL24"/>
    <mergeCell ref="AM24:AN24"/>
    <mergeCell ref="AO24:AP24"/>
    <mergeCell ref="AQ24:AR24"/>
    <mergeCell ref="P44:Q44"/>
    <mergeCell ref="R44:S44"/>
    <mergeCell ref="T44:U44"/>
    <mergeCell ref="X24:Y24"/>
    <mergeCell ref="Z24:AA24"/>
    <mergeCell ref="AB24:AC24"/>
    <mergeCell ref="P43:Q43"/>
    <mergeCell ref="R43:S43"/>
    <mergeCell ref="T43:U43"/>
    <mergeCell ref="R42:S42"/>
    <mergeCell ref="A44:B44"/>
    <mergeCell ref="C44:D44"/>
    <mergeCell ref="E44:F44"/>
    <mergeCell ref="G44:H44"/>
    <mergeCell ref="K44:L44"/>
    <mergeCell ref="N44:O44"/>
    <mergeCell ref="AD23:AE23"/>
    <mergeCell ref="AH23:AI23"/>
    <mergeCell ref="AK23:AL23"/>
    <mergeCell ref="AM23:AN23"/>
    <mergeCell ref="AO23:AP23"/>
    <mergeCell ref="AQ23:AR23"/>
    <mergeCell ref="Z23:AA23"/>
    <mergeCell ref="AB23:AC23"/>
    <mergeCell ref="A43:B43"/>
    <mergeCell ref="C43:D43"/>
    <mergeCell ref="E43:F43"/>
    <mergeCell ref="G43:H43"/>
    <mergeCell ref="K43:L43"/>
    <mergeCell ref="N43:O43"/>
    <mergeCell ref="P42:Q42"/>
    <mergeCell ref="X27:Y27"/>
    <mergeCell ref="T42:U42"/>
    <mergeCell ref="A42:B42"/>
    <mergeCell ref="C42:D42"/>
    <mergeCell ref="E42:F42"/>
    <mergeCell ref="G42:H42"/>
    <mergeCell ref="K42:L42"/>
    <mergeCell ref="N42:O42"/>
    <mergeCell ref="P41:Q41"/>
    <mergeCell ref="R41:S41"/>
    <mergeCell ref="T41:U41"/>
    <mergeCell ref="A41:B41"/>
    <mergeCell ref="C41:D41"/>
    <mergeCell ref="E41:F41"/>
    <mergeCell ref="G41:H41"/>
    <mergeCell ref="K41:L41"/>
    <mergeCell ref="N41:O41"/>
    <mergeCell ref="P40:Q40"/>
    <mergeCell ref="R40:S40"/>
    <mergeCell ref="T40:U40"/>
    <mergeCell ref="A40:B40"/>
    <mergeCell ref="C40:D40"/>
    <mergeCell ref="E40:F40"/>
    <mergeCell ref="G40:H40"/>
    <mergeCell ref="K40:L40"/>
    <mergeCell ref="N40:O40"/>
    <mergeCell ref="P39:Q39"/>
    <mergeCell ref="R39:S39"/>
    <mergeCell ref="T39:U39"/>
    <mergeCell ref="A39:B39"/>
    <mergeCell ref="C39:D39"/>
    <mergeCell ref="E39:F39"/>
    <mergeCell ref="G39:H39"/>
    <mergeCell ref="K39:L39"/>
    <mergeCell ref="N39:O39"/>
    <mergeCell ref="P38:Q38"/>
    <mergeCell ref="R38:S38"/>
    <mergeCell ref="T38:U38"/>
    <mergeCell ref="A38:B38"/>
    <mergeCell ref="C38:D38"/>
    <mergeCell ref="E38:F38"/>
    <mergeCell ref="G38:H38"/>
    <mergeCell ref="K38:L38"/>
    <mergeCell ref="N38:O38"/>
    <mergeCell ref="P37:Q37"/>
    <mergeCell ref="R37:S37"/>
    <mergeCell ref="T37:U37"/>
    <mergeCell ref="A37:B37"/>
    <mergeCell ref="C37:D37"/>
    <mergeCell ref="E37:F37"/>
    <mergeCell ref="G37:H37"/>
    <mergeCell ref="K37:L37"/>
    <mergeCell ref="N37:O37"/>
    <mergeCell ref="P36:Q36"/>
    <mergeCell ref="R36:S36"/>
    <mergeCell ref="T36:U36"/>
    <mergeCell ref="A36:B36"/>
    <mergeCell ref="C36:D36"/>
    <mergeCell ref="E36:F36"/>
    <mergeCell ref="G36:H36"/>
    <mergeCell ref="K36:L36"/>
    <mergeCell ref="N36:O36"/>
    <mergeCell ref="P35:Q35"/>
    <mergeCell ref="R35:S35"/>
    <mergeCell ref="T35:U35"/>
    <mergeCell ref="A35:B35"/>
    <mergeCell ref="C35:D35"/>
    <mergeCell ref="E35:F35"/>
    <mergeCell ref="G35:H35"/>
    <mergeCell ref="K35:L35"/>
    <mergeCell ref="N35:O35"/>
    <mergeCell ref="P34:Q34"/>
    <mergeCell ref="R34:S34"/>
    <mergeCell ref="T34:U34"/>
    <mergeCell ref="A34:B34"/>
    <mergeCell ref="C34:D34"/>
    <mergeCell ref="E34:F34"/>
    <mergeCell ref="G34:H34"/>
    <mergeCell ref="K34:L34"/>
    <mergeCell ref="N34:O34"/>
    <mergeCell ref="P33:Q33"/>
    <mergeCell ref="R33:S33"/>
    <mergeCell ref="T33:U33"/>
    <mergeCell ref="A33:B33"/>
    <mergeCell ref="C33:D33"/>
    <mergeCell ref="E33:F33"/>
    <mergeCell ref="G33:H33"/>
    <mergeCell ref="K33:L33"/>
    <mergeCell ref="N33:O33"/>
    <mergeCell ref="P32:Q32"/>
    <mergeCell ref="R32:S32"/>
    <mergeCell ref="T32:U32"/>
    <mergeCell ref="A32:B32"/>
    <mergeCell ref="C32:D32"/>
    <mergeCell ref="E32:F32"/>
    <mergeCell ref="G32:H32"/>
    <mergeCell ref="K32:L32"/>
    <mergeCell ref="N32:O32"/>
    <mergeCell ref="P31:Q31"/>
    <mergeCell ref="R31:S31"/>
    <mergeCell ref="T31:U31"/>
    <mergeCell ref="A31:B31"/>
    <mergeCell ref="C31:D31"/>
    <mergeCell ref="E31:F31"/>
    <mergeCell ref="G31:H31"/>
    <mergeCell ref="K31:L31"/>
    <mergeCell ref="N31:O31"/>
    <mergeCell ref="P30:Q30"/>
    <mergeCell ref="R30:S30"/>
    <mergeCell ref="T30:U30"/>
    <mergeCell ref="A30:B30"/>
    <mergeCell ref="C30:D30"/>
    <mergeCell ref="E30:F30"/>
    <mergeCell ref="G30:H30"/>
    <mergeCell ref="K30:L30"/>
    <mergeCell ref="N30:O30"/>
    <mergeCell ref="P29:Q29"/>
    <mergeCell ref="R29:S29"/>
    <mergeCell ref="T29:U29"/>
    <mergeCell ref="A29:B29"/>
    <mergeCell ref="C29:D29"/>
    <mergeCell ref="E29:F29"/>
    <mergeCell ref="G29:H29"/>
    <mergeCell ref="K29:L29"/>
    <mergeCell ref="N29:O29"/>
    <mergeCell ref="P28:Q28"/>
    <mergeCell ref="R28:S28"/>
    <mergeCell ref="T28:U28"/>
    <mergeCell ref="A28:B28"/>
    <mergeCell ref="C28:D28"/>
    <mergeCell ref="E28:F28"/>
    <mergeCell ref="G28:H28"/>
    <mergeCell ref="K28:L28"/>
    <mergeCell ref="N28:O28"/>
    <mergeCell ref="P27:Q27"/>
    <mergeCell ref="R27:S27"/>
    <mergeCell ref="T27:U27"/>
    <mergeCell ref="A27:B27"/>
    <mergeCell ref="C27:D27"/>
    <mergeCell ref="E27:F27"/>
    <mergeCell ref="G27:H27"/>
    <mergeCell ref="K27:L27"/>
    <mergeCell ref="N27:O27"/>
    <mergeCell ref="P26:Q26"/>
    <mergeCell ref="R26:S26"/>
    <mergeCell ref="T26:U26"/>
    <mergeCell ref="AK19:AL19"/>
    <mergeCell ref="AM19:AN19"/>
    <mergeCell ref="AO19:AP19"/>
    <mergeCell ref="AB19:AC19"/>
    <mergeCell ref="AD19:AE19"/>
    <mergeCell ref="AH19:AI19"/>
    <mergeCell ref="X23:Y23"/>
    <mergeCell ref="AQ19:AR19"/>
    <mergeCell ref="A26:B26"/>
    <mergeCell ref="C26:D26"/>
    <mergeCell ref="E26:F26"/>
    <mergeCell ref="G26:H26"/>
    <mergeCell ref="K26:L26"/>
    <mergeCell ref="N26:O26"/>
    <mergeCell ref="T19:U19"/>
    <mergeCell ref="X19:Y19"/>
    <mergeCell ref="Z19:AA19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R19:S19"/>
    <mergeCell ref="AK9:AK18"/>
    <mergeCell ref="AL9:AL18"/>
    <mergeCell ref="AM9:AM18"/>
    <mergeCell ref="AN9:AN18"/>
    <mergeCell ref="AO9:AO18"/>
    <mergeCell ref="AP9:AP18"/>
    <mergeCell ref="AE9:AE18"/>
    <mergeCell ref="AF9:AF18"/>
    <mergeCell ref="AG9:AG18"/>
    <mergeCell ref="AH9:AH18"/>
    <mergeCell ref="AI9:AI18"/>
    <mergeCell ref="AJ9:AJ18"/>
    <mergeCell ref="Y9:Y18"/>
    <mergeCell ref="Z9:Z18"/>
    <mergeCell ref="AA9:AA18"/>
    <mergeCell ref="AB9:AB18"/>
    <mergeCell ref="AC9:AC18"/>
    <mergeCell ref="AD9:AD18"/>
    <mergeCell ref="Q9:Q18"/>
    <mergeCell ref="R9:R18"/>
    <mergeCell ref="S9:S18"/>
    <mergeCell ref="T9:T18"/>
    <mergeCell ref="U9:U18"/>
    <mergeCell ref="X9:X18"/>
    <mergeCell ref="K9:K18"/>
    <mergeCell ref="L9:L18"/>
    <mergeCell ref="M9:M18"/>
    <mergeCell ref="N9:N18"/>
    <mergeCell ref="O9:O18"/>
    <mergeCell ref="P9:P18"/>
    <mergeCell ref="AJ7:AR8"/>
    <mergeCell ref="AS7:AS18"/>
    <mergeCell ref="J8:L8"/>
    <mergeCell ref="AG8:AI8"/>
    <mergeCell ref="A9:A18"/>
    <mergeCell ref="B9:B18"/>
    <mergeCell ref="C9:C18"/>
    <mergeCell ref="D9:D18"/>
    <mergeCell ref="E9:E18"/>
    <mergeCell ref="F9:F18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B4:AH5"/>
    <mergeCell ref="AI4:AP5"/>
    <mergeCell ref="AQ4:AR5"/>
    <mergeCell ref="AS4:AS5"/>
    <mergeCell ref="A6:V6"/>
    <mergeCell ref="X6:AS6"/>
    <mergeCell ref="A1:V3"/>
    <mergeCell ref="X1:AS3"/>
    <mergeCell ref="A4:B5"/>
    <mergeCell ref="C4:D5"/>
    <mergeCell ref="E4:K5"/>
    <mergeCell ref="L4:S5"/>
    <mergeCell ref="T4:U5"/>
    <mergeCell ref="V4:V5"/>
    <mergeCell ref="X4:Y5"/>
    <mergeCell ref="Z4:AA5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K23:L23"/>
    <mergeCell ref="N23:O23"/>
    <mergeCell ref="K25:L25"/>
    <mergeCell ref="N25:O25"/>
    <mergeCell ref="A23:B23"/>
    <mergeCell ref="C23:D23"/>
    <mergeCell ref="P23:Q23"/>
    <mergeCell ref="R23:S23"/>
    <mergeCell ref="T23:U23"/>
    <mergeCell ref="K24:L24"/>
    <mergeCell ref="N24:O24"/>
    <mergeCell ref="P24:Q24"/>
    <mergeCell ref="R24:S24"/>
    <mergeCell ref="T24:U24"/>
    <mergeCell ref="P25:Q25"/>
    <mergeCell ref="R25:S25"/>
    <mergeCell ref="T25:U25"/>
    <mergeCell ref="K20:L20"/>
    <mergeCell ref="N20:O20"/>
    <mergeCell ref="P20:Q20"/>
    <mergeCell ref="R20:S20"/>
    <mergeCell ref="T20:U20"/>
    <mergeCell ref="K21:L21"/>
    <mergeCell ref="N21:O21"/>
    <mergeCell ref="P21:Q21"/>
    <mergeCell ref="R21:S21"/>
    <mergeCell ref="T21:U21"/>
    <mergeCell ref="K22:L22"/>
    <mergeCell ref="N22:O22"/>
    <mergeCell ref="P22:Q22"/>
    <mergeCell ref="R22:S22"/>
    <mergeCell ref="T22:U22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X20:Y20"/>
    <mergeCell ref="Z20:AA20"/>
    <mergeCell ref="X22:Y22"/>
    <mergeCell ref="Z22:AA22"/>
    <mergeCell ref="A20:B20"/>
    <mergeCell ref="C20:D20"/>
    <mergeCell ref="AB20:AC20"/>
    <mergeCell ref="AD20:AE20"/>
    <mergeCell ref="X21:Y21"/>
    <mergeCell ref="Z21:AA21"/>
    <mergeCell ref="AB21:AC21"/>
    <mergeCell ref="AD21:AE21"/>
    <mergeCell ref="AB22:AC22"/>
    <mergeCell ref="AD22:AE22"/>
    <mergeCell ref="AH20:AI20"/>
    <mergeCell ref="AK20:AL20"/>
    <mergeCell ref="AM20:AN20"/>
    <mergeCell ref="AO20:AP20"/>
    <mergeCell ref="AH22:AI22"/>
    <mergeCell ref="AK22:AL22"/>
    <mergeCell ref="AM22:AN22"/>
    <mergeCell ref="AO22:AP22"/>
    <mergeCell ref="AQ22:AR22"/>
    <mergeCell ref="AQ20:AR20"/>
    <mergeCell ref="AH21:AI21"/>
    <mergeCell ref="AK21:AL21"/>
    <mergeCell ref="AM21:AN21"/>
    <mergeCell ref="AO21:AP21"/>
    <mergeCell ref="AQ21:AR21"/>
    <mergeCell ref="X48:Y48"/>
    <mergeCell ref="Z48:AA48"/>
    <mergeCell ref="AB48:AC48"/>
    <mergeCell ref="AD48:AE48"/>
    <mergeCell ref="AH48:AI48"/>
    <mergeCell ref="AK48:AL48"/>
    <mergeCell ref="AM48:AN48"/>
    <mergeCell ref="AO48:AP48"/>
    <mergeCell ref="AQ48:AR48"/>
    <mergeCell ref="X49:Y49"/>
    <mergeCell ref="Z49:AA49"/>
    <mergeCell ref="AB49:AC49"/>
    <mergeCell ref="AD49:AE49"/>
    <mergeCell ref="AH49:AI49"/>
    <mergeCell ref="AK49:AL49"/>
    <mergeCell ref="AM49:AN49"/>
    <mergeCell ref="AO49:AP49"/>
    <mergeCell ref="AQ49:AR49"/>
    <mergeCell ref="X50:Y50"/>
    <mergeCell ref="Z50:AA50"/>
    <mergeCell ref="AB50:AC50"/>
    <mergeCell ref="AD50:AE50"/>
    <mergeCell ref="AH50:AI50"/>
    <mergeCell ref="AK50:AL50"/>
    <mergeCell ref="AM50:AN50"/>
    <mergeCell ref="AO50:AP50"/>
    <mergeCell ref="AQ50:AR50"/>
    <mergeCell ref="X51:Y51"/>
    <mergeCell ref="Z51:AA51"/>
    <mergeCell ref="AB51:AC51"/>
    <mergeCell ref="AD51:AE51"/>
    <mergeCell ref="AH51:AI51"/>
    <mergeCell ref="AK51:AL51"/>
    <mergeCell ref="AM51:AN51"/>
    <mergeCell ref="AO51:AP51"/>
    <mergeCell ref="AQ51:AR51"/>
    <mergeCell ref="X52:Y52"/>
    <mergeCell ref="Z52:AA52"/>
    <mergeCell ref="AB52:AC52"/>
    <mergeCell ref="AD52:AE52"/>
    <mergeCell ref="AH52:AI52"/>
    <mergeCell ref="AK52:AL52"/>
    <mergeCell ref="AM52:AN52"/>
    <mergeCell ref="AO52:AP52"/>
    <mergeCell ref="AQ52:AR52"/>
    <mergeCell ref="X53:Y53"/>
    <mergeCell ref="Z53:AA53"/>
    <mergeCell ref="AB53:AC53"/>
    <mergeCell ref="AD53:AE53"/>
    <mergeCell ref="AH53:AI53"/>
    <mergeCell ref="AK53:AL53"/>
    <mergeCell ref="AM53:AN53"/>
    <mergeCell ref="AO53:AP53"/>
    <mergeCell ref="AQ53:AR53"/>
    <mergeCell ref="X54:Y54"/>
    <mergeCell ref="Z54:AA54"/>
    <mergeCell ref="AB54:AC54"/>
    <mergeCell ref="AD54:AE54"/>
    <mergeCell ref="AH54:AI54"/>
    <mergeCell ref="AK54:AL54"/>
    <mergeCell ref="AM54:AN54"/>
    <mergeCell ref="AO54:AP54"/>
    <mergeCell ref="AQ54:AR54"/>
    <mergeCell ref="X55:Y55"/>
    <mergeCell ref="Z55:AA55"/>
    <mergeCell ref="AB55:AC55"/>
    <mergeCell ref="AD55:AE55"/>
    <mergeCell ref="AH55:AI55"/>
    <mergeCell ref="AK55:AL55"/>
    <mergeCell ref="AM55:AN55"/>
    <mergeCell ref="AO55:AP55"/>
    <mergeCell ref="AQ55:AR55"/>
    <mergeCell ref="X56:Y56"/>
    <mergeCell ref="Z56:AA56"/>
    <mergeCell ref="AB56:AC56"/>
    <mergeCell ref="AD56:AE56"/>
    <mergeCell ref="AH56:AI56"/>
    <mergeCell ref="AK56:AL56"/>
    <mergeCell ref="AM56:AN56"/>
    <mergeCell ref="AO56:AP56"/>
    <mergeCell ref="AQ56:AR56"/>
    <mergeCell ref="X57:Y57"/>
    <mergeCell ref="Z57:AA57"/>
    <mergeCell ref="AB57:AC57"/>
    <mergeCell ref="AD57:AE57"/>
    <mergeCell ref="AH57:AI57"/>
    <mergeCell ref="AK57:AL57"/>
    <mergeCell ref="AM57:AN57"/>
    <mergeCell ref="AO57:AP57"/>
    <mergeCell ref="AQ57:AR57"/>
    <mergeCell ref="X58:Y58"/>
    <mergeCell ref="Z58:AA58"/>
    <mergeCell ref="AB58:AC58"/>
    <mergeCell ref="AD58:AE58"/>
    <mergeCell ref="AH58:AI58"/>
    <mergeCell ref="AK58:AL58"/>
    <mergeCell ref="AM58:AN58"/>
    <mergeCell ref="AO58:AP58"/>
    <mergeCell ref="AQ58:AR58"/>
    <mergeCell ref="X59:Y59"/>
    <mergeCell ref="Z59:AA59"/>
    <mergeCell ref="AB59:AC59"/>
    <mergeCell ref="AD59:AE59"/>
    <mergeCell ref="AH59:AI59"/>
    <mergeCell ref="AK59:AL59"/>
    <mergeCell ref="AM59:AN59"/>
    <mergeCell ref="AO59:AP59"/>
    <mergeCell ref="AQ59:AR59"/>
    <mergeCell ref="X60:Y60"/>
    <mergeCell ref="Z60:AA60"/>
    <mergeCell ref="AB60:AC60"/>
    <mergeCell ref="AD60:AE60"/>
    <mergeCell ref="AH60:AI60"/>
    <mergeCell ref="AK60:AL60"/>
    <mergeCell ref="AM60:AN60"/>
    <mergeCell ref="AO60:AP60"/>
    <mergeCell ref="AQ60:AR60"/>
    <mergeCell ref="X61:Y61"/>
    <mergeCell ref="Z61:AA61"/>
    <mergeCell ref="AB61:AC61"/>
    <mergeCell ref="AD61:AE61"/>
    <mergeCell ref="AH61:AI61"/>
    <mergeCell ref="AK61:AL61"/>
    <mergeCell ref="AM61:AN61"/>
    <mergeCell ref="AO61:AP61"/>
    <mergeCell ref="AQ61:AR61"/>
    <mergeCell ref="X62:Y62"/>
    <mergeCell ref="Z62:AA62"/>
    <mergeCell ref="AB62:AC62"/>
    <mergeCell ref="AD62:AE62"/>
    <mergeCell ref="AH62:AI62"/>
    <mergeCell ref="AK62:AL62"/>
    <mergeCell ref="AM62:AN62"/>
    <mergeCell ref="AO62:AP62"/>
    <mergeCell ref="AQ62:AR62"/>
    <mergeCell ref="X63:Y63"/>
    <mergeCell ref="Z63:AA63"/>
    <mergeCell ref="AB63:AC63"/>
    <mergeCell ref="AD63:AE63"/>
    <mergeCell ref="AH63:AI63"/>
    <mergeCell ref="AK63:AL63"/>
    <mergeCell ref="AM63:AN63"/>
    <mergeCell ref="AO63:AP63"/>
    <mergeCell ref="AQ63:AR63"/>
    <mergeCell ref="X64:Y64"/>
    <mergeCell ref="Z64:AA64"/>
    <mergeCell ref="AB64:AC64"/>
    <mergeCell ref="AD64:AE64"/>
    <mergeCell ref="AH64:AI64"/>
    <mergeCell ref="AK64:AL64"/>
    <mergeCell ref="AM64:AN64"/>
    <mergeCell ref="AO64:AP64"/>
    <mergeCell ref="AQ64:AR64"/>
    <mergeCell ref="X65:Y65"/>
    <mergeCell ref="Z65:AA65"/>
    <mergeCell ref="AB65:AC65"/>
    <mergeCell ref="AD65:AE65"/>
    <mergeCell ref="AH65:AI65"/>
    <mergeCell ref="AK65:AL65"/>
    <mergeCell ref="AM65:AN65"/>
    <mergeCell ref="AO65:AP65"/>
    <mergeCell ref="AQ65:AR65"/>
    <mergeCell ref="X66:Y66"/>
    <mergeCell ref="Z66:AA66"/>
    <mergeCell ref="AB66:AC66"/>
    <mergeCell ref="AD66:AE66"/>
    <mergeCell ref="AH66:AI66"/>
    <mergeCell ref="AK66:AL66"/>
    <mergeCell ref="AM66:AN66"/>
    <mergeCell ref="AO66:AP66"/>
    <mergeCell ref="AQ66:AR66"/>
    <mergeCell ref="X67:Y67"/>
    <mergeCell ref="Z67:AA67"/>
    <mergeCell ref="AB67:AC67"/>
    <mergeCell ref="AD67:AE67"/>
    <mergeCell ref="AH67:AI67"/>
    <mergeCell ref="AK67:AL67"/>
    <mergeCell ref="AM67:AN67"/>
    <mergeCell ref="AO67:AP67"/>
    <mergeCell ref="AQ67:AR67"/>
    <mergeCell ref="X68:Y68"/>
    <mergeCell ref="Z68:AA68"/>
    <mergeCell ref="AB68:AC68"/>
    <mergeCell ref="AD68:AE68"/>
    <mergeCell ref="AH68:AI68"/>
    <mergeCell ref="AK68:AL68"/>
    <mergeCell ref="AM68:AN68"/>
    <mergeCell ref="AO68:AP68"/>
    <mergeCell ref="AQ68:AR68"/>
    <mergeCell ref="X69:Y69"/>
    <mergeCell ref="Z69:AA69"/>
    <mergeCell ref="AB69:AC69"/>
    <mergeCell ref="AD69:AE69"/>
    <mergeCell ref="AH69:AI69"/>
    <mergeCell ref="AK69:AL69"/>
    <mergeCell ref="AM69:AN69"/>
    <mergeCell ref="AO69:AP69"/>
    <mergeCell ref="AQ69:AR69"/>
    <mergeCell ref="X70:Y70"/>
    <mergeCell ref="Z70:AA70"/>
    <mergeCell ref="AB70:AC70"/>
    <mergeCell ref="AD70:AE70"/>
    <mergeCell ref="AH70:AI70"/>
    <mergeCell ref="AK70:AL70"/>
    <mergeCell ref="AM70:AN70"/>
    <mergeCell ref="AO70:AP70"/>
    <mergeCell ref="AQ70:AR70"/>
    <mergeCell ref="X71:Y71"/>
    <mergeCell ref="Z71:AA71"/>
    <mergeCell ref="AB71:AC71"/>
    <mergeCell ref="AD71:AE71"/>
    <mergeCell ref="AH71:AI71"/>
    <mergeCell ref="AK71:AL71"/>
    <mergeCell ref="AM71:AN71"/>
    <mergeCell ref="AO71:AP71"/>
    <mergeCell ref="AQ71:AR71"/>
    <mergeCell ref="AM73:AN73"/>
    <mergeCell ref="X72:Y72"/>
    <mergeCell ref="Z72:AA72"/>
    <mergeCell ref="AB72:AC72"/>
    <mergeCell ref="AD72:AE72"/>
    <mergeCell ref="AH72:AI72"/>
    <mergeCell ref="AK72:AL72"/>
    <mergeCell ref="AO74:AP74"/>
    <mergeCell ref="AM72:AN72"/>
    <mergeCell ref="AO72:AP72"/>
    <mergeCell ref="AQ72:AR72"/>
    <mergeCell ref="X73:Y73"/>
    <mergeCell ref="Z73:AA73"/>
    <mergeCell ref="AB73:AC73"/>
    <mergeCell ref="AD73:AE73"/>
    <mergeCell ref="AH73:AI73"/>
    <mergeCell ref="AK73:AL73"/>
    <mergeCell ref="AQ74:AR74"/>
    <mergeCell ref="AO73:AP73"/>
    <mergeCell ref="AQ73:AR73"/>
    <mergeCell ref="X74:Y74"/>
    <mergeCell ref="Z74:AA74"/>
    <mergeCell ref="AB74:AC74"/>
    <mergeCell ref="AD74:AE74"/>
    <mergeCell ref="AH74:AI74"/>
    <mergeCell ref="AK74:AL74"/>
    <mergeCell ref="AM74:AN74"/>
    <mergeCell ref="AM75:AN75"/>
    <mergeCell ref="AO75:AP75"/>
    <mergeCell ref="AQ75:AR75"/>
    <mergeCell ref="X75:Y75"/>
    <mergeCell ref="Z75:AA75"/>
    <mergeCell ref="AB75:AC75"/>
    <mergeCell ref="AD75:AE75"/>
    <mergeCell ref="AH75:AI75"/>
    <mergeCell ref="AK75:AL75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S79"/>
  <sheetViews>
    <sheetView zoomScale="70" zoomScaleNormal="70" zoomScalePageLayoutView="0" workbookViewId="0" topLeftCell="A1">
      <pane ySplit="18" topLeftCell="A19" activePane="bottomLeft" state="frozen"/>
      <selection pane="topLeft" activeCell="Z60" sqref="Z60:AA60"/>
      <selection pane="bottomLeft" activeCell="R45" sqref="R45:S45"/>
    </sheetView>
  </sheetViews>
  <sheetFormatPr defaultColWidth="9.140625" defaultRowHeight="12.75"/>
  <cols>
    <col min="1" max="2" width="5.28125" style="0" customWidth="1"/>
    <col min="3" max="4" width="4.28125" style="0" customWidth="1"/>
    <col min="5" max="6" width="5.28125" style="0" customWidth="1"/>
    <col min="7" max="8" width="4.28125" style="0" customWidth="1"/>
    <col min="9" max="9" width="8.7109375" style="0" customWidth="1"/>
    <col min="10" max="10" width="13.7109375" style="0" customWidth="1"/>
    <col min="11" max="12" width="4.28125" style="0" customWidth="1"/>
    <col min="13" max="13" width="8.7109375" style="0" customWidth="1"/>
    <col min="14" max="15" width="4.28125" style="0" customWidth="1"/>
    <col min="16" max="17" width="5.28125" style="0" customWidth="1"/>
    <col min="18" max="19" width="4.28125" style="0" customWidth="1"/>
    <col min="20" max="21" width="5.28125" style="0" customWidth="1"/>
    <col min="22" max="22" width="11.7109375" style="0" customWidth="1"/>
    <col min="23" max="23" width="8.57421875" style="0" customWidth="1"/>
    <col min="24" max="25" width="5.28125" style="0" customWidth="1"/>
    <col min="26" max="27" width="4.28125" style="0" customWidth="1"/>
    <col min="28" max="29" width="5.28125" style="0" customWidth="1"/>
    <col min="30" max="31" width="4.28125" style="0" customWidth="1"/>
    <col min="32" max="32" width="8.7109375" style="0" customWidth="1"/>
    <col min="33" max="33" width="13.7109375" style="0" customWidth="1"/>
    <col min="34" max="35" width="4.28125" style="0" customWidth="1"/>
    <col min="36" max="36" width="8.7109375" style="0" customWidth="1"/>
    <col min="37" max="38" width="4.28125" style="0" customWidth="1"/>
    <col min="39" max="40" width="5.28125" style="0" customWidth="1"/>
    <col min="41" max="42" width="4.28125" style="0" customWidth="1"/>
    <col min="43" max="44" width="5.28125" style="0" customWidth="1"/>
    <col min="45" max="45" width="11.7109375" style="0" customWidth="1"/>
    <col min="46" max="46" width="5.7109375" style="0" customWidth="1"/>
  </cols>
  <sheetData>
    <row r="1" spans="1:45" ht="12.75" customHeight="1">
      <c r="A1" s="171" t="s">
        <v>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3"/>
      <c r="W1" s="1"/>
      <c r="X1" s="214" t="s">
        <v>1</v>
      </c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215"/>
    </row>
    <row r="2" spans="1:45" ht="12.75" customHeight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  <c r="W2" s="2"/>
      <c r="X2" s="216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217"/>
    </row>
    <row r="3" spans="1:45" ht="12.75" customHeight="1" thickBot="1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6"/>
      <c r="W3" s="2"/>
      <c r="X3" s="216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217"/>
    </row>
    <row r="4" spans="1:45" ht="12.75" customHeight="1">
      <c r="A4" s="177"/>
      <c r="B4" s="178"/>
      <c r="C4" s="180"/>
      <c r="D4" s="181"/>
      <c r="E4" s="219" t="s">
        <v>54</v>
      </c>
      <c r="F4" s="220"/>
      <c r="G4" s="220"/>
      <c r="H4" s="220"/>
      <c r="I4" s="220"/>
      <c r="J4" s="220"/>
      <c r="K4" s="221"/>
      <c r="L4" s="219" t="s">
        <v>50</v>
      </c>
      <c r="M4" s="220"/>
      <c r="N4" s="220"/>
      <c r="O4" s="220"/>
      <c r="P4" s="220"/>
      <c r="Q4" s="220"/>
      <c r="R4" s="220"/>
      <c r="S4" s="221"/>
      <c r="T4" s="185"/>
      <c r="U4" s="186"/>
      <c r="V4" s="187"/>
      <c r="W4" s="2"/>
      <c r="X4" s="218"/>
      <c r="Y4" s="186"/>
      <c r="Z4" s="180"/>
      <c r="AA4" s="181"/>
      <c r="AB4" s="219" t="s">
        <v>55</v>
      </c>
      <c r="AC4" s="220"/>
      <c r="AD4" s="220"/>
      <c r="AE4" s="220"/>
      <c r="AF4" s="220"/>
      <c r="AG4" s="220"/>
      <c r="AH4" s="221"/>
      <c r="AI4" s="219" t="s">
        <v>56</v>
      </c>
      <c r="AJ4" s="220"/>
      <c r="AK4" s="220"/>
      <c r="AL4" s="220"/>
      <c r="AM4" s="220"/>
      <c r="AN4" s="220"/>
      <c r="AO4" s="220"/>
      <c r="AP4" s="221"/>
      <c r="AQ4" s="185"/>
      <c r="AR4" s="186"/>
      <c r="AS4" s="225"/>
    </row>
    <row r="5" spans="1:45" ht="12.75" customHeight="1" thickBot="1">
      <c r="A5" s="179"/>
      <c r="B5" s="178"/>
      <c r="C5" s="180"/>
      <c r="D5" s="181"/>
      <c r="E5" s="222"/>
      <c r="F5" s="223"/>
      <c r="G5" s="223"/>
      <c r="H5" s="223"/>
      <c r="I5" s="223"/>
      <c r="J5" s="223"/>
      <c r="K5" s="224"/>
      <c r="L5" s="222"/>
      <c r="M5" s="223"/>
      <c r="N5" s="223"/>
      <c r="O5" s="223"/>
      <c r="P5" s="223"/>
      <c r="Q5" s="223"/>
      <c r="R5" s="223"/>
      <c r="S5" s="224"/>
      <c r="T5" s="185"/>
      <c r="U5" s="186"/>
      <c r="V5" s="187"/>
      <c r="W5" s="2"/>
      <c r="X5" s="185"/>
      <c r="Y5" s="186"/>
      <c r="Z5" s="180"/>
      <c r="AA5" s="181"/>
      <c r="AB5" s="222"/>
      <c r="AC5" s="223"/>
      <c r="AD5" s="223"/>
      <c r="AE5" s="223"/>
      <c r="AF5" s="223"/>
      <c r="AG5" s="223"/>
      <c r="AH5" s="224"/>
      <c r="AI5" s="222"/>
      <c r="AJ5" s="223"/>
      <c r="AK5" s="223"/>
      <c r="AL5" s="223"/>
      <c r="AM5" s="223"/>
      <c r="AN5" s="223"/>
      <c r="AO5" s="223"/>
      <c r="AP5" s="224"/>
      <c r="AQ5" s="185"/>
      <c r="AR5" s="186"/>
      <c r="AS5" s="225"/>
    </row>
    <row r="6" spans="1:45" ht="12.75" customHeight="1" thickBot="1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90"/>
      <c r="W6" s="2"/>
      <c r="X6" s="20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210"/>
    </row>
    <row r="7" spans="1:45" ht="12.75" customHeight="1">
      <c r="A7" s="191" t="s">
        <v>2</v>
      </c>
      <c r="B7" s="160"/>
      <c r="C7" s="160"/>
      <c r="D7" s="160"/>
      <c r="E7" s="160"/>
      <c r="F7" s="160"/>
      <c r="G7" s="160"/>
      <c r="H7" s="160"/>
      <c r="I7" s="161"/>
      <c r="J7" s="156" t="s">
        <v>3</v>
      </c>
      <c r="K7" s="157"/>
      <c r="L7" s="158"/>
      <c r="M7" s="159" t="s">
        <v>5</v>
      </c>
      <c r="N7" s="160"/>
      <c r="O7" s="160"/>
      <c r="P7" s="160"/>
      <c r="Q7" s="160"/>
      <c r="R7" s="160"/>
      <c r="S7" s="160"/>
      <c r="T7" s="160"/>
      <c r="U7" s="161"/>
      <c r="V7" s="165" t="s">
        <v>0</v>
      </c>
      <c r="W7" s="2"/>
      <c r="X7" s="159" t="s">
        <v>2</v>
      </c>
      <c r="Y7" s="160"/>
      <c r="Z7" s="160"/>
      <c r="AA7" s="160"/>
      <c r="AB7" s="160"/>
      <c r="AC7" s="160"/>
      <c r="AD7" s="160"/>
      <c r="AE7" s="160"/>
      <c r="AF7" s="161"/>
      <c r="AG7" s="156" t="s">
        <v>3</v>
      </c>
      <c r="AH7" s="157"/>
      <c r="AI7" s="158"/>
      <c r="AJ7" s="159" t="s">
        <v>5</v>
      </c>
      <c r="AK7" s="160"/>
      <c r="AL7" s="160"/>
      <c r="AM7" s="160"/>
      <c r="AN7" s="160"/>
      <c r="AO7" s="160"/>
      <c r="AP7" s="160"/>
      <c r="AQ7" s="160"/>
      <c r="AR7" s="161"/>
      <c r="AS7" s="211" t="s">
        <v>0</v>
      </c>
    </row>
    <row r="8" spans="1:45" ht="12.75" customHeight="1" thickBot="1">
      <c r="A8" s="192"/>
      <c r="B8" s="169"/>
      <c r="C8" s="169"/>
      <c r="D8" s="169"/>
      <c r="E8" s="169"/>
      <c r="F8" s="169"/>
      <c r="G8" s="169"/>
      <c r="H8" s="169"/>
      <c r="I8" s="170"/>
      <c r="J8" s="168" t="s">
        <v>4</v>
      </c>
      <c r="K8" s="169"/>
      <c r="L8" s="170"/>
      <c r="M8" s="162"/>
      <c r="N8" s="163"/>
      <c r="O8" s="163"/>
      <c r="P8" s="163"/>
      <c r="Q8" s="163"/>
      <c r="R8" s="163"/>
      <c r="S8" s="163"/>
      <c r="T8" s="163"/>
      <c r="U8" s="164"/>
      <c r="V8" s="166"/>
      <c r="W8" s="2"/>
      <c r="X8" s="168"/>
      <c r="Y8" s="169"/>
      <c r="Z8" s="169"/>
      <c r="AA8" s="169"/>
      <c r="AB8" s="169"/>
      <c r="AC8" s="169"/>
      <c r="AD8" s="169"/>
      <c r="AE8" s="169"/>
      <c r="AF8" s="170"/>
      <c r="AG8" s="168" t="s">
        <v>4</v>
      </c>
      <c r="AH8" s="169"/>
      <c r="AI8" s="170"/>
      <c r="AJ8" s="162"/>
      <c r="AK8" s="163"/>
      <c r="AL8" s="163"/>
      <c r="AM8" s="163"/>
      <c r="AN8" s="163"/>
      <c r="AO8" s="163"/>
      <c r="AP8" s="163"/>
      <c r="AQ8" s="163"/>
      <c r="AR8" s="164"/>
      <c r="AS8" s="212"/>
    </row>
    <row r="9" spans="1:45" ht="12.75" customHeight="1">
      <c r="A9" s="150" t="s">
        <v>6</v>
      </c>
      <c r="B9" s="140" t="s">
        <v>7</v>
      </c>
      <c r="C9" s="150" t="s">
        <v>8</v>
      </c>
      <c r="D9" s="140" t="s">
        <v>9</v>
      </c>
      <c r="E9" s="150" t="s">
        <v>7</v>
      </c>
      <c r="F9" s="140" t="s">
        <v>10</v>
      </c>
      <c r="G9" s="150" t="s">
        <v>11</v>
      </c>
      <c r="H9" s="140" t="s">
        <v>12</v>
      </c>
      <c r="I9" s="147" t="s">
        <v>13</v>
      </c>
      <c r="J9" s="147" t="s">
        <v>14</v>
      </c>
      <c r="K9" s="153" t="s">
        <v>15</v>
      </c>
      <c r="L9" s="140" t="s">
        <v>16</v>
      </c>
      <c r="M9" s="147" t="s">
        <v>13</v>
      </c>
      <c r="N9" s="143" t="s">
        <v>11</v>
      </c>
      <c r="O9" s="140" t="s">
        <v>12</v>
      </c>
      <c r="P9" s="143" t="s">
        <v>7</v>
      </c>
      <c r="Q9" s="140" t="s">
        <v>10</v>
      </c>
      <c r="R9" s="143" t="s">
        <v>8</v>
      </c>
      <c r="S9" s="140" t="s">
        <v>9</v>
      </c>
      <c r="T9" s="143" t="s">
        <v>6</v>
      </c>
      <c r="U9" s="140" t="s">
        <v>7</v>
      </c>
      <c r="V9" s="166"/>
      <c r="W9" s="2"/>
      <c r="X9" s="153" t="s">
        <v>6</v>
      </c>
      <c r="Y9" s="140" t="s">
        <v>7</v>
      </c>
      <c r="Z9" s="150" t="s">
        <v>8</v>
      </c>
      <c r="AA9" s="140" t="s">
        <v>9</v>
      </c>
      <c r="AB9" s="150" t="s">
        <v>7</v>
      </c>
      <c r="AC9" s="140" t="s">
        <v>10</v>
      </c>
      <c r="AD9" s="150" t="s">
        <v>11</v>
      </c>
      <c r="AE9" s="140" t="s">
        <v>12</v>
      </c>
      <c r="AF9" s="147" t="s">
        <v>13</v>
      </c>
      <c r="AG9" s="147" t="s">
        <v>14</v>
      </c>
      <c r="AH9" s="153" t="s">
        <v>15</v>
      </c>
      <c r="AI9" s="140" t="s">
        <v>16</v>
      </c>
      <c r="AJ9" s="147" t="s">
        <v>13</v>
      </c>
      <c r="AK9" s="143" t="s">
        <v>11</v>
      </c>
      <c r="AL9" s="140" t="s">
        <v>12</v>
      </c>
      <c r="AM9" s="143" t="s">
        <v>7</v>
      </c>
      <c r="AN9" s="140" t="s">
        <v>10</v>
      </c>
      <c r="AO9" s="143" t="s">
        <v>8</v>
      </c>
      <c r="AP9" s="140" t="s">
        <v>9</v>
      </c>
      <c r="AQ9" s="143" t="s">
        <v>6</v>
      </c>
      <c r="AR9" s="140" t="s">
        <v>7</v>
      </c>
      <c r="AS9" s="212"/>
    </row>
    <row r="10" spans="1:45" ht="12.75" customHeight="1">
      <c r="A10" s="151"/>
      <c r="B10" s="141"/>
      <c r="C10" s="151"/>
      <c r="D10" s="141"/>
      <c r="E10" s="151"/>
      <c r="F10" s="141"/>
      <c r="G10" s="151"/>
      <c r="H10" s="141"/>
      <c r="I10" s="148"/>
      <c r="J10" s="148"/>
      <c r="K10" s="154"/>
      <c r="L10" s="141"/>
      <c r="M10" s="148"/>
      <c r="N10" s="144"/>
      <c r="O10" s="141"/>
      <c r="P10" s="144"/>
      <c r="Q10" s="141"/>
      <c r="R10" s="144"/>
      <c r="S10" s="141"/>
      <c r="T10" s="144"/>
      <c r="U10" s="141"/>
      <c r="V10" s="166"/>
      <c r="W10" s="2"/>
      <c r="X10" s="154"/>
      <c r="Y10" s="141"/>
      <c r="Z10" s="151"/>
      <c r="AA10" s="141"/>
      <c r="AB10" s="151"/>
      <c r="AC10" s="141"/>
      <c r="AD10" s="151"/>
      <c r="AE10" s="141"/>
      <c r="AF10" s="148"/>
      <c r="AG10" s="148"/>
      <c r="AH10" s="154"/>
      <c r="AI10" s="141"/>
      <c r="AJ10" s="148"/>
      <c r="AK10" s="144"/>
      <c r="AL10" s="141"/>
      <c r="AM10" s="144"/>
      <c r="AN10" s="141"/>
      <c r="AO10" s="144"/>
      <c r="AP10" s="141"/>
      <c r="AQ10" s="144"/>
      <c r="AR10" s="141"/>
      <c r="AS10" s="212"/>
    </row>
    <row r="11" spans="1:45" ht="12.75" customHeight="1">
      <c r="A11" s="151"/>
      <c r="B11" s="141"/>
      <c r="C11" s="151"/>
      <c r="D11" s="141"/>
      <c r="E11" s="151"/>
      <c r="F11" s="141"/>
      <c r="G11" s="151"/>
      <c r="H11" s="141"/>
      <c r="I11" s="148"/>
      <c r="J11" s="148"/>
      <c r="K11" s="154"/>
      <c r="L11" s="141"/>
      <c r="M11" s="148"/>
      <c r="N11" s="144"/>
      <c r="O11" s="141"/>
      <c r="P11" s="144"/>
      <c r="Q11" s="141"/>
      <c r="R11" s="144"/>
      <c r="S11" s="141"/>
      <c r="T11" s="144"/>
      <c r="U11" s="141"/>
      <c r="V11" s="166"/>
      <c r="W11" s="2"/>
      <c r="X11" s="154"/>
      <c r="Y11" s="141"/>
      <c r="Z11" s="151"/>
      <c r="AA11" s="141"/>
      <c r="AB11" s="151"/>
      <c r="AC11" s="141"/>
      <c r="AD11" s="151"/>
      <c r="AE11" s="141"/>
      <c r="AF11" s="148"/>
      <c r="AG11" s="148"/>
      <c r="AH11" s="154"/>
      <c r="AI11" s="141"/>
      <c r="AJ11" s="148"/>
      <c r="AK11" s="144"/>
      <c r="AL11" s="141"/>
      <c r="AM11" s="144"/>
      <c r="AN11" s="141"/>
      <c r="AO11" s="144"/>
      <c r="AP11" s="141"/>
      <c r="AQ11" s="144"/>
      <c r="AR11" s="141"/>
      <c r="AS11" s="212"/>
    </row>
    <row r="12" spans="1:45" ht="12.75" customHeight="1">
      <c r="A12" s="151"/>
      <c r="B12" s="141"/>
      <c r="C12" s="151"/>
      <c r="D12" s="141"/>
      <c r="E12" s="151"/>
      <c r="F12" s="141"/>
      <c r="G12" s="151"/>
      <c r="H12" s="141"/>
      <c r="I12" s="148"/>
      <c r="J12" s="148"/>
      <c r="K12" s="154"/>
      <c r="L12" s="141"/>
      <c r="M12" s="148"/>
      <c r="N12" s="144"/>
      <c r="O12" s="141"/>
      <c r="P12" s="144"/>
      <c r="Q12" s="141"/>
      <c r="R12" s="144"/>
      <c r="S12" s="141"/>
      <c r="T12" s="144"/>
      <c r="U12" s="141"/>
      <c r="V12" s="166"/>
      <c r="W12" s="2"/>
      <c r="X12" s="154"/>
      <c r="Y12" s="141"/>
      <c r="Z12" s="151"/>
      <c r="AA12" s="141"/>
      <c r="AB12" s="151"/>
      <c r="AC12" s="141"/>
      <c r="AD12" s="151"/>
      <c r="AE12" s="141"/>
      <c r="AF12" s="148"/>
      <c r="AG12" s="148"/>
      <c r="AH12" s="154"/>
      <c r="AI12" s="141"/>
      <c r="AJ12" s="148"/>
      <c r="AK12" s="144"/>
      <c r="AL12" s="141"/>
      <c r="AM12" s="144"/>
      <c r="AN12" s="141"/>
      <c r="AO12" s="144"/>
      <c r="AP12" s="141"/>
      <c r="AQ12" s="144"/>
      <c r="AR12" s="141"/>
      <c r="AS12" s="212"/>
    </row>
    <row r="13" spans="1:45" ht="12.75" customHeight="1">
      <c r="A13" s="151"/>
      <c r="B13" s="141"/>
      <c r="C13" s="151"/>
      <c r="D13" s="141"/>
      <c r="E13" s="151"/>
      <c r="F13" s="141"/>
      <c r="G13" s="151"/>
      <c r="H13" s="141"/>
      <c r="I13" s="148"/>
      <c r="J13" s="148"/>
      <c r="K13" s="154"/>
      <c r="L13" s="141"/>
      <c r="M13" s="148"/>
      <c r="N13" s="144"/>
      <c r="O13" s="141"/>
      <c r="P13" s="144"/>
      <c r="Q13" s="141"/>
      <c r="R13" s="144"/>
      <c r="S13" s="141"/>
      <c r="T13" s="144"/>
      <c r="U13" s="141"/>
      <c r="V13" s="166"/>
      <c r="W13" s="2"/>
      <c r="X13" s="154"/>
      <c r="Y13" s="141"/>
      <c r="Z13" s="151"/>
      <c r="AA13" s="141"/>
      <c r="AB13" s="151"/>
      <c r="AC13" s="141"/>
      <c r="AD13" s="151"/>
      <c r="AE13" s="141"/>
      <c r="AF13" s="148"/>
      <c r="AG13" s="148"/>
      <c r="AH13" s="154"/>
      <c r="AI13" s="141"/>
      <c r="AJ13" s="148"/>
      <c r="AK13" s="144"/>
      <c r="AL13" s="141"/>
      <c r="AM13" s="144"/>
      <c r="AN13" s="141"/>
      <c r="AO13" s="144"/>
      <c r="AP13" s="141"/>
      <c r="AQ13" s="144"/>
      <c r="AR13" s="141"/>
      <c r="AS13" s="212"/>
    </row>
    <row r="14" spans="1:45" ht="12.75" customHeight="1">
      <c r="A14" s="151"/>
      <c r="B14" s="141"/>
      <c r="C14" s="151"/>
      <c r="D14" s="141"/>
      <c r="E14" s="151"/>
      <c r="F14" s="141"/>
      <c r="G14" s="151"/>
      <c r="H14" s="141"/>
      <c r="I14" s="148"/>
      <c r="J14" s="148"/>
      <c r="K14" s="154"/>
      <c r="L14" s="141"/>
      <c r="M14" s="148"/>
      <c r="N14" s="144"/>
      <c r="O14" s="141"/>
      <c r="P14" s="144"/>
      <c r="Q14" s="141"/>
      <c r="R14" s="144"/>
      <c r="S14" s="141"/>
      <c r="T14" s="144"/>
      <c r="U14" s="141"/>
      <c r="V14" s="166"/>
      <c r="W14" s="2"/>
      <c r="X14" s="154"/>
      <c r="Y14" s="141"/>
      <c r="Z14" s="151"/>
      <c r="AA14" s="141"/>
      <c r="AB14" s="151"/>
      <c r="AC14" s="141"/>
      <c r="AD14" s="151"/>
      <c r="AE14" s="141"/>
      <c r="AF14" s="148"/>
      <c r="AG14" s="148"/>
      <c r="AH14" s="154"/>
      <c r="AI14" s="141"/>
      <c r="AJ14" s="148"/>
      <c r="AK14" s="144"/>
      <c r="AL14" s="141"/>
      <c r="AM14" s="144"/>
      <c r="AN14" s="141"/>
      <c r="AO14" s="144"/>
      <c r="AP14" s="141"/>
      <c r="AQ14" s="144"/>
      <c r="AR14" s="141"/>
      <c r="AS14" s="212"/>
    </row>
    <row r="15" spans="1:45" ht="12.75" customHeight="1">
      <c r="A15" s="151"/>
      <c r="B15" s="141"/>
      <c r="C15" s="151"/>
      <c r="D15" s="141"/>
      <c r="E15" s="151"/>
      <c r="F15" s="141"/>
      <c r="G15" s="151"/>
      <c r="H15" s="141"/>
      <c r="I15" s="148"/>
      <c r="J15" s="148"/>
      <c r="K15" s="154"/>
      <c r="L15" s="141"/>
      <c r="M15" s="148"/>
      <c r="N15" s="144"/>
      <c r="O15" s="141"/>
      <c r="P15" s="144"/>
      <c r="Q15" s="141"/>
      <c r="R15" s="144"/>
      <c r="S15" s="141"/>
      <c r="T15" s="144"/>
      <c r="U15" s="141"/>
      <c r="V15" s="166"/>
      <c r="W15" s="2"/>
      <c r="X15" s="154"/>
      <c r="Y15" s="141"/>
      <c r="Z15" s="151"/>
      <c r="AA15" s="141"/>
      <c r="AB15" s="151"/>
      <c r="AC15" s="141"/>
      <c r="AD15" s="151"/>
      <c r="AE15" s="141"/>
      <c r="AF15" s="148"/>
      <c r="AG15" s="148"/>
      <c r="AH15" s="154"/>
      <c r="AI15" s="141"/>
      <c r="AJ15" s="148"/>
      <c r="AK15" s="144"/>
      <c r="AL15" s="141"/>
      <c r="AM15" s="144"/>
      <c r="AN15" s="141"/>
      <c r="AO15" s="144"/>
      <c r="AP15" s="141"/>
      <c r="AQ15" s="144"/>
      <c r="AR15" s="141"/>
      <c r="AS15" s="212"/>
    </row>
    <row r="16" spans="1:45" ht="12.75" customHeight="1">
      <c r="A16" s="151"/>
      <c r="B16" s="141"/>
      <c r="C16" s="151"/>
      <c r="D16" s="141"/>
      <c r="E16" s="151"/>
      <c r="F16" s="141"/>
      <c r="G16" s="151"/>
      <c r="H16" s="141"/>
      <c r="I16" s="148"/>
      <c r="J16" s="148"/>
      <c r="K16" s="154"/>
      <c r="L16" s="141"/>
      <c r="M16" s="148"/>
      <c r="N16" s="144"/>
      <c r="O16" s="141"/>
      <c r="P16" s="144"/>
      <c r="Q16" s="141"/>
      <c r="R16" s="144"/>
      <c r="S16" s="141"/>
      <c r="T16" s="144"/>
      <c r="U16" s="141"/>
      <c r="V16" s="166"/>
      <c r="W16" s="2"/>
      <c r="X16" s="154"/>
      <c r="Y16" s="141"/>
      <c r="Z16" s="151"/>
      <c r="AA16" s="141"/>
      <c r="AB16" s="151"/>
      <c r="AC16" s="141"/>
      <c r="AD16" s="151"/>
      <c r="AE16" s="141"/>
      <c r="AF16" s="148"/>
      <c r="AG16" s="148"/>
      <c r="AH16" s="154"/>
      <c r="AI16" s="141"/>
      <c r="AJ16" s="148"/>
      <c r="AK16" s="144"/>
      <c r="AL16" s="141"/>
      <c r="AM16" s="144"/>
      <c r="AN16" s="141"/>
      <c r="AO16" s="144"/>
      <c r="AP16" s="141"/>
      <c r="AQ16" s="144"/>
      <c r="AR16" s="141"/>
      <c r="AS16" s="212"/>
    </row>
    <row r="17" spans="1:45" ht="12.75" customHeight="1">
      <c r="A17" s="151"/>
      <c r="B17" s="141"/>
      <c r="C17" s="151"/>
      <c r="D17" s="141"/>
      <c r="E17" s="151"/>
      <c r="F17" s="141"/>
      <c r="G17" s="151"/>
      <c r="H17" s="141"/>
      <c r="I17" s="148"/>
      <c r="J17" s="148"/>
      <c r="K17" s="154"/>
      <c r="L17" s="141"/>
      <c r="M17" s="148"/>
      <c r="N17" s="144"/>
      <c r="O17" s="141"/>
      <c r="P17" s="144"/>
      <c r="Q17" s="141"/>
      <c r="R17" s="144"/>
      <c r="S17" s="141"/>
      <c r="T17" s="144"/>
      <c r="U17" s="141"/>
      <c r="V17" s="166"/>
      <c r="W17" s="2"/>
      <c r="X17" s="154"/>
      <c r="Y17" s="141"/>
      <c r="Z17" s="151"/>
      <c r="AA17" s="141"/>
      <c r="AB17" s="151"/>
      <c r="AC17" s="141"/>
      <c r="AD17" s="151"/>
      <c r="AE17" s="141"/>
      <c r="AF17" s="148"/>
      <c r="AG17" s="148"/>
      <c r="AH17" s="154"/>
      <c r="AI17" s="141"/>
      <c r="AJ17" s="148"/>
      <c r="AK17" s="144"/>
      <c r="AL17" s="141"/>
      <c r="AM17" s="144"/>
      <c r="AN17" s="141"/>
      <c r="AO17" s="144"/>
      <c r="AP17" s="141"/>
      <c r="AQ17" s="144"/>
      <c r="AR17" s="141"/>
      <c r="AS17" s="212"/>
    </row>
    <row r="18" spans="1:45" ht="12.75" customHeight="1" thickBot="1">
      <c r="A18" s="152"/>
      <c r="B18" s="142"/>
      <c r="C18" s="152"/>
      <c r="D18" s="142"/>
      <c r="E18" s="152"/>
      <c r="F18" s="142"/>
      <c r="G18" s="152"/>
      <c r="H18" s="142"/>
      <c r="I18" s="149"/>
      <c r="J18" s="149"/>
      <c r="K18" s="155"/>
      <c r="L18" s="142"/>
      <c r="M18" s="149"/>
      <c r="N18" s="145"/>
      <c r="O18" s="142"/>
      <c r="P18" s="145"/>
      <c r="Q18" s="142"/>
      <c r="R18" s="145"/>
      <c r="S18" s="142"/>
      <c r="T18" s="145"/>
      <c r="U18" s="142"/>
      <c r="V18" s="167"/>
      <c r="W18" s="2"/>
      <c r="X18" s="155"/>
      <c r="Y18" s="142"/>
      <c r="Z18" s="152"/>
      <c r="AA18" s="142"/>
      <c r="AB18" s="152"/>
      <c r="AC18" s="142"/>
      <c r="AD18" s="152"/>
      <c r="AE18" s="142"/>
      <c r="AF18" s="149"/>
      <c r="AG18" s="149"/>
      <c r="AH18" s="155"/>
      <c r="AI18" s="142"/>
      <c r="AJ18" s="149"/>
      <c r="AK18" s="145"/>
      <c r="AL18" s="142"/>
      <c r="AM18" s="145"/>
      <c r="AN18" s="142"/>
      <c r="AO18" s="145"/>
      <c r="AP18" s="142"/>
      <c r="AQ18" s="145"/>
      <c r="AR18" s="142"/>
      <c r="AS18" s="213"/>
    </row>
    <row r="19" spans="1:45" s="6" customFormat="1" ht="12.75" customHeight="1">
      <c r="A19" s="146"/>
      <c r="B19" s="139"/>
      <c r="C19" s="138"/>
      <c r="D19" s="139"/>
      <c r="E19" s="138"/>
      <c r="F19" s="139"/>
      <c r="G19" s="138"/>
      <c r="H19" s="139"/>
      <c r="I19" s="4"/>
      <c r="J19" s="5"/>
      <c r="K19" s="138"/>
      <c r="L19" s="139"/>
      <c r="M19" s="4"/>
      <c r="N19" s="138"/>
      <c r="O19" s="139"/>
      <c r="P19" s="138"/>
      <c r="Q19" s="139"/>
      <c r="R19" s="138"/>
      <c r="S19" s="139"/>
      <c r="T19" s="138"/>
      <c r="U19" s="139"/>
      <c r="V19" s="4"/>
      <c r="W19" s="3"/>
      <c r="X19" s="138"/>
      <c r="Y19" s="139"/>
      <c r="Z19" s="138"/>
      <c r="AA19" s="139"/>
      <c r="AB19" s="138"/>
      <c r="AC19" s="139"/>
      <c r="AD19" s="138"/>
      <c r="AE19" s="139"/>
      <c r="AF19" s="4"/>
      <c r="AG19" s="5"/>
      <c r="AH19" s="138"/>
      <c r="AI19" s="139"/>
      <c r="AJ19" s="4"/>
      <c r="AK19" s="138"/>
      <c r="AL19" s="139"/>
      <c r="AM19" s="138"/>
      <c r="AN19" s="139"/>
      <c r="AO19" s="138"/>
      <c r="AP19" s="139"/>
      <c r="AQ19" s="138"/>
      <c r="AR19" s="139"/>
      <c r="AS19" s="77"/>
    </row>
    <row r="20" spans="1:45" s="6" customFormat="1" ht="12.75" customHeight="1">
      <c r="A20" s="104">
        <f>'US 224 RAMP D MASTER'!A25</f>
        <v>784.3499999999999</v>
      </c>
      <c r="B20" s="105"/>
      <c r="C20" s="232">
        <f>'US 224 RAMP D MASTER'!C25:D25</f>
        <v>0</v>
      </c>
      <c r="D20" s="227"/>
      <c r="E20" s="106">
        <f>'US 224 RAMP D MASTER'!E25</f>
        <v>0.56</v>
      </c>
      <c r="F20" s="107"/>
      <c r="G20" s="106">
        <f>'US 224 RAMP D MASTER'!G25</f>
        <v>0.035</v>
      </c>
      <c r="H20" s="107"/>
      <c r="I20" s="61">
        <f>'US 224 RAMP D MASTER'!I25</f>
        <v>16</v>
      </c>
      <c r="J20" s="31">
        <f>'US 224 RAMP D MASTER'!J25</f>
        <v>92900</v>
      </c>
      <c r="K20" s="104">
        <f>'US 224 RAMP D MASTER'!K25</f>
        <v>783.79</v>
      </c>
      <c r="L20" s="105"/>
      <c r="M20" s="35"/>
      <c r="N20" s="106"/>
      <c r="O20" s="107"/>
      <c r="P20" s="106"/>
      <c r="Q20" s="107"/>
      <c r="R20" s="230"/>
      <c r="S20" s="207"/>
      <c r="T20" s="104"/>
      <c r="U20" s="105"/>
      <c r="V20" s="42">
        <f>'US 224 RAMP D MASTER'!V25</f>
        <v>0</v>
      </c>
      <c r="W20" s="3"/>
      <c r="X20" s="104">
        <f>'US 224 RAMP D MASTER'!$A41</f>
        <v>778.7382873722865</v>
      </c>
      <c r="Y20" s="105"/>
      <c r="Z20" s="232" t="str">
        <f>'US 224 RAMP D MASTER'!C41</f>
        <v>840:1</v>
      </c>
      <c r="AA20" s="227"/>
      <c r="AB20" s="106">
        <f>'US 224 RAMP D MASTER'!$E41</f>
        <v>0.4915338868744453</v>
      </c>
      <c r="AC20" s="107"/>
      <c r="AD20" s="106">
        <f>'US 224 RAMP D MASTER'!$G41</f>
        <v>0.030720867929652833</v>
      </c>
      <c r="AE20" s="107"/>
      <c r="AF20" s="61">
        <f>'US 224 RAMP D MASTER'!$I41</f>
        <v>16</v>
      </c>
      <c r="AG20" s="75">
        <f>'US 224 RAMP D MASTER'!$J41</f>
        <v>93239.4318</v>
      </c>
      <c r="AH20" s="104">
        <f>'US 224 RAMP D MASTER'!$K41</f>
        <v>778.2467534854121</v>
      </c>
      <c r="AI20" s="105"/>
      <c r="AJ20" s="35"/>
      <c r="AK20" s="106"/>
      <c r="AL20" s="107"/>
      <c r="AM20" s="106"/>
      <c r="AN20" s="107"/>
      <c r="AO20" s="206"/>
      <c r="AP20" s="207"/>
      <c r="AQ20" s="104"/>
      <c r="AR20" s="105"/>
      <c r="AS20" s="78" t="str">
        <f>'US 224 RAMP D MASTER'!V41</f>
        <v>PCC</v>
      </c>
    </row>
    <row r="21" spans="1:45" s="6" customFormat="1" ht="12.75" customHeight="1">
      <c r="A21" s="104">
        <f>'US 224 RAMP D MASTER'!A26</f>
        <v>783.605525</v>
      </c>
      <c r="B21" s="105"/>
      <c r="C21" s="232">
        <f>'US 224 RAMP D MASTER'!C26:D26</f>
        <v>0</v>
      </c>
      <c r="D21" s="227"/>
      <c r="E21" s="106">
        <f>'US 224 RAMP D MASTER'!E26</f>
        <v>0.56</v>
      </c>
      <c r="F21" s="107"/>
      <c r="G21" s="106">
        <f>'US 224 RAMP D MASTER'!G26</f>
        <v>0.035</v>
      </c>
      <c r="H21" s="107"/>
      <c r="I21" s="61">
        <f>'US 224 RAMP D MASTER'!I26</f>
        <v>16</v>
      </c>
      <c r="J21" s="31">
        <f>'US 224 RAMP D MASTER'!J26</f>
        <v>92925</v>
      </c>
      <c r="K21" s="104">
        <f>'US 224 RAMP D MASTER'!K26</f>
        <v>783.045525</v>
      </c>
      <c r="L21" s="105"/>
      <c r="M21" s="35"/>
      <c r="N21" s="106"/>
      <c r="O21" s="107"/>
      <c r="P21" s="106"/>
      <c r="Q21" s="107"/>
      <c r="R21" s="230"/>
      <c r="S21" s="207"/>
      <c r="T21" s="104"/>
      <c r="U21" s="105"/>
      <c r="V21" s="42">
        <f>'US 224 RAMP D MASTER'!V26</f>
        <v>0</v>
      </c>
      <c r="W21" s="3"/>
      <c r="X21" s="104">
        <f>'US 224 RAMP D MASTER'!$A42</f>
        <v>778.72812137722</v>
      </c>
      <c r="Y21" s="105"/>
      <c r="Z21" s="232" t="str">
        <f>'US 224 RAMP D MASTER'!C42</f>
        <v>840:1</v>
      </c>
      <c r="AA21" s="227"/>
      <c r="AB21" s="106">
        <f>'US 224 RAMP D MASTER'!$E42</f>
        <v>0.4789505664091219</v>
      </c>
      <c r="AC21" s="107"/>
      <c r="AD21" s="106">
        <f>'US 224 RAMP D MASTER'!$G42</f>
        <v>0.02993441040057012</v>
      </c>
      <c r="AE21" s="107"/>
      <c r="AF21" s="61">
        <f>'US 224 RAMP D MASTER'!$I42</f>
        <v>16</v>
      </c>
      <c r="AG21" s="31">
        <f>'US 224 RAMP D MASTER'!$J42</f>
        <v>93250</v>
      </c>
      <c r="AH21" s="104">
        <f>'US 224 RAMP D MASTER'!$K42</f>
        <v>778.2491708108108</v>
      </c>
      <c r="AI21" s="105"/>
      <c r="AJ21" s="35"/>
      <c r="AK21" s="106"/>
      <c r="AL21" s="107"/>
      <c r="AM21" s="106"/>
      <c r="AN21" s="107"/>
      <c r="AO21" s="206"/>
      <c r="AP21" s="207"/>
      <c r="AQ21" s="104"/>
      <c r="AR21" s="105"/>
      <c r="AS21" s="78">
        <f>'US 224 RAMP D MASTER'!V42</f>
        <v>0</v>
      </c>
    </row>
    <row r="22" spans="1:45" s="6" customFormat="1" ht="12.75" customHeight="1">
      <c r="A22" s="104">
        <f>'US 224 RAMP D MASTER'!A27</f>
        <v>783.4566</v>
      </c>
      <c r="B22" s="105"/>
      <c r="C22" s="232">
        <f>'US 224 RAMP D MASTER'!C27:D27</f>
        <v>0</v>
      </c>
      <c r="D22" s="227"/>
      <c r="E22" s="106">
        <f>'US 224 RAMP D MASTER'!E27</f>
        <v>0.56</v>
      </c>
      <c r="F22" s="107"/>
      <c r="G22" s="106">
        <f>'US 224 RAMP D MASTER'!G27</f>
        <v>0.035</v>
      </c>
      <c r="H22" s="107"/>
      <c r="I22" s="61">
        <f>'US 224 RAMP D MASTER'!I27</f>
        <v>16</v>
      </c>
      <c r="J22" s="31">
        <f>'US 224 RAMP D MASTER'!J27</f>
        <v>92930</v>
      </c>
      <c r="K22" s="104">
        <f>'US 224 RAMP D MASTER'!K27</f>
        <v>782.8966</v>
      </c>
      <c r="L22" s="105"/>
      <c r="M22" s="35"/>
      <c r="N22" s="106"/>
      <c r="O22" s="107"/>
      <c r="P22" s="106"/>
      <c r="Q22" s="107"/>
      <c r="R22" s="230"/>
      <c r="S22" s="207"/>
      <c r="T22" s="104"/>
      <c r="U22" s="105"/>
      <c r="V22" s="42">
        <f>'US 224 RAMP D MASTER'!V27</f>
        <v>0</v>
      </c>
      <c r="W22" s="3"/>
      <c r="X22" s="104">
        <f>'US 224 RAMP D MASTER'!$A43</f>
        <v>778.7464650756746</v>
      </c>
      <c r="Y22" s="105"/>
      <c r="Z22" s="232" t="str">
        <f>'US 224 RAMP D MASTER'!C43</f>
        <v>840:1</v>
      </c>
      <c r="AA22" s="227"/>
      <c r="AB22" s="106">
        <f>'US 224 RAMP D MASTER'!$E43</f>
        <v>0.44918362297189923</v>
      </c>
      <c r="AC22" s="107"/>
      <c r="AD22" s="106">
        <f>'US 224 RAMP D MASTER'!$G43</f>
        <v>0.028073976435743702</v>
      </c>
      <c r="AE22" s="107"/>
      <c r="AF22" s="61">
        <f>'US 224 RAMP D MASTER'!$I43</f>
        <v>16</v>
      </c>
      <c r="AG22" s="31">
        <f>'US 224 RAMP D MASTER'!$J43</f>
        <v>93275</v>
      </c>
      <c r="AH22" s="104">
        <f>'US 224 RAMP D MASTER'!$K43</f>
        <v>778.2972814527027</v>
      </c>
      <c r="AI22" s="105"/>
      <c r="AJ22" s="35"/>
      <c r="AK22" s="106"/>
      <c r="AL22" s="107"/>
      <c r="AM22" s="106"/>
      <c r="AN22" s="107"/>
      <c r="AO22" s="206"/>
      <c r="AP22" s="207"/>
      <c r="AQ22" s="104"/>
      <c r="AR22" s="105"/>
      <c r="AS22" s="78">
        <f>'US 224 RAMP D MASTER'!V43</f>
        <v>0</v>
      </c>
    </row>
    <row r="23" spans="1:45" s="6" customFormat="1" ht="12.75" customHeight="1">
      <c r="A23" s="104">
        <f>'US 224 RAMP D MASTER'!A28</f>
        <v>782.8800897297297</v>
      </c>
      <c r="B23" s="105"/>
      <c r="C23" s="232">
        <f>'US 224 RAMP D MASTER'!C28:D28</f>
        <v>0</v>
      </c>
      <c r="D23" s="227"/>
      <c r="E23" s="106">
        <f>'US 224 RAMP D MASTER'!E28</f>
        <v>0.56</v>
      </c>
      <c r="F23" s="107"/>
      <c r="G23" s="106">
        <f>'US 224 RAMP D MASTER'!G28</f>
        <v>0.035</v>
      </c>
      <c r="H23" s="107"/>
      <c r="I23" s="61">
        <f>'US 224 RAMP D MASTER'!I28</f>
        <v>16</v>
      </c>
      <c r="J23" s="31">
        <f>'US 224 RAMP D MASTER'!J28</f>
        <v>92950</v>
      </c>
      <c r="K23" s="104">
        <f>'US 224 RAMP D MASTER'!K28</f>
        <v>782.3200897297297</v>
      </c>
      <c r="L23" s="105"/>
      <c r="M23" s="35"/>
      <c r="N23" s="106"/>
      <c r="O23" s="107"/>
      <c r="P23" s="106"/>
      <c r="Q23" s="107"/>
      <c r="R23" s="230"/>
      <c r="S23" s="207"/>
      <c r="T23" s="104"/>
      <c r="U23" s="105"/>
      <c r="V23" s="42">
        <f>'US 224 RAMP D MASTER'!V28</f>
        <v>0</v>
      </c>
      <c r="W23" s="3"/>
      <c r="X23" s="104">
        <f>'US 224 RAMP D MASTER'!$A44</f>
        <v>778.7841844951688</v>
      </c>
      <c r="Y23" s="105"/>
      <c r="Z23" s="232" t="str">
        <f>'US 224 RAMP D MASTER'!C44</f>
        <v>840:1</v>
      </c>
      <c r="AA23" s="227"/>
      <c r="AB23" s="106">
        <f>'US 224 RAMP D MASTER'!$E44</f>
        <v>0.432</v>
      </c>
      <c r="AC23" s="107"/>
      <c r="AD23" s="106">
        <f>'US 224 RAMP D MASTER'!$G44</f>
        <v>0.027</v>
      </c>
      <c r="AE23" s="107"/>
      <c r="AF23" s="61">
        <f>'US 224 RAMP D MASTER'!$I44</f>
        <v>16</v>
      </c>
      <c r="AG23" s="75">
        <f>'US 224 RAMP D MASTER'!$J44</f>
        <v>93289.4318</v>
      </c>
      <c r="AH23" s="104">
        <f>'US 224 RAMP D MASTER'!$K44</f>
        <v>778.3521844951688</v>
      </c>
      <c r="AI23" s="105"/>
      <c r="AJ23" s="35"/>
      <c r="AK23" s="106"/>
      <c r="AL23" s="107"/>
      <c r="AM23" s="106"/>
      <c r="AN23" s="107"/>
      <c r="AO23" s="206"/>
      <c r="AP23" s="207"/>
      <c r="AQ23" s="104"/>
      <c r="AR23" s="105"/>
      <c r="AS23" s="78" t="str">
        <f>'US 224 RAMP D MASTER'!V44</f>
        <v>FS</v>
      </c>
    </row>
    <row r="24" spans="1:45" s="6" customFormat="1" ht="12.75" customHeight="1">
      <c r="A24" s="104">
        <f>'US 224 RAMP D MASTER'!A29</f>
        <v>782.2130855067568</v>
      </c>
      <c r="B24" s="105"/>
      <c r="C24" s="232">
        <f>'US 224 RAMP D MASTER'!C29:D29</f>
        <v>0</v>
      </c>
      <c r="D24" s="227"/>
      <c r="E24" s="106">
        <f>'US 224 RAMP D MASTER'!E29</f>
        <v>0.56</v>
      </c>
      <c r="F24" s="107"/>
      <c r="G24" s="106">
        <f>'US 224 RAMP D MASTER'!G29</f>
        <v>0.035</v>
      </c>
      <c r="H24" s="107"/>
      <c r="I24" s="61">
        <f>'US 224 RAMP D MASTER'!I29</f>
        <v>16</v>
      </c>
      <c r="J24" s="31">
        <f>'US 224 RAMP D MASTER'!J29</f>
        <v>92975</v>
      </c>
      <c r="K24" s="104">
        <f>'US 224 RAMP D MASTER'!K29</f>
        <v>781.6530855067568</v>
      </c>
      <c r="L24" s="105"/>
      <c r="M24" s="35"/>
      <c r="N24" s="106"/>
      <c r="O24" s="107"/>
      <c r="P24" s="106"/>
      <c r="Q24" s="107"/>
      <c r="R24" s="230"/>
      <c r="S24" s="207"/>
      <c r="T24" s="104"/>
      <c r="U24" s="105"/>
      <c r="V24" s="42">
        <f>'US 224 RAMP D MASTER'!V29</f>
        <v>0</v>
      </c>
      <c r="W24" s="3"/>
      <c r="X24" s="104">
        <f>'US 224 RAMP D MASTER'!$A45</f>
        <v>778.836985</v>
      </c>
      <c r="Y24" s="105"/>
      <c r="Z24" s="232">
        <f>'US 224 RAMP D MASTER'!C45</f>
        <v>0</v>
      </c>
      <c r="AA24" s="227"/>
      <c r="AB24" s="106">
        <f>'US 224 RAMP D MASTER'!$E45</f>
        <v>0.432</v>
      </c>
      <c r="AC24" s="107"/>
      <c r="AD24" s="106">
        <f>'US 224 RAMP D MASTER'!$G45</f>
        <v>0.027</v>
      </c>
      <c r="AE24" s="107"/>
      <c r="AF24" s="61">
        <f>'US 224 RAMP D MASTER'!$I45</f>
        <v>16</v>
      </c>
      <c r="AG24" s="31">
        <f>'US 224 RAMP D MASTER'!$J45</f>
        <v>93300</v>
      </c>
      <c r="AH24" s="104">
        <f>'US 224 RAMP D MASTER'!$K45</f>
        <v>778.404985</v>
      </c>
      <c r="AI24" s="105"/>
      <c r="AJ24" s="35"/>
      <c r="AK24" s="106"/>
      <c r="AL24" s="107"/>
      <c r="AM24" s="106"/>
      <c r="AN24" s="107"/>
      <c r="AO24" s="206"/>
      <c r="AP24" s="207"/>
      <c r="AQ24" s="104"/>
      <c r="AR24" s="105"/>
      <c r="AS24" s="78">
        <f>'US 224 RAMP D MASTER'!V45</f>
        <v>0</v>
      </c>
    </row>
    <row r="25" spans="1:45" s="6" customFormat="1" ht="12.75" customHeight="1">
      <c r="A25" s="104">
        <f>'US 224 RAMP D MASTER'!A30</f>
        <v>781.6056741891892</v>
      </c>
      <c r="B25" s="105"/>
      <c r="C25" s="232">
        <f>'US 224 RAMP D MASTER'!C30:D30</f>
        <v>0</v>
      </c>
      <c r="D25" s="227"/>
      <c r="E25" s="106">
        <f>'US 224 RAMP D MASTER'!E30</f>
        <v>0.56</v>
      </c>
      <c r="F25" s="107"/>
      <c r="G25" s="106">
        <f>'US 224 RAMP D MASTER'!G30</f>
        <v>0.035</v>
      </c>
      <c r="H25" s="107"/>
      <c r="I25" s="61">
        <f>'US 224 RAMP D MASTER'!I30</f>
        <v>16</v>
      </c>
      <c r="J25" s="31">
        <f>'US 224 RAMP D MASTER'!J30</f>
        <v>93000</v>
      </c>
      <c r="K25" s="104">
        <f>'US 224 RAMP D MASTER'!K30</f>
        <v>781.0456741891893</v>
      </c>
      <c r="L25" s="105"/>
      <c r="M25" s="35"/>
      <c r="N25" s="106"/>
      <c r="O25" s="107"/>
      <c r="P25" s="106"/>
      <c r="Q25" s="107"/>
      <c r="R25" s="230"/>
      <c r="S25" s="207"/>
      <c r="T25" s="104"/>
      <c r="U25" s="105"/>
      <c r="V25" s="42">
        <f>'US 224 RAMP D MASTER'!V30</f>
        <v>0</v>
      </c>
      <c r="W25" s="3"/>
      <c r="X25" s="104">
        <f>'US 224 RAMP D MASTER'!$A46</f>
        <v>778.9911</v>
      </c>
      <c r="Y25" s="105"/>
      <c r="Z25" s="232">
        <f>'US 224 RAMP D MASTER'!C46</f>
        <v>0</v>
      </c>
      <c r="AA25" s="227"/>
      <c r="AB25" s="106">
        <f>'US 224 RAMP D MASTER'!$E46</f>
        <v>0.432</v>
      </c>
      <c r="AC25" s="107"/>
      <c r="AD25" s="106">
        <f>'US 224 RAMP D MASTER'!$G46</f>
        <v>0.027</v>
      </c>
      <c r="AE25" s="107"/>
      <c r="AF25" s="61">
        <f>'US 224 RAMP D MASTER'!$I46</f>
        <v>16</v>
      </c>
      <c r="AG25" s="31">
        <f>'US 224 RAMP D MASTER'!$J46</f>
        <v>93325</v>
      </c>
      <c r="AH25" s="104">
        <f>'US 224 RAMP D MASTER'!$K46</f>
        <v>778.5591</v>
      </c>
      <c r="AI25" s="105"/>
      <c r="AJ25" s="35"/>
      <c r="AK25" s="106"/>
      <c r="AL25" s="107"/>
      <c r="AM25" s="106"/>
      <c r="AN25" s="107"/>
      <c r="AO25" s="206"/>
      <c r="AP25" s="207"/>
      <c r="AQ25" s="104"/>
      <c r="AR25" s="105"/>
      <c r="AS25" s="78">
        <f>'US 224 RAMP D MASTER'!V46</f>
        <v>0</v>
      </c>
    </row>
    <row r="26" spans="1:45" s="6" customFormat="1" ht="12.75" customHeight="1">
      <c r="A26" s="104">
        <f>'US 224 RAMP D MASTER'!A31</f>
        <v>781.0578557770269</v>
      </c>
      <c r="B26" s="105"/>
      <c r="C26" s="232">
        <f>'US 224 RAMP D MASTER'!C31:D31</f>
        <v>0</v>
      </c>
      <c r="D26" s="227"/>
      <c r="E26" s="106">
        <f>'US 224 RAMP D MASTER'!E31</f>
        <v>0.56</v>
      </c>
      <c r="F26" s="107"/>
      <c r="G26" s="106">
        <f>'US 224 RAMP D MASTER'!G31</f>
        <v>0.035</v>
      </c>
      <c r="H26" s="107"/>
      <c r="I26" s="61">
        <f>'US 224 RAMP D MASTER'!I31</f>
        <v>16</v>
      </c>
      <c r="J26" s="31">
        <f>'US 224 RAMP D MASTER'!J31</f>
        <v>93025</v>
      </c>
      <c r="K26" s="104">
        <f>'US 224 RAMP D MASTER'!K31</f>
        <v>780.497855777027</v>
      </c>
      <c r="L26" s="105"/>
      <c r="M26" s="35"/>
      <c r="N26" s="106"/>
      <c r="O26" s="107"/>
      <c r="P26" s="106"/>
      <c r="Q26" s="107"/>
      <c r="R26" s="230"/>
      <c r="S26" s="207"/>
      <c r="T26" s="104"/>
      <c r="U26" s="105"/>
      <c r="V26" s="42">
        <f>'US 224 RAMP D MASTER'!V31</f>
        <v>0</v>
      </c>
      <c r="W26" s="3"/>
      <c r="X26" s="104">
        <f>'US 224 RAMP D MASTER'!$A47</f>
        <v>779.1452</v>
      </c>
      <c r="Y26" s="105"/>
      <c r="Z26" s="232">
        <f>'US 224 RAMP D MASTER'!C47</f>
        <v>0</v>
      </c>
      <c r="AA26" s="227"/>
      <c r="AB26" s="106">
        <f>'US 224 RAMP D MASTER'!$E47</f>
        <v>0.432</v>
      </c>
      <c r="AC26" s="107"/>
      <c r="AD26" s="106">
        <f>'US 224 RAMP D MASTER'!$G47</f>
        <v>0.027</v>
      </c>
      <c r="AE26" s="107"/>
      <c r="AF26" s="61">
        <f>'US 224 RAMP D MASTER'!$I47</f>
        <v>16</v>
      </c>
      <c r="AG26" s="31">
        <f>'US 224 RAMP D MASTER'!$J47</f>
        <v>93350</v>
      </c>
      <c r="AH26" s="104">
        <f>'US 224 RAMP D MASTER'!$K47</f>
        <v>778.7132</v>
      </c>
      <c r="AI26" s="105"/>
      <c r="AJ26" s="35"/>
      <c r="AK26" s="106"/>
      <c r="AL26" s="107"/>
      <c r="AM26" s="106"/>
      <c r="AN26" s="107"/>
      <c r="AO26" s="206"/>
      <c r="AP26" s="207"/>
      <c r="AQ26" s="104"/>
      <c r="AR26" s="105"/>
      <c r="AS26" s="78">
        <f>'US 224 RAMP D MASTER'!V47</f>
        <v>0</v>
      </c>
    </row>
    <row r="27" spans="1:45" s="6" customFormat="1" ht="12.75" customHeight="1">
      <c r="A27" s="104">
        <f>'US 224 RAMP D MASTER'!A32</f>
        <v>780.5696302702702</v>
      </c>
      <c r="B27" s="105"/>
      <c r="C27" s="232">
        <f>'US 224 RAMP D MASTER'!C32:D32</f>
        <v>0</v>
      </c>
      <c r="D27" s="227"/>
      <c r="E27" s="106">
        <f>'US 224 RAMP D MASTER'!E32</f>
        <v>0.56</v>
      </c>
      <c r="F27" s="107"/>
      <c r="G27" s="106">
        <f>'US 224 RAMP D MASTER'!G32</f>
        <v>0.035</v>
      </c>
      <c r="H27" s="107"/>
      <c r="I27" s="61">
        <f>'US 224 RAMP D MASTER'!I32</f>
        <v>16</v>
      </c>
      <c r="J27" s="31">
        <f>'US 224 RAMP D MASTER'!J32</f>
        <v>93050</v>
      </c>
      <c r="K27" s="104">
        <f>'US 224 RAMP D MASTER'!K32</f>
        <v>780.0096302702702</v>
      </c>
      <c r="L27" s="105"/>
      <c r="M27" s="35"/>
      <c r="N27" s="106"/>
      <c r="O27" s="107"/>
      <c r="P27" s="106"/>
      <c r="Q27" s="107"/>
      <c r="R27" s="230"/>
      <c r="S27" s="207"/>
      <c r="T27" s="104"/>
      <c r="U27" s="105"/>
      <c r="V27" s="42">
        <f>'US 224 RAMP D MASTER'!V32</f>
        <v>0</v>
      </c>
      <c r="W27" s="3"/>
      <c r="X27" s="104">
        <f>'US 224 RAMP D MASTER'!$A48</f>
        <v>779.2993</v>
      </c>
      <c r="Y27" s="105"/>
      <c r="Z27" s="232">
        <f>'US 224 RAMP D MASTER'!C48</f>
        <v>0</v>
      </c>
      <c r="AA27" s="227"/>
      <c r="AB27" s="106">
        <f>'US 224 RAMP D MASTER'!$E48</f>
        <v>0.432</v>
      </c>
      <c r="AC27" s="107"/>
      <c r="AD27" s="106">
        <f>'US 224 RAMP D MASTER'!$G48</f>
        <v>0.027</v>
      </c>
      <c r="AE27" s="107"/>
      <c r="AF27" s="61">
        <f>'US 224 RAMP D MASTER'!$I48</f>
        <v>16</v>
      </c>
      <c r="AG27" s="31">
        <f>'US 224 RAMP D MASTER'!$J48</f>
        <v>93375</v>
      </c>
      <c r="AH27" s="104">
        <f>'US 224 RAMP D MASTER'!$K48</f>
        <v>778.8673</v>
      </c>
      <c r="AI27" s="105"/>
      <c r="AJ27" s="35"/>
      <c r="AK27" s="106"/>
      <c r="AL27" s="107"/>
      <c r="AM27" s="106"/>
      <c r="AN27" s="107"/>
      <c r="AO27" s="206"/>
      <c r="AP27" s="207"/>
      <c r="AQ27" s="104"/>
      <c r="AR27" s="105"/>
      <c r="AS27" s="78">
        <f>'US 224 RAMP D MASTER'!V48</f>
        <v>0</v>
      </c>
    </row>
    <row r="28" spans="1:45" s="6" customFormat="1" ht="12.75" customHeight="1">
      <c r="A28" s="104">
        <f>'US 224 RAMP D MASTER'!A33</f>
        <v>780.1409976689189</v>
      </c>
      <c r="B28" s="105"/>
      <c r="C28" s="232">
        <f>'US 224 RAMP D MASTER'!C33:D33</f>
        <v>0</v>
      </c>
      <c r="D28" s="227"/>
      <c r="E28" s="106">
        <f>'US 224 RAMP D MASTER'!E33</f>
        <v>0.56</v>
      </c>
      <c r="F28" s="107"/>
      <c r="G28" s="106">
        <f>'US 224 RAMP D MASTER'!G33</f>
        <v>0.035</v>
      </c>
      <c r="H28" s="107"/>
      <c r="I28" s="61">
        <f>'US 224 RAMP D MASTER'!I33</f>
        <v>16</v>
      </c>
      <c r="J28" s="31">
        <f>'US 224 RAMP D MASTER'!J33</f>
        <v>93075</v>
      </c>
      <c r="K28" s="104">
        <f>'US 224 RAMP D MASTER'!K33</f>
        <v>779.5809976689189</v>
      </c>
      <c r="L28" s="105"/>
      <c r="M28" s="35"/>
      <c r="N28" s="106"/>
      <c r="O28" s="107"/>
      <c r="P28" s="106"/>
      <c r="Q28" s="107"/>
      <c r="R28" s="230"/>
      <c r="S28" s="207"/>
      <c r="T28" s="104"/>
      <c r="U28" s="105"/>
      <c r="V28" s="42">
        <f>'US 224 RAMP D MASTER'!V33</f>
        <v>0</v>
      </c>
      <c r="W28" s="3"/>
      <c r="X28" s="104">
        <f>'US 224 RAMP D MASTER'!$A49</f>
        <v>779.4534</v>
      </c>
      <c r="Y28" s="105"/>
      <c r="Z28" s="232">
        <f>'US 224 RAMP D MASTER'!C49</f>
        <v>0</v>
      </c>
      <c r="AA28" s="227"/>
      <c r="AB28" s="106">
        <f>'US 224 RAMP D MASTER'!$E49</f>
        <v>0.432</v>
      </c>
      <c r="AC28" s="107"/>
      <c r="AD28" s="106">
        <f>'US 224 RAMP D MASTER'!$G49</f>
        <v>0.027</v>
      </c>
      <c r="AE28" s="107"/>
      <c r="AF28" s="61">
        <f>'US 224 RAMP D MASTER'!$I49</f>
        <v>16</v>
      </c>
      <c r="AG28" s="31">
        <f>'US 224 RAMP D MASTER'!$J49</f>
        <v>93400</v>
      </c>
      <c r="AH28" s="104">
        <f>'US 224 RAMP D MASTER'!$K49</f>
        <v>779.0214</v>
      </c>
      <c r="AI28" s="105"/>
      <c r="AJ28" s="35"/>
      <c r="AK28" s="106"/>
      <c r="AL28" s="107"/>
      <c r="AM28" s="106"/>
      <c r="AN28" s="107"/>
      <c r="AO28" s="206"/>
      <c r="AP28" s="207"/>
      <c r="AQ28" s="104"/>
      <c r="AR28" s="105"/>
      <c r="AS28" s="78">
        <f>'US 224 RAMP D MASTER'!V49</f>
        <v>0</v>
      </c>
    </row>
    <row r="29" spans="1:45" s="6" customFormat="1" ht="12.75" customHeight="1">
      <c r="A29" s="104">
        <f>'US 224 RAMP D MASTER'!A34</f>
        <v>779.771957972973</v>
      </c>
      <c r="B29" s="105"/>
      <c r="C29" s="232">
        <f>'US 224 RAMP D MASTER'!C34:D34</f>
        <v>0</v>
      </c>
      <c r="D29" s="227"/>
      <c r="E29" s="106">
        <f>'US 224 RAMP D MASTER'!E34</f>
        <v>0.56</v>
      </c>
      <c r="F29" s="107"/>
      <c r="G29" s="106">
        <f>'US 224 RAMP D MASTER'!G34</f>
        <v>0.035</v>
      </c>
      <c r="H29" s="107"/>
      <c r="I29" s="61">
        <f>'US 224 RAMP D MASTER'!I34</f>
        <v>16</v>
      </c>
      <c r="J29" s="31">
        <f>'US 224 RAMP D MASTER'!J34</f>
        <v>93100</v>
      </c>
      <c r="K29" s="104">
        <f>'US 224 RAMP D MASTER'!K34</f>
        <v>779.2119579729731</v>
      </c>
      <c r="L29" s="105"/>
      <c r="M29" s="35"/>
      <c r="N29" s="106"/>
      <c r="O29" s="107"/>
      <c r="P29" s="106"/>
      <c r="Q29" s="107"/>
      <c r="R29" s="230"/>
      <c r="S29" s="207"/>
      <c r="T29" s="104"/>
      <c r="U29" s="105"/>
      <c r="V29" s="42">
        <f>'US 224 RAMP D MASTER'!V34</f>
        <v>0</v>
      </c>
      <c r="W29" s="3"/>
      <c r="X29" s="104">
        <f>'US 224 RAMP D MASTER'!$A50</f>
        <v>779.599075</v>
      </c>
      <c r="Y29" s="105"/>
      <c r="Z29" s="232">
        <f>'US 224 RAMP D MASTER'!C50</f>
        <v>0</v>
      </c>
      <c r="AA29" s="227"/>
      <c r="AB29" s="106">
        <f>'US 224 RAMP D MASTER'!$E50</f>
        <v>0.432</v>
      </c>
      <c r="AC29" s="107"/>
      <c r="AD29" s="106">
        <f>'US 224 RAMP D MASTER'!$G50</f>
        <v>0.027</v>
      </c>
      <c r="AE29" s="107"/>
      <c r="AF29" s="61">
        <f>'US 224 RAMP D MASTER'!$I50</f>
        <v>16</v>
      </c>
      <c r="AG29" s="31">
        <f>'US 224 RAMP D MASTER'!$J50</f>
        <v>93425</v>
      </c>
      <c r="AH29" s="104">
        <f>'US 224 RAMP D MASTER'!$K50</f>
        <v>779.167075</v>
      </c>
      <c r="AI29" s="105"/>
      <c r="AJ29" s="35"/>
      <c r="AK29" s="106"/>
      <c r="AL29" s="107"/>
      <c r="AM29" s="106"/>
      <c r="AN29" s="107"/>
      <c r="AO29" s="230"/>
      <c r="AP29" s="207"/>
      <c r="AQ29" s="104"/>
      <c r="AR29" s="105"/>
      <c r="AS29" s="78">
        <f>'US 224 RAMP D MASTER'!V50</f>
        <v>0</v>
      </c>
    </row>
    <row r="30" spans="1:45" s="6" customFormat="1" ht="12.75" customHeight="1">
      <c r="A30" s="104">
        <f>'US 224 RAMP D MASTER'!A35</f>
        <v>779.4625111824324</v>
      </c>
      <c r="B30" s="105"/>
      <c r="C30" s="232">
        <f>'US 224 RAMP D MASTER'!C35:D35</f>
        <v>0</v>
      </c>
      <c r="D30" s="227"/>
      <c r="E30" s="106">
        <f>'US 224 RAMP D MASTER'!E35</f>
        <v>0.56</v>
      </c>
      <c r="F30" s="107"/>
      <c r="G30" s="106">
        <f>'US 224 RAMP D MASTER'!G35</f>
        <v>0.035</v>
      </c>
      <c r="H30" s="107"/>
      <c r="I30" s="61">
        <f>'US 224 RAMP D MASTER'!I35</f>
        <v>16</v>
      </c>
      <c r="J30" s="31">
        <f>'US 224 RAMP D MASTER'!J35</f>
        <v>93125</v>
      </c>
      <c r="K30" s="104">
        <f>'US 224 RAMP D MASTER'!K35</f>
        <v>778.9025111824325</v>
      </c>
      <c r="L30" s="105"/>
      <c r="M30" s="35"/>
      <c r="N30" s="106"/>
      <c r="O30" s="107"/>
      <c r="P30" s="106"/>
      <c r="Q30" s="107"/>
      <c r="R30" s="206"/>
      <c r="S30" s="207"/>
      <c r="T30" s="104"/>
      <c r="U30" s="105"/>
      <c r="V30" s="42">
        <f>'US 224 RAMP D MASTER'!V35</f>
        <v>0</v>
      </c>
      <c r="W30" s="3"/>
      <c r="X30" s="104">
        <f>'US 224 RAMP D MASTER'!$A51</f>
        <v>779.74475</v>
      </c>
      <c r="Y30" s="105"/>
      <c r="Z30" s="232">
        <f>'US 224 RAMP D MASTER'!C51</f>
        <v>0</v>
      </c>
      <c r="AA30" s="227"/>
      <c r="AB30" s="106">
        <f>'US 224 RAMP D MASTER'!$E51</f>
        <v>0.432</v>
      </c>
      <c r="AC30" s="107"/>
      <c r="AD30" s="106">
        <f>'US 224 RAMP D MASTER'!$G51</f>
        <v>0.027</v>
      </c>
      <c r="AE30" s="107"/>
      <c r="AF30" s="61">
        <f>'US 224 RAMP D MASTER'!$I51</f>
        <v>16</v>
      </c>
      <c r="AG30" s="31">
        <f>'US 224 RAMP D MASTER'!$J51</f>
        <v>93450</v>
      </c>
      <c r="AH30" s="104">
        <f>'US 224 RAMP D MASTER'!$K51</f>
        <v>779.3127499999999</v>
      </c>
      <c r="AI30" s="105"/>
      <c r="AJ30" s="35"/>
      <c r="AK30" s="106"/>
      <c r="AL30" s="107"/>
      <c r="AM30" s="106"/>
      <c r="AN30" s="107"/>
      <c r="AO30" s="230"/>
      <c r="AP30" s="207"/>
      <c r="AQ30" s="104"/>
      <c r="AR30" s="105"/>
      <c r="AS30" s="78">
        <f>'US 224 RAMP D MASTER'!V51</f>
        <v>0</v>
      </c>
    </row>
    <row r="31" spans="1:45" s="6" customFormat="1" ht="12.75" customHeight="1">
      <c r="A31" s="104">
        <f>'US 224 RAMP D MASTER'!A36</f>
        <v>779.2126572972973</v>
      </c>
      <c r="B31" s="105"/>
      <c r="C31" s="232">
        <f>'US 224 RAMP D MASTER'!C36:D36</f>
        <v>0</v>
      </c>
      <c r="D31" s="227"/>
      <c r="E31" s="106">
        <f>'US 224 RAMP D MASTER'!E36</f>
        <v>0.56</v>
      </c>
      <c r="F31" s="107"/>
      <c r="G31" s="106">
        <f>'US 224 RAMP D MASTER'!G36</f>
        <v>0.035</v>
      </c>
      <c r="H31" s="107"/>
      <c r="I31" s="61">
        <f>'US 224 RAMP D MASTER'!I36</f>
        <v>16</v>
      </c>
      <c r="J31" s="31">
        <f>'US 224 RAMP D MASTER'!J36</f>
        <v>93150</v>
      </c>
      <c r="K31" s="104">
        <f>'US 224 RAMP D MASTER'!K36</f>
        <v>778.6526572972973</v>
      </c>
      <c r="L31" s="105"/>
      <c r="M31" s="35"/>
      <c r="N31" s="106"/>
      <c r="O31" s="107"/>
      <c r="P31" s="106"/>
      <c r="Q31" s="107"/>
      <c r="R31" s="206"/>
      <c r="S31" s="207"/>
      <c r="T31" s="104"/>
      <c r="U31" s="105"/>
      <c r="V31" s="42">
        <f>'US 224 RAMP D MASTER'!V36</f>
        <v>0</v>
      </c>
      <c r="W31" s="3"/>
      <c r="X31" s="104">
        <f>'US 224 RAMP D MASTER'!$A52</f>
        <v>779.8904249999999</v>
      </c>
      <c r="Y31" s="105"/>
      <c r="Z31" s="232">
        <f>'US 224 RAMP D MASTER'!C52</f>
        <v>0</v>
      </c>
      <c r="AA31" s="227"/>
      <c r="AB31" s="106">
        <f>'US 224 RAMP D MASTER'!$E52</f>
        <v>0.432</v>
      </c>
      <c r="AC31" s="107"/>
      <c r="AD31" s="106">
        <f>'US 224 RAMP D MASTER'!$G52</f>
        <v>0.027</v>
      </c>
      <c r="AE31" s="107"/>
      <c r="AF31" s="61">
        <f>'US 224 RAMP D MASTER'!$I52</f>
        <v>16</v>
      </c>
      <c r="AG31" s="31">
        <f>'US 224 RAMP D MASTER'!$J52</f>
        <v>93475</v>
      </c>
      <c r="AH31" s="104">
        <f>'US 224 RAMP D MASTER'!$K52</f>
        <v>779.4584249999999</v>
      </c>
      <c r="AI31" s="105"/>
      <c r="AJ31" s="35"/>
      <c r="AK31" s="106"/>
      <c r="AL31" s="107"/>
      <c r="AM31" s="106"/>
      <c r="AN31" s="107"/>
      <c r="AO31" s="230"/>
      <c r="AP31" s="207"/>
      <c r="AQ31" s="104"/>
      <c r="AR31" s="105"/>
      <c r="AS31" s="78">
        <f>'US 224 RAMP D MASTER'!V52</f>
        <v>0</v>
      </c>
    </row>
    <row r="32" spans="1:45" s="6" customFormat="1" ht="12.75" customHeight="1">
      <c r="A32" s="104">
        <f>'US 224 RAMP D MASTER'!A37</f>
        <v>779.0223963175675</v>
      </c>
      <c r="B32" s="105"/>
      <c r="C32" s="232">
        <f>'US 224 RAMP D MASTER'!C37:D37</f>
        <v>0</v>
      </c>
      <c r="D32" s="227"/>
      <c r="E32" s="106">
        <f>'US 224 RAMP D MASTER'!E37</f>
        <v>0.56</v>
      </c>
      <c r="F32" s="107"/>
      <c r="G32" s="106">
        <f>'US 224 RAMP D MASTER'!G37</f>
        <v>0.035</v>
      </c>
      <c r="H32" s="107"/>
      <c r="I32" s="61">
        <f>'US 224 RAMP D MASTER'!I37</f>
        <v>16</v>
      </c>
      <c r="J32" s="31">
        <f>'US 224 RAMP D MASTER'!J37</f>
        <v>93175</v>
      </c>
      <c r="K32" s="104">
        <f>'US 224 RAMP D MASTER'!K37</f>
        <v>778.4623963175676</v>
      </c>
      <c r="L32" s="105"/>
      <c r="M32" s="35"/>
      <c r="N32" s="106"/>
      <c r="O32" s="107"/>
      <c r="P32" s="106"/>
      <c r="Q32" s="107"/>
      <c r="R32" s="206"/>
      <c r="S32" s="207"/>
      <c r="T32" s="104"/>
      <c r="U32" s="105"/>
      <c r="V32" s="42">
        <f>'US 224 RAMP D MASTER'!V37</f>
        <v>0</v>
      </c>
      <c r="W32" s="3"/>
      <c r="X32" s="104">
        <f>'US 224 RAMP D MASTER'!$A53</f>
        <v>780.0361</v>
      </c>
      <c r="Y32" s="105"/>
      <c r="Z32" s="232">
        <f>'US 224 RAMP D MASTER'!C53</f>
        <v>0</v>
      </c>
      <c r="AA32" s="227"/>
      <c r="AB32" s="106">
        <f>'US 224 RAMP D MASTER'!$E53</f>
        <v>0.432</v>
      </c>
      <c r="AC32" s="107"/>
      <c r="AD32" s="106">
        <f>'US 224 RAMP D MASTER'!$G53</f>
        <v>0.027</v>
      </c>
      <c r="AE32" s="107"/>
      <c r="AF32" s="61">
        <f>'US 224 RAMP D MASTER'!$I53</f>
        <v>16</v>
      </c>
      <c r="AG32" s="31">
        <f>'US 224 RAMP D MASTER'!$J53</f>
        <v>93500</v>
      </c>
      <c r="AH32" s="104">
        <f>'US 224 RAMP D MASTER'!$K53</f>
        <v>779.6041</v>
      </c>
      <c r="AI32" s="105"/>
      <c r="AJ32" s="35"/>
      <c r="AK32" s="106"/>
      <c r="AL32" s="107"/>
      <c r="AM32" s="106"/>
      <c r="AN32" s="107"/>
      <c r="AO32" s="230"/>
      <c r="AP32" s="207"/>
      <c r="AQ32" s="104"/>
      <c r="AR32" s="105"/>
      <c r="AS32" s="78">
        <f>'US 224 RAMP D MASTER'!V53</f>
        <v>0</v>
      </c>
    </row>
    <row r="33" spans="1:45" s="6" customFormat="1" ht="12.75" customHeight="1">
      <c r="A33" s="104">
        <f>'US 224 RAMP D MASTER'!A38</f>
        <v>778.980205105334</v>
      </c>
      <c r="B33" s="105"/>
      <c r="C33" s="232" t="str">
        <f>'US 224 RAMP D MASTER'!C38:D38</f>
        <v>840:1</v>
      </c>
      <c r="D33" s="227"/>
      <c r="E33" s="106">
        <f>'US 224 RAMP D MASTER'!E38</f>
        <v>0.56</v>
      </c>
      <c r="F33" s="107"/>
      <c r="G33" s="106">
        <f>'US 224 RAMP D MASTER'!G38</f>
        <v>0.035</v>
      </c>
      <c r="H33" s="107"/>
      <c r="I33" s="61">
        <f>'US 224 RAMP D MASTER'!I38</f>
        <v>16</v>
      </c>
      <c r="J33" s="75">
        <f>'US 224 RAMP D MASTER'!J38</f>
        <v>93181.93</v>
      </c>
      <c r="K33" s="104">
        <f>'US 224 RAMP D MASTER'!K38</f>
        <v>778.420205105334</v>
      </c>
      <c r="L33" s="105"/>
      <c r="M33" s="35"/>
      <c r="N33" s="106"/>
      <c r="O33" s="107"/>
      <c r="P33" s="106"/>
      <c r="Q33" s="107"/>
      <c r="R33" s="206"/>
      <c r="S33" s="207"/>
      <c r="T33" s="104"/>
      <c r="U33" s="105"/>
      <c r="V33" s="42" t="str">
        <f>'US 224 RAMP D MASTER'!V38</f>
        <v>FS</v>
      </c>
      <c r="W33" s="3"/>
      <c r="X33" s="104">
        <f>'US 224 RAMP D MASTER'!$A54</f>
        <v>780.2137250000001</v>
      </c>
      <c r="Y33" s="105"/>
      <c r="Z33" s="232">
        <f>'US 224 RAMP D MASTER'!C54</f>
        <v>0</v>
      </c>
      <c r="AA33" s="227"/>
      <c r="AB33" s="106">
        <f>'US 224 RAMP D MASTER'!$E54</f>
        <v>0.432</v>
      </c>
      <c r="AC33" s="107"/>
      <c r="AD33" s="106">
        <f>'US 224 RAMP D MASTER'!$G54</f>
        <v>0.027</v>
      </c>
      <c r="AE33" s="107"/>
      <c r="AF33" s="61">
        <f>'US 224 RAMP D MASTER'!$I54</f>
        <v>16</v>
      </c>
      <c r="AG33" s="31">
        <f>'US 224 RAMP D MASTER'!$J54</f>
        <v>93525</v>
      </c>
      <c r="AH33" s="104">
        <f>'US 224 RAMP D MASTER'!$K54</f>
        <v>779.781725</v>
      </c>
      <c r="AI33" s="105"/>
      <c r="AJ33" s="35"/>
      <c r="AK33" s="106"/>
      <c r="AL33" s="107"/>
      <c r="AM33" s="106"/>
      <c r="AN33" s="107"/>
      <c r="AO33" s="230"/>
      <c r="AP33" s="207"/>
      <c r="AQ33" s="104"/>
      <c r="AR33" s="105"/>
      <c r="AS33" s="78">
        <f>'US 224 RAMP D MASTER'!V54</f>
        <v>0</v>
      </c>
    </row>
    <row r="34" spans="1:45" s="6" customFormat="1" ht="12.75" customHeight="1">
      <c r="A34" s="104">
        <f>'US 224 RAMP D MASTER'!A39</f>
        <v>778.8702126965268</v>
      </c>
      <c r="B34" s="105"/>
      <c r="C34" s="232" t="str">
        <f>'US 224 RAMP D MASTER'!C39:D39</f>
        <v>840:1</v>
      </c>
      <c r="D34" s="227"/>
      <c r="E34" s="106">
        <f>'US 224 RAMP D MASTER'!E39</f>
        <v>0.5384844532835672</v>
      </c>
      <c r="F34" s="107"/>
      <c r="G34" s="106">
        <f>'US 224 RAMP D MASTER'!G39</f>
        <v>0.03365527833022295</v>
      </c>
      <c r="H34" s="107"/>
      <c r="I34" s="61">
        <f>'US 224 RAMP D MASTER'!I39</f>
        <v>16</v>
      </c>
      <c r="J34" s="31">
        <f>'US 224 RAMP D MASTER'!J39</f>
        <v>93200</v>
      </c>
      <c r="K34" s="104">
        <f>'US 224 RAMP D MASTER'!K39</f>
        <v>778.3317282432432</v>
      </c>
      <c r="L34" s="105"/>
      <c r="M34" s="35"/>
      <c r="N34" s="106"/>
      <c r="O34" s="107"/>
      <c r="P34" s="106"/>
      <c r="Q34" s="107"/>
      <c r="R34" s="206"/>
      <c r="S34" s="207"/>
      <c r="T34" s="104"/>
      <c r="U34" s="105"/>
      <c r="V34" s="42">
        <f>'US 224 RAMP D MASTER'!V39</f>
        <v>0</v>
      </c>
      <c r="W34" s="3"/>
      <c r="X34" s="104">
        <f>'US 224 RAMP D MASTER'!$A55</f>
        <v>780.3304729390001</v>
      </c>
      <c r="Y34" s="105"/>
      <c r="Z34" s="232" t="str">
        <f>'US 224 RAMP D MASTER'!C55</f>
        <v>268:1</v>
      </c>
      <c r="AA34" s="227"/>
      <c r="AB34" s="106">
        <f>'US 224 RAMP D MASTER'!$E55</f>
        <v>0.432</v>
      </c>
      <c r="AC34" s="107"/>
      <c r="AD34" s="106">
        <f>'US 224 RAMP D MASTER'!$G55</f>
        <v>0.027</v>
      </c>
      <c r="AE34" s="107"/>
      <c r="AF34" s="61">
        <f>'US 224 RAMP D MASTER'!$I55</f>
        <v>16</v>
      </c>
      <c r="AG34" s="75">
        <f>'US 224 RAMP D MASTER'!$J55</f>
        <v>93541.4318</v>
      </c>
      <c r="AH34" s="104">
        <f>'US 224 RAMP D MASTER'!$K55</f>
        <v>779.898472939</v>
      </c>
      <c r="AI34" s="105"/>
      <c r="AJ34" s="35"/>
      <c r="AK34" s="106"/>
      <c r="AL34" s="107"/>
      <c r="AM34" s="106"/>
      <c r="AN34" s="107"/>
      <c r="AO34" s="230"/>
      <c r="AP34" s="207"/>
      <c r="AQ34" s="104"/>
      <c r="AR34" s="105"/>
      <c r="AS34" s="78" t="str">
        <f>'US 224 RAMP D MASTER'!V55</f>
        <v>FS</v>
      </c>
    </row>
    <row r="35" spans="1:45" s="6" customFormat="1" ht="12.75" customHeight="1">
      <c r="A35" s="104">
        <f>'US 224 RAMP D MASTER'!A40</f>
        <v>778.7693705841707</v>
      </c>
      <c r="B35" s="105"/>
      <c r="C35" s="232" t="str">
        <f>'US 224 RAMP D MASTER'!C40:D40</f>
        <v>840:1</v>
      </c>
      <c r="D35" s="227"/>
      <c r="E35" s="106">
        <f>'US 224 RAMP D MASTER'!E40</f>
        <v>0.5087175098463446</v>
      </c>
      <c r="F35" s="107"/>
      <c r="G35" s="106">
        <f>'US 224 RAMP D MASTER'!G40</f>
        <v>0.031794844365396535</v>
      </c>
      <c r="H35" s="107"/>
      <c r="I35" s="61">
        <f>'US 224 RAMP D MASTER'!I40</f>
        <v>16</v>
      </c>
      <c r="J35" s="31">
        <f>'US 224 RAMP D MASTER'!J40</f>
        <v>93225</v>
      </c>
      <c r="K35" s="104">
        <f>'US 224 RAMP D MASTER'!K40</f>
        <v>778.2606530743244</v>
      </c>
      <c r="L35" s="105"/>
      <c r="M35" s="35"/>
      <c r="N35" s="106"/>
      <c r="O35" s="107"/>
      <c r="P35" s="106"/>
      <c r="Q35" s="107"/>
      <c r="R35" s="206"/>
      <c r="S35" s="207"/>
      <c r="T35" s="104"/>
      <c r="U35" s="105"/>
      <c r="V35" s="42">
        <f>'US 224 RAMP D MASTER'!V40</f>
        <v>0</v>
      </c>
      <c r="W35" s="3"/>
      <c r="X35" s="104">
        <f>'US 224 RAMP D MASTER'!$A56</f>
        <v>780.3593620533334</v>
      </c>
      <c r="Y35" s="105"/>
      <c r="Z35" s="232" t="str">
        <f>'US 224 RAMP D MASTER'!C56</f>
        <v>268:1</v>
      </c>
      <c r="AA35" s="227"/>
      <c r="AB35" s="106">
        <f>'US 224 RAMP D MASTER'!$E56</f>
        <v>0.4000120533333548</v>
      </c>
      <c r="AC35" s="107"/>
      <c r="AD35" s="106">
        <f>'US 224 RAMP D MASTER'!$G56</f>
        <v>0.025000753333334676</v>
      </c>
      <c r="AE35" s="107"/>
      <c r="AF35" s="61">
        <f>'US 224 RAMP D MASTER'!$I56</f>
        <v>16</v>
      </c>
      <c r="AG35" s="31">
        <f>'US 224 RAMP D MASTER'!$J56</f>
        <v>93550</v>
      </c>
      <c r="AH35" s="104">
        <f>'US 224 RAMP D MASTER'!$K56</f>
        <v>779.95935</v>
      </c>
      <c r="AI35" s="105"/>
      <c r="AJ35" s="35"/>
      <c r="AK35" s="106"/>
      <c r="AL35" s="107"/>
      <c r="AM35" s="106"/>
      <c r="AN35" s="107"/>
      <c r="AO35" s="230"/>
      <c r="AP35" s="207"/>
      <c r="AQ35" s="104"/>
      <c r="AR35" s="105"/>
      <c r="AS35" s="78">
        <f>'US 224 RAMP D MASTER'!V56</f>
        <v>0</v>
      </c>
    </row>
    <row r="36" spans="1:45" s="6" customFormat="1" ht="12.75" customHeight="1">
      <c r="A36" s="104">
        <f>'US 224 RAMP D MASTER'!A41</f>
        <v>778.7382873722865</v>
      </c>
      <c r="B36" s="105"/>
      <c r="C36" s="232" t="str">
        <f>'US 224 RAMP D MASTER'!C41:D41</f>
        <v>840:1</v>
      </c>
      <c r="D36" s="227"/>
      <c r="E36" s="106">
        <f>'US 224 RAMP D MASTER'!$E$41</f>
        <v>0.4915338868744453</v>
      </c>
      <c r="F36" s="107"/>
      <c r="G36" s="106">
        <f>'US 224 RAMP D MASTER'!$G$41</f>
        <v>0.030720867929652833</v>
      </c>
      <c r="H36" s="107"/>
      <c r="I36" s="61">
        <f>'US 224 RAMP D MASTER'!$I$41</f>
        <v>16</v>
      </c>
      <c r="J36" s="75">
        <f>'US 224 RAMP D MASTER'!$J$41</f>
        <v>93239.4318</v>
      </c>
      <c r="K36" s="104">
        <f>'US 224 RAMP D MASTER'!K41</f>
        <v>778.2467534854121</v>
      </c>
      <c r="L36" s="105"/>
      <c r="M36" s="35"/>
      <c r="N36" s="106"/>
      <c r="O36" s="107"/>
      <c r="P36" s="106"/>
      <c r="Q36" s="107"/>
      <c r="R36" s="206"/>
      <c r="S36" s="207"/>
      <c r="T36" s="104"/>
      <c r="U36" s="105"/>
      <c r="V36" s="42" t="str">
        <f>'US 224 RAMP D MASTER'!V41</f>
        <v>PCC</v>
      </c>
      <c r="W36" s="3"/>
      <c r="X36" s="104">
        <f>'US 224 RAMP D MASTER'!$A57</f>
        <v>780.4316229390001</v>
      </c>
      <c r="Y36" s="105"/>
      <c r="Z36" s="232" t="str">
        <f>'US 224 RAMP D MASTER'!C57</f>
        <v>268:1</v>
      </c>
      <c r="AA36" s="227"/>
      <c r="AB36" s="106">
        <f>'US 224 RAMP D MASTER'!$E57</f>
        <v>0.32</v>
      </c>
      <c r="AC36" s="107"/>
      <c r="AD36" s="106">
        <f>'US 224 RAMP D MASTER'!$G57</f>
        <v>0.02</v>
      </c>
      <c r="AE36" s="107"/>
      <c r="AF36" s="61">
        <f>'US 224 RAMP D MASTER'!$I57</f>
        <v>16</v>
      </c>
      <c r="AG36" s="75">
        <f>'US 224 RAMP D MASTER'!$J57</f>
        <v>93571.4318</v>
      </c>
      <c r="AH36" s="104">
        <f>'US 224 RAMP D MASTER'!$K57</f>
        <v>780.1116229390001</v>
      </c>
      <c r="AI36" s="105"/>
      <c r="AJ36" s="35"/>
      <c r="AK36" s="106"/>
      <c r="AL36" s="107"/>
      <c r="AM36" s="106"/>
      <c r="AN36" s="107"/>
      <c r="AO36" s="230"/>
      <c r="AP36" s="207"/>
      <c r="AQ36" s="104"/>
      <c r="AR36" s="105"/>
      <c r="AS36" s="78" t="str">
        <f>'US 224 RAMP D MASTER'!V57</f>
        <v>PT</v>
      </c>
    </row>
    <row r="37" spans="1:45" s="6" customFormat="1" ht="12.75" customHeight="1">
      <c r="A37" s="104"/>
      <c r="B37" s="105"/>
      <c r="C37" s="193"/>
      <c r="D37" s="114"/>
      <c r="E37" s="106"/>
      <c r="F37" s="107"/>
      <c r="G37" s="106"/>
      <c r="H37" s="107"/>
      <c r="I37" s="35"/>
      <c r="J37" s="32"/>
      <c r="K37" s="104"/>
      <c r="L37" s="105"/>
      <c r="M37" s="35"/>
      <c r="N37" s="106"/>
      <c r="O37" s="107"/>
      <c r="P37" s="106"/>
      <c r="Q37" s="107"/>
      <c r="R37" s="230"/>
      <c r="S37" s="207"/>
      <c r="T37" s="104"/>
      <c r="U37" s="105"/>
      <c r="V37" s="42"/>
      <c r="W37" s="3"/>
      <c r="X37" s="110"/>
      <c r="Y37" s="111"/>
      <c r="Z37" s="115"/>
      <c r="AA37" s="111"/>
      <c r="AB37" s="115"/>
      <c r="AC37" s="111"/>
      <c r="AD37" s="115"/>
      <c r="AE37" s="111"/>
      <c r="AF37" s="7"/>
      <c r="AG37" s="31"/>
      <c r="AH37" s="104"/>
      <c r="AI37" s="105"/>
      <c r="AJ37" s="35"/>
      <c r="AK37" s="106"/>
      <c r="AL37" s="107"/>
      <c r="AM37" s="106"/>
      <c r="AN37" s="107"/>
      <c r="AO37" s="206"/>
      <c r="AP37" s="207"/>
      <c r="AQ37" s="104"/>
      <c r="AR37" s="105"/>
      <c r="AS37" s="78"/>
    </row>
    <row r="38" spans="1:45" s="6" customFormat="1" ht="12.75" customHeight="1">
      <c r="A38" s="104"/>
      <c r="B38" s="105"/>
      <c r="C38" s="193"/>
      <c r="D38" s="114"/>
      <c r="E38" s="106"/>
      <c r="F38" s="107"/>
      <c r="G38" s="106"/>
      <c r="H38" s="107"/>
      <c r="I38" s="35"/>
      <c r="J38" s="32"/>
      <c r="K38" s="104"/>
      <c r="L38" s="105"/>
      <c r="M38" s="35"/>
      <c r="N38" s="106"/>
      <c r="O38" s="107"/>
      <c r="P38" s="106"/>
      <c r="Q38" s="107"/>
      <c r="R38" s="230"/>
      <c r="S38" s="207"/>
      <c r="T38" s="104"/>
      <c r="U38" s="105"/>
      <c r="V38" s="42">
        <f>'US 224 RAMP A MASTER'!V55</f>
        <v>0</v>
      </c>
      <c r="W38" s="3"/>
      <c r="X38" s="110"/>
      <c r="Y38" s="111"/>
      <c r="Z38" s="115"/>
      <c r="AA38" s="111"/>
      <c r="AB38" s="115"/>
      <c r="AC38" s="111"/>
      <c r="AD38" s="115"/>
      <c r="AE38" s="111"/>
      <c r="AF38" s="7"/>
      <c r="AG38" s="31"/>
      <c r="AH38" s="104"/>
      <c r="AI38" s="105"/>
      <c r="AJ38" s="35"/>
      <c r="AK38" s="106"/>
      <c r="AL38" s="107"/>
      <c r="AM38" s="106"/>
      <c r="AN38" s="107"/>
      <c r="AO38" s="206"/>
      <c r="AP38" s="207"/>
      <c r="AQ38" s="104"/>
      <c r="AR38" s="105"/>
      <c r="AS38" s="78"/>
    </row>
    <row r="39" spans="1:45" s="6" customFormat="1" ht="12.75" customHeight="1">
      <c r="A39" s="104"/>
      <c r="B39" s="105"/>
      <c r="C39" s="193"/>
      <c r="D39" s="114"/>
      <c r="E39" s="106"/>
      <c r="F39" s="107"/>
      <c r="G39" s="106"/>
      <c r="H39" s="107"/>
      <c r="I39" s="35"/>
      <c r="J39" s="32"/>
      <c r="K39" s="104"/>
      <c r="L39" s="105"/>
      <c r="M39" s="35"/>
      <c r="N39" s="106"/>
      <c r="O39" s="107"/>
      <c r="P39" s="106"/>
      <c r="Q39" s="107"/>
      <c r="R39" s="230"/>
      <c r="S39" s="207"/>
      <c r="T39" s="104"/>
      <c r="U39" s="105"/>
      <c r="V39" s="42"/>
      <c r="W39" s="3"/>
      <c r="X39" s="110"/>
      <c r="Y39" s="111"/>
      <c r="Z39" s="115"/>
      <c r="AA39" s="111"/>
      <c r="AB39" s="115"/>
      <c r="AC39" s="111"/>
      <c r="AD39" s="115"/>
      <c r="AE39" s="111"/>
      <c r="AF39" s="7"/>
      <c r="AG39" s="31"/>
      <c r="AH39" s="104"/>
      <c r="AI39" s="105"/>
      <c r="AJ39" s="35"/>
      <c r="AK39" s="106"/>
      <c r="AL39" s="107"/>
      <c r="AM39" s="106"/>
      <c r="AN39" s="107"/>
      <c r="AO39" s="206"/>
      <c r="AP39" s="207"/>
      <c r="AQ39" s="104"/>
      <c r="AR39" s="105"/>
      <c r="AS39" s="78"/>
    </row>
    <row r="40" spans="1:45" s="6" customFormat="1" ht="12.75" customHeight="1">
      <c r="A40" s="104"/>
      <c r="B40" s="105"/>
      <c r="C40" s="193"/>
      <c r="D40" s="114"/>
      <c r="E40" s="106"/>
      <c r="F40" s="107"/>
      <c r="G40" s="106"/>
      <c r="H40" s="107"/>
      <c r="I40" s="35"/>
      <c r="J40" s="32"/>
      <c r="K40" s="104"/>
      <c r="L40" s="105"/>
      <c r="M40" s="35"/>
      <c r="N40" s="106"/>
      <c r="O40" s="107"/>
      <c r="P40" s="106"/>
      <c r="Q40" s="107"/>
      <c r="R40" s="230"/>
      <c r="S40" s="207"/>
      <c r="T40" s="104"/>
      <c r="U40" s="105"/>
      <c r="V40" s="42">
        <f>'US 224 RAMP A MASTER'!V57</f>
        <v>0</v>
      </c>
      <c r="W40" s="3"/>
      <c r="X40" s="110"/>
      <c r="Y40" s="111"/>
      <c r="Z40" s="115"/>
      <c r="AA40" s="111"/>
      <c r="AB40" s="115"/>
      <c r="AC40" s="111"/>
      <c r="AD40" s="115"/>
      <c r="AE40" s="111"/>
      <c r="AF40" s="7"/>
      <c r="AG40" s="31"/>
      <c r="AH40" s="104"/>
      <c r="AI40" s="105"/>
      <c r="AJ40" s="35"/>
      <c r="AK40" s="106"/>
      <c r="AL40" s="107"/>
      <c r="AM40" s="106"/>
      <c r="AN40" s="107"/>
      <c r="AO40" s="206"/>
      <c r="AP40" s="207"/>
      <c r="AQ40" s="104"/>
      <c r="AR40" s="105"/>
      <c r="AS40" s="78"/>
    </row>
    <row r="41" spans="1:45" s="6" customFormat="1" ht="12.75" customHeight="1">
      <c r="A41" s="104"/>
      <c r="B41" s="105"/>
      <c r="C41" s="193"/>
      <c r="D41" s="114"/>
      <c r="E41" s="106"/>
      <c r="F41" s="107"/>
      <c r="G41" s="106"/>
      <c r="H41" s="107"/>
      <c r="I41" s="35"/>
      <c r="J41" s="32"/>
      <c r="K41" s="104"/>
      <c r="L41" s="105"/>
      <c r="M41" s="35"/>
      <c r="N41" s="106"/>
      <c r="O41" s="107"/>
      <c r="P41" s="106"/>
      <c r="Q41" s="107"/>
      <c r="R41" s="230"/>
      <c r="S41" s="207"/>
      <c r="T41" s="104"/>
      <c r="U41" s="105"/>
      <c r="V41" s="42"/>
      <c r="W41" s="3"/>
      <c r="X41" s="110"/>
      <c r="Y41" s="111"/>
      <c r="Z41" s="115"/>
      <c r="AA41" s="111"/>
      <c r="AB41" s="115"/>
      <c r="AC41" s="111"/>
      <c r="AD41" s="115"/>
      <c r="AE41" s="111"/>
      <c r="AF41" s="7"/>
      <c r="AG41" s="31"/>
      <c r="AH41" s="104"/>
      <c r="AI41" s="105"/>
      <c r="AJ41" s="35"/>
      <c r="AK41" s="106"/>
      <c r="AL41" s="107"/>
      <c r="AM41" s="106"/>
      <c r="AN41" s="107"/>
      <c r="AO41" s="206"/>
      <c r="AP41" s="207"/>
      <c r="AQ41" s="104"/>
      <c r="AR41" s="105"/>
      <c r="AS41" s="78"/>
    </row>
    <row r="42" spans="1:45" s="6" customFormat="1" ht="12.75" customHeight="1">
      <c r="A42" s="104"/>
      <c r="B42" s="105"/>
      <c r="C42" s="193"/>
      <c r="D42" s="114"/>
      <c r="E42" s="106"/>
      <c r="F42" s="107"/>
      <c r="G42" s="106"/>
      <c r="H42" s="107"/>
      <c r="I42" s="35"/>
      <c r="J42" s="32"/>
      <c r="K42" s="104"/>
      <c r="L42" s="105"/>
      <c r="M42" s="35"/>
      <c r="N42" s="106"/>
      <c r="O42" s="107"/>
      <c r="P42" s="106"/>
      <c r="Q42" s="107"/>
      <c r="R42" s="230"/>
      <c r="S42" s="207"/>
      <c r="T42" s="104"/>
      <c r="U42" s="105"/>
      <c r="V42" s="42">
        <f>'US 224 RAMP A MASTER'!V59</f>
        <v>0</v>
      </c>
      <c r="W42" s="3"/>
      <c r="X42" s="110"/>
      <c r="Y42" s="111"/>
      <c r="Z42" s="115"/>
      <c r="AA42" s="111"/>
      <c r="AB42" s="115"/>
      <c r="AC42" s="111"/>
      <c r="AD42" s="115"/>
      <c r="AE42" s="111"/>
      <c r="AF42" s="7"/>
      <c r="AG42" s="31"/>
      <c r="AH42" s="104"/>
      <c r="AI42" s="105"/>
      <c r="AJ42" s="35"/>
      <c r="AK42" s="106"/>
      <c r="AL42" s="107"/>
      <c r="AM42" s="106"/>
      <c r="AN42" s="107"/>
      <c r="AO42" s="206"/>
      <c r="AP42" s="207"/>
      <c r="AQ42" s="104"/>
      <c r="AR42" s="105"/>
      <c r="AS42" s="78"/>
    </row>
    <row r="43" spans="1:45" s="6" customFormat="1" ht="12.75" customHeight="1">
      <c r="A43" s="104"/>
      <c r="B43" s="105"/>
      <c r="C43" s="193"/>
      <c r="D43" s="114"/>
      <c r="E43" s="106"/>
      <c r="F43" s="107"/>
      <c r="G43" s="106"/>
      <c r="H43" s="107"/>
      <c r="I43" s="35"/>
      <c r="J43" s="32"/>
      <c r="K43" s="104"/>
      <c r="L43" s="105"/>
      <c r="M43" s="35"/>
      <c r="N43" s="106"/>
      <c r="O43" s="107"/>
      <c r="P43" s="106"/>
      <c r="Q43" s="107"/>
      <c r="R43" s="230"/>
      <c r="S43" s="207"/>
      <c r="T43" s="104"/>
      <c r="U43" s="105"/>
      <c r="V43" s="42"/>
      <c r="W43" s="3"/>
      <c r="X43" s="110"/>
      <c r="Y43" s="111"/>
      <c r="Z43" s="115"/>
      <c r="AA43" s="111"/>
      <c r="AB43" s="115"/>
      <c r="AC43" s="111"/>
      <c r="AD43" s="115"/>
      <c r="AE43" s="111"/>
      <c r="AF43" s="7"/>
      <c r="AG43" s="31"/>
      <c r="AH43" s="104"/>
      <c r="AI43" s="105"/>
      <c r="AJ43" s="35"/>
      <c r="AK43" s="106"/>
      <c r="AL43" s="107"/>
      <c r="AM43" s="106"/>
      <c r="AN43" s="107"/>
      <c r="AO43" s="206"/>
      <c r="AP43" s="207"/>
      <c r="AQ43" s="104"/>
      <c r="AR43" s="105"/>
      <c r="AS43" s="78"/>
    </row>
    <row r="44" spans="1:45" s="6" customFormat="1" ht="12.75" customHeight="1">
      <c r="A44" s="104"/>
      <c r="B44" s="105"/>
      <c r="C44" s="193"/>
      <c r="D44" s="114"/>
      <c r="E44" s="106"/>
      <c r="F44" s="107"/>
      <c r="G44" s="106"/>
      <c r="H44" s="107"/>
      <c r="I44" s="35"/>
      <c r="J44" s="32"/>
      <c r="K44" s="104"/>
      <c r="L44" s="105"/>
      <c r="M44" s="35"/>
      <c r="N44" s="106"/>
      <c r="O44" s="107"/>
      <c r="P44" s="106"/>
      <c r="Q44" s="107"/>
      <c r="R44" s="230"/>
      <c r="S44" s="207"/>
      <c r="T44" s="104"/>
      <c r="U44" s="105"/>
      <c r="V44" s="42">
        <f>'US 224 RAMP A MASTER'!V61</f>
        <v>0</v>
      </c>
      <c r="W44" s="3"/>
      <c r="X44" s="110"/>
      <c r="Y44" s="111"/>
      <c r="Z44" s="115"/>
      <c r="AA44" s="111"/>
      <c r="AB44" s="115"/>
      <c r="AC44" s="111"/>
      <c r="AD44" s="115"/>
      <c r="AE44" s="111"/>
      <c r="AF44" s="7"/>
      <c r="AG44" s="31"/>
      <c r="AH44" s="104"/>
      <c r="AI44" s="105"/>
      <c r="AJ44" s="35"/>
      <c r="AK44" s="106"/>
      <c r="AL44" s="107"/>
      <c r="AM44" s="106"/>
      <c r="AN44" s="107"/>
      <c r="AO44" s="206"/>
      <c r="AP44" s="207"/>
      <c r="AQ44" s="104"/>
      <c r="AR44" s="105"/>
      <c r="AS44" s="78"/>
    </row>
    <row r="45" spans="1:45" s="6" customFormat="1" ht="12.75" customHeight="1">
      <c r="A45" s="104"/>
      <c r="B45" s="105"/>
      <c r="C45" s="193"/>
      <c r="D45" s="114"/>
      <c r="E45" s="106"/>
      <c r="F45" s="107"/>
      <c r="G45" s="106"/>
      <c r="H45" s="107"/>
      <c r="I45" s="35"/>
      <c r="J45" s="32"/>
      <c r="K45" s="104"/>
      <c r="L45" s="105"/>
      <c r="M45" s="35"/>
      <c r="N45" s="106"/>
      <c r="O45" s="107"/>
      <c r="P45" s="106"/>
      <c r="Q45" s="107"/>
      <c r="R45" s="230"/>
      <c r="S45" s="207"/>
      <c r="T45" s="104"/>
      <c r="U45" s="105"/>
      <c r="V45" s="42"/>
      <c r="W45" s="3"/>
      <c r="X45" s="110"/>
      <c r="Y45" s="111"/>
      <c r="Z45" s="115"/>
      <c r="AA45" s="111"/>
      <c r="AB45" s="115"/>
      <c r="AC45" s="111"/>
      <c r="AD45" s="115"/>
      <c r="AE45" s="111"/>
      <c r="AF45" s="7"/>
      <c r="AG45" s="31"/>
      <c r="AH45" s="104"/>
      <c r="AI45" s="105"/>
      <c r="AJ45" s="35"/>
      <c r="AK45" s="106"/>
      <c r="AL45" s="107"/>
      <c r="AM45" s="106"/>
      <c r="AN45" s="107"/>
      <c r="AO45" s="206"/>
      <c r="AP45" s="207"/>
      <c r="AQ45" s="104"/>
      <c r="AR45" s="105"/>
      <c r="AS45" s="78"/>
    </row>
    <row r="46" spans="1:45" s="6" customFormat="1" ht="12.75" customHeight="1">
      <c r="A46" s="104"/>
      <c r="B46" s="105"/>
      <c r="C46" s="193"/>
      <c r="D46" s="114"/>
      <c r="E46" s="106"/>
      <c r="F46" s="107"/>
      <c r="G46" s="106"/>
      <c r="H46" s="107"/>
      <c r="I46" s="35"/>
      <c r="J46" s="32"/>
      <c r="K46" s="104"/>
      <c r="L46" s="105"/>
      <c r="M46" s="35"/>
      <c r="N46" s="106"/>
      <c r="O46" s="107"/>
      <c r="P46" s="106"/>
      <c r="Q46" s="107"/>
      <c r="R46" s="230"/>
      <c r="S46" s="207"/>
      <c r="T46" s="104"/>
      <c r="U46" s="105"/>
      <c r="V46" s="42">
        <f>'US 224 RAMP A MASTER'!V63</f>
        <v>0</v>
      </c>
      <c r="W46" s="3"/>
      <c r="X46" s="110"/>
      <c r="Y46" s="111"/>
      <c r="Z46" s="115"/>
      <c r="AA46" s="111"/>
      <c r="AB46" s="115"/>
      <c r="AC46" s="111"/>
      <c r="AD46" s="115"/>
      <c r="AE46" s="111"/>
      <c r="AF46" s="7"/>
      <c r="AG46" s="31"/>
      <c r="AH46" s="104"/>
      <c r="AI46" s="105"/>
      <c r="AJ46" s="35"/>
      <c r="AK46" s="106"/>
      <c r="AL46" s="107"/>
      <c r="AM46" s="106"/>
      <c r="AN46" s="107"/>
      <c r="AO46" s="206"/>
      <c r="AP46" s="207"/>
      <c r="AQ46" s="104"/>
      <c r="AR46" s="105"/>
      <c r="AS46" s="78"/>
    </row>
    <row r="47" spans="1:45" s="6" customFormat="1" ht="12.75" customHeight="1">
      <c r="A47" s="104"/>
      <c r="B47" s="105"/>
      <c r="C47" s="193"/>
      <c r="D47" s="114"/>
      <c r="E47" s="106"/>
      <c r="F47" s="107"/>
      <c r="G47" s="106"/>
      <c r="H47" s="107"/>
      <c r="I47" s="35"/>
      <c r="J47" s="32"/>
      <c r="K47" s="104"/>
      <c r="L47" s="105"/>
      <c r="M47" s="35"/>
      <c r="N47" s="106"/>
      <c r="O47" s="107"/>
      <c r="P47" s="106"/>
      <c r="Q47" s="107"/>
      <c r="R47" s="230"/>
      <c r="S47" s="207"/>
      <c r="T47" s="104"/>
      <c r="U47" s="105"/>
      <c r="V47" s="42"/>
      <c r="W47" s="3"/>
      <c r="X47" s="110"/>
      <c r="Y47" s="111"/>
      <c r="Z47" s="115"/>
      <c r="AA47" s="111"/>
      <c r="AB47" s="115"/>
      <c r="AC47" s="111"/>
      <c r="AD47" s="115"/>
      <c r="AE47" s="111"/>
      <c r="AF47" s="7"/>
      <c r="AG47" s="31"/>
      <c r="AH47" s="104"/>
      <c r="AI47" s="105"/>
      <c r="AJ47" s="35"/>
      <c r="AK47" s="106"/>
      <c r="AL47" s="107"/>
      <c r="AM47" s="106"/>
      <c r="AN47" s="107"/>
      <c r="AO47" s="206"/>
      <c r="AP47" s="207"/>
      <c r="AQ47" s="104"/>
      <c r="AR47" s="105"/>
      <c r="AS47" s="78"/>
    </row>
    <row r="48" spans="1:45" s="6" customFormat="1" ht="12.75" customHeight="1">
      <c r="A48" s="104"/>
      <c r="B48" s="105"/>
      <c r="C48" s="193"/>
      <c r="D48" s="114"/>
      <c r="E48" s="106"/>
      <c r="F48" s="107"/>
      <c r="G48" s="106"/>
      <c r="H48" s="107"/>
      <c r="I48" s="35"/>
      <c r="J48" s="32"/>
      <c r="K48" s="104"/>
      <c r="L48" s="105"/>
      <c r="M48" s="35"/>
      <c r="N48" s="106"/>
      <c r="O48" s="107"/>
      <c r="P48" s="106"/>
      <c r="Q48" s="107"/>
      <c r="R48" s="230"/>
      <c r="S48" s="207"/>
      <c r="T48" s="104"/>
      <c r="U48" s="105"/>
      <c r="V48" s="42">
        <f>'US 224 RAMP A MASTER'!V65</f>
        <v>0</v>
      </c>
      <c r="W48" s="3"/>
      <c r="X48" s="110"/>
      <c r="Y48" s="111"/>
      <c r="Z48" s="115"/>
      <c r="AA48" s="111"/>
      <c r="AB48" s="115"/>
      <c r="AC48" s="111"/>
      <c r="AD48" s="115"/>
      <c r="AE48" s="111"/>
      <c r="AF48" s="7"/>
      <c r="AG48" s="31"/>
      <c r="AH48" s="104"/>
      <c r="AI48" s="105"/>
      <c r="AJ48" s="35"/>
      <c r="AK48" s="106"/>
      <c r="AL48" s="107"/>
      <c r="AM48" s="106"/>
      <c r="AN48" s="107"/>
      <c r="AO48" s="206"/>
      <c r="AP48" s="207"/>
      <c r="AQ48" s="104"/>
      <c r="AR48" s="105"/>
      <c r="AS48" s="78"/>
    </row>
    <row r="49" spans="1:45" s="6" customFormat="1" ht="12.75" customHeight="1">
      <c r="A49" s="104"/>
      <c r="B49" s="105"/>
      <c r="C49" s="193"/>
      <c r="D49" s="114"/>
      <c r="E49" s="106"/>
      <c r="F49" s="107"/>
      <c r="G49" s="106"/>
      <c r="H49" s="107"/>
      <c r="I49" s="35"/>
      <c r="J49" s="32"/>
      <c r="K49" s="104"/>
      <c r="L49" s="105"/>
      <c r="M49" s="35"/>
      <c r="N49" s="106"/>
      <c r="O49" s="107"/>
      <c r="P49" s="106"/>
      <c r="Q49" s="107"/>
      <c r="R49" s="230"/>
      <c r="S49" s="207"/>
      <c r="T49" s="104"/>
      <c r="U49" s="105"/>
      <c r="V49" s="42"/>
      <c r="W49" s="3"/>
      <c r="X49" s="110"/>
      <c r="Y49" s="111"/>
      <c r="Z49" s="115"/>
      <c r="AA49" s="111"/>
      <c r="AB49" s="115"/>
      <c r="AC49" s="111"/>
      <c r="AD49" s="115"/>
      <c r="AE49" s="111"/>
      <c r="AF49" s="7"/>
      <c r="AG49" s="31"/>
      <c r="AH49" s="104"/>
      <c r="AI49" s="105"/>
      <c r="AJ49" s="35"/>
      <c r="AK49" s="106"/>
      <c r="AL49" s="107"/>
      <c r="AM49" s="106"/>
      <c r="AN49" s="107"/>
      <c r="AO49" s="206"/>
      <c r="AP49" s="207"/>
      <c r="AQ49" s="104"/>
      <c r="AR49" s="105"/>
      <c r="AS49" s="78"/>
    </row>
    <row r="50" spans="1:45" s="6" customFormat="1" ht="12.75" customHeight="1">
      <c r="A50" s="104"/>
      <c r="B50" s="105"/>
      <c r="C50" s="193"/>
      <c r="D50" s="114"/>
      <c r="E50" s="106"/>
      <c r="F50" s="107"/>
      <c r="G50" s="106"/>
      <c r="H50" s="107"/>
      <c r="I50" s="35"/>
      <c r="J50" s="32"/>
      <c r="K50" s="104"/>
      <c r="L50" s="105"/>
      <c r="M50" s="35"/>
      <c r="N50" s="106"/>
      <c r="O50" s="107"/>
      <c r="P50" s="106"/>
      <c r="Q50" s="107"/>
      <c r="R50" s="230"/>
      <c r="S50" s="207"/>
      <c r="T50" s="104"/>
      <c r="U50" s="105"/>
      <c r="V50" s="42">
        <f>'US 224 RAMP A MASTER'!V67</f>
        <v>0</v>
      </c>
      <c r="W50" s="3"/>
      <c r="X50" s="110"/>
      <c r="Y50" s="111"/>
      <c r="Z50" s="115"/>
      <c r="AA50" s="111"/>
      <c r="AB50" s="115"/>
      <c r="AC50" s="111"/>
      <c r="AD50" s="115"/>
      <c r="AE50" s="111"/>
      <c r="AF50" s="7"/>
      <c r="AG50" s="31"/>
      <c r="AH50" s="104"/>
      <c r="AI50" s="105"/>
      <c r="AJ50" s="35"/>
      <c r="AK50" s="106"/>
      <c r="AL50" s="107"/>
      <c r="AM50" s="106"/>
      <c r="AN50" s="107"/>
      <c r="AO50" s="206"/>
      <c r="AP50" s="207"/>
      <c r="AQ50" s="104"/>
      <c r="AR50" s="105"/>
      <c r="AS50" s="78"/>
    </row>
    <row r="51" spans="1:45" s="6" customFormat="1" ht="12.75" customHeight="1">
      <c r="A51" s="104"/>
      <c r="B51" s="105"/>
      <c r="C51" s="193"/>
      <c r="D51" s="114"/>
      <c r="E51" s="106"/>
      <c r="F51" s="107"/>
      <c r="G51" s="106"/>
      <c r="H51" s="107"/>
      <c r="I51" s="35"/>
      <c r="J51" s="32"/>
      <c r="K51" s="104"/>
      <c r="L51" s="105"/>
      <c r="M51" s="35"/>
      <c r="N51" s="106"/>
      <c r="O51" s="107"/>
      <c r="P51" s="106"/>
      <c r="Q51" s="107"/>
      <c r="R51" s="230"/>
      <c r="S51" s="207"/>
      <c r="T51" s="104"/>
      <c r="U51" s="105"/>
      <c r="V51" s="42"/>
      <c r="W51" s="3"/>
      <c r="X51" s="110"/>
      <c r="Y51" s="111"/>
      <c r="Z51" s="115"/>
      <c r="AA51" s="111"/>
      <c r="AB51" s="115"/>
      <c r="AC51" s="111"/>
      <c r="AD51" s="115"/>
      <c r="AE51" s="111"/>
      <c r="AF51" s="7"/>
      <c r="AG51" s="31"/>
      <c r="AH51" s="104"/>
      <c r="AI51" s="105"/>
      <c r="AJ51" s="35"/>
      <c r="AK51" s="106"/>
      <c r="AL51" s="107"/>
      <c r="AM51" s="106"/>
      <c r="AN51" s="107"/>
      <c r="AO51" s="206"/>
      <c r="AP51" s="207"/>
      <c r="AQ51" s="104"/>
      <c r="AR51" s="105"/>
      <c r="AS51" s="78"/>
    </row>
    <row r="52" spans="1:45" s="6" customFormat="1" ht="12.75" customHeight="1">
      <c r="A52" s="104"/>
      <c r="B52" s="105"/>
      <c r="C52" s="193"/>
      <c r="D52" s="114"/>
      <c r="E52" s="106"/>
      <c r="F52" s="107"/>
      <c r="G52" s="106"/>
      <c r="H52" s="107"/>
      <c r="I52" s="35"/>
      <c r="J52" s="32"/>
      <c r="K52" s="104"/>
      <c r="L52" s="105"/>
      <c r="M52" s="35"/>
      <c r="N52" s="106"/>
      <c r="O52" s="107"/>
      <c r="P52" s="106"/>
      <c r="Q52" s="107"/>
      <c r="R52" s="230"/>
      <c r="S52" s="207"/>
      <c r="T52" s="104"/>
      <c r="U52" s="105"/>
      <c r="V52" s="42">
        <f>'US 224 RAMP A MASTER'!V69</f>
        <v>0</v>
      </c>
      <c r="W52" s="3"/>
      <c r="X52" s="110"/>
      <c r="Y52" s="111"/>
      <c r="Z52" s="115"/>
      <c r="AA52" s="111"/>
      <c r="AB52" s="115"/>
      <c r="AC52" s="111"/>
      <c r="AD52" s="115"/>
      <c r="AE52" s="111"/>
      <c r="AF52" s="7"/>
      <c r="AG52" s="31"/>
      <c r="AH52" s="104"/>
      <c r="AI52" s="105"/>
      <c r="AJ52" s="35"/>
      <c r="AK52" s="106"/>
      <c r="AL52" s="107"/>
      <c r="AM52" s="106"/>
      <c r="AN52" s="107"/>
      <c r="AO52" s="206"/>
      <c r="AP52" s="207"/>
      <c r="AQ52" s="104"/>
      <c r="AR52" s="105"/>
      <c r="AS52" s="78"/>
    </row>
    <row r="53" spans="1:45" s="6" customFormat="1" ht="12.75" customHeight="1">
      <c r="A53" s="104"/>
      <c r="B53" s="105"/>
      <c r="C53" s="193"/>
      <c r="D53" s="114"/>
      <c r="E53" s="106"/>
      <c r="F53" s="107"/>
      <c r="G53" s="106"/>
      <c r="H53" s="107"/>
      <c r="I53" s="35"/>
      <c r="J53" s="32"/>
      <c r="K53" s="104"/>
      <c r="L53" s="105"/>
      <c r="M53" s="35"/>
      <c r="N53" s="106"/>
      <c r="O53" s="107"/>
      <c r="P53" s="106"/>
      <c r="Q53" s="107"/>
      <c r="R53" s="230"/>
      <c r="S53" s="207"/>
      <c r="T53" s="104"/>
      <c r="U53" s="105"/>
      <c r="V53" s="42"/>
      <c r="W53" s="3"/>
      <c r="X53" s="110"/>
      <c r="Y53" s="111"/>
      <c r="Z53" s="115"/>
      <c r="AA53" s="111"/>
      <c r="AB53" s="115"/>
      <c r="AC53" s="111"/>
      <c r="AD53" s="115"/>
      <c r="AE53" s="111"/>
      <c r="AF53" s="7"/>
      <c r="AG53" s="31"/>
      <c r="AH53" s="104"/>
      <c r="AI53" s="105"/>
      <c r="AJ53" s="35"/>
      <c r="AK53" s="106"/>
      <c r="AL53" s="107"/>
      <c r="AM53" s="106"/>
      <c r="AN53" s="107"/>
      <c r="AO53" s="206"/>
      <c r="AP53" s="207"/>
      <c r="AQ53" s="104"/>
      <c r="AR53" s="105"/>
      <c r="AS53" s="78"/>
    </row>
    <row r="54" spans="1:45" s="6" customFormat="1" ht="12.75" customHeight="1">
      <c r="A54" s="104"/>
      <c r="B54" s="105"/>
      <c r="C54" s="193"/>
      <c r="D54" s="114"/>
      <c r="E54" s="106"/>
      <c r="F54" s="107"/>
      <c r="G54" s="106"/>
      <c r="H54" s="107"/>
      <c r="I54" s="35"/>
      <c r="J54" s="32"/>
      <c r="K54" s="104"/>
      <c r="L54" s="105"/>
      <c r="M54" s="35"/>
      <c r="N54" s="106"/>
      <c r="O54" s="107"/>
      <c r="P54" s="106"/>
      <c r="Q54" s="107"/>
      <c r="R54" s="230"/>
      <c r="S54" s="207"/>
      <c r="T54" s="104"/>
      <c r="U54" s="105"/>
      <c r="V54" s="42">
        <f>'US 224 RAMP A MASTER'!V71</f>
        <v>0</v>
      </c>
      <c r="W54" s="3"/>
      <c r="X54" s="110"/>
      <c r="Y54" s="111"/>
      <c r="Z54" s="115"/>
      <c r="AA54" s="111"/>
      <c r="AB54" s="115"/>
      <c r="AC54" s="111"/>
      <c r="AD54" s="115"/>
      <c r="AE54" s="111"/>
      <c r="AF54" s="7"/>
      <c r="AG54" s="31"/>
      <c r="AH54" s="104"/>
      <c r="AI54" s="105"/>
      <c r="AJ54" s="35"/>
      <c r="AK54" s="106"/>
      <c r="AL54" s="107"/>
      <c r="AM54" s="106"/>
      <c r="AN54" s="107"/>
      <c r="AO54" s="206"/>
      <c r="AP54" s="207"/>
      <c r="AQ54" s="104"/>
      <c r="AR54" s="105"/>
      <c r="AS54" s="78"/>
    </row>
    <row r="55" spans="1:45" s="6" customFormat="1" ht="12.75" customHeight="1">
      <c r="A55" s="104"/>
      <c r="B55" s="105"/>
      <c r="C55" s="193"/>
      <c r="D55" s="114"/>
      <c r="E55" s="106"/>
      <c r="F55" s="107"/>
      <c r="G55" s="106"/>
      <c r="H55" s="107"/>
      <c r="I55" s="35"/>
      <c r="J55" s="32"/>
      <c r="K55" s="104"/>
      <c r="L55" s="105"/>
      <c r="M55" s="35"/>
      <c r="N55" s="106"/>
      <c r="O55" s="107"/>
      <c r="P55" s="106"/>
      <c r="Q55" s="107"/>
      <c r="R55" s="230"/>
      <c r="S55" s="207"/>
      <c r="T55" s="104"/>
      <c r="U55" s="105"/>
      <c r="V55" s="42"/>
      <c r="W55" s="3"/>
      <c r="X55" s="110"/>
      <c r="Y55" s="111"/>
      <c r="Z55" s="115"/>
      <c r="AA55" s="111"/>
      <c r="AB55" s="115"/>
      <c r="AC55" s="111"/>
      <c r="AD55" s="115"/>
      <c r="AE55" s="111"/>
      <c r="AF55" s="7"/>
      <c r="AG55" s="31"/>
      <c r="AH55" s="104"/>
      <c r="AI55" s="105"/>
      <c r="AJ55" s="35"/>
      <c r="AK55" s="106"/>
      <c r="AL55" s="107"/>
      <c r="AM55" s="106"/>
      <c r="AN55" s="107"/>
      <c r="AO55" s="206"/>
      <c r="AP55" s="207"/>
      <c r="AQ55" s="104"/>
      <c r="AR55" s="105"/>
      <c r="AS55" s="78"/>
    </row>
    <row r="56" spans="1:45" s="6" customFormat="1" ht="12.75" customHeight="1">
      <c r="A56" s="104"/>
      <c r="B56" s="105"/>
      <c r="C56" s="193"/>
      <c r="D56" s="114"/>
      <c r="E56" s="106"/>
      <c r="F56" s="107"/>
      <c r="G56" s="106"/>
      <c r="H56" s="107"/>
      <c r="I56" s="35"/>
      <c r="J56" s="32"/>
      <c r="K56" s="104"/>
      <c r="L56" s="105"/>
      <c r="M56" s="35"/>
      <c r="N56" s="106"/>
      <c r="O56" s="107"/>
      <c r="P56" s="106"/>
      <c r="Q56" s="107"/>
      <c r="R56" s="230"/>
      <c r="S56" s="207"/>
      <c r="T56" s="104"/>
      <c r="U56" s="105"/>
      <c r="V56" s="42">
        <f>'US 224 RAMP A MASTER'!V73</f>
        <v>0</v>
      </c>
      <c r="W56" s="3"/>
      <c r="X56" s="110"/>
      <c r="Y56" s="111"/>
      <c r="Z56" s="115"/>
      <c r="AA56" s="111"/>
      <c r="AB56" s="115"/>
      <c r="AC56" s="111"/>
      <c r="AD56" s="115"/>
      <c r="AE56" s="111"/>
      <c r="AF56" s="7"/>
      <c r="AG56" s="31"/>
      <c r="AH56" s="104"/>
      <c r="AI56" s="105"/>
      <c r="AJ56" s="35"/>
      <c r="AK56" s="106"/>
      <c r="AL56" s="107"/>
      <c r="AM56" s="106"/>
      <c r="AN56" s="107"/>
      <c r="AO56" s="206"/>
      <c r="AP56" s="207"/>
      <c r="AQ56" s="104"/>
      <c r="AR56" s="105"/>
      <c r="AS56" s="78"/>
    </row>
    <row r="57" spans="1:45" s="6" customFormat="1" ht="12.75" customHeight="1">
      <c r="A57" s="104"/>
      <c r="B57" s="105"/>
      <c r="C57" s="193"/>
      <c r="D57" s="114"/>
      <c r="E57" s="106"/>
      <c r="F57" s="107"/>
      <c r="G57" s="106"/>
      <c r="H57" s="107"/>
      <c r="I57" s="35"/>
      <c r="J57" s="32"/>
      <c r="K57" s="104"/>
      <c r="L57" s="105"/>
      <c r="M57" s="35"/>
      <c r="N57" s="106"/>
      <c r="O57" s="107"/>
      <c r="P57" s="106"/>
      <c r="Q57" s="107"/>
      <c r="R57" s="230"/>
      <c r="S57" s="207"/>
      <c r="T57" s="104"/>
      <c r="U57" s="105"/>
      <c r="V57" s="42"/>
      <c r="W57" s="3"/>
      <c r="X57" s="110"/>
      <c r="Y57" s="111"/>
      <c r="Z57" s="115"/>
      <c r="AA57" s="111"/>
      <c r="AB57" s="115"/>
      <c r="AC57" s="111"/>
      <c r="AD57" s="115"/>
      <c r="AE57" s="111"/>
      <c r="AF57" s="7"/>
      <c r="AG57" s="31"/>
      <c r="AH57" s="104"/>
      <c r="AI57" s="105"/>
      <c r="AJ57" s="35"/>
      <c r="AK57" s="106"/>
      <c r="AL57" s="107"/>
      <c r="AM57" s="106"/>
      <c r="AN57" s="107"/>
      <c r="AO57" s="206"/>
      <c r="AP57" s="207"/>
      <c r="AQ57" s="104"/>
      <c r="AR57" s="105"/>
      <c r="AS57" s="78"/>
    </row>
    <row r="58" spans="1:45" s="6" customFormat="1" ht="12.75" customHeight="1">
      <c r="A58" s="104"/>
      <c r="B58" s="105"/>
      <c r="C58" s="193"/>
      <c r="D58" s="114"/>
      <c r="E58" s="106"/>
      <c r="F58" s="107"/>
      <c r="G58" s="106"/>
      <c r="H58" s="107"/>
      <c r="I58" s="35"/>
      <c r="J58" s="32"/>
      <c r="K58" s="104"/>
      <c r="L58" s="105"/>
      <c r="M58" s="35"/>
      <c r="N58" s="106"/>
      <c r="O58" s="107"/>
      <c r="P58" s="106"/>
      <c r="Q58" s="107"/>
      <c r="R58" s="230"/>
      <c r="S58" s="207"/>
      <c r="T58" s="104"/>
      <c r="U58" s="105"/>
      <c r="V58" s="42">
        <f>'US 224 RAMP A MASTER'!V75</f>
        <v>0</v>
      </c>
      <c r="W58" s="3"/>
      <c r="X58" s="110"/>
      <c r="Y58" s="111"/>
      <c r="Z58" s="115"/>
      <c r="AA58" s="111"/>
      <c r="AB58" s="115"/>
      <c r="AC58" s="111"/>
      <c r="AD58" s="115"/>
      <c r="AE58" s="111"/>
      <c r="AF58" s="7"/>
      <c r="AG58" s="31"/>
      <c r="AH58" s="104"/>
      <c r="AI58" s="105"/>
      <c r="AJ58" s="35"/>
      <c r="AK58" s="106"/>
      <c r="AL58" s="107"/>
      <c r="AM58" s="106"/>
      <c r="AN58" s="107"/>
      <c r="AO58" s="206"/>
      <c r="AP58" s="207"/>
      <c r="AQ58" s="104"/>
      <c r="AR58" s="105"/>
      <c r="AS58" s="78"/>
    </row>
    <row r="59" spans="1:45" s="6" customFormat="1" ht="12.75" customHeight="1">
      <c r="A59" s="104"/>
      <c r="B59" s="105"/>
      <c r="C59" s="193"/>
      <c r="D59" s="114"/>
      <c r="E59" s="106"/>
      <c r="F59" s="107"/>
      <c r="G59" s="106"/>
      <c r="H59" s="107"/>
      <c r="I59" s="35"/>
      <c r="J59" s="32"/>
      <c r="K59" s="104"/>
      <c r="L59" s="105"/>
      <c r="M59" s="35"/>
      <c r="N59" s="106"/>
      <c r="O59" s="107"/>
      <c r="P59" s="106"/>
      <c r="Q59" s="107"/>
      <c r="R59" s="230"/>
      <c r="S59" s="207"/>
      <c r="T59" s="104"/>
      <c r="U59" s="105"/>
      <c r="V59" s="42"/>
      <c r="W59" s="3"/>
      <c r="X59" s="110"/>
      <c r="Y59" s="111"/>
      <c r="Z59" s="115"/>
      <c r="AA59" s="111"/>
      <c r="AB59" s="115"/>
      <c r="AC59" s="111"/>
      <c r="AD59" s="115"/>
      <c r="AE59" s="111"/>
      <c r="AF59" s="7"/>
      <c r="AG59" s="31"/>
      <c r="AH59" s="104"/>
      <c r="AI59" s="105"/>
      <c r="AJ59" s="35"/>
      <c r="AK59" s="106"/>
      <c r="AL59" s="107"/>
      <c r="AM59" s="106"/>
      <c r="AN59" s="107"/>
      <c r="AO59" s="206"/>
      <c r="AP59" s="207"/>
      <c r="AQ59" s="104"/>
      <c r="AR59" s="105"/>
      <c r="AS59" s="78"/>
    </row>
    <row r="60" spans="1:45" s="6" customFormat="1" ht="12.75" customHeight="1">
      <c r="A60" s="104"/>
      <c r="B60" s="105"/>
      <c r="C60" s="193"/>
      <c r="D60" s="114"/>
      <c r="E60" s="106"/>
      <c r="F60" s="107"/>
      <c r="G60" s="106"/>
      <c r="H60" s="107"/>
      <c r="I60" s="35"/>
      <c r="J60" s="32"/>
      <c r="K60" s="104"/>
      <c r="L60" s="105"/>
      <c r="M60" s="35"/>
      <c r="N60" s="106"/>
      <c r="O60" s="107"/>
      <c r="P60" s="106"/>
      <c r="Q60" s="107"/>
      <c r="R60" s="230"/>
      <c r="S60" s="207"/>
      <c r="T60" s="104"/>
      <c r="U60" s="105"/>
      <c r="V60" s="42">
        <f>'US 224 RAMP A MASTER'!V77</f>
        <v>0</v>
      </c>
      <c r="W60" s="3"/>
      <c r="X60" s="110"/>
      <c r="Y60" s="111"/>
      <c r="Z60" s="115"/>
      <c r="AA60" s="111"/>
      <c r="AB60" s="115"/>
      <c r="AC60" s="111"/>
      <c r="AD60" s="115"/>
      <c r="AE60" s="111"/>
      <c r="AF60" s="7"/>
      <c r="AG60" s="31"/>
      <c r="AH60" s="104"/>
      <c r="AI60" s="105"/>
      <c r="AJ60" s="35"/>
      <c r="AK60" s="106"/>
      <c r="AL60" s="107"/>
      <c r="AM60" s="106"/>
      <c r="AN60" s="107"/>
      <c r="AO60" s="206"/>
      <c r="AP60" s="207"/>
      <c r="AQ60" s="104"/>
      <c r="AR60" s="105"/>
      <c r="AS60" s="78"/>
    </row>
    <row r="61" spans="1:45" s="6" customFormat="1" ht="12.75" customHeight="1">
      <c r="A61" s="104"/>
      <c r="B61" s="105"/>
      <c r="C61" s="193"/>
      <c r="D61" s="114"/>
      <c r="E61" s="106"/>
      <c r="F61" s="107"/>
      <c r="G61" s="106"/>
      <c r="H61" s="107"/>
      <c r="I61" s="35"/>
      <c r="J61" s="32"/>
      <c r="K61" s="104"/>
      <c r="L61" s="105"/>
      <c r="M61" s="35"/>
      <c r="N61" s="106"/>
      <c r="O61" s="107"/>
      <c r="P61" s="106"/>
      <c r="Q61" s="107"/>
      <c r="R61" s="230"/>
      <c r="S61" s="207"/>
      <c r="T61" s="104"/>
      <c r="U61" s="105"/>
      <c r="V61" s="42"/>
      <c r="W61" s="3"/>
      <c r="X61" s="110"/>
      <c r="Y61" s="111"/>
      <c r="Z61" s="115"/>
      <c r="AA61" s="111"/>
      <c r="AB61" s="115"/>
      <c r="AC61" s="111"/>
      <c r="AD61" s="115"/>
      <c r="AE61" s="111"/>
      <c r="AF61" s="7"/>
      <c r="AG61" s="31"/>
      <c r="AH61" s="104"/>
      <c r="AI61" s="105"/>
      <c r="AJ61" s="35"/>
      <c r="AK61" s="106"/>
      <c r="AL61" s="107"/>
      <c r="AM61" s="106"/>
      <c r="AN61" s="107"/>
      <c r="AO61" s="206"/>
      <c r="AP61" s="207"/>
      <c r="AQ61" s="104"/>
      <c r="AR61" s="105"/>
      <c r="AS61" s="78"/>
    </row>
    <row r="62" spans="1:45" s="6" customFormat="1" ht="12.75" customHeight="1">
      <c r="A62" s="104"/>
      <c r="B62" s="105"/>
      <c r="C62" s="193"/>
      <c r="D62" s="114"/>
      <c r="E62" s="106"/>
      <c r="F62" s="107"/>
      <c r="G62" s="106"/>
      <c r="H62" s="107"/>
      <c r="I62" s="35"/>
      <c r="J62" s="32"/>
      <c r="K62" s="104"/>
      <c r="L62" s="105"/>
      <c r="M62" s="35"/>
      <c r="N62" s="106"/>
      <c r="O62" s="107"/>
      <c r="P62" s="106"/>
      <c r="Q62" s="107"/>
      <c r="R62" s="230"/>
      <c r="S62" s="207"/>
      <c r="T62" s="104"/>
      <c r="U62" s="105"/>
      <c r="V62" s="42">
        <f>'US 224 RAMP A MASTER'!V79</f>
        <v>0</v>
      </c>
      <c r="W62" s="3"/>
      <c r="X62" s="110"/>
      <c r="Y62" s="111"/>
      <c r="Z62" s="115"/>
      <c r="AA62" s="111"/>
      <c r="AB62" s="115"/>
      <c r="AC62" s="111"/>
      <c r="AD62" s="115"/>
      <c r="AE62" s="111"/>
      <c r="AF62" s="7"/>
      <c r="AG62" s="31"/>
      <c r="AH62" s="104"/>
      <c r="AI62" s="105"/>
      <c r="AJ62" s="35"/>
      <c r="AK62" s="106"/>
      <c r="AL62" s="107"/>
      <c r="AM62" s="106"/>
      <c r="AN62" s="107"/>
      <c r="AO62" s="206"/>
      <c r="AP62" s="207"/>
      <c r="AQ62" s="104"/>
      <c r="AR62" s="105"/>
      <c r="AS62" s="78"/>
    </row>
    <row r="63" spans="1:45" s="6" customFormat="1" ht="12.75" customHeight="1">
      <c r="A63" s="104"/>
      <c r="B63" s="105"/>
      <c r="C63" s="193"/>
      <c r="D63" s="114"/>
      <c r="E63" s="106"/>
      <c r="F63" s="107"/>
      <c r="G63" s="106"/>
      <c r="H63" s="107"/>
      <c r="I63" s="35"/>
      <c r="J63" s="32"/>
      <c r="K63" s="104"/>
      <c r="L63" s="105"/>
      <c r="M63" s="35"/>
      <c r="N63" s="106"/>
      <c r="O63" s="107"/>
      <c r="P63" s="106"/>
      <c r="Q63" s="107"/>
      <c r="R63" s="230"/>
      <c r="S63" s="207"/>
      <c r="T63" s="104"/>
      <c r="U63" s="105"/>
      <c r="V63" s="42"/>
      <c r="W63" s="3"/>
      <c r="X63" s="110"/>
      <c r="Y63" s="111"/>
      <c r="Z63" s="115"/>
      <c r="AA63" s="111"/>
      <c r="AB63" s="115"/>
      <c r="AC63" s="111"/>
      <c r="AD63" s="115"/>
      <c r="AE63" s="111"/>
      <c r="AF63" s="7"/>
      <c r="AG63" s="31"/>
      <c r="AH63" s="104"/>
      <c r="AI63" s="105"/>
      <c r="AJ63" s="35"/>
      <c r="AK63" s="106"/>
      <c r="AL63" s="107"/>
      <c r="AM63" s="106"/>
      <c r="AN63" s="107"/>
      <c r="AO63" s="206"/>
      <c r="AP63" s="207"/>
      <c r="AQ63" s="104"/>
      <c r="AR63" s="105"/>
      <c r="AS63" s="78"/>
    </row>
    <row r="64" spans="1:45" s="6" customFormat="1" ht="12.75" customHeight="1">
      <c r="A64" s="104"/>
      <c r="B64" s="105"/>
      <c r="C64" s="193"/>
      <c r="D64" s="114"/>
      <c r="E64" s="106"/>
      <c r="F64" s="107"/>
      <c r="G64" s="106"/>
      <c r="H64" s="107"/>
      <c r="I64" s="35"/>
      <c r="J64" s="32"/>
      <c r="K64" s="104"/>
      <c r="L64" s="105"/>
      <c r="M64" s="35"/>
      <c r="N64" s="106"/>
      <c r="O64" s="107"/>
      <c r="P64" s="106"/>
      <c r="Q64" s="107"/>
      <c r="R64" s="230"/>
      <c r="S64" s="207"/>
      <c r="T64" s="104"/>
      <c r="U64" s="105"/>
      <c r="V64" s="42">
        <f>'US 224 RAMP A MASTER'!V81</f>
        <v>0</v>
      </c>
      <c r="W64" s="3"/>
      <c r="X64" s="110"/>
      <c r="Y64" s="111"/>
      <c r="Z64" s="115"/>
      <c r="AA64" s="111"/>
      <c r="AB64" s="115"/>
      <c r="AC64" s="111"/>
      <c r="AD64" s="115"/>
      <c r="AE64" s="111"/>
      <c r="AF64" s="7"/>
      <c r="AG64" s="31"/>
      <c r="AH64" s="104"/>
      <c r="AI64" s="105"/>
      <c r="AJ64" s="35"/>
      <c r="AK64" s="106"/>
      <c r="AL64" s="107"/>
      <c r="AM64" s="106"/>
      <c r="AN64" s="107"/>
      <c r="AO64" s="206"/>
      <c r="AP64" s="207"/>
      <c r="AQ64" s="104"/>
      <c r="AR64" s="105"/>
      <c r="AS64" s="78"/>
    </row>
    <row r="65" spans="1:45" s="6" customFormat="1" ht="12.75" customHeight="1">
      <c r="A65" s="104"/>
      <c r="B65" s="105"/>
      <c r="C65" s="193"/>
      <c r="D65" s="114"/>
      <c r="E65" s="106"/>
      <c r="F65" s="107"/>
      <c r="G65" s="106"/>
      <c r="H65" s="107"/>
      <c r="I65" s="35"/>
      <c r="J65" s="32"/>
      <c r="K65" s="104"/>
      <c r="L65" s="105"/>
      <c r="M65" s="35"/>
      <c r="N65" s="106"/>
      <c r="O65" s="107"/>
      <c r="P65" s="106"/>
      <c r="Q65" s="107"/>
      <c r="R65" s="230"/>
      <c r="S65" s="207"/>
      <c r="T65" s="104"/>
      <c r="U65" s="105"/>
      <c r="V65" s="42"/>
      <c r="W65" s="3"/>
      <c r="X65" s="110"/>
      <c r="Y65" s="111"/>
      <c r="Z65" s="115"/>
      <c r="AA65" s="111"/>
      <c r="AB65" s="115"/>
      <c r="AC65" s="111"/>
      <c r="AD65" s="115"/>
      <c r="AE65" s="111"/>
      <c r="AF65" s="7"/>
      <c r="AG65" s="31"/>
      <c r="AH65" s="104"/>
      <c r="AI65" s="105"/>
      <c r="AJ65" s="35"/>
      <c r="AK65" s="106"/>
      <c r="AL65" s="107"/>
      <c r="AM65" s="106"/>
      <c r="AN65" s="107"/>
      <c r="AO65" s="206"/>
      <c r="AP65" s="207"/>
      <c r="AQ65" s="104"/>
      <c r="AR65" s="105"/>
      <c r="AS65" s="78"/>
    </row>
    <row r="66" spans="1:45" s="6" customFormat="1" ht="12.75" customHeight="1">
      <c r="A66" s="104"/>
      <c r="B66" s="105"/>
      <c r="C66" s="193"/>
      <c r="D66" s="114"/>
      <c r="E66" s="106"/>
      <c r="F66" s="107"/>
      <c r="G66" s="106"/>
      <c r="H66" s="107"/>
      <c r="I66" s="35"/>
      <c r="J66" s="32"/>
      <c r="K66" s="104"/>
      <c r="L66" s="105"/>
      <c r="M66" s="35"/>
      <c r="N66" s="106"/>
      <c r="O66" s="107"/>
      <c r="P66" s="106"/>
      <c r="Q66" s="107"/>
      <c r="R66" s="230"/>
      <c r="S66" s="207"/>
      <c r="T66" s="104"/>
      <c r="U66" s="105"/>
      <c r="V66" s="42">
        <f>'US 224 RAMP A MASTER'!V83</f>
        <v>0</v>
      </c>
      <c r="W66" s="3"/>
      <c r="X66" s="110"/>
      <c r="Y66" s="111"/>
      <c r="Z66" s="115"/>
      <c r="AA66" s="111"/>
      <c r="AB66" s="115"/>
      <c r="AC66" s="111"/>
      <c r="AD66" s="115"/>
      <c r="AE66" s="111"/>
      <c r="AF66" s="7"/>
      <c r="AG66" s="31"/>
      <c r="AH66" s="104"/>
      <c r="AI66" s="105"/>
      <c r="AJ66" s="35"/>
      <c r="AK66" s="106"/>
      <c r="AL66" s="107"/>
      <c r="AM66" s="106"/>
      <c r="AN66" s="107"/>
      <c r="AO66" s="206"/>
      <c r="AP66" s="207"/>
      <c r="AQ66" s="104"/>
      <c r="AR66" s="105"/>
      <c r="AS66" s="78"/>
    </row>
    <row r="67" spans="1:45" s="6" customFormat="1" ht="12.75" customHeight="1">
      <c r="A67" s="104"/>
      <c r="B67" s="105"/>
      <c r="C67" s="193"/>
      <c r="D67" s="114"/>
      <c r="E67" s="106"/>
      <c r="F67" s="107"/>
      <c r="G67" s="106"/>
      <c r="H67" s="107"/>
      <c r="I67" s="35"/>
      <c r="J67" s="32"/>
      <c r="K67" s="104"/>
      <c r="L67" s="105"/>
      <c r="M67" s="35"/>
      <c r="N67" s="106"/>
      <c r="O67" s="107"/>
      <c r="P67" s="106"/>
      <c r="Q67" s="107"/>
      <c r="R67" s="230"/>
      <c r="S67" s="207"/>
      <c r="T67" s="104"/>
      <c r="U67" s="105"/>
      <c r="V67" s="42"/>
      <c r="W67" s="3"/>
      <c r="X67" s="110"/>
      <c r="Y67" s="111"/>
      <c r="Z67" s="115"/>
      <c r="AA67" s="111"/>
      <c r="AB67" s="115"/>
      <c r="AC67" s="111"/>
      <c r="AD67" s="115"/>
      <c r="AE67" s="111"/>
      <c r="AF67" s="7"/>
      <c r="AG67" s="31"/>
      <c r="AH67" s="104"/>
      <c r="AI67" s="105"/>
      <c r="AJ67" s="35"/>
      <c r="AK67" s="106"/>
      <c r="AL67" s="107"/>
      <c r="AM67" s="106"/>
      <c r="AN67" s="107"/>
      <c r="AO67" s="206"/>
      <c r="AP67" s="207"/>
      <c r="AQ67" s="104"/>
      <c r="AR67" s="105"/>
      <c r="AS67" s="78"/>
    </row>
    <row r="68" spans="1:45" s="6" customFormat="1" ht="12.75" customHeight="1">
      <c r="A68" s="104"/>
      <c r="B68" s="105"/>
      <c r="C68" s="193"/>
      <c r="D68" s="114"/>
      <c r="E68" s="106"/>
      <c r="F68" s="107"/>
      <c r="G68" s="106"/>
      <c r="H68" s="107"/>
      <c r="I68" s="35"/>
      <c r="J68" s="32"/>
      <c r="K68" s="104"/>
      <c r="L68" s="105"/>
      <c r="M68" s="35"/>
      <c r="N68" s="106"/>
      <c r="O68" s="107"/>
      <c r="P68" s="106"/>
      <c r="Q68" s="107"/>
      <c r="R68" s="230"/>
      <c r="S68" s="207"/>
      <c r="T68" s="104"/>
      <c r="U68" s="105"/>
      <c r="V68" s="42">
        <f>'US 224 RAMP A MASTER'!V85</f>
        <v>0</v>
      </c>
      <c r="W68" s="3"/>
      <c r="X68" s="110"/>
      <c r="Y68" s="111"/>
      <c r="Z68" s="115"/>
      <c r="AA68" s="111"/>
      <c r="AB68" s="115"/>
      <c r="AC68" s="111"/>
      <c r="AD68" s="115"/>
      <c r="AE68" s="111"/>
      <c r="AF68" s="7"/>
      <c r="AG68" s="31"/>
      <c r="AH68" s="104"/>
      <c r="AI68" s="105"/>
      <c r="AJ68" s="35"/>
      <c r="AK68" s="106"/>
      <c r="AL68" s="107"/>
      <c r="AM68" s="106"/>
      <c r="AN68" s="107"/>
      <c r="AO68" s="206"/>
      <c r="AP68" s="207"/>
      <c r="AQ68" s="104"/>
      <c r="AR68" s="105"/>
      <c r="AS68" s="78"/>
    </row>
    <row r="69" spans="1:45" s="6" customFormat="1" ht="12.75" customHeight="1">
      <c r="A69" s="104"/>
      <c r="B69" s="105"/>
      <c r="C69" s="193"/>
      <c r="D69" s="114"/>
      <c r="E69" s="106"/>
      <c r="F69" s="107"/>
      <c r="G69" s="106"/>
      <c r="H69" s="107"/>
      <c r="I69" s="35"/>
      <c r="J69" s="32"/>
      <c r="K69" s="104"/>
      <c r="L69" s="105"/>
      <c r="M69" s="35"/>
      <c r="N69" s="106"/>
      <c r="O69" s="107"/>
      <c r="P69" s="106"/>
      <c r="Q69" s="107"/>
      <c r="R69" s="230"/>
      <c r="S69" s="207"/>
      <c r="T69" s="104"/>
      <c r="U69" s="105"/>
      <c r="V69" s="42"/>
      <c r="W69" s="3"/>
      <c r="X69" s="110"/>
      <c r="Y69" s="111"/>
      <c r="Z69" s="115"/>
      <c r="AA69" s="111"/>
      <c r="AB69" s="115"/>
      <c r="AC69" s="111"/>
      <c r="AD69" s="115"/>
      <c r="AE69" s="111"/>
      <c r="AF69" s="7"/>
      <c r="AG69" s="31"/>
      <c r="AH69" s="104"/>
      <c r="AI69" s="105"/>
      <c r="AJ69" s="35"/>
      <c r="AK69" s="106"/>
      <c r="AL69" s="107"/>
      <c r="AM69" s="106"/>
      <c r="AN69" s="107"/>
      <c r="AO69" s="206"/>
      <c r="AP69" s="207"/>
      <c r="AQ69" s="104"/>
      <c r="AR69" s="105"/>
      <c r="AS69" s="78"/>
    </row>
    <row r="70" spans="1:45" s="6" customFormat="1" ht="12.75" customHeight="1">
      <c r="A70" s="104"/>
      <c r="B70" s="105"/>
      <c r="C70" s="193"/>
      <c r="D70" s="114"/>
      <c r="E70" s="106"/>
      <c r="F70" s="107"/>
      <c r="G70" s="106"/>
      <c r="H70" s="107"/>
      <c r="I70" s="35"/>
      <c r="J70" s="32"/>
      <c r="K70" s="104"/>
      <c r="L70" s="105"/>
      <c r="M70" s="35"/>
      <c r="N70" s="106"/>
      <c r="O70" s="107"/>
      <c r="P70" s="106"/>
      <c r="Q70" s="107"/>
      <c r="R70" s="230"/>
      <c r="S70" s="207"/>
      <c r="T70" s="104"/>
      <c r="U70" s="105"/>
      <c r="V70" s="42">
        <f>'US 224 RAMP A MASTER'!V87</f>
        <v>0</v>
      </c>
      <c r="W70" s="3"/>
      <c r="X70" s="110"/>
      <c r="Y70" s="111"/>
      <c r="Z70" s="115"/>
      <c r="AA70" s="111"/>
      <c r="AB70" s="115"/>
      <c r="AC70" s="111"/>
      <c r="AD70" s="115"/>
      <c r="AE70" s="111"/>
      <c r="AF70" s="7"/>
      <c r="AG70" s="31"/>
      <c r="AH70" s="104"/>
      <c r="AI70" s="105"/>
      <c r="AJ70" s="35"/>
      <c r="AK70" s="106"/>
      <c r="AL70" s="107"/>
      <c r="AM70" s="106"/>
      <c r="AN70" s="107"/>
      <c r="AO70" s="206"/>
      <c r="AP70" s="207"/>
      <c r="AQ70" s="104"/>
      <c r="AR70" s="105"/>
      <c r="AS70" s="78"/>
    </row>
    <row r="71" spans="1:45" s="6" customFormat="1" ht="12.75" customHeight="1">
      <c r="A71" s="104"/>
      <c r="B71" s="105"/>
      <c r="C71" s="193"/>
      <c r="D71" s="114"/>
      <c r="E71" s="106"/>
      <c r="F71" s="107"/>
      <c r="G71" s="106"/>
      <c r="H71" s="107"/>
      <c r="I71" s="35"/>
      <c r="J71" s="32"/>
      <c r="K71" s="104"/>
      <c r="L71" s="105"/>
      <c r="M71" s="35"/>
      <c r="N71" s="106"/>
      <c r="O71" s="107"/>
      <c r="P71" s="106"/>
      <c r="Q71" s="107"/>
      <c r="R71" s="230"/>
      <c r="S71" s="207"/>
      <c r="T71" s="104"/>
      <c r="U71" s="105"/>
      <c r="V71" s="42"/>
      <c r="W71" s="3"/>
      <c r="X71" s="110"/>
      <c r="Y71" s="111"/>
      <c r="Z71" s="115"/>
      <c r="AA71" s="111"/>
      <c r="AB71" s="115"/>
      <c r="AC71" s="111"/>
      <c r="AD71" s="115"/>
      <c r="AE71" s="111"/>
      <c r="AF71" s="7"/>
      <c r="AG71" s="31"/>
      <c r="AH71" s="104"/>
      <c r="AI71" s="105"/>
      <c r="AJ71" s="35"/>
      <c r="AK71" s="106"/>
      <c r="AL71" s="107"/>
      <c r="AM71" s="106"/>
      <c r="AN71" s="107"/>
      <c r="AO71" s="206"/>
      <c r="AP71" s="207"/>
      <c r="AQ71" s="104"/>
      <c r="AR71" s="105"/>
      <c r="AS71" s="78"/>
    </row>
    <row r="72" spans="1:45" s="6" customFormat="1" ht="12.75" customHeight="1">
      <c r="A72" s="104"/>
      <c r="B72" s="105"/>
      <c r="C72" s="193"/>
      <c r="D72" s="114"/>
      <c r="E72" s="106"/>
      <c r="F72" s="107"/>
      <c r="G72" s="106"/>
      <c r="H72" s="107"/>
      <c r="I72" s="35"/>
      <c r="J72" s="32"/>
      <c r="K72" s="104"/>
      <c r="L72" s="105"/>
      <c r="M72" s="35"/>
      <c r="N72" s="106"/>
      <c r="O72" s="107"/>
      <c r="P72" s="106"/>
      <c r="Q72" s="107"/>
      <c r="R72" s="230"/>
      <c r="S72" s="207"/>
      <c r="T72" s="104"/>
      <c r="U72" s="105"/>
      <c r="V72" s="42">
        <f>'US 224 RAMP A MASTER'!V89</f>
        <v>0</v>
      </c>
      <c r="W72" s="3"/>
      <c r="X72" s="110"/>
      <c r="Y72" s="111"/>
      <c r="Z72" s="115"/>
      <c r="AA72" s="111"/>
      <c r="AB72" s="115"/>
      <c r="AC72" s="111"/>
      <c r="AD72" s="115"/>
      <c r="AE72" s="111"/>
      <c r="AF72" s="7"/>
      <c r="AG72" s="31"/>
      <c r="AH72" s="104"/>
      <c r="AI72" s="105"/>
      <c r="AJ72" s="35"/>
      <c r="AK72" s="106"/>
      <c r="AL72" s="107"/>
      <c r="AM72" s="106"/>
      <c r="AN72" s="107"/>
      <c r="AO72" s="206"/>
      <c r="AP72" s="207"/>
      <c r="AQ72" s="104"/>
      <c r="AR72" s="105"/>
      <c r="AS72" s="78"/>
    </row>
    <row r="73" spans="1:45" s="6" customFormat="1" ht="12.75" customHeight="1">
      <c r="A73" s="104"/>
      <c r="B73" s="105"/>
      <c r="C73" s="193"/>
      <c r="D73" s="114"/>
      <c r="E73" s="106"/>
      <c r="F73" s="107"/>
      <c r="G73" s="106"/>
      <c r="H73" s="107"/>
      <c r="I73" s="35"/>
      <c r="J73" s="32"/>
      <c r="K73" s="104"/>
      <c r="L73" s="105"/>
      <c r="M73" s="35"/>
      <c r="N73" s="106"/>
      <c r="O73" s="107"/>
      <c r="P73" s="106"/>
      <c r="Q73" s="107"/>
      <c r="R73" s="230"/>
      <c r="S73" s="207"/>
      <c r="T73" s="104"/>
      <c r="U73" s="105"/>
      <c r="V73" s="42"/>
      <c r="W73" s="3"/>
      <c r="X73" s="110"/>
      <c r="Y73" s="111"/>
      <c r="Z73" s="115"/>
      <c r="AA73" s="111"/>
      <c r="AB73" s="115"/>
      <c r="AC73" s="111"/>
      <c r="AD73" s="115"/>
      <c r="AE73" s="111"/>
      <c r="AF73" s="7"/>
      <c r="AG73" s="31"/>
      <c r="AH73" s="104"/>
      <c r="AI73" s="105"/>
      <c r="AJ73" s="35"/>
      <c r="AK73" s="106"/>
      <c r="AL73" s="107"/>
      <c r="AM73" s="106"/>
      <c r="AN73" s="107"/>
      <c r="AO73" s="206"/>
      <c r="AP73" s="207"/>
      <c r="AQ73" s="104"/>
      <c r="AR73" s="105"/>
      <c r="AS73" s="78"/>
    </row>
    <row r="74" spans="1:45" s="6" customFormat="1" ht="12.75" customHeight="1">
      <c r="A74" s="104"/>
      <c r="B74" s="105"/>
      <c r="C74" s="193"/>
      <c r="D74" s="114"/>
      <c r="E74" s="106"/>
      <c r="F74" s="107"/>
      <c r="G74" s="106"/>
      <c r="H74" s="107"/>
      <c r="I74" s="35"/>
      <c r="J74" s="32"/>
      <c r="K74" s="104"/>
      <c r="L74" s="105"/>
      <c r="M74" s="35"/>
      <c r="N74" s="106"/>
      <c r="O74" s="107"/>
      <c r="P74" s="106"/>
      <c r="Q74" s="107"/>
      <c r="R74" s="230"/>
      <c r="S74" s="207"/>
      <c r="T74" s="104"/>
      <c r="U74" s="105"/>
      <c r="V74" s="42">
        <f>'US 224 RAMP A MASTER'!V91</f>
        <v>0</v>
      </c>
      <c r="W74" s="3"/>
      <c r="X74" s="110"/>
      <c r="Y74" s="111"/>
      <c r="Z74" s="115"/>
      <c r="AA74" s="111"/>
      <c r="AB74" s="115"/>
      <c r="AC74" s="111"/>
      <c r="AD74" s="115"/>
      <c r="AE74" s="111"/>
      <c r="AF74" s="7"/>
      <c r="AG74" s="31"/>
      <c r="AH74" s="104"/>
      <c r="AI74" s="105"/>
      <c r="AJ74" s="35"/>
      <c r="AK74" s="106"/>
      <c r="AL74" s="107"/>
      <c r="AM74" s="106"/>
      <c r="AN74" s="107"/>
      <c r="AO74" s="206"/>
      <c r="AP74" s="207"/>
      <c r="AQ74" s="104"/>
      <c r="AR74" s="105"/>
      <c r="AS74" s="78"/>
    </row>
    <row r="75" spans="1:45" s="6" customFormat="1" ht="12.75" customHeight="1">
      <c r="A75" s="104"/>
      <c r="B75" s="105"/>
      <c r="C75" s="193"/>
      <c r="D75" s="114"/>
      <c r="E75" s="106"/>
      <c r="F75" s="107"/>
      <c r="G75" s="106"/>
      <c r="H75" s="107"/>
      <c r="I75" s="35"/>
      <c r="J75" s="32"/>
      <c r="K75" s="104"/>
      <c r="L75" s="105"/>
      <c r="M75" s="35"/>
      <c r="N75" s="106"/>
      <c r="O75" s="107"/>
      <c r="P75" s="106"/>
      <c r="Q75" s="107"/>
      <c r="R75" s="230"/>
      <c r="S75" s="207"/>
      <c r="T75" s="104"/>
      <c r="U75" s="105"/>
      <c r="V75" s="42"/>
      <c r="W75" s="3"/>
      <c r="X75" s="110"/>
      <c r="Y75" s="111"/>
      <c r="Z75" s="115"/>
      <c r="AA75" s="111"/>
      <c r="AB75" s="115"/>
      <c r="AC75" s="111"/>
      <c r="AD75" s="115"/>
      <c r="AE75" s="111"/>
      <c r="AF75" s="7"/>
      <c r="AG75" s="31"/>
      <c r="AH75" s="104"/>
      <c r="AI75" s="105"/>
      <c r="AJ75" s="35"/>
      <c r="AK75" s="106"/>
      <c r="AL75" s="107"/>
      <c r="AM75" s="106"/>
      <c r="AN75" s="107"/>
      <c r="AO75" s="206"/>
      <c r="AP75" s="207"/>
      <c r="AQ75" s="104"/>
      <c r="AR75" s="105"/>
      <c r="AS75" s="78"/>
    </row>
    <row r="76" spans="1:23" s="6" customFormat="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s="6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s="6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s="6" customFormat="1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</sheetData>
  <sheetProtection/>
  <mergeCells count="1094">
    <mergeCell ref="AD75:AE75"/>
    <mergeCell ref="AH75:AI75"/>
    <mergeCell ref="AK75:AL75"/>
    <mergeCell ref="AM75:AN75"/>
    <mergeCell ref="AO75:AP75"/>
    <mergeCell ref="AQ75:AR75"/>
    <mergeCell ref="P75:Q75"/>
    <mergeCell ref="R75:S75"/>
    <mergeCell ref="T75:U75"/>
    <mergeCell ref="X75:Y75"/>
    <mergeCell ref="Z75:AA75"/>
    <mergeCell ref="AB75:AC75"/>
    <mergeCell ref="A75:B75"/>
    <mergeCell ref="C75:D75"/>
    <mergeCell ref="E75:F75"/>
    <mergeCell ref="G75:H75"/>
    <mergeCell ref="K75:L75"/>
    <mergeCell ref="N75:O75"/>
    <mergeCell ref="AD74:AE74"/>
    <mergeCell ref="AH74:AI74"/>
    <mergeCell ref="AK74:AL74"/>
    <mergeCell ref="AM74:AN74"/>
    <mergeCell ref="AO74:AP74"/>
    <mergeCell ref="AQ74:AR74"/>
    <mergeCell ref="P74:Q74"/>
    <mergeCell ref="R74:S74"/>
    <mergeCell ref="T74:U74"/>
    <mergeCell ref="X74:Y74"/>
    <mergeCell ref="Z74:AA74"/>
    <mergeCell ref="AB74:AC74"/>
    <mergeCell ref="A74:B74"/>
    <mergeCell ref="C74:D74"/>
    <mergeCell ref="E74:F74"/>
    <mergeCell ref="G74:H74"/>
    <mergeCell ref="K74:L74"/>
    <mergeCell ref="N74:O74"/>
    <mergeCell ref="AD73:AE73"/>
    <mergeCell ref="AH73:AI73"/>
    <mergeCell ref="AK73:AL73"/>
    <mergeCell ref="AM73:AN73"/>
    <mergeCell ref="AO73:AP73"/>
    <mergeCell ref="AQ73:AR73"/>
    <mergeCell ref="P73:Q73"/>
    <mergeCell ref="R73:S73"/>
    <mergeCell ref="T73:U73"/>
    <mergeCell ref="X73:Y73"/>
    <mergeCell ref="Z73:AA73"/>
    <mergeCell ref="AB73:AC73"/>
    <mergeCell ref="A73:B73"/>
    <mergeCell ref="C73:D73"/>
    <mergeCell ref="E73:F73"/>
    <mergeCell ref="G73:H73"/>
    <mergeCell ref="K73:L73"/>
    <mergeCell ref="N73:O73"/>
    <mergeCell ref="AD72:AE72"/>
    <mergeCell ref="AH72:AI72"/>
    <mergeCell ref="AK72:AL72"/>
    <mergeCell ref="AM72:AN72"/>
    <mergeCell ref="AO72:AP72"/>
    <mergeCell ref="AQ72:AR72"/>
    <mergeCell ref="P72:Q72"/>
    <mergeCell ref="R72:S72"/>
    <mergeCell ref="T72:U72"/>
    <mergeCell ref="X72:Y72"/>
    <mergeCell ref="Z72:AA72"/>
    <mergeCell ref="AB72:AC72"/>
    <mergeCell ref="A72:B72"/>
    <mergeCell ref="C72:D72"/>
    <mergeCell ref="E72:F72"/>
    <mergeCell ref="G72:H72"/>
    <mergeCell ref="K72:L72"/>
    <mergeCell ref="N72:O72"/>
    <mergeCell ref="AD71:AE71"/>
    <mergeCell ref="AH71:AI71"/>
    <mergeCell ref="AK71:AL71"/>
    <mergeCell ref="AM71:AN71"/>
    <mergeCell ref="AO71:AP71"/>
    <mergeCell ref="AQ71:AR71"/>
    <mergeCell ref="P71:Q71"/>
    <mergeCell ref="R71:S71"/>
    <mergeCell ref="T71:U71"/>
    <mergeCell ref="X71:Y71"/>
    <mergeCell ref="Z71:AA71"/>
    <mergeCell ref="AB71:AC71"/>
    <mergeCell ref="A71:B71"/>
    <mergeCell ref="C71:D71"/>
    <mergeCell ref="E71:F71"/>
    <mergeCell ref="G71:H71"/>
    <mergeCell ref="K71:L71"/>
    <mergeCell ref="N71:O71"/>
    <mergeCell ref="AD70:AE70"/>
    <mergeCell ref="AH70:AI70"/>
    <mergeCell ref="AK70:AL70"/>
    <mergeCell ref="AM70:AN70"/>
    <mergeCell ref="AO70:AP70"/>
    <mergeCell ref="AQ70:AR70"/>
    <mergeCell ref="P70:Q70"/>
    <mergeCell ref="R70:S70"/>
    <mergeCell ref="T70:U70"/>
    <mergeCell ref="X70:Y70"/>
    <mergeCell ref="Z70:AA70"/>
    <mergeCell ref="AB70:AC70"/>
    <mergeCell ref="A70:B70"/>
    <mergeCell ref="C70:D70"/>
    <mergeCell ref="E70:F70"/>
    <mergeCell ref="G70:H70"/>
    <mergeCell ref="K70:L70"/>
    <mergeCell ref="N70:O70"/>
    <mergeCell ref="AD69:AE69"/>
    <mergeCell ref="AH69:AI69"/>
    <mergeCell ref="AK69:AL69"/>
    <mergeCell ref="AM69:AN69"/>
    <mergeCell ref="AO69:AP69"/>
    <mergeCell ref="AQ69:AR69"/>
    <mergeCell ref="P69:Q69"/>
    <mergeCell ref="R69:S69"/>
    <mergeCell ref="T69:U69"/>
    <mergeCell ref="X69:Y69"/>
    <mergeCell ref="Z69:AA69"/>
    <mergeCell ref="AB69:AC69"/>
    <mergeCell ref="A69:B69"/>
    <mergeCell ref="C69:D69"/>
    <mergeCell ref="E69:F69"/>
    <mergeCell ref="G69:H69"/>
    <mergeCell ref="K69:L69"/>
    <mergeCell ref="N69:O69"/>
    <mergeCell ref="AD68:AE68"/>
    <mergeCell ref="AH68:AI68"/>
    <mergeCell ref="AK68:AL68"/>
    <mergeCell ref="AM68:AN68"/>
    <mergeCell ref="AO68:AP68"/>
    <mergeCell ref="AQ68:AR68"/>
    <mergeCell ref="P68:Q68"/>
    <mergeCell ref="R68:S68"/>
    <mergeCell ref="T68:U68"/>
    <mergeCell ref="X68:Y68"/>
    <mergeCell ref="Z68:AA68"/>
    <mergeCell ref="AB68:AC68"/>
    <mergeCell ref="A68:B68"/>
    <mergeCell ref="C68:D68"/>
    <mergeCell ref="E68:F68"/>
    <mergeCell ref="G68:H68"/>
    <mergeCell ref="K68:L68"/>
    <mergeCell ref="N68:O68"/>
    <mergeCell ref="AD67:AE67"/>
    <mergeCell ref="AH67:AI67"/>
    <mergeCell ref="AK67:AL67"/>
    <mergeCell ref="AM67:AN67"/>
    <mergeCell ref="AO67:AP67"/>
    <mergeCell ref="AQ67:AR67"/>
    <mergeCell ref="P67:Q67"/>
    <mergeCell ref="R67:S67"/>
    <mergeCell ref="T67:U67"/>
    <mergeCell ref="X67:Y67"/>
    <mergeCell ref="Z67:AA67"/>
    <mergeCell ref="AB67:AC67"/>
    <mergeCell ref="A67:B67"/>
    <mergeCell ref="C67:D67"/>
    <mergeCell ref="E67:F67"/>
    <mergeCell ref="G67:H67"/>
    <mergeCell ref="K67:L67"/>
    <mergeCell ref="N67:O67"/>
    <mergeCell ref="AD66:AE66"/>
    <mergeCell ref="AH66:AI66"/>
    <mergeCell ref="AK66:AL66"/>
    <mergeCell ref="AM66:AN66"/>
    <mergeCell ref="AO66:AP66"/>
    <mergeCell ref="AQ66:AR66"/>
    <mergeCell ref="P66:Q66"/>
    <mergeCell ref="R66:S66"/>
    <mergeCell ref="T66:U66"/>
    <mergeCell ref="X66:Y66"/>
    <mergeCell ref="Z66:AA66"/>
    <mergeCell ref="AB66:AC66"/>
    <mergeCell ref="A66:B66"/>
    <mergeCell ref="C66:D66"/>
    <mergeCell ref="E66:F66"/>
    <mergeCell ref="G66:H66"/>
    <mergeCell ref="K66:L66"/>
    <mergeCell ref="N66:O66"/>
    <mergeCell ref="AD65:AE65"/>
    <mergeCell ref="AH65:AI65"/>
    <mergeCell ref="AK65:AL65"/>
    <mergeCell ref="AM65:AN65"/>
    <mergeCell ref="AO65:AP65"/>
    <mergeCell ref="AQ65:AR65"/>
    <mergeCell ref="P65:Q65"/>
    <mergeCell ref="R65:S65"/>
    <mergeCell ref="T65:U65"/>
    <mergeCell ref="X65:Y65"/>
    <mergeCell ref="Z65:AA65"/>
    <mergeCell ref="AB65:AC65"/>
    <mergeCell ref="A65:B65"/>
    <mergeCell ref="C65:D65"/>
    <mergeCell ref="E65:F65"/>
    <mergeCell ref="G65:H65"/>
    <mergeCell ref="K65:L65"/>
    <mergeCell ref="N65:O65"/>
    <mergeCell ref="AD64:AE64"/>
    <mergeCell ref="AH64:AI64"/>
    <mergeCell ref="AK64:AL64"/>
    <mergeCell ref="AM64:AN64"/>
    <mergeCell ref="AO64:AP64"/>
    <mergeCell ref="AQ64:AR64"/>
    <mergeCell ref="P64:Q64"/>
    <mergeCell ref="R64:S64"/>
    <mergeCell ref="T64:U64"/>
    <mergeCell ref="X64:Y64"/>
    <mergeCell ref="Z64:AA64"/>
    <mergeCell ref="AB64:AC64"/>
    <mergeCell ref="A64:B64"/>
    <mergeCell ref="C64:D64"/>
    <mergeCell ref="E64:F64"/>
    <mergeCell ref="G64:H64"/>
    <mergeCell ref="K64:L64"/>
    <mergeCell ref="N64:O64"/>
    <mergeCell ref="AD63:AE63"/>
    <mergeCell ref="AH63:AI63"/>
    <mergeCell ref="AK63:AL63"/>
    <mergeCell ref="AM63:AN63"/>
    <mergeCell ref="AO63:AP63"/>
    <mergeCell ref="AQ63:AR63"/>
    <mergeCell ref="P63:Q63"/>
    <mergeCell ref="R63:S63"/>
    <mergeCell ref="T63:U63"/>
    <mergeCell ref="X63:Y63"/>
    <mergeCell ref="Z63:AA63"/>
    <mergeCell ref="AB63:AC63"/>
    <mergeCell ref="A63:B63"/>
    <mergeCell ref="C63:D63"/>
    <mergeCell ref="E63:F63"/>
    <mergeCell ref="G63:H63"/>
    <mergeCell ref="K63:L63"/>
    <mergeCell ref="N63:O63"/>
    <mergeCell ref="AD62:AE62"/>
    <mergeCell ref="AH62:AI62"/>
    <mergeCell ref="AK62:AL62"/>
    <mergeCell ref="AM62:AN62"/>
    <mergeCell ref="AO62:AP62"/>
    <mergeCell ref="AQ62:AR62"/>
    <mergeCell ref="P62:Q62"/>
    <mergeCell ref="R62:S62"/>
    <mergeCell ref="T62:U62"/>
    <mergeCell ref="X62:Y62"/>
    <mergeCell ref="Z62:AA62"/>
    <mergeCell ref="AB62:AC62"/>
    <mergeCell ref="A62:B62"/>
    <mergeCell ref="C62:D62"/>
    <mergeCell ref="E62:F62"/>
    <mergeCell ref="G62:H62"/>
    <mergeCell ref="K62:L62"/>
    <mergeCell ref="N62:O62"/>
    <mergeCell ref="AD61:AE61"/>
    <mergeCell ref="AH61:AI61"/>
    <mergeCell ref="AK61:AL61"/>
    <mergeCell ref="AM61:AN61"/>
    <mergeCell ref="AO61:AP61"/>
    <mergeCell ref="AQ61:AR61"/>
    <mergeCell ref="P61:Q61"/>
    <mergeCell ref="R61:S61"/>
    <mergeCell ref="T61:U61"/>
    <mergeCell ref="X61:Y61"/>
    <mergeCell ref="Z61:AA61"/>
    <mergeCell ref="AB61:AC61"/>
    <mergeCell ref="A61:B61"/>
    <mergeCell ref="C61:D61"/>
    <mergeCell ref="E61:F61"/>
    <mergeCell ref="G61:H61"/>
    <mergeCell ref="K61:L61"/>
    <mergeCell ref="N61:O61"/>
    <mergeCell ref="AD60:AE60"/>
    <mergeCell ref="AH60:AI60"/>
    <mergeCell ref="AK60:AL60"/>
    <mergeCell ref="AM60:AN60"/>
    <mergeCell ref="AO60:AP60"/>
    <mergeCell ref="AQ60:AR60"/>
    <mergeCell ref="P60:Q60"/>
    <mergeCell ref="R60:S60"/>
    <mergeCell ref="T60:U60"/>
    <mergeCell ref="X60:Y60"/>
    <mergeCell ref="Z60:AA60"/>
    <mergeCell ref="AB60:AC60"/>
    <mergeCell ref="A60:B60"/>
    <mergeCell ref="C60:D60"/>
    <mergeCell ref="E60:F60"/>
    <mergeCell ref="G60:H60"/>
    <mergeCell ref="K60:L60"/>
    <mergeCell ref="N60:O60"/>
    <mergeCell ref="AD59:AE59"/>
    <mergeCell ref="AH59:AI59"/>
    <mergeCell ref="AK59:AL59"/>
    <mergeCell ref="AM59:AN59"/>
    <mergeCell ref="AO59:AP59"/>
    <mergeCell ref="AQ59:AR59"/>
    <mergeCell ref="P59:Q59"/>
    <mergeCell ref="R59:S59"/>
    <mergeCell ref="T59:U59"/>
    <mergeCell ref="X59:Y59"/>
    <mergeCell ref="Z59:AA59"/>
    <mergeCell ref="AB59:AC59"/>
    <mergeCell ref="A59:B59"/>
    <mergeCell ref="C59:D59"/>
    <mergeCell ref="E59:F59"/>
    <mergeCell ref="G59:H59"/>
    <mergeCell ref="K59:L59"/>
    <mergeCell ref="N59:O59"/>
    <mergeCell ref="AD58:AE58"/>
    <mergeCell ref="AH58:AI58"/>
    <mergeCell ref="AK58:AL58"/>
    <mergeCell ref="AM58:AN58"/>
    <mergeCell ref="AO58:AP58"/>
    <mergeCell ref="AQ58:AR58"/>
    <mergeCell ref="P58:Q58"/>
    <mergeCell ref="R58:S58"/>
    <mergeCell ref="T58:U58"/>
    <mergeCell ref="X58:Y58"/>
    <mergeCell ref="Z58:AA58"/>
    <mergeCell ref="AB58:AC58"/>
    <mergeCell ref="A58:B58"/>
    <mergeCell ref="C58:D58"/>
    <mergeCell ref="E58:F58"/>
    <mergeCell ref="G58:H58"/>
    <mergeCell ref="K58:L58"/>
    <mergeCell ref="N58:O58"/>
    <mergeCell ref="AD57:AE57"/>
    <mergeCell ref="AH57:AI57"/>
    <mergeCell ref="AK57:AL57"/>
    <mergeCell ref="AM57:AN57"/>
    <mergeCell ref="AO57:AP57"/>
    <mergeCell ref="AQ57:AR57"/>
    <mergeCell ref="P57:Q57"/>
    <mergeCell ref="R57:S57"/>
    <mergeCell ref="T57:U57"/>
    <mergeCell ref="X57:Y57"/>
    <mergeCell ref="Z57:AA57"/>
    <mergeCell ref="AB57:AC57"/>
    <mergeCell ref="A57:B57"/>
    <mergeCell ref="C57:D57"/>
    <mergeCell ref="E57:F57"/>
    <mergeCell ref="G57:H57"/>
    <mergeCell ref="K57:L57"/>
    <mergeCell ref="N57:O57"/>
    <mergeCell ref="AD56:AE56"/>
    <mergeCell ref="AH56:AI56"/>
    <mergeCell ref="AK56:AL56"/>
    <mergeCell ref="AM56:AN56"/>
    <mergeCell ref="AO56:AP56"/>
    <mergeCell ref="AQ56:AR56"/>
    <mergeCell ref="P56:Q56"/>
    <mergeCell ref="R56:S56"/>
    <mergeCell ref="T56:U56"/>
    <mergeCell ref="X56:Y56"/>
    <mergeCell ref="Z56:AA56"/>
    <mergeCell ref="AB56:AC56"/>
    <mergeCell ref="A56:B56"/>
    <mergeCell ref="C56:D56"/>
    <mergeCell ref="E56:F56"/>
    <mergeCell ref="G56:H56"/>
    <mergeCell ref="K56:L56"/>
    <mergeCell ref="N56:O56"/>
    <mergeCell ref="AD55:AE55"/>
    <mergeCell ref="AH55:AI55"/>
    <mergeCell ref="AK55:AL55"/>
    <mergeCell ref="AM55:AN55"/>
    <mergeCell ref="AO55:AP55"/>
    <mergeCell ref="AQ55:AR55"/>
    <mergeCell ref="P55:Q55"/>
    <mergeCell ref="R55:S55"/>
    <mergeCell ref="T55:U55"/>
    <mergeCell ref="X55:Y55"/>
    <mergeCell ref="Z55:AA55"/>
    <mergeCell ref="AB55:AC55"/>
    <mergeCell ref="A55:B55"/>
    <mergeCell ref="C55:D55"/>
    <mergeCell ref="E55:F55"/>
    <mergeCell ref="G55:H55"/>
    <mergeCell ref="K55:L55"/>
    <mergeCell ref="N55:O55"/>
    <mergeCell ref="AD54:AE54"/>
    <mergeCell ref="AH54:AI54"/>
    <mergeCell ref="AK54:AL54"/>
    <mergeCell ref="AM54:AN54"/>
    <mergeCell ref="AO54:AP54"/>
    <mergeCell ref="AQ54:AR54"/>
    <mergeCell ref="P54:Q54"/>
    <mergeCell ref="R54:S54"/>
    <mergeCell ref="T54:U54"/>
    <mergeCell ref="X54:Y54"/>
    <mergeCell ref="Z54:AA54"/>
    <mergeCell ref="AB54:AC54"/>
    <mergeCell ref="A54:B54"/>
    <mergeCell ref="C54:D54"/>
    <mergeCell ref="E54:F54"/>
    <mergeCell ref="G54:H54"/>
    <mergeCell ref="K54:L54"/>
    <mergeCell ref="N54:O54"/>
    <mergeCell ref="AD53:AE53"/>
    <mergeCell ref="AH53:AI53"/>
    <mergeCell ref="AK53:AL53"/>
    <mergeCell ref="AM53:AN53"/>
    <mergeCell ref="AO53:AP53"/>
    <mergeCell ref="AQ53:AR53"/>
    <mergeCell ref="P53:Q53"/>
    <mergeCell ref="R53:S53"/>
    <mergeCell ref="T53:U53"/>
    <mergeCell ref="X53:Y53"/>
    <mergeCell ref="Z53:AA53"/>
    <mergeCell ref="AB53:AC53"/>
    <mergeCell ref="A53:B53"/>
    <mergeCell ref="C53:D53"/>
    <mergeCell ref="E53:F53"/>
    <mergeCell ref="G53:H53"/>
    <mergeCell ref="K53:L53"/>
    <mergeCell ref="N53:O53"/>
    <mergeCell ref="AD52:AE52"/>
    <mergeCell ref="AH52:AI52"/>
    <mergeCell ref="AK52:AL52"/>
    <mergeCell ref="AM52:AN52"/>
    <mergeCell ref="AO52:AP52"/>
    <mergeCell ref="AQ52:AR52"/>
    <mergeCell ref="P52:Q52"/>
    <mergeCell ref="R52:S52"/>
    <mergeCell ref="T52:U52"/>
    <mergeCell ref="X52:Y52"/>
    <mergeCell ref="Z52:AA52"/>
    <mergeCell ref="AB52:AC52"/>
    <mergeCell ref="A52:B52"/>
    <mergeCell ref="C52:D52"/>
    <mergeCell ref="E52:F52"/>
    <mergeCell ref="G52:H52"/>
    <mergeCell ref="K52:L52"/>
    <mergeCell ref="N52:O52"/>
    <mergeCell ref="AD51:AE51"/>
    <mergeCell ref="AH51:AI51"/>
    <mergeCell ref="AK51:AL51"/>
    <mergeCell ref="AM51:AN51"/>
    <mergeCell ref="AO51:AP51"/>
    <mergeCell ref="AQ51:AR51"/>
    <mergeCell ref="P51:Q51"/>
    <mergeCell ref="R51:S51"/>
    <mergeCell ref="T51:U51"/>
    <mergeCell ref="X51:Y51"/>
    <mergeCell ref="Z51:AA51"/>
    <mergeCell ref="AB51:AC51"/>
    <mergeCell ref="A51:B51"/>
    <mergeCell ref="C51:D51"/>
    <mergeCell ref="E51:F51"/>
    <mergeCell ref="G51:H51"/>
    <mergeCell ref="K51:L51"/>
    <mergeCell ref="N51:O51"/>
    <mergeCell ref="AD50:AE50"/>
    <mergeCell ref="AH50:AI50"/>
    <mergeCell ref="AK50:AL50"/>
    <mergeCell ref="AM50:AN50"/>
    <mergeCell ref="AO50:AP50"/>
    <mergeCell ref="AQ50:AR50"/>
    <mergeCell ref="P50:Q50"/>
    <mergeCell ref="R50:S50"/>
    <mergeCell ref="T50:U50"/>
    <mergeCell ref="X50:Y50"/>
    <mergeCell ref="Z50:AA50"/>
    <mergeCell ref="AB50:AC50"/>
    <mergeCell ref="A50:B50"/>
    <mergeCell ref="C50:D50"/>
    <mergeCell ref="E50:F50"/>
    <mergeCell ref="G50:H50"/>
    <mergeCell ref="K50:L50"/>
    <mergeCell ref="N50:O50"/>
    <mergeCell ref="AD49:AE49"/>
    <mergeCell ref="AH49:AI49"/>
    <mergeCell ref="AK49:AL49"/>
    <mergeCell ref="AM49:AN49"/>
    <mergeCell ref="AO49:AP49"/>
    <mergeCell ref="AQ49:AR49"/>
    <mergeCell ref="P49:Q49"/>
    <mergeCell ref="R49:S49"/>
    <mergeCell ref="T49:U49"/>
    <mergeCell ref="X49:Y49"/>
    <mergeCell ref="Z49:AA49"/>
    <mergeCell ref="AB49:AC49"/>
    <mergeCell ref="A49:B49"/>
    <mergeCell ref="C49:D49"/>
    <mergeCell ref="E49:F49"/>
    <mergeCell ref="G49:H49"/>
    <mergeCell ref="K49:L49"/>
    <mergeCell ref="N49:O49"/>
    <mergeCell ref="AD48:AE48"/>
    <mergeCell ref="AH48:AI48"/>
    <mergeCell ref="AK48:AL48"/>
    <mergeCell ref="AM48:AN48"/>
    <mergeCell ref="AO48:AP48"/>
    <mergeCell ref="AQ48:AR48"/>
    <mergeCell ref="P48:Q48"/>
    <mergeCell ref="R48:S48"/>
    <mergeCell ref="T48:U48"/>
    <mergeCell ref="X48:Y48"/>
    <mergeCell ref="Z48:AA48"/>
    <mergeCell ref="AB48:AC48"/>
    <mergeCell ref="A48:B48"/>
    <mergeCell ref="C48:D48"/>
    <mergeCell ref="E48:F48"/>
    <mergeCell ref="G48:H48"/>
    <mergeCell ref="K48:L48"/>
    <mergeCell ref="N48:O48"/>
    <mergeCell ref="AD47:AE47"/>
    <mergeCell ref="AH47:AI47"/>
    <mergeCell ref="AK47:AL47"/>
    <mergeCell ref="AM47:AN47"/>
    <mergeCell ref="AO47:AP47"/>
    <mergeCell ref="AQ47:AR47"/>
    <mergeCell ref="P47:Q47"/>
    <mergeCell ref="R47:S47"/>
    <mergeCell ref="T47:U47"/>
    <mergeCell ref="X47:Y47"/>
    <mergeCell ref="Z47:AA47"/>
    <mergeCell ref="AB47:AC47"/>
    <mergeCell ref="A47:B47"/>
    <mergeCell ref="C47:D47"/>
    <mergeCell ref="E47:F47"/>
    <mergeCell ref="G47:H47"/>
    <mergeCell ref="K47:L47"/>
    <mergeCell ref="N47:O47"/>
    <mergeCell ref="AD46:AE46"/>
    <mergeCell ref="AH46:AI46"/>
    <mergeCell ref="AK46:AL46"/>
    <mergeCell ref="AM46:AN46"/>
    <mergeCell ref="AO46:AP46"/>
    <mergeCell ref="AQ46:AR46"/>
    <mergeCell ref="P46:Q46"/>
    <mergeCell ref="R46:S46"/>
    <mergeCell ref="T46:U46"/>
    <mergeCell ref="X46:Y46"/>
    <mergeCell ref="Z46:AA46"/>
    <mergeCell ref="AB46:AC46"/>
    <mergeCell ref="A46:B46"/>
    <mergeCell ref="C46:D46"/>
    <mergeCell ref="E46:F46"/>
    <mergeCell ref="G46:H46"/>
    <mergeCell ref="K46:L46"/>
    <mergeCell ref="N46:O46"/>
    <mergeCell ref="AD45:AE45"/>
    <mergeCell ref="AH45:AI45"/>
    <mergeCell ref="AK45:AL45"/>
    <mergeCell ref="AM45:AN45"/>
    <mergeCell ref="AO45:AP45"/>
    <mergeCell ref="AQ45:AR45"/>
    <mergeCell ref="P45:Q45"/>
    <mergeCell ref="R45:S45"/>
    <mergeCell ref="T45:U45"/>
    <mergeCell ref="X45:Y45"/>
    <mergeCell ref="Z45:AA45"/>
    <mergeCell ref="AB45:AC45"/>
    <mergeCell ref="A45:B45"/>
    <mergeCell ref="C45:D45"/>
    <mergeCell ref="E45:F45"/>
    <mergeCell ref="G45:H45"/>
    <mergeCell ref="K45:L45"/>
    <mergeCell ref="N45:O45"/>
    <mergeCell ref="AD44:AE44"/>
    <mergeCell ref="AH44:AI44"/>
    <mergeCell ref="AK44:AL44"/>
    <mergeCell ref="AM44:AN44"/>
    <mergeCell ref="AO44:AP44"/>
    <mergeCell ref="AQ44:AR44"/>
    <mergeCell ref="P44:Q44"/>
    <mergeCell ref="R44:S44"/>
    <mergeCell ref="T44:U44"/>
    <mergeCell ref="X44:Y44"/>
    <mergeCell ref="Z44:AA44"/>
    <mergeCell ref="AB44:AC44"/>
    <mergeCell ref="A44:B44"/>
    <mergeCell ref="C44:D44"/>
    <mergeCell ref="E44:F44"/>
    <mergeCell ref="G44:H44"/>
    <mergeCell ref="K44:L44"/>
    <mergeCell ref="N44:O44"/>
    <mergeCell ref="AD43:AE43"/>
    <mergeCell ref="AH43:AI43"/>
    <mergeCell ref="AK43:AL43"/>
    <mergeCell ref="AM43:AN43"/>
    <mergeCell ref="AO43:AP43"/>
    <mergeCell ref="AQ43:AR43"/>
    <mergeCell ref="P43:Q43"/>
    <mergeCell ref="R43:S43"/>
    <mergeCell ref="T43:U43"/>
    <mergeCell ref="X43:Y43"/>
    <mergeCell ref="Z43:AA43"/>
    <mergeCell ref="AB43:AC43"/>
    <mergeCell ref="A43:B43"/>
    <mergeCell ref="C43:D43"/>
    <mergeCell ref="E43:F43"/>
    <mergeCell ref="G43:H43"/>
    <mergeCell ref="K43:L43"/>
    <mergeCell ref="N43:O43"/>
    <mergeCell ref="AD42:AE42"/>
    <mergeCell ref="AH42:AI42"/>
    <mergeCell ref="AK42:AL42"/>
    <mergeCell ref="AM42:AN42"/>
    <mergeCell ref="AO42:AP42"/>
    <mergeCell ref="AQ42:AR42"/>
    <mergeCell ref="P42:Q42"/>
    <mergeCell ref="R42:S42"/>
    <mergeCell ref="T42:U42"/>
    <mergeCell ref="X42:Y42"/>
    <mergeCell ref="Z42:AA42"/>
    <mergeCell ref="AB42:AC42"/>
    <mergeCell ref="A42:B42"/>
    <mergeCell ref="C42:D42"/>
    <mergeCell ref="E42:F42"/>
    <mergeCell ref="G42:H42"/>
    <mergeCell ref="K42:L42"/>
    <mergeCell ref="N42:O42"/>
    <mergeCell ref="AD41:AE41"/>
    <mergeCell ref="AH41:AI41"/>
    <mergeCell ref="AK41:AL41"/>
    <mergeCell ref="AM41:AN41"/>
    <mergeCell ref="AO41:AP41"/>
    <mergeCell ref="AQ41:AR41"/>
    <mergeCell ref="P41:Q41"/>
    <mergeCell ref="R41:S41"/>
    <mergeCell ref="T41:U41"/>
    <mergeCell ref="X41:Y41"/>
    <mergeCell ref="Z41:AA41"/>
    <mergeCell ref="AB41:AC41"/>
    <mergeCell ref="A41:B41"/>
    <mergeCell ref="C41:D41"/>
    <mergeCell ref="E41:F41"/>
    <mergeCell ref="G41:H41"/>
    <mergeCell ref="K41:L41"/>
    <mergeCell ref="N41:O41"/>
    <mergeCell ref="AD40:AE40"/>
    <mergeCell ref="AH40:AI40"/>
    <mergeCell ref="AK40:AL40"/>
    <mergeCell ref="AM40:AN40"/>
    <mergeCell ref="AO40:AP40"/>
    <mergeCell ref="AQ40:AR40"/>
    <mergeCell ref="P40:Q40"/>
    <mergeCell ref="R40:S40"/>
    <mergeCell ref="T40:U40"/>
    <mergeCell ref="X40:Y40"/>
    <mergeCell ref="Z40:AA40"/>
    <mergeCell ref="AB40:AC40"/>
    <mergeCell ref="A40:B40"/>
    <mergeCell ref="C40:D40"/>
    <mergeCell ref="E40:F40"/>
    <mergeCell ref="G40:H40"/>
    <mergeCell ref="K40:L40"/>
    <mergeCell ref="N40:O40"/>
    <mergeCell ref="AD39:AE39"/>
    <mergeCell ref="AH39:AI39"/>
    <mergeCell ref="AK39:AL39"/>
    <mergeCell ref="AM39:AN39"/>
    <mergeCell ref="AO39:AP39"/>
    <mergeCell ref="AQ39:AR39"/>
    <mergeCell ref="P39:Q39"/>
    <mergeCell ref="R39:S39"/>
    <mergeCell ref="T39:U39"/>
    <mergeCell ref="X39:Y39"/>
    <mergeCell ref="Z39:AA39"/>
    <mergeCell ref="AB39:AC39"/>
    <mergeCell ref="A39:B39"/>
    <mergeCell ref="C39:D39"/>
    <mergeCell ref="E39:F39"/>
    <mergeCell ref="G39:H39"/>
    <mergeCell ref="K39:L39"/>
    <mergeCell ref="N39:O39"/>
    <mergeCell ref="A38:B38"/>
    <mergeCell ref="C38:D38"/>
    <mergeCell ref="E38:F38"/>
    <mergeCell ref="G38:H38"/>
    <mergeCell ref="K38:L38"/>
    <mergeCell ref="N38:O38"/>
    <mergeCell ref="A37:B37"/>
    <mergeCell ref="C37:D37"/>
    <mergeCell ref="E37:F37"/>
    <mergeCell ref="G37:H37"/>
    <mergeCell ref="K37:L37"/>
    <mergeCell ref="N37:O37"/>
    <mergeCell ref="P37:Q37"/>
    <mergeCell ref="R37:S37"/>
    <mergeCell ref="AD38:AE38"/>
    <mergeCell ref="AH38:AI38"/>
    <mergeCell ref="AK38:AL38"/>
    <mergeCell ref="AM38:AN38"/>
    <mergeCell ref="T37:U37"/>
    <mergeCell ref="P38:Q38"/>
    <mergeCell ref="R38:S38"/>
    <mergeCell ref="T38:U38"/>
    <mergeCell ref="AO38:AP38"/>
    <mergeCell ref="AQ38:AR38"/>
    <mergeCell ref="X38:Y38"/>
    <mergeCell ref="Z38:AA38"/>
    <mergeCell ref="AB38:AC38"/>
    <mergeCell ref="AD37:AE37"/>
    <mergeCell ref="AH37:AI37"/>
    <mergeCell ref="AK37:AL37"/>
    <mergeCell ref="AM37:AN37"/>
    <mergeCell ref="AO37:AP37"/>
    <mergeCell ref="AQ37:AR37"/>
    <mergeCell ref="X37:Y37"/>
    <mergeCell ref="Z37:AA37"/>
    <mergeCell ref="AB37:AC37"/>
    <mergeCell ref="AD36:AE36"/>
    <mergeCell ref="AH36:AI36"/>
    <mergeCell ref="AK36:AL36"/>
    <mergeCell ref="AM36:AN36"/>
    <mergeCell ref="AO36:AP36"/>
    <mergeCell ref="AQ36:AR36"/>
    <mergeCell ref="P36:Q36"/>
    <mergeCell ref="R36:S36"/>
    <mergeCell ref="T36:U36"/>
    <mergeCell ref="X36:Y36"/>
    <mergeCell ref="Z36:AA36"/>
    <mergeCell ref="AB36:AC36"/>
    <mergeCell ref="A36:B36"/>
    <mergeCell ref="C36:D36"/>
    <mergeCell ref="E36:F36"/>
    <mergeCell ref="G36:H36"/>
    <mergeCell ref="K36:L36"/>
    <mergeCell ref="N36:O36"/>
    <mergeCell ref="AD35:AE35"/>
    <mergeCell ref="AH35:AI35"/>
    <mergeCell ref="AK35:AL35"/>
    <mergeCell ref="AM35:AN35"/>
    <mergeCell ref="AO35:AP35"/>
    <mergeCell ref="AQ35:AR35"/>
    <mergeCell ref="P35:Q35"/>
    <mergeCell ref="R35:S35"/>
    <mergeCell ref="T35:U35"/>
    <mergeCell ref="X35:Y35"/>
    <mergeCell ref="Z35:AA35"/>
    <mergeCell ref="AB35:AC35"/>
    <mergeCell ref="A35:B35"/>
    <mergeCell ref="C35:D35"/>
    <mergeCell ref="E35:F35"/>
    <mergeCell ref="G35:H35"/>
    <mergeCell ref="K35:L35"/>
    <mergeCell ref="N35:O35"/>
    <mergeCell ref="AD34:AE34"/>
    <mergeCell ref="AH34:AI34"/>
    <mergeCell ref="AK34:AL34"/>
    <mergeCell ref="AM34:AN34"/>
    <mergeCell ref="AO34:AP34"/>
    <mergeCell ref="AQ34:AR34"/>
    <mergeCell ref="P34:Q34"/>
    <mergeCell ref="R34:S34"/>
    <mergeCell ref="T34:U34"/>
    <mergeCell ref="X34:Y34"/>
    <mergeCell ref="Z34:AA34"/>
    <mergeCell ref="AB34:AC34"/>
    <mergeCell ref="A34:B34"/>
    <mergeCell ref="C34:D34"/>
    <mergeCell ref="E34:F34"/>
    <mergeCell ref="G34:H34"/>
    <mergeCell ref="K34:L34"/>
    <mergeCell ref="N34:O34"/>
    <mergeCell ref="AD33:AE33"/>
    <mergeCell ref="AH33:AI33"/>
    <mergeCell ref="AK33:AL33"/>
    <mergeCell ref="AM33:AN33"/>
    <mergeCell ref="AO33:AP33"/>
    <mergeCell ref="AQ33:AR33"/>
    <mergeCell ref="P33:Q33"/>
    <mergeCell ref="R33:S33"/>
    <mergeCell ref="T33:U33"/>
    <mergeCell ref="X33:Y33"/>
    <mergeCell ref="Z33:AA33"/>
    <mergeCell ref="AB33:AC33"/>
    <mergeCell ref="A33:B33"/>
    <mergeCell ref="C33:D33"/>
    <mergeCell ref="E33:F33"/>
    <mergeCell ref="G33:H33"/>
    <mergeCell ref="K33:L33"/>
    <mergeCell ref="N33:O33"/>
    <mergeCell ref="AD32:AE32"/>
    <mergeCell ref="AH32:AI32"/>
    <mergeCell ref="AK32:AL32"/>
    <mergeCell ref="AM32:AN32"/>
    <mergeCell ref="AO32:AP32"/>
    <mergeCell ref="AQ32:AR32"/>
    <mergeCell ref="P32:Q32"/>
    <mergeCell ref="R32:S32"/>
    <mergeCell ref="T32:U32"/>
    <mergeCell ref="X32:Y32"/>
    <mergeCell ref="Z32:AA32"/>
    <mergeCell ref="AB32:AC32"/>
    <mergeCell ref="A32:B32"/>
    <mergeCell ref="C32:D32"/>
    <mergeCell ref="E32:F32"/>
    <mergeCell ref="G32:H32"/>
    <mergeCell ref="K32:L32"/>
    <mergeCell ref="N32:O32"/>
    <mergeCell ref="AD31:AE31"/>
    <mergeCell ref="AH31:AI31"/>
    <mergeCell ref="AK31:AL31"/>
    <mergeCell ref="AM31:AN31"/>
    <mergeCell ref="AO31:AP31"/>
    <mergeCell ref="AQ31:AR31"/>
    <mergeCell ref="P31:Q31"/>
    <mergeCell ref="R31:S31"/>
    <mergeCell ref="T31:U31"/>
    <mergeCell ref="X31:Y31"/>
    <mergeCell ref="Z31:AA31"/>
    <mergeCell ref="AB31:AC31"/>
    <mergeCell ref="A31:B31"/>
    <mergeCell ref="C31:D31"/>
    <mergeCell ref="E31:F31"/>
    <mergeCell ref="G31:H31"/>
    <mergeCell ref="K31:L31"/>
    <mergeCell ref="N31:O31"/>
    <mergeCell ref="AD30:AE30"/>
    <mergeCell ref="AH30:AI30"/>
    <mergeCell ref="AK30:AL30"/>
    <mergeCell ref="AM30:AN30"/>
    <mergeCell ref="AO30:AP30"/>
    <mergeCell ref="AQ30:AR30"/>
    <mergeCell ref="P30:Q30"/>
    <mergeCell ref="R30:S30"/>
    <mergeCell ref="T30:U30"/>
    <mergeCell ref="X30:Y30"/>
    <mergeCell ref="Z30:AA30"/>
    <mergeCell ref="AB30:AC30"/>
    <mergeCell ref="A30:B30"/>
    <mergeCell ref="C30:D30"/>
    <mergeCell ref="E30:F30"/>
    <mergeCell ref="G30:H30"/>
    <mergeCell ref="K30:L30"/>
    <mergeCell ref="N30:O30"/>
    <mergeCell ref="AD29:AE29"/>
    <mergeCell ref="AH29:AI29"/>
    <mergeCell ref="AK29:AL29"/>
    <mergeCell ref="AM29:AN29"/>
    <mergeCell ref="AO29:AP29"/>
    <mergeCell ref="AQ29:AR29"/>
    <mergeCell ref="P29:Q29"/>
    <mergeCell ref="R29:S29"/>
    <mergeCell ref="T29:U29"/>
    <mergeCell ref="X29:Y29"/>
    <mergeCell ref="Z29:AA29"/>
    <mergeCell ref="AB29:AC29"/>
    <mergeCell ref="A29:B29"/>
    <mergeCell ref="C29:D29"/>
    <mergeCell ref="E29:F29"/>
    <mergeCell ref="G29:H29"/>
    <mergeCell ref="K29:L29"/>
    <mergeCell ref="N29:O29"/>
    <mergeCell ref="AD28:AE28"/>
    <mergeCell ref="AH28:AI28"/>
    <mergeCell ref="AK28:AL28"/>
    <mergeCell ref="AM28:AN28"/>
    <mergeCell ref="AO28:AP28"/>
    <mergeCell ref="AQ28:AR28"/>
    <mergeCell ref="P28:Q28"/>
    <mergeCell ref="R28:S28"/>
    <mergeCell ref="T28:U28"/>
    <mergeCell ref="X28:Y28"/>
    <mergeCell ref="Z28:AA28"/>
    <mergeCell ref="AB28:AC28"/>
    <mergeCell ref="A28:B28"/>
    <mergeCell ref="C28:D28"/>
    <mergeCell ref="E28:F28"/>
    <mergeCell ref="G28:H28"/>
    <mergeCell ref="K28:L28"/>
    <mergeCell ref="N28:O28"/>
    <mergeCell ref="AD27:AE27"/>
    <mergeCell ref="AH27:AI27"/>
    <mergeCell ref="AK27:AL27"/>
    <mergeCell ref="AM27:AN27"/>
    <mergeCell ref="AO27:AP27"/>
    <mergeCell ref="AQ27:AR27"/>
    <mergeCell ref="P27:Q27"/>
    <mergeCell ref="R27:S27"/>
    <mergeCell ref="T27:U27"/>
    <mergeCell ref="X27:Y27"/>
    <mergeCell ref="Z27:AA27"/>
    <mergeCell ref="AB27:AC27"/>
    <mergeCell ref="A27:B27"/>
    <mergeCell ref="C27:D27"/>
    <mergeCell ref="E27:F27"/>
    <mergeCell ref="G27:H27"/>
    <mergeCell ref="K27:L27"/>
    <mergeCell ref="N27:O27"/>
    <mergeCell ref="AD26:AE26"/>
    <mergeCell ref="AH26:AI26"/>
    <mergeCell ref="AK26:AL26"/>
    <mergeCell ref="AM26:AN26"/>
    <mergeCell ref="AO26:AP26"/>
    <mergeCell ref="AQ26:AR26"/>
    <mergeCell ref="P26:Q26"/>
    <mergeCell ref="R26:S26"/>
    <mergeCell ref="T26:U26"/>
    <mergeCell ref="X26:Y26"/>
    <mergeCell ref="Z26:AA26"/>
    <mergeCell ref="AB26:AC26"/>
    <mergeCell ref="A26:B26"/>
    <mergeCell ref="C26:D26"/>
    <mergeCell ref="E26:F26"/>
    <mergeCell ref="G26:H26"/>
    <mergeCell ref="K26:L26"/>
    <mergeCell ref="N26:O26"/>
    <mergeCell ref="AD25:AE25"/>
    <mergeCell ref="AH25:AI25"/>
    <mergeCell ref="AK25:AL25"/>
    <mergeCell ref="AM25:AN25"/>
    <mergeCell ref="AO25:AP25"/>
    <mergeCell ref="AQ25:AR25"/>
    <mergeCell ref="P25:Q25"/>
    <mergeCell ref="R25:S25"/>
    <mergeCell ref="T25:U25"/>
    <mergeCell ref="X25:Y25"/>
    <mergeCell ref="Z25:AA25"/>
    <mergeCell ref="AB25:AC25"/>
    <mergeCell ref="A25:B25"/>
    <mergeCell ref="C25:D25"/>
    <mergeCell ref="E25:F25"/>
    <mergeCell ref="G25:H25"/>
    <mergeCell ref="K25:L25"/>
    <mergeCell ref="N25:O25"/>
    <mergeCell ref="AD24:AE24"/>
    <mergeCell ref="AH24:AI24"/>
    <mergeCell ref="AK24:AL24"/>
    <mergeCell ref="AM24:AN24"/>
    <mergeCell ref="AO24:AP24"/>
    <mergeCell ref="AQ24:AR24"/>
    <mergeCell ref="P24:Q24"/>
    <mergeCell ref="R24:S24"/>
    <mergeCell ref="T24:U24"/>
    <mergeCell ref="X24:Y24"/>
    <mergeCell ref="Z24:AA24"/>
    <mergeCell ref="AB24:AC24"/>
    <mergeCell ref="A24:B24"/>
    <mergeCell ref="C24:D24"/>
    <mergeCell ref="E24:F24"/>
    <mergeCell ref="G24:H24"/>
    <mergeCell ref="K24:L24"/>
    <mergeCell ref="N24:O24"/>
    <mergeCell ref="AD23:AE23"/>
    <mergeCell ref="AH23:AI23"/>
    <mergeCell ref="AK23:AL23"/>
    <mergeCell ref="AM23:AN23"/>
    <mergeCell ref="AO23:AP23"/>
    <mergeCell ref="AQ23:AR23"/>
    <mergeCell ref="P23:Q23"/>
    <mergeCell ref="R23:S23"/>
    <mergeCell ref="T23:U23"/>
    <mergeCell ref="X23:Y23"/>
    <mergeCell ref="Z23:AA23"/>
    <mergeCell ref="AB23:AC23"/>
    <mergeCell ref="A23:B23"/>
    <mergeCell ref="C23:D23"/>
    <mergeCell ref="E23:F23"/>
    <mergeCell ref="G23:H23"/>
    <mergeCell ref="K23:L23"/>
    <mergeCell ref="N23:O23"/>
    <mergeCell ref="AD22:AE22"/>
    <mergeCell ref="AH22:AI22"/>
    <mergeCell ref="AK22:AL22"/>
    <mergeCell ref="AM22:AN22"/>
    <mergeCell ref="AO22:AP22"/>
    <mergeCell ref="AQ22:AR22"/>
    <mergeCell ref="P22:Q22"/>
    <mergeCell ref="R22:S22"/>
    <mergeCell ref="T22:U22"/>
    <mergeCell ref="X22:Y22"/>
    <mergeCell ref="Z22:AA22"/>
    <mergeCell ref="AB22:AC22"/>
    <mergeCell ref="A22:B22"/>
    <mergeCell ref="C22:D22"/>
    <mergeCell ref="E22:F22"/>
    <mergeCell ref="G22:H22"/>
    <mergeCell ref="K22:L22"/>
    <mergeCell ref="N22:O22"/>
    <mergeCell ref="AD21:AE21"/>
    <mergeCell ref="AH21:AI21"/>
    <mergeCell ref="AK21:AL21"/>
    <mergeCell ref="AM21:AN21"/>
    <mergeCell ref="AO21:AP21"/>
    <mergeCell ref="AQ21:AR21"/>
    <mergeCell ref="P21:Q21"/>
    <mergeCell ref="R21:S21"/>
    <mergeCell ref="T21:U21"/>
    <mergeCell ref="X21:Y21"/>
    <mergeCell ref="Z21:AA21"/>
    <mergeCell ref="AB21:AC21"/>
    <mergeCell ref="A21:B21"/>
    <mergeCell ref="C21:D21"/>
    <mergeCell ref="E21:F21"/>
    <mergeCell ref="G21:H21"/>
    <mergeCell ref="K21:L21"/>
    <mergeCell ref="N21:O21"/>
    <mergeCell ref="AD20:AE20"/>
    <mergeCell ref="AH20:AI20"/>
    <mergeCell ref="AK20:AL20"/>
    <mergeCell ref="AM20:AN20"/>
    <mergeCell ref="AO20:AP20"/>
    <mergeCell ref="AQ20:AR20"/>
    <mergeCell ref="P20:Q20"/>
    <mergeCell ref="R20:S20"/>
    <mergeCell ref="T20:U20"/>
    <mergeCell ref="X20:Y20"/>
    <mergeCell ref="Z20:AA20"/>
    <mergeCell ref="AB20:AC20"/>
    <mergeCell ref="AK19:AL19"/>
    <mergeCell ref="AM19:AN19"/>
    <mergeCell ref="AO19:AP19"/>
    <mergeCell ref="AQ19:AR19"/>
    <mergeCell ref="A20:B20"/>
    <mergeCell ref="C20:D20"/>
    <mergeCell ref="E20:F20"/>
    <mergeCell ref="G20:H20"/>
    <mergeCell ref="K20:L20"/>
    <mergeCell ref="N20:O20"/>
    <mergeCell ref="T19:U19"/>
    <mergeCell ref="X19:Y19"/>
    <mergeCell ref="Z19:AA19"/>
    <mergeCell ref="AB19:AC19"/>
    <mergeCell ref="AD19:AE19"/>
    <mergeCell ref="AH19:AI19"/>
    <mergeCell ref="AQ9:AQ18"/>
    <mergeCell ref="AR9:AR18"/>
    <mergeCell ref="A19:B19"/>
    <mergeCell ref="C19:D19"/>
    <mergeCell ref="E19:F19"/>
    <mergeCell ref="G19:H19"/>
    <mergeCell ref="K19:L19"/>
    <mergeCell ref="N19:O19"/>
    <mergeCell ref="P19:Q19"/>
    <mergeCell ref="R19:S19"/>
    <mergeCell ref="AK9:AK18"/>
    <mergeCell ref="AL9:AL18"/>
    <mergeCell ref="AM9:AM18"/>
    <mergeCell ref="AN9:AN18"/>
    <mergeCell ref="AO9:AO18"/>
    <mergeCell ref="AP9:AP18"/>
    <mergeCell ref="AE9:AE18"/>
    <mergeCell ref="AF9:AF18"/>
    <mergeCell ref="AG9:AG18"/>
    <mergeCell ref="AH9:AH18"/>
    <mergeCell ref="AI9:AI18"/>
    <mergeCell ref="AJ9:AJ18"/>
    <mergeCell ref="Y9:Y18"/>
    <mergeCell ref="Z9:Z18"/>
    <mergeCell ref="AA9:AA18"/>
    <mergeCell ref="AB9:AB18"/>
    <mergeCell ref="AC9:AC18"/>
    <mergeCell ref="AD9:AD18"/>
    <mergeCell ref="Q9:Q18"/>
    <mergeCell ref="R9:R18"/>
    <mergeCell ref="S9:S18"/>
    <mergeCell ref="T9:T18"/>
    <mergeCell ref="U9:U18"/>
    <mergeCell ref="X9:X18"/>
    <mergeCell ref="K9:K18"/>
    <mergeCell ref="L9:L18"/>
    <mergeCell ref="M9:M18"/>
    <mergeCell ref="N9:N18"/>
    <mergeCell ref="O9:O18"/>
    <mergeCell ref="P9:P18"/>
    <mergeCell ref="AJ7:AR8"/>
    <mergeCell ref="AS7:AS18"/>
    <mergeCell ref="J8:L8"/>
    <mergeCell ref="AG8:AI8"/>
    <mergeCell ref="A9:A18"/>
    <mergeCell ref="B9:B18"/>
    <mergeCell ref="C9:C18"/>
    <mergeCell ref="D9:D18"/>
    <mergeCell ref="E9:E18"/>
    <mergeCell ref="F9:F18"/>
    <mergeCell ref="A7:I8"/>
    <mergeCell ref="J7:L7"/>
    <mergeCell ref="M7:U8"/>
    <mergeCell ref="V7:V18"/>
    <mergeCell ref="X7:AF8"/>
    <mergeCell ref="AG7:AI7"/>
    <mergeCell ref="G9:G18"/>
    <mergeCell ref="H9:H18"/>
    <mergeCell ref="I9:I18"/>
    <mergeCell ref="J9:J18"/>
    <mergeCell ref="AB4:AH5"/>
    <mergeCell ref="AI4:AP5"/>
    <mergeCell ref="AQ4:AR5"/>
    <mergeCell ref="AS4:AS5"/>
    <mergeCell ref="A6:V6"/>
    <mergeCell ref="X6:AS6"/>
    <mergeCell ref="A1:V3"/>
    <mergeCell ref="X1:AS3"/>
    <mergeCell ref="A4:B5"/>
    <mergeCell ref="C4:D5"/>
    <mergeCell ref="E4:K5"/>
    <mergeCell ref="L4:S5"/>
    <mergeCell ref="T4:U5"/>
    <mergeCell ref="V4:V5"/>
    <mergeCell ref="X4:Y5"/>
    <mergeCell ref="Z4:AA5"/>
  </mergeCells>
  <printOptions/>
  <pageMargins left="0.75" right="0.75" top="1" bottom="1" header="0.5" footer="0.5"/>
  <pageSetup horizontalDpi="600" verticalDpi="600" orientation="landscape" paperSize="17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v09.07.17</dc:title>
  <dc:subject/>
  <dc:creator>ODOT Office of Production</dc:creator>
  <cp:keywords/>
  <dc:description/>
  <cp:lastModifiedBy>schetter</cp:lastModifiedBy>
  <cp:lastPrinted>2013-03-22T14:09:29Z</cp:lastPrinted>
  <dcterms:created xsi:type="dcterms:W3CDTF">2007-01-18T14:43:23Z</dcterms:created>
  <dcterms:modified xsi:type="dcterms:W3CDTF">2014-07-09T15:58:13Z</dcterms:modified>
  <cp:category/>
  <cp:version/>
  <cp:contentType/>
  <cp:contentStatus/>
</cp:coreProperties>
</file>