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7550" windowHeight="11115" tabRatio="912" activeTab="4"/>
  </bookViews>
  <sheets>
    <sheet name="US68BL_MASTER" sheetId="1" r:id="rId1"/>
    <sheet name="US68_MASTER" sheetId="2" r:id="rId2"/>
    <sheet name="US 68  RAMP A MASTER" sheetId="3" r:id="rId3"/>
    <sheet name="US 68  RAMP B MASTER" sheetId="4" r:id="rId4"/>
    <sheet name="US68 RAMP C MASTER" sheetId="5" r:id="rId5"/>
    <sheet name="US68 RAMP D MASTER" sheetId="6" r:id="rId6"/>
    <sheet name="US68_GE100" sheetId="7" r:id="rId7"/>
    <sheet name="US68_GE101" sheetId="8" r:id="rId8"/>
    <sheet name="US68A1_GE104" sheetId="9" r:id="rId9"/>
    <sheet name="US68A2_GE105" sheetId="10" r:id="rId10"/>
    <sheet name="US68B1_GE106" sheetId="11" r:id="rId11"/>
    <sheet name="US68B2_GE107" sheetId="12" r:id="rId12"/>
    <sheet name="US68C1_GE108" sheetId="13" r:id="rId13"/>
    <sheet name="US68C2_GE109" sheetId="14" r:id="rId14"/>
    <sheet name="US68D_GE110" sheetId="15" r:id="rId15"/>
  </sheets>
  <definedNames>
    <definedName name="_xlnm.Print_Area" localSheetId="2">'US 68  RAMP A MASTER'!$A$1:$R$129</definedName>
    <definedName name="_xlnm.Print_Area" localSheetId="3">'US 68  RAMP B MASTER'!$A$1:$R$141</definedName>
    <definedName name="_xlnm.Print_Area" localSheetId="4">'US68 RAMP C MASTER'!$A$1:$R$136</definedName>
    <definedName name="_xlnm.Print_Area" localSheetId="5">'US68 RAMP D MASTER'!$A$1:$R$70</definedName>
    <definedName name="_xlnm.Print_Area" localSheetId="6">'US68_GE100'!$A$1:$R$76</definedName>
    <definedName name="_xlnm.Print_Area" localSheetId="7">'US68_GE101'!$A$1:$R$76</definedName>
    <definedName name="_xlnm.Print_Area" localSheetId="1">'US68_MASTER'!$A$1:$Y$80</definedName>
    <definedName name="_xlnm.Print_Area" localSheetId="8">'US68A1_GE104'!$A$1:$R$75</definedName>
    <definedName name="_xlnm.Print_Area" localSheetId="9">'US68A2_GE105'!$A$1:$R$75</definedName>
    <definedName name="_xlnm.Print_Area" localSheetId="10">'US68B1_GE106'!$A$1:$R$73</definedName>
    <definedName name="_xlnm.Print_Area" localSheetId="11">'US68B2_GE107'!$A$1:$R$67</definedName>
    <definedName name="_xlnm.Print_Area" localSheetId="0">'US68BL_MASTER'!$A$1:$R$77</definedName>
    <definedName name="_xlnm.Print_Area" localSheetId="12">'US68C1_GE108'!$A$1:$R$75</definedName>
    <definedName name="_xlnm.Print_Area" localSheetId="13">'US68C2_GE109'!$A$1:$R$75</definedName>
    <definedName name="_xlnm.Print_Area" localSheetId="14">'US68D_GE110'!$A$1:$R$75</definedName>
  </definedNames>
  <calcPr fullCalcOnLoad="1"/>
</workbook>
</file>

<file path=xl/sharedStrings.xml><?xml version="1.0" encoding="utf-8"?>
<sst xmlns="http://schemas.openxmlformats.org/spreadsheetml/2006/main" count="1440" uniqueCount="130">
  <si>
    <t>REMARKS</t>
  </si>
  <si>
    <t>SUPERELEVATION TABLE</t>
  </si>
  <si>
    <t>LEFT SIDE</t>
  </si>
  <si>
    <t>CENTERLINE</t>
  </si>
  <si>
    <t>CONTROL</t>
  </si>
  <si>
    <t>RIGHT SIDE</t>
  </si>
  <si>
    <t>EDGE</t>
  </si>
  <si>
    <t>ELEVATION</t>
  </si>
  <si>
    <t>TRANSITION</t>
  </si>
  <si>
    <t>RATE</t>
  </si>
  <si>
    <t>CORRECTION</t>
  </si>
  <si>
    <t>CROSS</t>
  </si>
  <si>
    <t>SLOPE</t>
  </si>
  <si>
    <t>WIDTH</t>
  </si>
  <si>
    <t>STATION</t>
  </si>
  <si>
    <t>PROFILE</t>
  </si>
  <si>
    <t>GRADE</t>
  </si>
  <si>
    <t>vertical curve limits</t>
  </si>
  <si>
    <t>supertransition limits</t>
  </si>
  <si>
    <t>graphic grade limits</t>
  </si>
  <si>
    <t>PC, PT, TS, SC, CS, ST</t>
  </si>
  <si>
    <t>PVI Station</t>
  </si>
  <si>
    <t>g1</t>
  </si>
  <si>
    <t>PVI Elevation</t>
  </si>
  <si>
    <t>PVC Station</t>
  </si>
  <si>
    <t>Length of Curve, L</t>
  </si>
  <si>
    <t>PVC Elevation, E</t>
  </si>
  <si>
    <t>g2</t>
  </si>
  <si>
    <t>PVT Station</t>
  </si>
  <si>
    <t>PVT Elevation</t>
  </si>
  <si>
    <t>P.G. = PVC(el.) + 0.5 x [(g2-g1)/L] x (X^2) + (g1 x X)</t>
  </si>
  <si>
    <t>PC</t>
  </si>
  <si>
    <t>PT</t>
  </si>
  <si>
    <t>CS</t>
  </si>
  <si>
    <t>ST</t>
  </si>
  <si>
    <t>Dc = 1^ 30' 00"</t>
  </si>
  <si>
    <t>Dc = 6^ 30' 00"</t>
  </si>
  <si>
    <t>TS</t>
  </si>
  <si>
    <t>284:1</t>
  </si>
  <si>
    <t>VERTICAL CURVE - STA 778+00.00 TO STA 783+00.00</t>
  </si>
  <si>
    <t>P.I. STA. 769+45.35</t>
  </si>
  <si>
    <t>Dc = 5^ 30' 00"</t>
  </si>
  <si>
    <t>Dc = 6^ 00' 00"</t>
  </si>
  <si>
    <t>P.I. STA. 810+95.23</t>
  </si>
  <si>
    <t>Dc = 9^ 00' 00"</t>
  </si>
  <si>
    <t>P.I. STA. 818+17.18</t>
  </si>
  <si>
    <t>P.I. STA. 824+11.64</t>
  </si>
  <si>
    <t>VERTICAL CURVE - STA 789+50.00 TO STA 791+50.00</t>
  </si>
  <si>
    <t>VERTICAL CURVE - STA 797+00.00 TO STA 799+00.00</t>
  </si>
  <si>
    <t>P.I. STA. 781+56.77</t>
  </si>
  <si>
    <t>Dc = 2^ 30' 00"</t>
  </si>
  <si>
    <t>Dc = 2^ 45' 00"</t>
  </si>
  <si>
    <t>Dc = 6^ 45' 00"</t>
  </si>
  <si>
    <t>P.I. STA. 797+02.59</t>
  </si>
  <si>
    <t>Dc = 1^ 00' 00"</t>
  </si>
  <si>
    <t>Dc = 4^ 45' 00"</t>
  </si>
  <si>
    <t>208:1</t>
  </si>
  <si>
    <t>525:1</t>
  </si>
  <si>
    <t>254:1</t>
  </si>
  <si>
    <t>164:1</t>
  </si>
  <si>
    <t>291:1</t>
  </si>
  <si>
    <t>185:1</t>
  </si>
  <si>
    <t>223:1</t>
  </si>
  <si>
    <t>OUTSIDE EDGE -</t>
  </si>
  <si>
    <t>CENTERLINE OF LANES</t>
  </si>
  <si>
    <t>INSIDE EDGE</t>
  </si>
  <si>
    <t>(PROFILE GRADE)</t>
  </si>
  <si>
    <t>OFFSET</t>
  </si>
  <si>
    <t>SOUTHBOUND BASELINE
STATION</t>
  </si>
  <si>
    <t>NORTHBOUND BASELINE
STATION</t>
  </si>
  <si>
    <t>276:1</t>
  </si>
  <si>
    <t>Dc = 3^ 00' 00" LT</t>
  </si>
  <si>
    <t>Dc = 2^ 53' 30" LT</t>
  </si>
  <si>
    <t>Dc = 3^ 00' 00" LT.</t>
  </si>
  <si>
    <t>VERTICAL CURVE - STA 1739+00.00 TO STA 1742+00.00 NB</t>
  </si>
  <si>
    <t>VERTICAL CURVE - STA 1739+00.00 TO STA 1742+00.00 SB</t>
  </si>
  <si>
    <t>Dc = 2^ 53' 30"</t>
  </si>
  <si>
    <t>Dc = 3^ 00' 00"</t>
  </si>
  <si>
    <t xml:space="preserve">OUTSIDE EDGE </t>
  </si>
  <si>
    <t>OUTSIDE EDGE</t>
  </si>
  <si>
    <t>INSIDE EDGE SB</t>
  </si>
  <si>
    <t>INSIDE EDGE NB</t>
  </si>
  <si>
    <t>FS</t>
  </si>
  <si>
    <t>CS / FS</t>
  </si>
  <si>
    <t>CS/FS</t>
  </si>
  <si>
    <t>NC</t>
  </si>
  <si>
    <t>SC / FS</t>
  </si>
  <si>
    <t>216:1</t>
  </si>
  <si>
    <t>217:1</t>
  </si>
  <si>
    <t>230:1</t>
  </si>
  <si>
    <t>VERTICAL CURVE - STA 1734+36.75 TO STA 1736+36.75 SB</t>
  </si>
  <si>
    <t>257:1</t>
  </si>
  <si>
    <t>264:1</t>
  </si>
  <si>
    <t>278:1</t>
  </si>
  <si>
    <t>P.I. STA. 1734+94.00</t>
  </si>
  <si>
    <t>P.I. STA. 1734+81.34</t>
  </si>
  <si>
    <t>P.I. STA. 734+87.67</t>
  </si>
  <si>
    <t>NB</t>
  </si>
  <si>
    <t>SB</t>
  </si>
  <si>
    <t xml:space="preserve">ACCEL/DECEL EDGE </t>
  </si>
  <si>
    <t>VERTICAL CURVE - STA 746+10.00 to STA 751+90.00</t>
  </si>
  <si>
    <t>751+90</t>
  </si>
  <si>
    <t xml:space="preserve">ST </t>
  </si>
  <si>
    <t>297:1</t>
  </si>
  <si>
    <t>P.I. STA. 784+87.11</t>
  </si>
  <si>
    <t>P.I. STA. 796+99.25</t>
  </si>
  <si>
    <t>VERTICAL CURVE - STA 803+75.00 TO STA 806+75.00</t>
  </si>
  <si>
    <t>VERTICAL CURVE - STA 808+00.00 TO STA 812+00.00</t>
  </si>
  <si>
    <t>FS   (Full Super)</t>
  </si>
  <si>
    <t>P.I. STA. 795+28.89</t>
  </si>
  <si>
    <t>P.I. STA. 807+35.92</t>
  </si>
  <si>
    <t>VERTICAL CURVE - STA 785+00.00 TO STA 787+00.00</t>
  </si>
  <si>
    <t>543:1</t>
  </si>
  <si>
    <t>P.I. STA. 788+66.52</t>
  </si>
  <si>
    <t>VERTICAL CURVE - STA 792+40.00 TO STA 796+60.00</t>
  </si>
  <si>
    <t>VERTICAL CURVE - STA 797+15.00 TO STA 803+65.00</t>
  </si>
  <si>
    <t>P.I. STA. 809+54.29</t>
  </si>
  <si>
    <t>VERTICAL CURVE - STA 766+21.01 to STA 769+41.01</t>
  </si>
  <si>
    <t>VERTICAL CURVE - STA 767+45.00 TO STA 769+75.00</t>
  </si>
  <si>
    <t>VERTICAL CURVE - STA 771+10.00 TO STA 774+10.00</t>
  </si>
  <si>
    <t>VERTICAL CURVE - STA 805+90.00 TO STA 812+10.00</t>
  </si>
  <si>
    <t>VERTICAL CURVE - STA 787+50.00 TO STA 792+70.00</t>
  </si>
  <si>
    <t>VERTICAL CURVE - STA 795+10.00 TO STA 801+50.00</t>
  </si>
  <si>
    <t>VERTICAL CURVE - STA 808+70.00 TO STA 814+30.00</t>
  </si>
  <si>
    <t>VERTICAL CURVE - STA 816+00.00 TO STA 822+00.00</t>
  </si>
  <si>
    <t>VERTICAL CURVE - STA 813+40.00 TO STA 815+53</t>
  </si>
  <si>
    <t>C1 =</t>
  </si>
  <si>
    <t>C2 =</t>
  </si>
  <si>
    <t>LENGTH</t>
  </si>
  <si>
    <t xml:space="preserve">g = 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</si>
</sst>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F400]h:mm:ss\ AM/PM"/>
    <numFmt numFmtId="166" formatCode="0.000"/>
    <numFmt numFmtId="167" formatCode="0.0"/>
    <numFmt numFmtId="168" formatCode="0.0000"/>
    <numFmt numFmtId="169" formatCode="###\+##"/>
    <numFmt numFmtId="170" formatCode="###\+##.00"/>
    <numFmt numFmtId="171" formatCode="0.0000000"/>
    <numFmt numFmtId="172" formatCode="0.00000"/>
    <numFmt numFmtId="173" formatCode="0.000000"/>
    <numFmt numFmtId="174" formatCode="####\+##.00"/>
    <numFmt numFmtId="175" formatCode="#####\+##.00"/>
    <numFmt numFmtId="176" formatCode="##\+##.00"/>
    <numFmt numFmtId="177" formatCode="#\+##.00"/>
    <numFmt numFmtId="178" formatCode="###"/>
    <numFmt numFmtId="179" formatCode="###.0"/>
    <numFmt numFmtId="180" formatCode="###.00"/>
    <numFmt numFmtId="181" formatCode="###.000"/>
    <numFmt numFmtId="182" formatCode="###.0000"/>
    <numFmt numFmtId="183" formatCode="###.00000"/>
    <numFmt numFmtId="184" formatCode="###.000000"/>
    <numFmt numFmtId="185" formatCode="###.0000000"/>
    <numFmt numFmtId="186" formatCode="[$-409]dddd\,\ mmmm\ dd\,\ yyyy"/>
    <numFmt numFmtId="187" formatCode="0.00000000"/>
    <numFmt numFmtId="188" formatCode="######\+##.00"/>
    <numFmt numFmtId="189" formatCode="######\+##.0000"/>
    <numFmt numFmtId="190" formatCode="##\+##"/>
    <numFmt numFmtId="191" formatCode="&quot;$&quot;#,##0.00"/>
    <numFmt numFmtId="192" formatCode="#,##0.000"/>
    <numFmt numFmtId="193" formatCode="000\+00.00"/>
    <numFmt numFmtId="194" formatCode="000\+00"/>
    <numFmt numFmtId="195" formatCode="#"/>
    <numFmt numFmtId="196" formatCode="###.0\+##"/>
    <numFmt numFmtId="197" formatCode="###.00\+##"/>
    <numFmt numFmtId="198" formatCode="0.00#"/>
  </numFmts>
  <fonts count="48">
    <font>
      <sz val="10"/>
      <name val="Arial"/>
      <family val="0"/>
    </font>
    <font>
      <sz val="11"/>
      <name val="Verdana"/>
      <family val="2"/>
    </font>
    <font>
      <sz val="18"/>
      <name val="Verdana"/>
      <family val="2"/>
    </font>
    <font>
      <sz val="10"/>
      <name val="Letter Gothic"/>
      <family val="3"/>
    </font>
    <font>
      <sz val="10"/>
      <name val="Courier New"/>
      <family val="3"/>
    </font>
    <font>
      <b/>
      <sz val="10"/>
      <name val="Courier New"/>
      <family val="3"/>
    </font>
    <font>
      <sz val="14"/>
      <name val="Arial"/>
      <family val="2"/>
    </font>
    <font>
      <b/>
      <sz val="10"/>
      <name val="Arial"/>
      <family val="2"/>
    </font>
    <font>
      <sz val="14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0" xfId="56" applyFont="1" applyFill="1" applyAlignment="1">
      <alignment horizontal="center"/>
      <protection/>
    </xf>
    <xf numFmtId="167" fontId="4" fillId="0" borderId="0" xfId="56" applyNumberFormat="1" applyFont="1" applyFill="1" applyAlignment="1">
      <alignment horizontal="center"/>
      <protection/>
    </xf>
    <xf numFmtId="168" fontId="4" fillId="0" borderId="0" xfId="56" applyNumberFormat="1" applyFont="1" applyFill="1" applyAlignment="1">
      <alignment horizontal="center"/>
      <protection/>
    </xf>
    <xf numFmtId="167" fontId="4" fillId="0" borderId="0" xfId="56" applyNumberFormat="1" applyFont="1" applyFill="1">
      <alignment/>
      <protection/>
    </xf>
    <xf numFmtId="2" fontId="4" fillId="0" borderId="0" xfId="56" applyNumberFormat="1" applyFont="1" applyFill="1">
      <alignment/>
      <protection/>
    </xf>
    <xf numFmtId="168" fontId="4" fillId="0" borderId="0" xfId="56" applyNumberFormat="1" applyFont="1" applyFill="1">
      <alignment/>
      <protection/>
    </xf>
    <xf numFmtId="0" fontId="4" fillId="0" borderId="0" xfId="56" applyFont="1" applyFill="1">
      <alignment/>
      <protection/>
    </xf>
    <xf numFmtId="0" fontId="4" fillId="0" borderId="0" xfId="56" applyFont="1">
      <alignment/>
      <protection/>
    </xf>
    <xf numFmtId="168" fontId="4" fillId="33" borderId="0" xfId="56" applyNumberFormat="1" applyFont="1" applyFill="1" applyAlignment="1">
      <alignment horizontal="center"/>
      <protection/>
    </xf>
    <xf numFmtId="166" fontId="4" fillId="34" borderId="19" xfId="56" applyNumberFormat="1" applyFont="1" applyFill="1" applyBorder="1" applyAlignment="1">
      <alignment horizontal="center"/>
      <protection/>
    </xf>
    <xf numFmtId="168" fontId="4" fillId="10" borderId="0" xfId="56" applyNumberFormat="1" applyFont="1" applyFill="1" applyAlignment="1">
      <alignment horizontal="center"/>
      <protection/>
    </xf>
    <xf numFmtId="2" fontId="5" fillId="0" borderId="0" xfId="56" applyNumberFormat="1" applyFont="1" applyFill="1" applyAlignment="1">
      <alignment horizontal="left"/>
      <protection/>
    </xf>
    <xf numFmtId="0" fontId="4" fillId="0" borderId="0" xfId="56" applyFont="1" applyFill="1" applyBorder="1">
      <alignment/>
      <protection/>
    </xf>
    <xf numFmtId="0" fontId="4" fillId="0" borderId="0" xfId="56" applyFont="1" applyBorder="1">
      <alignment/>
      <protection/>
    </xf>
    <xf numFmtId="2" fontId="5" fillId="0" borderId="0" xfId="56" applyNumberFormat="1" applyFont="1" applyFill="1" applyBorder="1" applyAlignment="1">
      <alignment horizontal="left"/>
      <protection/>
    </xf>
    <xf numFmtId="2" fontId="3" fillId="0" borderId="0" xfId="56" applyNumberFormat="1" applyFill="1" applyAlignment="1">
      <alignment horizontal="center"/>
      <protection/>
    </xf>
    <xf numFmtId="169" fontId="4" fillId="0" borderId="0" xfId="56" applyNumberFormat="1" applyFont="1" applyFill="1" applyBorder="1" applyAlignment="1">
      <alignment horizontal="left"/>
      <protection/>
    </xf>
    <xf numFmtId="170" fontId="4" fillId="0" borderId="0" xfId="56" applyNumberFormat="1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"/>
      <protection/>
    </xf>
    <xf numFmtId="167" fontId="4" fillId="0" borderId="0" xfId="56" applyNumberFormat="1" applyFont="1" applyFill="1" applyBorder="1" applyAlignment="1">
      <alignment horizontal="center"/>
      <protection/>
    </xf>
    <xf numFmtId="168" fontId="4" fillId="0" borderId="0" xfId="56" applyNumberFormat="1" applyFont="1" applyFill="1" applyBorder="1" applyAlignment="1">
      <alignment horizontal="right"/>
      <protection/>
    </xf>
    <xf numFmtId="169" fontId="4" fillId="0" borderId="0" xfId="56" applyNumberFormat="1" applyFont="1" applyFill="1" applyBorder="1" applyAlignment="1">
      <alignment horizontal="center"/>
      <protection/>
    </xf>
    <xf numFmtId="2" fontId="3" fillId="0" borderId="0" xfId="56" applyNumberFormat="1" applyFill="1" applyBorder="1" applyAlignment="1">
      <alignment horizontal="center"/>
      <protection/>
    </xf>
    <xf numFmtId="169" fontId="0" fillId="0" borderId="20" xfId="0" applyNumberFormat="1" applyFont="1" applyBorder="1" applyAlignment="1">
      <alignment horizontal="center" vertical="center"/>
    </xf>
    <xf numFmtId="170" fontId="0" fillId="0" borderId="2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2" fontId="0" fillId="0" borderId="16" xfId="0" applyNumberFormat="1" applyFont="1" applyBorder="1" applyAlignment="1">
      <alignment horizontal="center" vertical="center"/>
    </xf>
    <xf numFmtId="167" fontId="0" fillId="0" borderId="16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7" fontId="0" fillId="0" borderId="16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70" fontId="0" fillId="0" borderId="20" xfId="0" applyNumberFormat="1" applyFont="1" applyFill="1" applyBorder="1" applyAlignment="1">
      <alignment horizontal="center" vertical="center"/>
    </xf>
    <xf numFmtId="178" fontId="0" fillId="0" borderId="16" xfId="0" applyNumberFormat="1" applyFont="1" applyBorder="1" applyAlignment="1">
      <alignment horizontal="center" vertical="center"/>
    </xf>
    <xf numFmtId="187" fontId="0" fillId="0" borderId="0" xfId="0" applyNumberFormat="1" applyAlignment="1">
      <alignment/>
    </xf>
    <xf numFmtId="187" fontId="4" fillId="0" borderId="0" xfId="56" applyNumberFormat="1" applyFont="1" applyFill="1" applyBorder="1" applyAlignment="1">
      <alignment horizontal="right"/>
      <protection/>
    </xf>
    <xf numFmtId="187" fontId="4" fillId="0" borderId="0" xfId="56" applyNumberFormat="1" applyFont="1" applyBorder="1">
      <alignment/>
      <protection/>
    </xf>
    <xf numFmtId="187" fontId="4" fillId="0" borderId="0" xfId="56" applyNumberFormat="1" applyFont="1">
      <alignment/>
      <protection/>
    </xf>
    <xf numFmtId="187" fontId="4" fillId="0" borderId="0" xfId="56" applyNumberFormat="1" applyFont="1" applyFill="1" applyAlignment="1">
      <alignment horizontal="right"/>
      <protection/>
    </xf>
    <xf numFmtId="187" fontId="4" fillId="0" borderId="0" xfId="56" applyNumberFormat="1" applyFont="1" applyFill="1" applyAlignment="1">
      <alignment horizontal="center"/>
      <protection/>
    </xf>
    <xf numFmtId="187" fontId="0" fillId="0" borderId="0" xfId="0" applyNumberFormat="1" applyFont="1" applyAlignment="1">
      <alignment/>
    </xf>
    <xf numFmtId="173" fontId="4" fillId="0" borderId="0" xfId="56" applyNumberFormat="1" applyFont="1" applyFill="1" applyBorder="1" applyAlignment="1">
      <alignment horizontal="right"/>
      <protection/>
    </xf>
    <xf numFmtId="187" fontId="4" fillId="0" borderId="0" xfId="56" applyNumberFormat="1" applyFont="1" applyFill="1" applyBorder="1" applyAlignment="1">
      <alignment horizontal="center"/>
      <protection/>
    </xf>
    <xf numFmtId="168" fontId="4" fillId="35" borderId="0" xfId="56" applyNumberFormat="1" applyFont="1" applyFill="1" applyAlignment="1">
      <alignment horizontal="center"/>
      <protection/>
    </xf>
    <xf numFmtId="0" fontId="0" fillId="35" borderId="16" xfId="0" applyFont="1" applyFill="1" applyBorder="1" applyAlignment="1">
      <alignment horizontal="center" vertical="center"/>
    </xf>
    <xf numFmtId="170" fontId="7" fillId="0" borderId="2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170" fontId="0" fillId="0" borderId="21" xfId="0" applyNumberFormat="1" applyFont="1" applyBorder="1" applyAlignment="1">
      <alignment horizontal="center" vertical="center"/>
    </xf>
    <xf numFmtId="169" fontId="5" fillId="0" borderId="0" xfId="56" applyNumberFormat="1" applyFont="1" applyFill="1" applyBorder="1" applyAlignment="1">
      <alignment horizontal="left"/>
      <protection/>
    </xf>
    <xf numFmtId="0" fontId="0" fillId="0" borderId="22" xfId="0" applyFont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166" fontId="0" fillId="0" borderId="16" xfId="0" applyNumberFormat="1" applyFont="1" applyBorder="1" applyAlignment="1">
      <alignment horizontal="center" vertical="center"/>
    </xf>
    <xf numFmtId="166" fontId="0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72" fontId="4" fillId="0" borderId="0" xfId="56" applyNumberFormat="1" applyFont="1" applyFill="1" applyAlignment="1">
      <alignment horizontal="right"/>
      <protection/>
    </xf>
    <xf numFmtId="172" fontId="4" fillId="0" borderId="0" xfId="56" applyNumberFormat="1" applyFont="1" applyFill="1" applyAlignment="1">
      <alignment horizontal="center"/>
      <protection/>
    </xf>
    <xf numFmtId="172" fontId="0" fillId="0" borderId="0" xfId="0" applyNumberFormat="1" applyFont="1" applyAlignment="1">
      <alignment/>
    </xf>
    <xf numFmtId="172" fontId="4" fillId="0" borderId="0" xfId="56" applyNumberFormat="1" applyFont="1">
      <alignment/>
      <protection/>
    </xf>
    <xf numFmtId="172" fontId="4" fillId="0" borderId="0" xfId="56" applyNumberFormat="1" applyFont="1" applyFill="1" applyBorder="1" applyAlignment="1">
      <alignment horizontal="right"/>
      <protection/>
    </xf>
    <xf numFmtId="172" fontId="4" fillId="0" borderId="0" xfId="56" applyNumberFormat="1" applyFont="1" applyBorder="1">
      <alignment/>
      <protection/>
    </xf>
    <xf numFmtId="167" fontId="0" fillId="36" borderId="16" xfId="0" applyNumberFormat="1" applyFont="1" applyFill="1" applyBorder="1" applyAlignment="1">
      <alignment horizontal="center" vertical="center"/>
    </xf>
    <xf numFmtId="169" fontId="0" fillId="36" borderId="20" xfId="0" applyNumberFormat="1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169" fontId="0" fillId="0" borderId="20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9" xfId="0" applyBorder="1" applyAlignment="1">
      <alignment/>
    </xf>
    <xf numFmtId="0" fontId="0" fillId="0" borderId="27" xfId="0" applyBorder="1" applyAlignment="1">
      <alignment/>
    </xf>
    <xf numFmtId="169" fontId="0" fillId="0" borderId="17" xfId="0" applyNumberFormat="1" applyFont="1" applyBorder="1" applyAlignment="1">
      <alignment horizontal="center" vertical="center"/>
    </xf>
    <xf numFmtId="178" fontId="0" fillId="0" borderId="17" xfId="0" applyNumberFormat="1" applyFont="1" applyBorder="1" applyAlignment="1">
      <alignment horizontal="center" vertical="center"/>
    </xf>
    <xf numFmtId="172" fontId="4" fillId="0" borderId="0" xfId="56" applyNumberFormat="1" applyFont="1" applyFill="1" applyBorder="1" applyAlignment="1">
      <alignment horizontal="center"/>
      <protection/>
    </xf>
    <xf numFmtId="168" fontId="4" fillId="0" borderId="0" xfId="56" applyNumberFormat="1" applyFont="1" applyFill="1" applyAlignment="1">
      <alignment horizontal="right"/>
      <protection/>
    </xf>
    <xf numFmtId="168" fontId="4" fillId="0" borderId="0" xfId="56" applyNumberFormat="1" applyFont="1">
      <alignment/>
      <protection/>
    </xf>
    <xf numFmtId="170" fontId="0" fillId="36" borderId="20" xfId="0" applyNumberFormat="1" applyFont="1" applyFill="1" applyBorder="1" applyAlignment="1">
      <alignment horizontal="center" vertical="center"/>
    </xf>
    <xf numFmtId="170" fontId="7" fillId="36" borderId="20" xfId="0" applyNumberFormat="1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168" fontId="0" fillId="0" borderId="0" xfId="0" applyNumberFormat="1" applyFont="1" applyAlignment="1">
      <alignment/>
    </xf>
    <xf numFmtId="168" fontId="4" fillId="0" borderId="0" xfId="56" applyNumberFormat="1" applyFont="1" applyBorder="1">
      <alignment/>
      <protection/>
    </xf>
    <xf numFmtId="0" fontId="7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0" fillId="0" borderId="30" xfId="0" applyBorder="1" applyAlignment="1">
      <alignment/>
    </xf>
    <xf numFmtId="0" fontId="6" fillId="0" borderId="12" xfId="0" applyFont="1" applyBorder="1" applyAlignment="1">
      <alignment vertical="center"/>
    </xf>
    <xf numFmtId="0" fontId="0" fillId="0" borderId="0" xfId="0" applyAlignment="1">
      <alignment/>
    </xf>
    <xf numFmtId="0" fontId="7" fillId="0" borderId="13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90" fontId="0" fillId="0" borderId="17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textRotation="90"/>
    </xf>
    <xf numFmtId="0" fontId="0" fillId="0" borderId="13" xfId="0" applyFont="1" applyBorder="1" applyAlignment="1">
      <alignment horizontal="center" vertical="center" textRotation="90"/>
    </xf>
    <xf numFmtId="0" fontId="0" fillId="0" borderId="18" xfId="0" applyFont="1" applyBorder="1" applyAlignment="1">
      <alignment horizontal="center" vertical="center" textRotation="90"/>
    </xf>
    <xf numFmtId="0" fontId="0" fillId="0" borderId="15" xfId="0" applyFont="1" applyBorder="1" applyAlignment="1">
      <alignment horizontal="center" vertical="center" textRotation="90"/>
    </xf>
    <xf numFmtId="0" fontId="0" fillId="0" borderId="32" xfId="0" applyFont="1" applyBorder="1" applyAlignment="1">
      <alignment horizontal="center" vertical="center" textRotation="90"/>
    </xf>
    <xf numFmtId="0" fontId="0" fillId="0" borderId="33" xfId="0" applyFont="1" applyBorder="1" applyAlignment="1">
      <alignment horizontal="center" vertical="center" textRotation="90"/>
    </xf>
    <xf numFmtId="0" fontId="0" fillId="0" borderId="28" xfId="0" applyFont="1" applyBorder="1" applyAlignment="1">
      <alignment horizontal="center" vertical="center" textRotation="90"/>
    </xf>
    <xf numFmtId="0" fontId="0" fillId="0" borderId="16" xfId="0" applyFont="1" applyBorder="1" applyAlignment="1">
      <alignment horizontal="center" vertical="center" textRotation="90"/>
    </xf>
    <xf numFmtId="0" fontId="0" fillId="0" borderId="17" xfId="0" applyFont="1" applyBorder="1" applyAlignment="1">
      <alignment horizontal="center" vertical="center" textRotation="90"/>
    </xf>
    <xf numFmtId="0" fontId="0" fillId="0" borderId="29" xfId="0" applyFont="1" applyBorder="1" applyAlignment="1">
      <alignment horizontal="center" vertical="center" textRotation="90"/>
    </xf>
    <xf numFmtId="0" fontId="0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2" fontId="0" fillId="0" borderId="17" xfId="0" applyNumberFormat="1" applyFont="1" applyBorder="1" applyAlignment="1">
      <alignment horizontal="center" vertical="center"/>
    </xf>
    <xf numFmtId="170" fontId="7" fillId="0" borderId="17" xfId="0" applyNumberFormat="1" applyFont="1" applyBorder="1" applyAlignment="1">
      <alignment horizontal="center" vertical="center"/>
    </xf>
    <xf numFmtId="2" fontId="0" fillId="13" borderId="16" xfId="0" applyNumberFormat="1" applyFont="1" applyFill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176" fontId="7" fillId="0" borderId="17" xfId="0" applyNumberFormat="1" applyFont="1" applyFill="1" applyBorder="1" applyAlignment="1">
      <alignment horizontal="center" vertical="center"/>
    </xf>
    <xf numFmtId="173" fontId="4" fillId="0" borderId="0" xfId="56" applyNumberFormat="1" applyFont="1" applyFill="1" applyBorder="1" applyAlignment="1">
      <alignment horizontal="right" vertical="center"/>
      <protection/>
    </xf>
    <xf numFmtId="172" fontId="4" fillId="0" borderId="0" xfId="56" applyNumberFormat="1" applyFont="1" applyFill="1" applyBorder="1" applyAlignment="1">
      <alignment horizontal="right" vertical="center"/>
      <protection/>
    </xf>
    <xf numFmtId="169" fontId="0" fillId="0" borderId="0" xfId="0" applyNumberFormat="1" applyAlignment="1">
      <alignment/>
    </xf>
    <xf numFmtId="169" fontId="7" fillId="0" borderId="16" xfId="0" applyNumberFormat="1" applyFont="1" applyBorder="1" applyAlignment="1">
      <alignment horizontal="center" vertical="center"/>
    </xf>
    <xf numFmtId="169" fontId="7" fillId="0" borderId="17" xfId="0" applyNumberFormat="1" applyFont="1" applyBorder="1" applyAlignment="1">
      <alignment horizontal="center" vertical="center"/>
    </xf>
    <xf numFmtId="167" fontId="0" fillId="0" borderId="17" xfId="0" applyNumberFormat="1" applyFont="1" applyBorder="1" applyAlignment="1">
      <alignment horizontal="center" vertical="center"/>
    </xf>
    <xf numFmtId="193" fontId="0" fillId="0" borderId="17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193" fontId="0" fillId="0" borderId="20" xfId="0" applyNumberFormat="1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195" fontId="0" fillId="0" borderId="16" xfId="0" applyNumberFormat="1" applyFont="1" applyBorder="1" applyAlignment="1">
      <alignment horizontal="center" vertical="center"/>
    </xf>
    <xf numFmtId="195" fontId="0" fillId="0" borderId="29" xfId="0" applyNumberFormat="1" applyFont="1" applyBorder="1" applyAlignment="1">
      <alignment horizontal="center" vertical="center"/>
    </xf>
    <xf numFmtId="170" fontId="0" fillId="0" borderId="17" xfId="0" applyNumberFormat="1" applyFont="1" applyBorder="1" applyAlignment="1">
      <alignment horizontal="center" vertical="center"/>
    </xf>
    <xf numFmtId="195" fontId="0" fillId="0" borderId="29" xfId="0" applyNumberFormat="1" applyFont="1" applyBorder="1" applyAlignment="1">
      <alignment horizontal="center" vertical="center" textRotation="90"/>
    </xf>
    <xf numFmtId="195" fontId="0" fillId="0" borderId="16" xfId="0" applyNumberFormat="1" applyFont="1" applyFill="1" applyBorder="1" applyAlignment="1">
      <alignment horizontal="center" vertical="center"/>
    </xf>
    <xf numFmtId="190" fontId="0" fillId="0" borderId="20" xfId="0" applyNumberFormat="1" applyFont="1" applyBorder="1" applyAlignment="1">
      <alignment horizontal="center" vertical="center"/>
    </xf>
    <xf numFmtId="188" fontId="0" fillId="0" borderId="20" xfId="0" applyNumberFormat="1" applyFont="1" applyBorder="1" applyAlignment="1">
      <alignment horizontal="center" vertical="center"/>
    </xf>
    <xf numFmtId="194" fontId="0" fillId="0" borderId="20" xfId="0" applyNumberFormat="1" applyFont="1" applyBorder="1" applyAlignment="1">
      <alignment horizontal="center" vertical="center"/>
    </xf>
    <xf numFmtId="178" fontId="0" fillId="0" borderId="38" xfId="0" applyNumberFormat="1" applyFont="1" applyBorder="1" applyAlignment="1">
      <alignment horizontal="center" vertical="center"/>
    </xf>
    <xf numFmtId="178" fontId="0" fillId="0" borderId="29" xfId="0" applyNumberFormat="1" applyFont="1" applyBorder="1" applyAlignment="1">
      <alignment horizontal="center" vertical="center"/>
    </xf>
    <xf numFmtId="195" fontId="0" fillId="0" borderId="29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2" fontId="4" fillId="0" borderId="0" xfId="56" applyNumberFormat="1" applyFont="1" applyFill="1" applyAlignment="1">
      <alignment horizontal="right"/>
      <protection/>
    </xf>
    <xf numFmtId="173" fontId="4" fillId="0" borderId="0" xfId="56" applyNumberFormat="1" applyFont="1" applyFill="1" applyAlignment="1">
      <alignment horizontal="right"/>
      <protection/>
    </xf>
    <xf numFmtId="0" fontId="0" fillId="0" borderId="19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8" xfId="0" applyFont="1" applyBorder="1" applyAlignment="1">
      <alignment horizontal="center" vertical="center"/>
    </xf>
    <xf numFmtId="0" fontId="0" fillId="15" borderId="29" xfId="0" applyFont="1" applyFill="1" applyBorder="1" applyAlignment="1">
      <alignment horizontal="center" vertical="center"/>
    </xf>
    <xf numFmtId="170" fontId="7" fillId="15" borderId="17" xfId="0" applyNumberFormat="1" applyFont="1" applyFill="1" applyBorder="1" applyAlignment="1">
      <alignment horizontal="center" vertical="center"/>
    </xf>
    <xf numFmtId="176" fontId="7" fillId="15" borderId="17" xfId="0" applyNumberFormat="1" applyFont="1" applyFill="1" applyBorder="1" applyAlignment="1">
      <alignment horizontal="center" vertical="center"/>
    </xf>
    <xf numFmtId="170" fontId="7" fillId="35" borderId="0" xfId="0" applyNumberFormat="1" applyFont="1" applyFill="1" applyAlignment="1">
      <alignment horizontal="center"/>
    </xf>
    <xf numFmtId="0" fontId="0" fillId="35" borderId="29" xfId="0" applyFont="1" applyFill="1" applyBorder="1" applyAlignment="1">
      <alignment horizontal="center" vertical="center"/>
    </xf>
    <xf numFmtId="170" fontId="7" fillId="35" borderId="17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30" xfId="0" applyFont="1" applyBorder="1" applyAlignment="1">
      <alignment/>
    </xf>
    <xf numFmtId="0" fontId="0" fillId="15" borderId="28" xfId="0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 vertical="center"/>
    </xf>
    <xf numFmtId="176" fontId="7" fillId="35" borderId="17" xfId="0" applyNumberFormat="1" applyFont="1" applyFill="1" applyBorder="1" applyAlignment="1">
      <alignment horizontal="center" vertical="center"/>
    </xf>
    <xf numFmtId="170" fontId="7" fillId="15" borderId="0" xfId="0" applyNumberFormat="1" applyFont="1" applyFill="1" applyAlignment="1">
      <alignment horizontal="center"/>
    </xf>
    <xf numFmtId="188" fontId="0" fillId="0" borderId="17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 horizontal="left"/>
    </xf>
    <xf numFmtId="2" fontId="4" fillId="0" borderId="0" xfId="56" applyNumberFormat="1" applyFont="1" applyFill="1" applyBorder="1" applyAlignment="1">
      <alignment horizontal="right"/>
      <protection/>
    </xf>
    <xf numFmtId="169" fontId="0" fillId="13" borderId="20" xfId="0" applyNumberFormat="1" applyFont="1" applyFill="1" applyBorder="1" applyAlignment="1">
      <alignment horizontal="center" vertical="center"/>
    </xf>
    <xf numFmtId="170" fontId="7" fillId="19" borderId="20" xfId="0" applyNumberFormat="1" applyFont="1" applyFill="1" applyBorder="1" applyAlignment="1">
      <alignment horizontal="center" vertical="center"/>
    </xf>
    <xf numFmtId="170" fontId="7" fillId="35" borderId="20" xfId="0" applyNumberFormat="1" applyFont="1" applyFill="1" applyBorder="1" applyAlignment="1">
      <alignment horizontal="center" vertical="center"/>
    </xf>
    <xf numFmtId="0" fontId="0" fillId="15" borderId="16" xfId="0" applyFont="1" applyFill="1" applyBorder="1" applyAlignment="1">
      <alignment horizontal="center" vertical="center"/>
    </xf>
    <xf numFmtId="170" fontId="7" fillId="13" borderId="20" xfId="0" applyNumberFormat="1" applyFont="1" applyFill="1" applyBorder="1" applyAlignment="1">
      <alignment horizontal="center" vertical="center"/>
    </xf>
    <xf numFmtId="0" fontId="0" fillId="15" borderId="0" xfId="0" applyFill="1" applyAlignment="1">
      <alignment/>
    </xf>
    <xf numFmtId="170" fontId="7" fillId="15" borderId="20" xfId="0" applyNumberFormat="1" applyFont="1" applyFill="1" applyBorder="1" applyAlignment="1">
      <alignment horizontal="center" vertical="center"/>
    </xf>
    <xf numFmtId="2" fontId="0" fillId="13" borderId="16" xfId="0" applyNumberFormat="1" applyFont="1" applyFill="1" applyBorder="1" applyAlignment="1">
      <alignment horizontal="center" vertical="center"/>
    </xf>
    <xf numFmtId="166" fontId="4" fillId="0" borderId="0" xfId="56" applyNumberFormat="1" applyFont="1" applyFill="1" applyBorder="1" applyAlignment="1">
      <alignment horizontal="right"/>
      <protection/>
    </xf>
    <xf numFmtId="169" fontId="0" fillId="19" borderId="20" xfId="0" applyNumberFormat="1" applyFont="1" applyFill="1" applyBorder="1" applyAlignment="1">
      <alignment horizontal="center" vertical="center"/>
    </xf>
    <xf numFmtId="171" fontId="4" fillId="0" borderId="0" xfId="56" applyNumberFormat="1" applyFont="1" applyFill="1" applyAlignment="1">
      <alignment horizontal="right"/>
      <protection/>
    </xf>
    <xf numFmtId="174" fontId="0" fillId="0" borderId="20" xfId="0" applyNumberFormat="1" applyFont="1" applyBorder="1" applyAlignment="1">
      <alignment horizontal="center" vertical="center"/>
    </xf>
    <xf numFmtId="169" fontId="7" fillId="19" borderId="20" xfId="0" applyNumberFormat="1" applyFont="1" applyFill="1" applyBorder="1" applyAlignment="1">
      <alignment horizontal="center" vertical="center"/>
    </xf>
    <xf numFmtId="174" fontId="7" fillId="19" borderId="20" xfId="0" applyNumberFormat="1" applyFont="1" applyFill="1" applyBorder="1" applyAlignment="1">
      <alignment horizontal="center" vertical="center"/>
    </xf>
    <xf numFmtId="169" fontId="0" fillId="15" borderId="2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9" fontId="0" fillId="37" borderId="20" xfId="0" applyNumberFormat="1" applyFont="1" applyFill="1" applyBorder="1" applyAlignment="1">
      <alignment horizontal="center" vertical="center"/>
    </xf>
    <xf numFmtId="166" fontId="0" fillId="0" borderId="22" xfId="0" applyNumberFormat="1" applyFont="1" applyBorder="1" applyAlignment="1">
      <alignment horizontal="center" vertical="center"/>
    </xf>
    <xf numFmtId="166" fontId="0" fillId="0" borderId="16" xfId="0" applyNumberFormat="1" applyFont="1" applyBorder="1" applyAlignment="1">
      <alignment horizontal="center" vertical="center"/>
    </xf>
    <xf numFmtId="166" fontId="0" fillId="34" borderId="22" xfId="0" applyNumberFormat="1" applyFont="1" applyFill="1" applyBorder="1" applyAlignment="1">
      <alignment horizontal="center" vertical="center"/>
    </xf>
    <xf numFmtId="166" fontId="0" fillId="34" borderId="16" xfId="0" applyNumberFormat="1" applyFont="1" applyFill="1" applyBorder="1" applyAlignment="1">
      <alignment horizontal="center" vertical="center"/>
    </xf>
    <xf numFmtId="0" fontId="0" fillId="0" borderId="22" xfId="0" applyFont="1" applyBorder="1" applyAlignment="1" quotePrefix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 textRotation="90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166" fontId="0" fillId="0" borderId="22" xfId="0" applyNumberFormat="1" applyFon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textRotation="90"/>
    </xf>
    <xf numFmtId="166" fontId="0" fillId="0" borderId="39" xfId="0" applyNumberFormat="1" applyFont="1" applyBorder="1" applyAlignment="1">
      <alignment horizontal="center" vertical="center"/>
    </xf>
    <xf numFmtId="166" fontId="0" fillId="0" borderId="13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left" vertical="center" textRotation="90"/>
    </xf>
    <xf numFmtId="0" fontId="1" fillId="0" borderId="12" xfId="0" applyFont="1" applyBorder="1" applyAlignment="1">
      <alignment horizontal="left" vertical="center" textRotation="90"/>
    </xf>
    <xf numFmtId="0" fontId="1" fillId="0" borderId="41" xfId="0" applyFont="1" applyBorder="1" applyAlignment="1">
      <alignment horizontal="left" vertical="center" textRotation="90"/>
    </xf>
    <xf numFmtId="0" fontId="1" fillId="0" borderId="42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0" fontId="1" fillId="0" borderId="43" xfId="0" applyFont="1" applyBorder="1" applyAlignment="1">
      <alignment horizontal="center" vertical="center" textRotation="90"/>
    </xf>
    <xf numFmtId="0" fontId="1" fillId="0" borderId="44" xfId="0" applyFont="1" applyBorder="1" applyAlignment="1">
      <alignment horizontal="right" vertical="center" textRotation="90"/>
    </xf>
    <xf numFmtId="0" fontId="1" fillId="0" borderId="26" xfId="0" applyFont="1" applyBorder="1" applyAlignment="1">
      <alignment horizontal="right" vertical="center" textRotation="90"/>
    </xf>
    <xf numFmtId="0" fontId="1" fillId="0" borderId="45" xfId="0" applyFont="1" applyBorder="1" applyAlignment="1">
      <alignment horizontal="right" vertical="center" textRotation="90"/>
    </xf>
    <xf numFmtId="0" fontId="1" fillId="0" borderId="46" xfId="0" applyFont="1" applyBorder="1" applyAlignment="1">
      <alignment horizontal="right" vertical="center" textRotation="90"/>
    </xf>
    <xf numFmtId="0" fontId="1" fillId="0" borderId="0" xfId="0" applyFont="1" applyBorder="1" applyAlignment="1">
      <alignment horizontal="right" vertical="center" textRotation="90"/>
    </xf>
    <xf numFmtId="0" fontId="1" fillId="0" borderId="24" xfId="0" applyFont="1" applyBorder="1" applyAlignment="1">
      <alignment horizontal="right" vertical="center" textRotation="90"/>
    </xf>
    <xf numFmtId="0" fontId="1" fillId="0" borderId="40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41" xfId="0" applyFont="1" applyBorder="1" applyAlignment="1">
      <alignment horizontal="center" vertical="center" textRotation="90"/>
    </xf>
    <xf numFmtId="0" fontId="1" fillId="0" borderId="47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0" fontId="1" fillId="0" borderId="48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textRotation="90"/>
    </xf>
    <xf numFmtId="0" fontId="0" fillId="0" borderId="46" xfId="0" applyFont="1" applyBorder="1" applyAlignment="1">
      <alignment horizontal="center" vertical="center" textRotation="90"/>
    </xf>
    <xf numFmtId="0" fontId="0" fillId="0" borderId="40" xfId="0" applyFont="1" applyBorder="1" applyAlignment="1">
      <alignment horizontal="center" vertical="center" textRotation="90"/>
    </xf>
    <xf numFmtId="0" fontId="1" fillId="0" borderId="44" xfId="0" applyFont="1" applyBorder="1" applyAlignment="1">
      <alignment horizontal="center" vertical="center" textRotation="90"/>
    </xf>
    <xf numFmtId="0" fontId="1" fillId="0" borderId="42" xfId="0" applyFont="1" applyBorder="1" applyAlignment="1">
      <alignment horizontal="center" vertical="center" textRotation="90" wrapText="1"/>
    </xf>
    <xf numFmtId="0" fontId="1" fillId="0" borderId="44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textRotation="90"/>
    </xf>
    <xf numFmtId="0" fontId="1" fillId="0" borderId="45" xfId="0" applyFont="1" applyBorder="1" applyAlignment="1">
      <alignment horizontal="center" vertical="center" textRotation="90"/>
    </xf>
    <xf numFmtId="0" fontId="0" fillId="0" borderId="4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51" xfId="0" applyFont="1" applyBorder="1" applyAlignment="1">
      <alignment horizontal="center" vertical="center" textRotation="90"/>
    </xf>
    <xf numFmtId="0" fontId="1" fillId="0" borderId="52" xfId="0" applyFont="1" applyBorder="1" applyAlignment="1">
      <alignment horizontal="center" vertical="center" textRotation="90"/>
    </xf>
    <xf numFmtId="0" fontId="1" fillId="0" borderId="53" xfId="0" applyFont="1" applyBorder="1" applyAlignment="1">
      <alignment horizontal="center" vertical="center" textRotation="90"/>
    </xf>
    <xf numFmtId="0" fontId="0" fillId="0" borderId="39" xfId="0" applyFont="1" applyBorder="1" applyAlignment="1">
      <alignment horizontal="center" vertical="center" textRotation="90"/>
    </xf>
    <xf numFmtId="0" fontId="0" fillId="0" borderId="13" xfId="0" applyFont="1" applyBorder="1" applyAlignment="1">
      <alignment horizontal="center" vertical="center" textRotation="90"/>
    </xf>
    <xf numFmtId="0" fontId="0" fillId="0" borderId="22" xfId="0" applyFont="1" applyBorder="1" applyAlignment="1">
      <alignment horizontal="center" vertical="center" textRotation="90"/>
    </xf>
    <xf numFmtId="0" fontId="0" fillId="0" borderId="16" xfId="0" applyFont="1" applyBorder="1" applyAlignment="1">
      <alignment horizontal="center" vertical="center" textRotation="90"/>
    </xf>
    <xf numFmtId="166" fontId="0" fillId="0" borderId="16" xfId="0" applyNumberFormat="1" applyBorder="1" applyAlignment="1">
      <alignment/>
    </xf>
    <xf numFmtId="0" fontId="8" fillId="0" borderId="44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168" fontId="0" fillId="12" borderId="22" xfId="0" applyNumberFormat="1" applyFont="1" applyFill="1" applyBorder="1" applyAlignment="1">
      <alignment horizontal="center" vertical="center"/>
    </xf>
    <xf numFmtId="168" fontId="0" fillId="12" borderId="16" xfId="0" applyNumberFormat="1" applyFont="1" applyFill="1" applyBorder="1" applyAlignment="1">
      <alignment horizontal="center" vertical="center"/>
    </xf>
    <xf numFmtId="168" fontId="0" fillId="0" borderId="22" xfId="0" applyNumberFormat="1" applyFont="1" applyBorder="1" applyAlignment="1">
      <alignment horizontal="center" vertical="center"/>
    </xf>
    <xf numFmtId="168" fontId="0" fillId="0" borderId="16" xfId="0" applyNumberFormat="1" applyFont="1" applyBorder="1" applyAlignment="1">
      <alignment horizontal="center" vertical="center"/>
    </xf>
    <xf numFmtId="192" fontId="0" fillId="0" borderId="22" xfId="0" applyNumberFormat="1" applyFont="1" applyBorder="1" applyAlignment="1">
      <alignment horizontal="center" vertical="center"/>
    </xf>
    <xf numFmtId="192" fontId="0" fillId="0" borderId="16" xfId="0" applyNumberFormat="1" applyFont="1" applyBorder="1" applyAlignment="1">
      <alignment horizontal="center" vertical="center"/>
    </xf>
    <xf numFmtId="166" fontId="0" fillId="12" borderId="22" xfId="0" applyNumberFormat="1" applyFont="1" applyFill="1" applyBorder="1" applyAlignment="1">
      <alignment horizontal="center" vertical="center"/>
    </xf>
    <xf numFmtId="166" fontId="0" fillId="12" borderId="16" xfId="0" applyNumberFormat="1" applyFont="1" applyFill="1" applyBorder="1" applyAlignment="1">
      <alignment horizontal="center" vertical="center"/>
    </xf>
    <xf numFmtId="168" fontId="0" fillId="0" borderId="22" xfId="0" applyNumberFormat="1" applyFont="1" applyFill="1" applyBorder="1" applyAlignment="1">
      <alignment horizontal="center" vertical="center"/>
    </xf>
    <xf numFmtId="168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Border="1" applyAlignment="1" quotePrefix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41" xfId="0" applyBorder="1" applyAlignment="1">
      <alignment/>
    </xf>
    <xf numFmtId="0" fontId="1" fillId="0" borderId="5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12" xfId="0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170" fontId="1" fillId="0" borderId="40" xfId="0" applyNumberFormat="1" applyFont="1" applyBorder="1" applyAlignment="1">
      <alignment horizontal="center" vertical="center" textRotation="90"/>
    </xf>
    <xf numFmtId="170" fontId="1" fillId="0" borderId="12" xfId="0" applyNumberFormat="1" applyFont="1" applyBorder="1" applyAlignment="1">
      <alignment horizontal="center" vertical="center" textRotation="90"/>
    </xf>
    <xf numFmtId="170" fontId="1" fillId="0" borderId="41" xfId="0" applyNumberFormat="1" applyFont="1" applyBorder="1" applyAlignment="1">
      <alignment horizontal="center" vertical="center" textRotation="90"/>
    </xf>
    <xf numFmtId="0" fontId="1" fillId="0" borderId="54" xfId="0" applyFont="1" applyBorder="1" applyAlignment="1">
      <alignment horizontal="right" vertical="center" textRotation="90"/>
    </xf>
    <xf numFmtId="0" fontId="1" fillId="0" borderId="25" xfId="0" applyFont="1" applyBorder="1" applyAlignment="1">
      <alignment horizontal="right" vertical="center" textRotation="90"/>
    </xf>
    <xf numFmtId="0" fontId="1" fillId="0" borderId="30" xfId="0" applyFont="1" applyBorder="1" applyAlignment="1">
      <alignment horizontal="right" vertical="center" textRotation="90"/>
    </xf>
    <xf numFmtId="0" fontId="0" fillId="0" borderId="5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8" fontId="0" fillId="34" borderId="23" xfId="0" applyNumberFormat="1" applyFont="1" applyFill="1" applyBorder="1" applyAlignment="1">
      <alignment horizontal="center" vertical="center"/>
    </xf>
    <xf numFmtId="168" fontId="0" fillId="34" borderId="16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6" fontId="0" fillId="0" borderId="23" xfId="0" applyNumberFormat="1" applyFont="1" applyFill="1" applyBorder="1" applyAlignment="1">
      <alignment horizontal="center" vertical="center"/>
    </xf>
    <xf numFmtId="2" fontId="0" fillId="0" borderId="22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166" fontId="0" fillId="34" borderId="23" xfId="0" applyNumberFormat="1" applyFont="1" applyFill="1" applyBorder="1" applyAlignment="1">
      <alignment horizontal="center" vertical="center"/>
    </xf>
    <xf numFmtId="2" fontId="0" fillId="19" borderId="22" xfId="0" applyNumberFormat="1" applyFont="1" applyFill="1" applyBorder="1" applyAlignment="1">
      <alignment horizontal="center" vertical="center"/>
    </xf>
    <xf numFmtId="2" fontId="0" fillId="19" borderId="16" xfId="0" applyNumberFormat="1" applyFont="1" applyFill="1" applyBorder="1" applyAlignment="1">
      <alignment horizontal="center" vertical="center"/>
    </xf>
    <xf numFmtId="168" fontId="0" fillId="0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36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0" fillId="36" borderId="23" xfId="0" applyFont="1" applyFill="1" applyBorder="1" applyAlignment="1">
      <alignment horizontal="center" vertical="center"/>
    </xf>
    <xf numFmtId="166" fontId="0" fillId="36" borderId="23" xfId="0" applyNumberFormat="1" applyFont="1" applyFill="1" applyBorder="1" applyAlignment="1">
      <alignment horizontal="center" vertical="center"/>
    </xf>
    <xf numFmtId="166" fontId="0" fillId="36" borderId="16" xfId="0" applyNumberFormat="1" applyFont="1" applyFill="1" applyBorder="1" applyAlignment="1">
      <alignment horizontal="center" vertical="center"/>
    </xf>
    <xf numFmtId="168" fontId="0" fillId="36" borderId="23" xfId="0" applyNumberFormat="1" applyFont="1" applyFill="1" applyBorder="1" applyAlignment="1">
      <alignment horizontal="center" vertical="center"/>
    </xf>
    <xf numFmtId="168" fontId="0" fillId="36" borderId="16" xfId="0" applyNumberFormat="1" applyFont="1" applyFill="1" applyBorder="1" applyAlignment="1">
      <alignment horizontal="center" vertical="center"/>
    </xf>
    <xf numFmtId="168" fontId="0" fillId="36" borderId="22" xfId="0" applyNumberFormat="1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horizontal="center" vertical="center"/>
    </xf>
    <xf numFmtId="2" fontId="0" fillId="36" borderId="22" xfId="0" applyNumberFormat="1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23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8" fontId="0" fillId="34" borderId="22" xfId="0" applyNumberFormat="1" applyFont="1" applyFill="1" applyBorder="1" applyAlignment="1">
      <alignment horizontal="center" vertical="center"/>
    </xf>
    <xf numFmtId="166" fontId="0" fillId="0" borderId="23" xfId="0" applyNumberFormat="1" applyFont="1" applyBorder="1" applyAlignment="1">
      <alignment horizontal="center" vertical="center"/>
    </xf>
    <xf numFmtId="2" fontId="0" fillId="13" borderId="22" xfId="0" applyNumberFormat="1" applyFont="1" applyFill="1" applyBorder="1" applyAlignment="1">
      <alignment horizontal="center" vertical="center"/>
    </xf>
    <xf numFmtId="2" fontId="0" fillId="13" borderId="16" xfId="0" applyNumberFormat="1" applyFont="1" applyFill="1" applyBorder="1" applyAlignment="1">
      <alignment horizontal="center" vertical="center"/>
    </xf>
    <xf numFmtId="166" fontId="0" fillId="36" borderId="22" xfId="0" applyNumberFormat="1" applyFont="1" applyFill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169" fontId="1" fillId="0" borderId="44" xfId="0" applyNumberFormat="1" applyFont="1" applyBorder="1" applyAlignment="1">
      <alignment horizontal="center" vertical="center" textRotation="90" wrapText="1"/>
    </xf>
    <xf numFmtId="169" fontId="1" fillId="0" borderId="26" xfId="0" applyNumberFormat="1" applyFont="1" applyBorder="1" applyAlignment="1">
      <alignment horizontal="center" vertical="center" textRotation="90"/>
    </xf>
    <xf numFmtId="169" fontId="1" fillId="0" borderId="45" xfId="0" applyNumberFormat="1" applyFont="1" applyBorder="1" applyAlignment="1">
      <alignment horizontal="center" vertical="center" textRotation="90"/>
    </xf>
    <xf numFmtId="169" fontId="1" fillId="0" borderId="42" xfId="0" applyNumberFormat="1" applyFont="1" applyBorder="1" applyAlignment="1">
      <alignment horizontal="center" vertical="center" textRotation="90" wrapText="1"/>
    </xf>
    <xf numFmtId="169" fontId="1" fillId="0" borderId="11" xfId="0" applyNumberFormat="1" applyFont="1" applyBorder="1" applyAlignment="1">
      <alignment horizontal="center" vertical="center" textRotation="90"/>
    </xf>
    <xf numFmtId="169" fontId="1" fillId="0" borderId="43" xfId="0" applyNumberFormat="1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178" fontId="0" fillId="0" borderId="22" xfId="0" applyNumberFormat="1" applyFont="1" applyBorder="1" applyAlignment="1" quotePrefix="1">
      <alignment horizontal="center" vertical="center"/>
    </xf>
    <xf numFmtId="178" fontId="0" fillId="0" borderId="16" xfId="0" applyNumberFormat="1" applyFont="1" applyBorder="1" applyAlignment="1" quotePrefix="1">
      <alignment horizontal="center" vertical="center"/>
    </xf>
    <xf numFmtId="178" fontId="0" fillId="0" borderId="22" xfId="0" applyNumberFormat="1" applyFont="1" applyBorder="1" applyAlignment="1">
      <alignment horizontal="center" vertical="center"/>
    </xf>
    <xf numFmtId="178" fontId="0" fillId="0" borderId="16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45" xfId="0" applyBorder="1" applyAlignment="1">
      <alignment/>
    </xf>
    <xf numFmtId="0" fontId="0" fillId="0" borderId="27" xfId="0" applyBorder="1" applyAlignment="1">
      <alignment/>
    </xf>
    <xf numFmtId="0" fontId="1" fillId="0" borderId="59" xfId="0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center" vertical="center" textRotation="90"/>
    </xf>
    <xf numFmtId="0" fontId="1" fillId="0" borderId="27" xfId="0" applyFont="1" applyBorder="1" applyAlignment="1">
      <alignment horizontal="center" vertical="center" textRotation="90"/>
    </xf>
    <xf numFmtId="195" fontId="0" fillId="0" borderId="22" xfId="0" applyNumberFormat="1" applyFont="1" applyBorder="1" applyAlignment="1">
      <alignment horizontal="center" vertical="center"/>
    </xf>
    <xf numFmtId="195" fontId="0" fillId="0" borderId="16" xfId="0" applyNumberFormat="1" applyFont="1" applyBorder="1" applyAlignment="1">
      <alignment horizontal="center" vertical="center"/>
    </xf>
    <xf numFmtId="178" fontId="0" fillId="0" borderId="23" xfId="0" applyNumberFormat="1" applyFont="1" applyBorder="1" applyAlignment="1">
      <alignment horizontal="center" vertical="center"/>
    </xf>
    <xf numFmtId="178" fontId="0" fillId="0" borderId="23" xfId="0" applyNumberFormat="1" applyFont="1" applyBorder="1" applyAlignment="1" quotePrefix="1">
      <alignment horizontal="center" vertical="center"/>
    </xf>
    <xf numFmtId="2" fontId="0" fillId="0" borderId="22" xfId="0" applyNumberFormat="1" applyFont="1" applyBorder="1" applyAlignment="1" quotePrefix="1">
      <alignment horizontal="center" vertical="center"/>
    </xf>
    <xf numFmtId="195" fontId="0" fillId="0" borderId="23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40</xdr:col>
      <xdr:colOff>628650</xdr:colOff>
      <xdr:row>76</xdr:row>
      <xdr:rowOff>0</xdr:rowOff>
    </xdr:to>
    <xdr:grpSp>
      <xdr:nvGrpSpPr>
        <xdr:cNvPr id="1" name="InnerSheetBorder"/>
        <xdr:cNvGrpSpPr>
          <a:grpSpLocks/>
        </xdr:cNvGrpSpPr>
      </xdr:nvGrpSpPr>
      <xdr:grpSpPr>
        <a:xfrm>
          <a:off x="0" y="0"/>
          <a:ext cx="17659350" cy="12144375"/>
          <a:chOff x="256" y="102"/>
          <a:chExt cx="1852" cy="1275"/>
        </a:xfrm>
        <a:solidFill>
          <a:srgbClr val="FFFFFF"/>
        </a:solidFill>
      </xdr:grpSpPr>
      <xdr:sp>
        <xdr:nvSpPr>
          <xdr:cNvPr id="2" name="OB2"/>
          <xdr:cNvSpPr>
            <a:spLocks/>
          </xdr:cNvSpPr>
        </xdr:nvSpPr>
        <xdr:spPr>
          <a:xfrm>
            <a:off x="256" y="102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B1"/>
          <xdr:cNvSpPr>
            <a:spLocks/>
          </xdr:cNvSpPr>
        </xdr:nvSpPr>
        <xdr:spPr>
          <a:xfrm flipV="1">
            <a:off x="256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B3"/>
          <xdr:cNvSpPr>
            <a:spLocks/>
          </xdr:cNvSpPr>
        </xdr:nvSpPr>
        <xdr:spPr>
          <a:xfrm flipV="1">
            <a:off x="2108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B4"/>
          <xdr:cNvSpPr>
            <a:spLocks/>
          </xdr:cNvSpPr>
        </xdr:nvSpPr>
        <xdr:spPr>
          <a:xfrm>
            <a:off x="256" y="1377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45</xdr:col>
      <xdr:colOff>0</xdr:colOff>
      <xdr:row>75</xdr:row>
      <xdr:rowOff>19050</xdr:rowOff>
    </xdr:to>
    <xdr:grpSp>
      <xdr:nvGrpSpPr>
        <xdr:cNvPr id="1" name="InnerSheetBorder"/>
        <xdr:cNvGrpSpPr>
          <a:grpSpLocks/>
        </xdr:cNvGrpSpPr>
      </xdr:nvGrpSpPr>
      <xdr:grpSpPr>
        <a:xfrm>
          <a:off x="0" y="19050"/>
          <a:ext cx="17640300" cy="12144375"/>
          <a:chOff x="256" y="102"/>
          <a:chExt cx="1852" cy="1275"/>
        </a:xfrm>
        <a:solidFill>
          <a:srgbClr val="FFFFFF"/>
        </a:solidFill>
      </xdr:grpSpPr>
      <xdr:sp>
        <xdr:nvSpPr>
          <xdr:cNvPr id="2" name="OB2"/>
          <xdr:cNvSpPr>
            <a:spLocks/>
          </xdr:cNvSpPr>
        </xdr:nvSpPr>
        <xdr:spPr>
          <a:xfrm>
            <a:off x="256" y="102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B1"/>
          <xdr:cNvSpPr>
            <a:spLocks/>
          </xdr:cNvSpPr>
        </xdr:nvSpPr>
        <xdr:spPr>
          <a:xfrm flipV="1">
            <a:off x="256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B3"/>
          <xdr:cNvSpPr>
            <a:spLocks/>
          </xdr:cNvSpPr>
        </xdr:nvSpPr>
        <xdr:spPr>
          <a:xfrm flipV="1">
            <a:off x="2108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B4"/>
          <xdr:cNvSpPr>
            <a:spLocks/>
          </xdr:cNvSpPr>
        </xdr:nvSpPr>
        <xdr:spPr>
          <a:xfrm>
            <a:off x="256" y="1377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47625</xdr:rowOff>
    </xdr:from>
    <xdr:to>
      <xdr:col>45</xdr:col>
      <xdr:colOff>28575</xdr:colOff>
      <xdr:row>75</xdr:row>
      <xdr:rowOff>47625</xdr:rowOff>
    </xdr:to>
    <xdr:grpSp>
      <xdr:nvGrpSpPr>
        <xdr:cNvPr id="1" name="InnerSheetBorder"/>
        <xdr:cNvGrpSpPr>
          <a:grpSpLocks/>
        </xdr:cNvGrpSpPr>
      </xdr:nvGrpSpPr>
      <xdr:grpSpPr>
        <a:xfrm>
          <a:off x="28575" y="47625"/>
          <a:ext cx="17640300" cy="12144375"/>
          <a:chOff x="256" y="102"/>
          <a:chExt cx="1852" cy="1275"/>
        </a:xfrm>
        <a:solidFill>
          <a:srgbClr val="FFFFFF"/>
        </a:solidFill>
      </xdr:grpSpPr>
      <xdr:sp>
        <xdr:nvSpPr>
          <xdr:cNvPr id="2" name="OB2"/>
          <xdr:cNvSpPr>
            <a:spLocks/>
          </xdr:cNvSpPr>
        </xdr:nvSpPr>
        <xdr:spPr>
          <a:xfrm>
            <a:off x="256" y="102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B1"/>
          <xdr:cNvSpPr>
            <a:spLocks/>
          </xdr:cNvSpPr>
        </xdr:nvSpPr>
        <xdr:spPr>
          <a:xfrm flipV="1">
            <a:off x="256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B3"/>
          <xdr:cNvSpPr>
            <a:spLocks/>
          </xdr:cNvSpPr>
        </xdr:nvSpPr>
        <xdr:spPr>
          <a:xfrm flipV="1">
            <a:off x="2108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B4"/>
          <xdr:cNvSpPr>
            <a:spLocks/>
          </xdr:cNvSpPr>
        </xdr:nvSpPr>
        <xdr:spPr>
          <a:xfrm>
            <a:off x="256" y="1377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45</xdr:col>
      <xdr:colOff>0</xdr:colOff>
      <xdr:row>76</xdr:row>
      <xdr:rowOff>0</xdr:rowOff>
    </xdr:to>
    <xdr:grpSp>
      <xdr:nvGrpSpPr>
        <xdr:cNvPr id="1" name="InnerSheetBorder"/>
        <xdr:cNvGrpSpPr>
          <a:grpSpLocks/>
        </xdr:cNvGrpSpPr>
      </xdr:nvGrpSpPr>
      <xdr:grpSpPr>
        <a:xfrm>
          <a:off x="9525" y="0"/>
          <a:ext cx="19202400" cy="12211050"/>
          <a:chOff x="256" y="102"/>
          <a:chExt cx="1852" cy="1275"/>
        </a:xfrm>
        <a:solidFill>
          <a:srgbClr val="FFFFFF"/>
        </a:solidFill>
      </xdr:grpSpPr>
      <xdr:sp>
        <xdr:nvSpPr>
          <xdr:cNvPr id="2" name="OB2"/>
          <xdr:cNvSpPr>
            <a:spLocks/>
          </xdr:cNvSpPr>
        </xdr:nvSpPr>
        <xdr:spPr>
          <a:xfrm>
            <a:off x="256" y="102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B1"/>
          <xdr:cNvSpPr>
            <a:spLocks/>
          </xdr:cNvSpPr>
        </xdr:nvSpPr>
        <xdr:spPr>
          <a:xfrm flipV="1">
            <a:off x="256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B3"/>
          <xdr:cNvSpPr>
            <a:spLocks/>
          </xdr:cNvSpPr>
        </xdr:nvSpPr>
        <xdr:spPr>
          <a:xfrm flipV="1">
            <a:off x="2108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B4"/>
          <xdr:cNvSpPr>
            <a:spLocks/>
          </xdr:cNvSpPr>
        </xdr:nvSpPr>
        <xdr:spPr>
          <a:xfrm>
            <a:off x="256" y="1377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41</xdr:col>
      <xdr:colOff>28575</xdr:colOff>
      <xdr:row>76</xdr:row>
      <xdr:rowOff>0</xdr:rowOff>
    </xdr:to>
    <xdr:grpSp>
      <xdr:nvGrpSpPr>
        <xdr:cNvPr id="1" name="InnerSheetBorder"/>
        <xdr:cNvGrpSpPr>
          <a:grpSpLocks/>
        </xdr:cNvGrpSpPr>
      </xdr:nvGrpSpPr>
      <xdr:grpSpPr>
        <a:xfrm>
          <a:off x="0" y="0"/>
          <a:ext cx="17668875" cy="12144375"/>
          <a:chOff x="256" y="102"/>
          <a:chExt cx="1852" cy="1275"/>
        </a:xfrm>
        <a:solidFill>
          <a:srgbClr val="FFFFFF"/>
        </a:solidFill>
      </xdr:grpSpPr>
      <xdr:sp>
        <xdr:nvSpPr>
          <xdr:cNvPr id="2" name="OB2"/>
          <xdr:cNvSpPr>
            <a:spLocks/>
          </xdr:cNvSpPr>
        </xdr:nvSpPr>
        <xdr:spPr>
          <a:xfrm>
            <a:off x="256" y="102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B1"/>
          <xdr:cNvSpPr>
            <a:spLocks/>
          </xdr:cNvSpPr>
        </xdr:nvSpPr>
        <xdr:spPr>
          <a:xfrm flipV="1">
            <a:off x="256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B3"/>
          <xdr:cNvSpPr>
            <a:spLocks/>
          </xdr:cNvSpPr>
        </xdr:nvSpPr>
        <xdr:spPr>
          <a:xfrm flipV="1">
            <a:off x="2108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B4"/>
          <xdr:cNvSpPr>
            <a:spLocks/>
          </xdr:cNvSpPr>
        </xdr:nvSpPr>
        <xdr:spPr>
          <a:xfrm>
            <a:off x="256" y="1377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39</xdr:col>
      <xdr:colOff>0</xdr:colOff>
      <xdr:row>76</xdr:row>
      <xdr:rowOff>0</xdr:rowOff>
    </xdr:to>
    <xdr:grpSp>
      <xdr:nvGrpSpPr>
        <xdr:cNvPr id="1" name="InnerSheetBorder"/>
        <xdr:cNvGrpSpPr>
          <a:grpSpLocks/>
        </xdr:cNvGrpSpPr>
      </xdr:nvGrpSpPr>
      <xdr:grpSpPr>
        <a:xfrm>
          <a:off x="0" y="0"/>
          <a:ext cx="17640300" cy="12144375"/>
          <a:chOff x="256" y="102"/>
          <a:chExt cx="1852" cy="1275"/>
        </a:xfrm>
        <a:solidFill>
          <a:srgbClr val="FFFFFF"/>
        </a:solidFill>
      </xdr:grpSpPr>
      <xdr:sp>
        <xdr:nvSpPr>
          <xdr:cNvPr id="2" name="OB2"/>
          <xdr:cNvSpPr>
            <a:spLocks/>
          </xdr:cNvSpPr>
        </xdr:nvSpPr>
        <xdr:spPr>
          <a:xfrm>
            <a:off x="256" y="102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B1"/>
          <xdr:cNvSpPr>
            <a:spLocks/>
          </xdr:cNvSpPr>
        </xdr:nvSpPr>
        <xdr:spPr>
          <a:xfrm flipV="1">
            <a:off x="256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B3"/>
          <xdr:cNvSpPr>
            <a:spLocks/>
          </xdr:cNvSpPr>
        </xdr:nvSpPr>
        <xdr:spPr>
          <a:xfrm flipV="1">
            <a:off x="2108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B4"/>
          <xdr:cNvSpPr>
            <a:spLocks/>
          </xdr:cNvSpPr>
        </xdr:nvSpPr>
        <xdr:spPr>
          <a:xfrm>
            <a:off x="256" y="1377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45</xdr:col>
      <xdr:colOff>0</xdr:colOff>
      <xdr:row>75</xdr:row>
      <xdr:rowOff>0</xdr:rowOff>
    </xdr:to>
    <xdr:grpSp>
      <xdr:nvGrpSpPr>
        <xdr:cNvPr id="1" name="InnerSheetBorder"/>
        <xdr:cNvGrpSpPr>
          <a:grpSpLocks/>
        </xdr:cNvGrpSpPr>
      </xdr:nvGrpSpPr>
      <xdr:grpSpPr>
        <a:xfrm>
          <a:off x="0" y="0"/>
          <a:ext cx="17640300" cy="12144375"/>
          <a:chOff x="256" y="102"/>
          <a:chExt cx="1852" cy="1275"/>
        </a:xfrm>
        <a:solidFill>
          <a:srgbClr val="FFFFFF"/>
        </a:solidFill>
      </xdr:grpSpPr>
      <xdr:sp>
        <xdr:nvSpPr>
          <xdr:cNvPr id="2" name="OB2"/>
          <xdr:cNvSpPr>
            <a:spLocks/>
          </xdr:cNvSpPr>
        </xdr:nvSpPr>
        <xdr:spPr>
          <a:xfrm>
            <a:off x="256" y="102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B1"/>
          <xdr:cNvSpPr>
            <a:spLocks/>
          </xdr:cNvSpPr>
        </xdr:nvSpPr>
        <xdr:spPr>
          <a:xfrm flipV="1">
            <a:off x="256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B3"/>
          <xdr:cNvSpPr>
            <a:spLocks/>
          </xdr:cNvSpPr>
        </xdr:nvSpPr>
        <xdr:spPr>
          <a:xfrm flipV="1">
            <a:off x="2108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B4"/>
          <xdr:cNvSpPr>
            <a:spLocks/>
          </xdr:cNvSpPr>
        </xdr:nvSpPr>
        <xdr:spPr>
          <a:xfrm>
            <a:off x="256" y="1377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45</xdr:col>
      <xdr:colOff>0</xdr:colOff>
      <xdr:row>75</xdr:row>
      <xdr:rowOff>0</xdr:rowOff>
    </xdr:to>
    <xdr:grpSp>
      <xdr:nvGrpSpPr>
        <xdr:cNvPr id="1" name="InnerSheetBorder"/>
        <xdr:cNvGrpSpPr>
          <a:grpSpLocks/>
        </xdr:cNvGrpSpPr>
      </xdr:nvGrpSpPr>
      <xdr:grpSpPr>
        <a:xfrm>
          <a:off x="0" y="0"/>
          <a:ext cx="17640300" cy="12144375"/>
          <a:chOff x="256" y="102"/>
          <a:chExt cx="1852" cy="1275"/>
        </a:xfrm>
        <a:solidFill>
          <a:srgbClr val="FFFFFF"/>
        </a:solidFill>
      </xdr:grpSpPr>
      <xdr:sp>
        <xdr:nvSpPr>
          <xdr:cNvPr id="2" name="OB2"/>
          <xdr:cNvSpPr>
            <a:spLocks/>
          </xdr:cNvSpPr>
        </xdr:nvSpPr>
        <xdr:spPr>
          <a:xfrm>
            <a:off x="256" y="102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B1"/>
          <xdr:cNvSpPr>
            <a:spLocks/>
          </xdr:cNvSpPr>
        </xdr:nvSpPr>
        <xdr:spPr>
          <a:xfrm flipV="1">
            <a:off x="256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B3"/>
          <xdr:cNvSpPr>
            <a:spLocks/>
          </xdr:cNvSpPr>
        </xdr:nvSpPr>
        <xdr:spPr>
          <a:xfrm flipV="1">
            <a:off x="2108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B4"/>
          <xdr:cNvSpPr>
            <a:spLocks/>
          </xdr:cNvSpPr>
        </xdr:nvSpPr>
        <xdr:spPr>
          <a:xfrm>
            <a:off x="256" y="1377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45</xdr:col>
      <xdr:colOff>9525</xdr:colOff>
      <xdr:row>75</xdr:row>
      <xdr:rowOff>0</xdr:rowOff>
    </xdr:to>
    <xdr:grpSp>
      <xdr:nvGrpSpPr>
        <xdr:cNvPr id="1" name="InnerSheetBorder"/>
        <xdr:cNvGrpSpPr>
          <a:grpSpLocks/>
        </xdr:cNvGrpSpPr>
      </xdr:nvGrpSpPr>
      <xdr:grpSpPr>
        <a:xfrm>
          <a:off x="0" y="0"/>
          <a:ext cx="17649825" cy="12144375"/>
          <a:chOff x="256" y="95"/>
          <a:chExt cx="1855" cy="1282"/>
        </a:xfrm>
        <a:solidFill>
          <a:srgbClr val="FFFFFF"/>
        </a:solidFill>
      </xdr:grpSpPr>
      <xdr:sp>
        <xdr:nvSpPr>
          <xdr:cNvPr id="2" name="OB2"/>
          <xdr:cNvSpPr>
            <a:spLocks/>
          </xdr:cNvSpPr>
        </xdr:nvSpPr>
        <xdr:spPr>
          <a:xfrm flipV="1">
            <a:off x="256" y="95"/>
            <a:ext cx="1855" cy="7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B1"/>
          <xdr:cNvSpPr>
            <a:spLocks/>
          </xdr:cNvSpPr>
        </xdr:nvSpPr>
        <xdr:spPr>
          <a:xfrm flipV="1">
            <a:off x="256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B3"/>
          <xdr:cNvSpPr>
            <a:spLocks/>
          </xdr:cNvSpPr>
        </xdr:nvSpPr>
        <xdr:spPr>
          <a:xfrm flipV="1">
            <a:off x="2108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B4"/>
          <xdr:cNvSpPr>
            <a:spLocks/>
          </xdr:cNvSpPr>
        </xdr:nvSpPr>
        <xdr:spPr>
          <a:xfrm>
            <a:off x="256" y="1377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47625</xdr:rowOff>
    </xdr:from>
    <xdr:to>
      <xdr:col>45</xdr:col>
      <xdr:colOff>0</xdr:colOff>
      <xdr:row>75</xdr:row>
      <xdr:rowOff>0</xdr:rowOff>
    </xdr:to>
    <xdr:grpSp>
      <xdr:nvGrpSpPr>
        <xdr:cNvPr id="1" name="InnerSheetBorder"/>
        <xdr:cNvGrpSpPr>
          <a:grpSpLocks/>
        </xdr:cNvGrpSpPr>
      </xdr:nvGrpSpPr>
      <xdr:grpSpPr>
        <a:xfrm>
          <a:off x="0" y="47625"/>
          <a:ext cx="17640300" cy="12096750"/>
          <a:chOff x="256" y="102"/>
          <a:chExt cx="1852" cy="1275"/>
        </a:xfrm>
        <a:solidFill>
          <a:srgbClr val="FFFFFF"/>
        </a:solidFill>
      </xdr:grpSpPr>
      <xdr:sp>
        <xdr:nvSpPr>
          <xdr:cNvPr id="2" name="OB2"/>
          <xdr:cNvSpPr>
            <a:spLocks/>
          </xdr:cNvSpPr>
        </xdr:nvSpPr>
        <xdr:spPr>
          <a:xfrm>
            <a:off x="256" y="102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B1"/>
          <xdr:cNvSpPr>
            <a:spLocks/>
          </xdr:cNvSpPr>
        </xdr:nvSpPr>
        <xdr:spPr>
          <a:xfrm flipV="1">
            <a:off x="256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B3"/>
          <xdr:cNvSpPr>
            <a:spLocks/>
          </xdr:cNvSpPr>
        </xdr:nvSpPr>
        <xdr:spPr>
          <a:xfrm flipV="1">
            <a:off x="2108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B4"/>
          <xdr:cNvSpPr>
            <a:spLocks/>
          </xdr:cNvSpPr>
        </xdr:nvSpPr>
        <xdr:spPr>
          <a:xfrm>
            <a:off x="256" y="1377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45</xdr:col>
      <xdr:colOff>0</xdr:colOff>
      <xdr:row>75</xdr:row>
      <xdr:rowOff>0</xdr:rowOff>
    </xdr:to>
    <xdr:grpSp>
      <xdr:nvGrpSpPr>
        <xdr:cNvPr id="1" name="InnerSheetBorder"/>
        <xdr:cNvGrpSpPr>
          <a:grpSpLocks/>
        </xdr:cNvGrpSpPr>
      </xdr:nvGrpSpPr>
      <xdr:grpSpPr>
        <a:xfrm>
          <a:off x="0" y="0"/>
          <a:ext cx="17640300" cy="12144375"/>
          <a:chOff x="256" y="102"/>
          <a:chExt cx="1852" cy="1275"/>
        </a:xfrm>
        <a:solidFill>
          <a:srgbClr val="FFFFFF"/>
        </a:solidFill>
      </xdr:grpSpPr>
      <xdr:sp>
        <xdr:nvSpPr>
          <xdr:cNvPr id="2" name="OB2"/>
          <xdr:cNvSpPr>
            <a:spLocks/>
          </xdr:cNvSpPr>
        </xdr:nvSpPr>
        <xdr:spPr>
          <a:xfrm>
            <a:off x="256" y="102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B1"/>
          <xdr:cNvSpPr>
            <a:spLocks/>
          </xdr:cNvSpPr>
        </xdr:nvSpPr>
        <xdr:spPr>
          <a:xfrm flipV="1">
            <a:off x="256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B3"/>
          <xdr:cNvSpPr>
            <a:spLocks/>
          </xdr:cNvSpPr>
        </xdr:nvSpPr>
        <xdr:spPr>
          <a:xfrm flipV="1">
            <a:off x="2108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B4"/>
          <xdr:cNvSpPr>
            <a:spLocks/>
          </xdr:cNvSpPr>
        </xdr:nvSpPr>
        <xdr:spPr>
          <a:xfrm>
            <a:off x="256" y="1377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Z78"/>
  <sheetViews>
    <sheetView zoomScale="70" zoomScaleNormal="70" zoomScalePageLayoutView="0" workbookViewId="0" topLeftCell="A1">
      <pane ySplit="15" topLeftCell="A19" activePane="bottomLeft" state="frozen"/>
      <selection pane="topLeft" activeCell="G122" sqref="G122:H122"/>
      <selection pane="bottomLeft" activeCell="A49" sqref="A49:IV49"/>
    </sheetView>
  </sheetViews>
  <sheetFormatPr defaultColWidth="9.140625" defaultRowHeight="12.75"/>
  <cols>
    <col min="1" max="1" width="8.00390625" style="7" customWidth="1"/>
    <col min="2" max="2" width="9.7109375" style="0" customWidth="1"/>
    <col min="3" max="3" width="4.00390625" style="0" customWidth="1"/>
    <col min="4" max="4" width="4.140625" style="0" customWidth="1"/>
    <col min="5" max="5" width="4.421875" style="0" customWidth="1"/>
    <col min="6" max="8" width="4.28125" style="0" customWidth="1"/>
    <col min="9" max="9" width="8.7109375" style="0" customWidth="1"/>
    <col min="10" max="10" width="9.421875" style="0" customWidth="1"/>
    <col min="11" max="11" width="4.00390625" style="0" customWidth="1"/>
    <col min="12" max="12" width="4.140625" style="0" customWidth="1"/>
    <col min="13" max="13" width="4.421875" style="0" customWidth="1"/>
    <col min="14" max="16" width="4.28125" style="0" customWidth="1"/>
    <col min="17" max="17" width="8.7109375" style="0" customWidth="1"/>
    <col min="18" max="18" width="9.57421875" style="0" customWidth="1"/>
    <col min="19" max="19" width="9.140625" style="0" customWidth="1"/>
    <col min="20" max="20" width="15.421875" style="0" customWidth="1"/>
    <col min="21" max="21" width="2.421875" style="0" customWidth="1"/>
    <col min="22" max="22" width="15.421875" style="0" customWidth="1"/>
    <col min="23" max="23" width="9.140625" style="0" customWidth="1"/>
    <col min="24" max="24" width="9.57421875" style="0" customWidth="1"/>
    <col min="25" max="25" width="8.7109375" style="0" customWidth="1"/>
    <col min="26" max="27" width="4.28125" style="0" customWidth="1"/>
    <col min="28" max="28" width="4.421875" style="0" customWidth="1"/>
    <col min="29" max="30" width="4.28125" style="0" customWidth="1"/>
    <col min="31" max="31" width="6.28125" style="0" customWidth="1"/>
    <col min="32" max="32" width="9.8515625" style="0" customWidth="1"/>
    <col min="33" max="33" width="8.7109375" style="0" customWidth="1"/>
    <col min="34" max="35" width="4.28125" style="0" customWidth="1"/>
    <col min="36" max="39" width="4.00390625" style="0" customWidth="1"/>
    <col min="40" max="40" width="9.57421875" style="0" customWidth="1"/>
    <col min="41" max="41" width="12.57421875" style="7" customWidth="1"/>
    <col min="42" max="42" width="5.7109375" style="0" customWidth="1"/>
    <col min="44" max="44" width="20.421875" style="0" customWidth="1"/>
    <col min="48" max="48" width="19.28125" style="0" customWidth="1"/>
  </cols>
  <sheetData>
    <row r="1" spans="1:41" ht="12.75" customHeight="1">
      <c r="A1" s="254" t="s">
        <v>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6"/>
    </row>
    <row r="2" spans="1:41" ht="12.75" customHeight="1" thickBot="1">
      <c r="A2" s="257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9"/>
    </row>
    <row r="3" spans="1:41" ht="9.75" customHeight="1">
      <c r="A3" s="97"/>
      <c r="B3" s="260" t="s">
        <v>94</v>
      </c>
      <c r="C3" s="260"/>
      <c r="D3" s="260"/>
      <c r="E3" s="260"/>
      <c r="F3" s="260"/>
      <c r="G3" s="260"/>
      <c r="H3" s="260"/>
      <c r="I3" s="260"/>
      <c r="J3" s="260" t="s">
        <v>71</v>
      </c>
      <c r="K3" s="260"/>
      <c r="L3" s="260"/>
      <c r="M3" s="260"/>
      <c r="N3" s="260"/>
      <c r="O3" s="260"/>
      <c r="P3" s="260"/>
      <c r="Q3" s="260"/>
      <c r="R3" s="80"/>
      <c r="X3" s="99"/>
      <c r="Y3" s="260" t="s">
        <v>95</v>
      </c>
      <c r="Z3" s="260"/>
      <c r="AA3" s="260"/>
      <c r="AB3" s="260"/>
      <c r="AC3" s="260"/>
      <c r="AD3" s="260"/>
      <c r="AE3" s="260"/>
      <c r="AF3" s="260"/>
      <c r="AG3" s="260" t="s">
        <v>72</v>
      </c>
      <c r="AH3" s="260"/>
      <c r="AI3" s="260"/>
      <c r="AJ3" s="260"/>
      <c r="AK3" s="260"/>
      <c r="AL3" s="260"/>
      <c r="AM3" s="260"/>
      <c r="AN3" s="260"/>
      <c r="AO3" s="161"/>
    </row>
    <row r="4" spans="1:48" ht="9.75" customHeight="1" thickBot="1">
      <c r="A4" s="170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80"/>
      <c r="X4" s="99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161"/>
      <c r="AR4" s="177"/>
      <c r="AS4" s="177"/>
      <c r="AT4" s="177"/>
      <c r="AU4" s="177"/>
      <c r="AV4" s="177"/>
    </row>
    <row r="5" spans="1:48" ht="10.5" customHeight="1" thickBot="1">
      <c r="A5" s="171"/>
      <c r="B5" s="78"/>
      <c r="C5" s="262"/>
      <c r="D5" s="262"/>
      <c r="E5" s="262"/>
      <c r="F5" s="262"/>
      <c r="G5" s="262"/>
      <c r="H5" s="262"/>
      <c r="I5" s="262"/>
      <c r="J5" s="262"/>
      <c r="K5" s="78"/>
      <c r="L5" s="78"/>
      <c r="M5" s="78"/>
      <c r="N5" s="78"/>
      <c r="O5" s="78"/>
      <c r="P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162"/>
      <c r="AR5" s="177"/>
      <c r="AS5" s="177"/>
      <c r="AT5" s="177"/>
      <c r="AU5" s="177"/>
      <c r="AV5" s="177"/>
    </row>
    <row r="6" spans="1:48" ht="12.75" customHeight="1">
      <c r="A6" s="263" t="s">
        <v>0</v>
      </c>
      <c r="B6" s="242"/>
      <c r="C6" s="243"/>
      <c r="D6" s="243"/>
      <c r="E6" s="243"/>
      <c r="F6" s="243"/>
      <c r="G6" s="243"/>
      <c r="H6" s="243"/>
      <c r="I6" s="244"/>
      <c r="J6" s="242"/>
      <c r="K6" s="243"/>
      <c r="L6" s="243"/>
      <c r="M6" s="243"/>
      <c r="N6" s="243"/>
      <c r="O6" s="243"/>
      <c r="P6" s="243"/>
      <c r="Q6" s="244"/>
      <c r="R6" s="245"/>
      <c r="S6" s="228"/>
      <c r="T6" s="246" t="s">
        <v>68</v>
      </c>
      <c r="U6" s="228"/>
      <c r="V6" s="247" t="s">
        <v>69</v>
      </c>
      <c r="W6" s="245"/>
      <c r="X6" s="228"/>
      <c r="Y6" s="242"/>
      <c r="Z6" s="243"/>
      <c r="AA6" s="243"/>
      <c r="AB6" s="243"/>
      <c r="AC6" s="243"/>
      <c r="AD6" s="243"/>
      <c r="AE6" s="243"/>
      <c r="AF6" s="244"/>
      <c r="AG6" s="242"/>
      <c r="AH6" s="243"/>
      <c r="AI6" s="243"/>
      <c r="AJ6" s="243"/>
      <c r="AK6" s="243"/>
      <c r="AL6" s="243"/>
      <c r="AM6" s="243"/>
      <c r="AN6" s="244"/>
      <c r="AO6" s="231" t="s">
        <v>0</v>
      </c>
      <c r="AR6" s="177"/>
      <c r="AS6" s="177"/>
      <c r="AT6" s="177"/>
      <c r="AU6" s="177"/>
      <c r="AV6" s="177"/>
    </row>
    <row r="7" spans="1:48" ht="10.5" customHeight="1">
      <c r="A7" s="264"/>
      <c r="B7" s="234" t="s">
        <v>63</v>
      </c>
      <c r="C7" s="235"/>
      <c r="D7" s="235"/>
      <c r="E7" s="235"/>
      <c r="F7" s="235"/>
      <c r="G7" s="235"/>
      <c r="H7" s="235"/>
      <c r="I7" s="236"/>
      <c r="J7" s="234" t="s">
        <v>64</v>
      </c>
      <c r="K7" s="235"/>
      <c r="L7" s="235"/>
      <c r="M7" s="235"/>
      <c r="N7" s="235"/>
      <c r="O7" s="235"/>
      <c r="P7" s="235"/>
      <c r="Q7" s="236"/>
      <c r="R7" s="234" t="s">
        <v>65</v>
      </c>
      <c r="S7" s="236"/>
      <c r="T7" s="220"/>
      <c r="U7" s="229"/>
      <c r="V7" s="248"/>
      <c r="W7" s="234" t="s">
        <v>65</v>
      </c>
      <c r="X7" s="236"/>
      <c r="Y7" s="234" t="s">
        <v>64</v>
      </c>
      <c r="Z7" s="235"/>
      <c r="AA7" s="235"/>
      <c r="AB7" s="235"/>
      <c r="AC7" s="235"/>
      <c r="AD7" s="235"/>
      <c r="AE7" s="235"/>
      <c r="AF7" s="236"/>
      <c r="AG7" s="234" t="s">
        <v>63</v>
      </c>
      <c r="AH7" s="235"/>
      <c r="AI7" s="235"/>
      <c r="AJ7" s="235"/>
      <c r="AK7" s="235"/>
      <c r="AL7" s="235"/>
      <c r="AM7" s="235"/>
      <c r="AN7" s="236"/>
      <c r="AO7" s="232"/>
      <c r="AR7" s="177"/>
      <c r="AS7" s="177"/>
      <c r="AT7" s="177"/>
      <c r="AU7" s="177"/>
      <c r="AV7" s="177"/>
    </row>
    <row r="8" spans="1:48" ht="10.5" customHeight="1" thickBot="1">
      <c r="A8" s="264"/>
      <c r="B8" s="237"/>
      <c r="C8" s="238"/>
      <c r="D8" s="238"/>
      <c r="E8" s="238"/>
      <c r="F8" s="238"/>
      <c r="G8" s="238"/>
      <c r="H8" s="238"/>
      <c r="I8" s="239"/>
      <c r="J8" s="237"/>
      <c r="K8" s="238"/>
      <c r="L8" s="238"/>
      <c r="M8" s="238"/>
      <c r="N8" s="238"/>
      <c r="O8" s="238"/>
      <c r="P8" s="238"/>
      <c r="Q8" s="239"/>
      <c r="R8" s="240" t="s">
        <v>66</v>
      </c>
      <c r="S8" s="241"/>
      <c r="T8" s="220"/>
      <c r="U8" s="229"/>
      <c r="V8" s="248"/>
      <c r="W8" s="240" t="s">
        <v>66</v>
      </c>
      <c r="X8" s="241"/>
      <c r="Y8" s="237"/>
      <c r="Z8" s="238"/>
      <c r="AA8" s="238"/>
      <c r="AB8" s="238"/>
      <c r="AC8" s="238"/>
      <c r="AD8" s="238"/>
      <c r="AE8" s="238"/>
      <c r="AF8" s="239"/>
      <c r="AG8" s="237"/>
      <c r="AH8" s="238"/>
      <c r="AI8" s="238"/>
      <c r="AJ8" s="238"/>
      <c r="AK8" s="238"/>
      <c r="AL8" s="238"/>
      <c r="AM8" s="238"/>
      <c r="AN8" s="239"/>
      <c r="AO8" s="232"/>
      <c r="AR8" s="177"/>
      <c r="AS8" s="177"/>
      <c r="AT8" s="177"/>
      <c r="AU8" s="177"/>
      <c r="AV8" s="177"/>
    </row>
    <row r="9" spans="1:48" ht="12.75" customHeight="1">
      <c r="A9" s="264"/>
      <c r="B9" s="219" t="s">
        <v>7</v>
      </c>
      <c r="C9" s="225" t="s">
        <v>7</v>
      </c>
      <c r="D9" s="216" t="s">
        <v>10</v>
      </c>
      <c r="E9" s="225" t="s">
        <v>11</v>
      </c>
      <c r="F9" s="216" t="s">
        <v>12</v>
      </c>
      <c r="G9" s="225" t="s">
        <v>8</v>
      </c>
      <c r="H9" s="216" t="s">
        <v>9</v>
      </c>
      <c r="I9" s="228" t="s">
        <v>13</v>
      </c>
      <c r="J9" s="219" t="s">
        <v>7</v>
      </c>
      <c r="K9" s="225" t="s">
        <v>7</v>
      </c>
      <c r="L9" s="216" t="s">
        <v>10</v>
      </c>
      <c r="M9" s="225" t="s">
        <v>11</v>
      </c>
      <c r="N9" s="216" t="s">
        <v>12</v>
      </c>
      <c r="O9" s="225" t="s">
        <v>8</v>
      </c>
      <c r="P9" s="216" t="s">
        <v>9</v>
      </c>
      <c r="Q9" s="228" t="s">
        <v>13</v>
      </c>
      <c r="R9" s="228" t="s">
        <v>7</v>
      </c>
      <c r="S9" s="228" t="s">
        <v>67</v>
      </c>
      <c r="T9" s="220"/>
      <c r="U9" s="229"/>
      <c r="V9" s="248"/>
      <c r="W9" s="219" t="s">
        <v>67</v>
      </c>
      <c r="X9" s="219" t="s">
        <v>7</v>
      </c>
      <c r="Y9" s="219" t="s">
        <v>13</v>
      </c>
      <c r="Z9" s="222" t="s">
        <v>8</v>
      </c>
      <c r="AA9" s="216" t="s">
        <v>9</v>
      </c>
      <c r="AB9" s="222" t="s">
        <v>11</v>
      </c>
      <c r="AC9" s="216" t="s">
        <v>12</v>
      </c>
      <c r="AD9" s="222" t="s">
        <v>7</v>
      </c>
      <c r="AE9" s="216" t="s">
        <v>10</v>
      </c>
      <c r="AF9" s="219" t="s">
        <v>7</v>
      </c>
      <c r="AG9" s="219" t="s">
        <v>13</v>
      </c>
      <c r="AH9" s="222" t="s">
        <v>8</v>
      </c>
      <c r="AI9" s="216" t="s">
        <v>9</v>
      </c>
      <c r="AJ9" s="222" t="s">
        <v>11</v>
      </c>
      <c r="AK9" s="216" t="s">
        <v>12</v>
      </c>
      <c r="AL9" s="222" t="s">
        <v>7</v>
      </c>
      <c r="AM9" s="216" t="s">
        <v>10</v>
      </c>
      <c r="AN9" s="219" t="s">
        <v>7</v>
      </c>
      <c r="AO9" s="232"/>
      <c r="AR9" s="177"/>
      <c r="AS9" s="177"/>
      <c r="AT9" s="177"/>
      <c r="AU9" s="177"/>
      <c r="AV9" s="178"/>
    </row>
    <row r="10" spans="1:48" ht="12.75" customHeight="1">
      <c r="A10" s="264"/>
      <c r="B10" s="220"/>
      <c r="C10" s="226"/>
      <c r="D10" s="217"/>
      <c r="E10" s="226"/>
      <c r="F10" s="217"/>
      <c r="G10" s="226"/>
      <c r="H10" s="217"/>
      <c r="I10" s="229"/>
      <c r="J10" s="220"/>
      <c r="K10" s="226"/>
      <c r="L10" s="217"/>
      <c r="M10" s="226"/>
      <c r="N10" s="217"/>
      <c r="O10" s="226"/>
      <c r="P10" s="217"/>
      <c r="Q10" s="229"/>
      <c r="R10" s="229"/>
      <c r="S10" s="229"/>
      <c r="T10" s="220"/>
      <c r="U10" s="229"/>
      <c r="V10" s="248"/>
      <c r="W10" s="220"/>
      <c r="X10" s="220"/>
      <c r="Y10" s="220"/>
      <c r="Z10" s="223"/>
      <c r="AA10" s="217"/>
      <c r="AB10" s="223"/>
      <c r="AC10" s="217"/>
      <c r="AD10" s="223"/>
      <c r="AE10" s="217"/>
      <c r="AF10" s="220"/>
      <c r="AG10" s="220"/>
      <c r="AH10" s="223"/>
      <c r="AI10" s="217"/>
      <c r="AJ10" s="223"/>
      <c r="AK10" s="217"/>
      <c r="AL10" s="223"/>
      <c r="AM10" s="217"/>
      <c r="AN10" s="220"/>
      <c r="AO10" s="232"/>
      <c r="AR10" s="177"/>
      <c r="AS10" s="177"/>
      <c r="AT10" s="177"/>
      <c r="AU10" s="177"/>
      <c r="AV10" s="177"/>
    </row>
    <row r="11" spans="1:48" ht="12.75" customHeight="1">
      <c r="A11" s="264"/>
      <c r="B11" s="220"/>
      <c r="C11" s="226"/>
      <c r="D11" s="217"/>
      <c r="E11" s="226"/>
      <c r="F11" s="217"/>
      <c r="G11" s="226"/>
      <c r="H11" s="217"/>
      <c r="I11" s="229"/>
      <c r="J11" s="220"/>
      <c r="K11" s="226"/>
      <c r="L11" s="217"/>
      <c r="M11" s="226"/>
      <c r="N11" s="217"/>
      <c r="O11" s="226"/>
      <c r="P11" s="217"/>
      <c r="Q11" s="229"/>
      <c r="R11" s="229"/>
      <c r="S11" s="229"/>
      <c r="T11" s="220"/>
      <c r="U11" s="229"/>
      <c r="V11" s="248"/>
      <c r="W11" s="220"/>
      <c r="X11" s="220"/>
      <c r="Y11" s="220"/>
      <c r="Z11" s="223"/>
      <c r="AA11" s="217"/>
      <c r="AB11" s="223"/>
      <c r="AC11" s="217"/>
      <c r="AD11" s="223"/>
      <c r="AE11" s="217"/>
      <c r="AF11" s="220"/>
      <c r="AG11" s="220"/>
      <c r="AH11" s="223"/>
      <c r="AI11" s="217"/>
      <c r="AJ11" s="223"/>
      <c r="AK11" s="217"/>
      <c r="AL11" s="223"/>
      <c r="AM11" s="217"/>
      <c r="AN11" s="220"/>
      <c r="AO11" s="232"/>
      <c r="AR11" s="177"/>
      <c r="AS11" s="177"/>
      <c r="AT11" s="177"/>
      <c r="AU11" s="177"/>
      <c r="AV11" s="177"/>
    </row>
    <row r="12" spans="1:48" ht="12.75" customHeight="1">
      <c r="A12" s="264"/>
      <c r="B12" s="220"/>
      <c r="C12" s="226"/>
      <c r="D12" s="217"/>
      <c r="E12" s="226"/>
      <c r="F12" s="217"/>
      <c r="G12" s="226"/>
      <c r="H12" s="217"/>
      <c r="I12" s="229"/>
      <c r="J12" s="220"/>
      <c r="K12" s="226"/>
      <c r="L12" s="217"/>
      <c r="M12" s="226"/>
      <c r="N12" s="217"/>
      <c r="O12" s="226"/>
      <c r="P12" s="217"/>
      <c r="Q12" s="229"/>
      <c r="R12" s="229"/>
      <c r="S12" s="229"/>
      <c r="T12" s="220"/>
      <c r="U12" s="229"/>
      <c r="V12" s="248"/>
      <c r="W12" s="220"/>
      <c r="X12" s="220"/>
      <c r="Y12" s="220"/>
      <c r="Z12" s="223"/>
      <c r="AA12" s="217"/>
      <c r="AB12" s="223"/>
      <c r="AC12" s="217"/>
      <c r="AD12" s="223"/>
      <c r="AE12" s="217"/>
      <c r="AF12" s="220"/>
      <c r="AG12" s="220"/>
      <c r="AH12" s="223"/>
      <c r="AI12" s="217"/>
      <c r="AJ12" s="223"/>
      <c r="AK12" s="217"/>
      <c r="AL12" s="223"/>
      <c r="AM12" s="217"/>
      <c r="AN12" s="220"/>
      <c r="AO12" s="232"/>
      <c r="AR12" s="177"/>
      <c r="AS12" s="177"/>
      <c r="AT12" s="177"/>
      <c r="AU12" s="177"/>
      <c r="AV12" s="177"/>
    </row>
    <row r="13" spans="1:48" ht="12.75" customHeight="1">
      <c r="A13" s="264"/>
      <c r="B13" s="220"/>
      <c r="C13" s="226"/>
      <c r="D13" s="217"/>
      <c r="E13" s="226"/>
      <c r="F13" s="217"/>
      <c r="G13" s="226"/>
      <c r="H13" s="217"/>
      <c r="I13" s="229"/>
      <c r="J13" s="220"/>
      <c r="K13" s="226"/>
      <c r="L13" s="217"/>
      <c r="M13" s="226"/>
      <c r="N13" s="217"/>
      <c r="O13" s="226"/>
      <c r="P13" s="217"/>
      <c r="Q13" s="229"/>
      <c r="R13" s="229"/>
      <c r="S13" s="229"/>
      <c r="T13" s="220"/>
      <c r="U13" s="229"/>
      <c r="V13" s="248"/>
      <c r="W13" s="220"/>
      <c r="X13" s="220"/>
      <c r="Y13" s="220"/>
      <c r="Z13" s="223"/>
      <c r="AA13" s="217"/>
      <c r="AB13" s="223"/>
      <c r="AC13" s="217"/>
      <c r="AD13" s="223"/>
      <c r="AE13" s="217"/>
      <c r="AF13" s="220"/>
      <c r="AG13" s="220"/>
      <c r="AH13" s="223"/>
      <c r="AI13" s="217"/>
      <c r="AJ13" s="223"/>
      <c r="AK13" s="217"/>
      <c r="AL13" s="223"/>
      <c r="AM13" s="217"/>
      <c r="AN13" s="220"/>
      <c r="AO13" s="232"/>
      <c r="AR13" s="177"/>
      <c r="AS13" s="177"/>
      <c r="AT13" s="177"/>
      <c r="AU13" s="177"/>
      <c r="AV13" s="177"/>
    </row>
    <row r="14" spans="1:48" ht="12.75" customHeight="1">
      <c r="A14" s="264"/>
      <c r="B14" s="220"/>
      <c r="C14" s="226"/>
      <c r="D14" s="217"/>
      <c r="E14" s="226"/>
      <c r="F14" s="217"/>
      <c r="G14" s="226"/>
      <c r="H14" s="217"/>
      <c r="I14" s="229"/>
      <c r="J14" s="220"/>
      <c r="K14" s="226"/>
      <c r="L14" s="217"/>
      <c r="M14" s="226"/>
      <c r="N14" s="217"/>
      <c r="O14" s="226"/>
      <c r="P14" s="217"/>
      <c r="Q14" s="229"/>
      <c r="R14" s="229"/>
      <c r="S14" s="229"/>
      <c r="T14" s="220"/>
      <c r="U14" s="229"/>
      <c r="V14" s="248"/>
      <c r="W14" s="220"/>
      <c r="X14" s="220"/>
      <c r="Y14" s="220"/>
      <c r="Z14" s="223"/>
      <c r="AA14" s="217"/>
      <c r="AB14" s="223"/>
      <c r="AC14" s="217"/>
      <c r="AD14" s="223"/>
      <c r="AE14" s="217"/>
      <c r="AF14" s="220"/>
      <c r="AG14" s="220"/>
      <c r="AH14" s="223"/>
      <c r="AI14" s="217"/>
      <c r="AJ14" s="223"/>
      <c r="AK14" s="217"/>
      <c r="AL14" s="223"/>
      <c r="AM14" s="217"/>
      <c r="AN14" s="220"/>
      <c r="AO14" s="232"/>
      <c r="AR14" s="177"/>
      <c r="AS14" s="177"/>
      <c r="AT14" s="177"/>
      <c r="AU14" s="177"/>
      <c r="AV14" s="177"/>
    </row>
    <row r="15" spans="1:41" ht="12.75" customHeight="1" thickBot="1">
      <c r="A15" s="265"/>
      <c r="B15" s="221"/>
      <c r="C15" s="227"/>
      <c r="D15" s="218"/>
      <c r="E15" s="227"/>
      <c r="F15" s="218"/>
      <c r="G15" s="227"/>
      <c r="H15" s="218"/>
      <c r="I15" s="230"/>
      <c r="J15" s="221"/>
      <c r="K15" s="227"/>
      <c r="L15" s="218"/>
      <c r="M15" s="227"/>
      <c r="N15" s="218"/>
      <c r="O15" s="227"/>
      <c r="P15" s="218"/>
      <c r="Q15" s="230"/>
      <c r="R15" s="230"/>
      <c r="S15" s="230"/>
      <c r="T15" s="221"/>
      <c r="U15" s="230"/>
      <c r="V15" s="249"/>
      <c r="W15" s="221"/>
      <c r="X15" s="221"/>
      <c r="Y15" s="221"/>
      <c r="Z15" s="224"/>
      <c r="AA15" s="218"/>
      <c r="AB15" s="224"/>
      <c r="AC15" s="218"/>
      <c r="AD15" s="224"/>
      <c r="AE15" s="218"/>
      <c r="AF15" s="221"/>
      <c r="AG15" s="221"/>
      <c r="AH15" s="224"/>
      <c r="AI15" s="218"/>
      <c r="AJ15" s="224"/>
      <c r="AK15" s="218"/>
      <c r="AL15" s="224"/>
      <c r="AM15" s="218"/>
      <c r="AN15" s="221"/>
      <c r="AO15" s="233"/>
    </row>
    <row r="16" spans="1:41" ht="12.75" customHeight="1">
      <c r="A16" s="103"/>
      <c r="B16" s="94"/>
      <c r="C16" s="203"/>
      <c r="D16" s="204"/>
      <c r="E16" s="203"/>
      <c r="F16" s="204"/>
      <c r="G16" s="203"/>
      <c r="H16" s="204"/>
      <c r="I16" s="94"/>
      <c r="J16" s="94"/>
      <c r="K16" s="203"/>
      <c r="L16" s="204"/>
      <c r="M16" s="203"/>
      <c r="N16" s="204"/>
      <c r="O16" s="203"/>
      <c r="P16" s="204"/>
      <c r="Q16" s="94"/>
      <c r="R16" s="95"/>
      <c r="S16" s="94"/>
      <c r="T16" s="94"/>
      <c r="U16" s="94"/>
      <c r="V16" s="83"/>
      <c r="W16" s="95"/>
      <c r="X16" s="94"/>
      <c r="Y16" s="38"/>
      <c r="Z16" s="203"/>
      <c r="AA16" s="204"/>
      <c r="AB16" s="214"/>
      <c r="AC16" s="215"/>
      <c r="AD16" s="212"/>
      <c r="AE16" s="213"/>
      <c r="AF16" s="101"/>
      <c r="AG16" s="102"/>
      <c r="AH16" s="212"/>
      <c r="AI16" s="213"/>
      <c r="AJ16" s="214"/>
      <c r="AK16" s="215"/>
      <c r="AL16" s="203"/>
      <c r="AM16" s="204"/>
      <c r="AN16" s="94"/>
      <c r="AO16" s="163"/>
    </row>
    <row r="17" spans="1:52" ht="12.75" customHeight="1">
      <c r="A17" s="103"/>
      <c r="B17" s="38">
        <f>J17+C17</f>
        <v>803.8267000000001</v>
      </c>
      <c r="C17" s="197">
        <f>I17*E17</f>
        <v>-1.0224</v>
      </c>
      <c r="D17" s="198"/>
      <c r="E17" s="199">
        <f>-0.0852+(0.0852-0.06)/($T$25-$T$17)*(T17-$T$17)</f>
        <v>-0.0852</v>
      </c>
      <c r="F17" s="200"/>
      <c r="G17" s="201" t="s">
        <v>92</v>
      </c>
      <c r="H17" s="202"/>
      <c r="I17" s="38">
        <v>12</v>
      </c>
      <c r="J17" s="38">
        <f>R17+K17</f>
        <v>804.8491</v>
      </c>
      <c r="K17" s="197">
        <f>Q17*M17</f>
        <v>-0.72</v>
      </c>
      <c r="L17" s="198"/>
      <c r="M17" s="197">
        <v>-0.06</v>
      </c>
      <c r="N17" s="198"/>
      <c r="O17" s="201"/>
      <c r="P17" s="202"/>
      <c r="Q17" s="38">
        <v>12</v>
      </c>
      <c r="R17" s="132">
        <f>$AR$51+(0.5*(($AV$52-$AV$51)/$AV$50)*($T17-$AR$50)^2)+($AV$51*($T17-$AR$50))</f>
        <v>805.5691</v>
      </c>
      <c r="S17" s="39">
        <v>0</v>
      </c>
      <c r="T17" s="166">
        <f>AR41</f>
        <v>173436.75</v>
      </c>
      <c r="U17" s="94"/>
      <c r="V17" s="166">
        <v>173450.16</v>
      </c>
      <c r="W17" s="141">
        <v>0</v>
      </c>
      <c r="X17" s="38">
        <f>AR18</f>
        <v>804.5238</v>
      </c>
      <c r="Y17" s="38">
        <v>12</v>
      </c>
      <c r="Z17" s="201" t="s">
        <v>91</v>
      </c>
      <c r="AA17" s="202"/>
      <c r="AB17" s="199">
        <f aca="true" t="shared" si="0" ref="AB17:AB29">0.1006-(0.1006-0.06)/($V$29-$V$17)*(V17-$V$17)</f>
        <v>0.1006</v>
      </c>
      <c r="AC17" s="200"/>
      <c r="AD17" s="197">
        <f>Y17*AB17</f>
        <v>1.2071999999999998</v>
      </c>
      <c r="AE17" s="198"/>
      <c r="AF17" s="38">
        <f>X17+AD17</f>
        <v>805.731</v>
      </c>
      <c r="AG17" s="38">
        <v>12</v>
      </c>
      <c r="AH17" s="201"/>
      <c r="AI17" s="202"/>
      <c r="AJ17" s="210">
        <v>0.0861</v>
      </c>
      <c r="AK17" s="211"/>
      <c r="AL17" s="197">
        <f>AG17*AJ17</f>
        <v>1.0332</v>
      </c>
      <c r="AM17" s="198"/>
      <c r="AN17" s="38">
        <f>AF17+AL17</f>
        <v>806.7642</v>
      </c>
      <c r="AO17" s="104"/>
      <c r="AR17" s="28">
        <v>173450.3</v>
      </c>
      <c r="AS17" s="25" t="s">
        <v>21</v>
      </c>
      <c r="AT17" s="29"/>
      <c r="AU17" s="24"/>
      <c r="AV17" s="70"/>
      <c r="AW17" s="25"/>
      <c r="AX17" s="24"/>
      <c r="AY17" s="7"/>
      <c r="AZ17" s="7"/>
    </row>
    <row r="18" spans="1:52" ht="12.75" customHeight="1">
      <c r="A18" s="103"/>
      <c r="B18" s="38">
        <f aca="true" t="shared" si="1" ref="B18:B64">J18+C18</f>
        <v>803.7470560169811</v>
      </c>
      <c r="C18" s="197">
        <f aca="true" t="shared" si="2" ref="C18:C64">I18*E18</f>
        <v>-0.9973965678627146</v>
      </c>
      <c r="D18" s="198"/>
      <c r="E18" s="199">
        <f aca="true" t="shared" si="3" ref="E18:E25">-0.0852+(0.0852-0.06)/($T$25-$T$17)*(T18-$T$17)</f>
        <v>-0.08311638065522621</v>
      </c>
      <c r="F18" s="200"/>
      <c r="G18" s="201" t="s">
        <v>92</v>
      </c>
      <c r="H18" s="202"/>
      <c r="I18" s="38">
        <v>12</v>
      </c>
      <c r="J18" s="38">
        <f aca="true" t="shared" si="4" ref="J18:J64">R18+K18</f>
        <v>804.7444525848438</v>
      </c>
      <c r="K18" s="197">
        <f aca="true" t="shared" si="5" ref="K18:K23">Q18*M18</f>
        <v>-0.72</v>
      </c>
      <c r="L18" s="198"/>
      <c r="M18" s="197">
        <v>-0.06</v>
      </c>
      <c r="N18" s="198"/>
      <c r="O18" s="201"/>
      <c r="P18" s="202"/>
      <c r="Q18" s="38">
        <v>12</v>
      </c>
      <c r="R18" s="132">
        <f aca="true" t="shared" si="6" ref="R18:R30">$AR$51+(0.5*(($AV$52-$AV$51)/$AV$50)*($T18-$AR$50)^2)+($AV$51*($T18-$AR$50))</f>
        <v>805.4644525848438</v>
      </c>
      <c r="S18" s="39">
        <v>0</v>
      </c>
      <c r="T18" s="131">
        <v>173450</v>
      </c>
      <c r="U18" s="94"/>
      <c r="V18" s="83">
        <v>173475</v>
      </c>
      <c r="W18" s="141">
        <v>0</v>
      </c>
      <c r="X18" s="38">
        <f>$AR$18+($AV$18*($V18-$AR$17))</f>
        <v>804.4871699</v>
      </c>
      <c r="Y18" s="38">
        <v>12</v>
      </c>
      <c r="Z18" s="201" t="s">
        <v>91</v>
      </c>
      <c r="AA18" s="202"/>
      <c r="AB18" s="199">
        <f t="shared" si="0"/>
        <v>0.09656598400000056</v>
      </c>
      <c r="AC18" s="200"/>
      <c r="AD18" s="197">
        <f aca="true" t="shared" si="7" ref="AD18:AD31">Y18*AB18</f>
        <v>1.1587918080000068</v>
      </c>
      <c r="AE18" s="198"/>
      <c r="AF18" s="38">
        <f aca="true" t="shared" si="8" ref="AF18:AF64">X18+AD18</f>
        <v>805.6459617080001</v>
      </c>
      <c r="AG18" s="38">
        <v>12</v>
      </c>
      <c r="AH18" s="201"/>
      <c r="AI18" s="202"/>
      <c r="AJ18" s="210">
        <v>0.0861</v>
      </c>
      <c r="AK18" s="211"/>
      <c r="AL18" s="197">
        <f>AG18*AJ18</f>
        <v>1.0332</v>
      </c>
      <c r="AM18" s="198"/>
      <c r="AN18" s="38">
        <f aca="true" t="shared" si="9" ref="AN18:AN64">AF18+AL18</f>
        <v>806.679161708</v>
      </c>
      <c r="AO18" s="104"/>
      <c r="AR18" s="31">
        <v>804.5238</v>
      </c>
      <c r="AS18" s="25" t="s">
        <v>23</v>
      </c>
      <c r="AT18" s="29"/>
      <c r="AU18" s="24"/>
      <c r="AV18" s="70">
        <v>-0.001483</v>
      </c>
      <c r="AW18" s="25" t="s">
        <v>22</v>
      </c>
      <c r="AX18" s="24"/>
      <c r="AY18" s="7"/>
      <c r="AZ18" s="7"/>
    </row>
    <row r="19" spans="1:52" ht="12.75" customHeight="1">
      <c r="A19" s="103"/>
      <c r="B19" s="38">
        <f t="shared" si="1"/>
        <v>803.6099973352825</v>
      </c>
      <c r="C19" s="197">
        <f t="shared" si="2"/>
        <v>-0.9502202808112326</v>
      </c>
      <c r="D19" s="198"/>
      <c r="E19" s="199">
        <f t="shared" si="3"/>
        <v>-0.07918502340093604</v>
      </c>
      <c r="F19" s="200"/>
      <c r="G19" s="201" t="s">
        <v>92</v>
      </c>
      <c r="H19" s="202"/>
      <c r="I19" s="38">
        <v>12</v>
      </c>
      <c r="J19" s="38">
        <f t="shared" si="4"/>
        <v>804.5602176160937</v>
      </c>
      <c r="K19" s="197">
        <f t="shared" si="5"/>
        <v>-0.72</v>
      </c>
      <c r="L19" s="198"/>
      <c r="M19" s="197">
        <v>-0.06</v>
      </c>
      <c r="N19" s="198"/>
      <c r="O19" s="201"/>
      <c r="P19" s="202"/>
      <c r="Q19" s="38">
        <v>12</v>
      </c>
      <c r="R19" s="132">
        <f t="shared" si="6"/>
        <v>805.2802176160938</v>
      </c>
      <c r="S19" s="39">
        <v>0</v>
      </c>
      <c r="T19" s="83">
        <f>T18+25</f>
        <v>173475</v>
      </c>
      <c r="U19" s="94"/>
      <c r="V19" s="83">
        <f>V18+25</f>
        <v>173500</v>
      </c>
      <c r="W19" s="141">
        <v>0</v>
      </c>
      <c r="X19" s="38">
        <f aca="true" t="shared" si="10" ref="X19:X36">$AR$18+($AV$18*($V19-$AR$17))</f>
        <v>804.4500949000001</v>
      </c>
      <c r="Y19" s="38">
        <v>12</v>
      </c>
      <c r="Z19" s="201" t="s">
        <v>91</v>
      </c>
      <c r="AA19" s="202"/>
      <c r="AB19" s="199">
        <f t="shared" si="0"/>
        <v>0.09250598400000057</v>
      </c>
      <c r="AC19" s="200"/>
      <c r="AD19" s="197">
        <f t="shared" si="7"/>
        <v>1.110071808000007</v>
      </c>
      <c r="AE19" s="198"/>
      <c r="AF19" s="38">
        <f t="shared" si="8"/>
        <v>805.5601667080001</v>
      </c>
      <c r="AG19" s="38">
        <v>12</v>
      </c>
      <c r="AH19" s="201"/>
      <c r="AI19" s="202"/>
      <c r="AJ19" s="210">
        <v>0.0861</v>
      </c>
      <c r="AK19" s="211"/>
      <c r="AL19" s="197">
        <f aca="true" t="shared" si="11" ref="AL19:AL30">AG19*AJ19</f>
        <v>1.0332</v>
      </c>
      <c r="AM19" s="198"/>
      <c r="AN19" s="38">
        <f t="shared" si="9"/>
        <v>806.5933667080001</v>
      </c>
      <c r="AO19" s="104"/>
      <c r="AR19" s="53"/>
      <c r="AS19" s="25"/>
      <c r="AT19" s="29"/>
      <c r="AU19" s="24"/>
      <c r="AV19" s="70"/>
      <c r="AW19" s="25"/>
      <c r="AX19" s="24"/>
      <c r="AY19" s="7"/>
      <c r="AZ19" s="7"/>
    </row>
    <row r="20" spans="1:52" ht="12.75" customHeight="1">
      <c r="A20" s="103"/>
      <c r="B20" s="38">
        <f t="shared" si="1"/>
        <v>803.490210528584</v>
      </c>
      <c r="C20" s="197">
        <f t="shared" si="2"/>
        <v>-0.9030439937597503</v>
      </c>
      <c r="D20" s="198"/>
      <c r="E20" s="199">
        <f t="shared" si="3"/>
        <v>-0.07525366614664586</v>
      </c>
      <c r="F20" s="200"/>
      <c r="G20" s="201" t="s">
        <v>92</v>
      </c>
      <c r="H20" s="202"/>
      <c r="I20" s="38">
        <v>12</v>
      </c>
      <c r="J20" s="38">
        <f t="shared" si="4"/>
        <v>804.3932545223438</v>
      </c>
      <c r="K20" s="197">
        <f t="shared" si="5"/>
        <v>-0.72</v>
      </c>
      <c r="L20" s="198"/>
      <c r="M20" s="197">
        <v>-0.06</v>
      </c>
      <c r="N20" s="198"/>
      <c r="O20" s="201"/>
      <c r="P20" s="202"/>
      <c r="Q20" s="38">
        <v>12</v>
      </c>
      <c r="R20" s="132">
        <f t="shared" si="6"/>
        <v>805.1132545223438</v>
      </c>
      <c r="S20" s="39">
        <v>0</v>
      </c>
      <c r="T20" s="83">
        <f>T19+25</f>
        <v>173500</v>
      </c>
      <c r="U20" s="94"/>
      <c r="V20" s="83">
        <f aca="true" t="shared" si="12" ref="V20:V26">V19+25</f>
        <v>173525</v>
      </c>
      <c r="W20" s="141">
        <v>0</v>
      </c>
      <c r="X20" s="38">
        <f t="shared" si="10"/>
        <v>804.4130199</v>
      </c>
      <c r="Y20" s="38">
        <v>12</v>
      </c>
      <c r="Z20" s="201" t="s">
        <v>91</v>
      </c>
      <c r="AA20" s="202"/>
      <c r="AB20" s="199">
        <f t="shared" si="0"/>
        <v>0.08844598400000056</v>
      </c>
      <c r="AC20" s="200"/>
      <c r="AD20" s="197">
        <f t="shared" si="7"/>
        <v>1.0613518080000066</v>
      </c>
      <c r="AE20" s="198"/>
      <c r="AF20" s="38">
        <f t="shared" si="8"/>
        <v>805.474371708</v>
      </c>
      <c r="AG20" s="38">
        <v>12</v>
      </c>
      <c r="AH20" s="201"/>
      <c r="AI20" s="202"/>
      <c r="AJ20" s="210">
        <v>0.0861</v>
      </c>
      <c r="AK20" s="211"/>
      <c r="AL20" s="197">
        <f t="shared" si="11"/>
        <v>1.0332</v>
      </c>
      <c r="AM20" s="198"/>
      <c r="AN20" s="38">
        <f t="shared" si="9"/>
        <v>806.507571708</v>
      </c>
      <c r="AO20" s="104"/>
      <c r="AR20" s="28"/>
      <c r="AS20" s="25"/>
      <c r="AT20" s="29"/>
      <c r="AU20" s="30"/>
      <c r="AV20" s="70"/>
      <c r="AW20" s="25"/>
      <c r="AX20" s="24"/>
      <c r="AY20" s="7"/>
      <c r="AZ20" s="7"/>
    </row>
    <row r="21" spans="1:52" ht="12.75" customHeight="1">
      <c r="A21" s="103"/>
      <c r="B21" s="38">
        <f t="shared" si="1"/>
        <v>803.4232121444059</v>
      </c>
      <c r="C21" s="197">
        <f t="shared" si="2"/>
        <v>-0.8731342277690998</v>
      </c>
      <c r="D21" s="198"/>
      <c r="E21" s="199">
        <f t="shared" si="3"/>
        <v>-0.07276118564742498</v>
      </c>
      <c r="F21" s="200"/>
      <c r="G21" s="201" t="s">
        <v>92</v>
      </c>
      <c r="H21" s="202"/>
      <c r="I21" s="38">
        <v>12</v>
      </c>
      <c r="J21" s="38">
        <f t="shared" si="4"/>
        <v>804.296346372175</v>
      </c>
      <c r="K21" s="197">
        <f t="shared" si="5"/>
        <v>-0.72</v>
      </c>
      <c r="L21" s="198"/>
      <c r="M21" s="197">
        <v>-0.06</v>
      </c>
      <c r="N21" s="198"/>
      <c r="O21" s="201"/>
      <c r="P21" s="202"/>
      <c r="Q21" s="38">
        <v>12</v>
      </c>
      <c r="R21" s="132">
        <f t="shared" si="6"/>
        <v>805.016346372175</v>
      </c>
      <c r="S21" s="39">
        <v>0</v>
      </c>
      <c r="T21" s="133">
        <v>173515.85</v>
      </c>
      <c r="U21" s="94"/>
      <c r="V21" s="165">
        <v>173539.44</v>
      </c>
      <c r="W21" s="141">
        <v>0</v>
      </c>
      <c r="X21" s="38">
        <f t="shared" si="10"/>
        <v>804.39160538</v>
      </c>
      <c r="Y21" s="38">
        <v>12</v>
      </c>
      <c r="Z21" s="201" t="s">
        <v>91</v>
      </c>
      <c r="AA21" s="202"/>
      <c r="AB21" s="199">
        <f t="shared" si="0"/>
        <v>0.08610092800000019</v>
      </c>
      <c r="AC21" s="200"/>
      <c r="AD21" s="197">
        <f>Y21*AB21</f>
        <v>1.0332111360000023</v>
      </c>
      <c r="AE21" s="198"/>
      <c r="AF21" s="38">
        <f>X21+AD21</f>
        <v>805.424816516</v>
      </c>
      <c r="AG21" s="38">
        <v>13</v>
      </c>
      <c r="AH21" s="201" t="str">
        <f>Z21</f>
        <v>257:1</v>
      </c>
      <c r="AI21" s="202"/>
      <c r="AJ21" s="199">
        <f>AB21</f>
        <v>0.08610092800000019</v>
      </c>
      <c r="AK21" s="200"/>
      <c r="AL21" s="197">
        <f>AG21*AJ21</f>
        <v>1.1193120640000025</v>
      </c>
      <c r="AM21" s="198"/>
      <c r="AN21" s="38">
        <f>AF21+AL21</f>
        <v>806.54412858</v>
      </c>
      <c r="AO21" s="104"/>
      <c r="AR21" s="28"/>
      <c r="AS21" s="25"/>
      <c r="AT21" s="29"/>
      <c r="AU21" s="30"/>
      <c r="AV21" s="70"/>
      <c r="AW21" s="25"/>
      <c r="AX21" s="24"/>
      <c r="AY21" s="7"/>
      <c r="AZ21" s="7"/>
    </row>
    <row r="22" spans="1:52" ht="12.75" customHeight="1">
      <c r="A22" s="103"/>
      <c r="B22" s="38">
        <f t="shared" si="1"/>
        <v>803.3876955968855</v>
      </c>
      <c r="C22" s="197">
        <f t="shared" si="2"/>
        <v>-0.8558677067082683</v>
      </c>
      <c r="D22" s="198"/>
      <c r="E22" s="199">
        <f t="shared" si="3"/>
        <v>-0.07132230889235569</v>
      </c>
      <c r="F22" s="200"/>
      <c r="G22" s="201" t="s">
        <v>92</v>
      </c>
      <c r="H22" s="202"/>
      <c r="I22" s="38">
        <v>12</v>
      </c>
      <c r="J22" s="38">
        <f t="shared" si="4"/>
        <v>804.2435633035938</v>
      </c>
      <c r="K22" s="197">
        <f t="shared" si="5"/>
        <v>-0.72</v>
      </c>
      <c r="L22" s="198"/>
      <c r="M22" s="197">
        <v>-0.06</v>
      </c>
      <c r="N22" s="198"/>
      <c r="O22" s="203"/>
      <c r="P22" s="204"/>
      <c r="Q22" s="38">
        <v>12</v>
      </c>
      <c r="R22" s="132">
        <f t="shared" si="6"/>
        <v>804.9635633035938</v>
      </c>
      <c r="S22" s="39">
        <v>0</v>
      </c>
      <c r="T22" s="83">
        <f>T20+25</f>
        <v>173525</v>
      </c>
      <c r="U22" s="94"/>
      <c r="V22" s="83">
        <f>V20+25</f>
        <v>173550</v>
      </c>
      <c r="W22" s="141">
        <v>0</v>
      </c>
      <c r="X22" s="38">
        <f t="shared" si="10"/>
        <v>804.3759449</v>
      </c>
      <c r="Y22" s="38">
        <v>12</v>
      </c>
      <c r="Z22" s="201" t="s">
        <v>91</v>
      </c>
      <c r="AA22" s="202"/>
      <c r="AB22" s="199">
        <f t="shared" si="0"/>
        <v>0.08438598400000057</v>
      </c>
      <c r="AC22" s="200"/>
      <c r="AD22" s="197">
        <f t="shared" si="7"/>
        <v>1.0126318080000067</v>
      </c>
      <c r="AE22" s="198"/>
      <c r="AF22" s="38">
        <f t="shared" si="8"/>
        <v>805.3885767080001</v>
      </c>
      <c r="AG22" s="38">
        <v>12</v>
      </c>
      <c r="AH22" s="201" t="str">
        <f aca="true" t="shared" si="13" ref="AH22:AH29">Z22</f>
        <v>257:1</v>
      </c>
      <c r="AI22" s="202"/>
      <c r="AJ22" s="199">
        <f aca="true" t="shared" si="14" ref="AJ22:AJ29">AB22</f>
        <v>0.08438598400000057</v>
      </c>
      <c r="AK22" s="200"/>
      <c r="AL22" s="197">
        <f t="shared" si="11"/>
        <v>1.0126318080000067</v>
      </c>
      <c r="AM22" s="198"/>
      <c r="AN22" s="38">
        <f t="shared" si="9"/>
        <v>806.4012085160001</v>
      </c>
      <c r="AO22" s="104"/>
      <c r="AR22" s="27" t="s">
        <v>74</v>
      </c>
      <c r="AS22" s="17"/>
      <c r="AT22" s="17"/>
      <c r="AU22" s="18"/>
      <c r="AV22" s="69"/>
      <c r="AW22" s="18"/>
      <c r="AX22" s="23"/>
      <c r="AY22" s="7"/>
      <c r="AZ22" s="7"/>
    </row>
    <row r="23" spans="1:52" ht="12.75" customHeight="1">
      <c r="A23" s="103"/>
      <c r="B23" s="38">
        <f t="shared" si="1"/>
        <v>803.302452540187</v>
      </c>
      <c r="C23" s="197">
        <f t="shared" si="2"/>
        <v>-0.8086914196567863</v>
      </c>
      <c r="D23" s="198"/>
      <c r="E23" s="199">
        <f t="shared" si="3"/>
        <v>-0.06739095163806552</v>
      </c>
      <c r="F23" s="200"/>
      <c r="G23" s="201" t="s">
        <v>92</v>
      </c>
      <c r="H23" s="202"/>
      <c r="I23" s="38">
        <v>12</v>
      </c>
      <c r="J23" s="38">
        <f t="shared" si="4"/>
        <v>804.1111439598438</v>
      </c>
      <c r="K23" s="197">
        <f t="shared" si="5"/>
        <v>-0.72</v>
      </c>
      <c r="L23" s="198"/>
      <c r="M23" s="197">
        <v>-0.06</v>
      </c>
      <c r="N23" s="198"/>
      <c r="O23" s="203"/>
      <c r="P23" s="204"/>
      <c r="Q23" s="38">
        <v>12</v>
      </c>
      <c r="R23" s="132">
        <f t="shared" si="6"/>
        <v>804.8311439598439</v>
      </c>
      <c r="S23" s="39">
        <v>0</v>
      </c>
      <c r="T23" s="83">
        <f>T22+25</f>
        <v>173550</v>
      </c>
      <c r="U23" s="94"/>
      <c r="V23" s="83">
        <f t="shared" si="12"/>
        <v>173575</v>
      </c>
      <c r="W23" s="141">
        <v>0</v>
      </c>
      <c r="X23" s="38">
        <f t="shared" si="10"/>
        <v>804.3388699000001</v>
      </c>
      <c r="Y23" s="38">
        <v>12</v>
      </c>
      <c r="Z23" s="201" t="s">
        <v>91</v>
      </c>
      <c r="AA23" s="202"/>
      <c r="AB23" s="199">
        <f t="shared" si="0"/>
        <v>0.08032598400000057</v>
      </c>
      <c r="AC23" s="200"/>
      <c r="AD23" s="197">
        <f t="shared" si="7"/>
        <v>0.9639118080000069</v>
      </c>
      <c r="AE23" s="198"/>
      <c r="AF23" s="38">
        <f t="shared" si="8"/>
        <v>805.3027817080001</v>
      </c>
      <c r="AG23" s="38">
        <v>12</v>
      </c>
      <c r="AH23" s="201" t="str">
        <f t="shared" si="13"/>
        <v>257:1</v>
      </c>
      <c r="AI23" s="202"/>
      <c r="AJ23" s="199">
        <f t="shared" si="14"/>
        <v>0.08032598400000057</v>
      </c>
      <c r="AK23" s="200"/>
      <c r="AL23" s="197">
        <f t="shared" si="11"/>
        <v>0.9639118080000069</v>
      </c>
      <c r="AM23" s="198"/>
      <c r="AN23" s="38">
        <f t="shared" si="9"/>
        <v>806.2666935160001</v>
      </c>
      <c r="AO23" s="104"/>
      <c r="AR23" s="31"/>
      <c r="AS23" s="25"/>
      <c r="AT23" s="29"/>
      <c r="AU23" s="30"/>
      <c r="AV23" s="85"/>
      <c r="AW23" s="24"/>
      <c r="AX23" s="23"/>
      <c r="AY23" s="7"/>
      <c r="AZ23" s="7"/>
    </row>
    <row r="24" spans="1:52" ht="12.75" customHeight="1">
      <c r="A24" s="103"/>
      <c r="B24" s="38">
        <f t="shared" si="1"/>
        <v>803.2344813584886</v>
      </c>
      <c r="C24" s="197">
        <f t="shared" si="2"/>
        <v>-0.7615151326053042</v>
      </c>
      <c r="D24" s="198"/>
      <c r="E24" s="199">
        <f t="shared" si="3"/>
        <v>-0.06345959438377535</v>
      </c>
      <c r="F24" s="200"/>
      <c r="G24" s="201" t="s">
        <v>92</v>
      </c>
      <c r="H24" s="202"/>
      <c r="I24" s="38">
        <v>12</v>
      </c>
      <c r="J24" s="38">
        <f t="shared" si="4"/>
        <v>803.9959964910938</v>
      </c>
      <c r="K24" s="197">
        <f aca="true" t="shared" si="15" ref="K24:K63">Q24*M24</f>
        <v>-0.72</v>
      </c>
      <c r="L24" s="198"/>
      <c r="M24" s="197">
        <v>-0.06</v>
      </c>
      <c r="N24" s="198"/>
      <c r="O24" s="203"/>
      <c r="P24" s="204"/>
      <c r="Q24" s="38">
        <v>12</v>
      </c>
      <c r="R24" s="132">
        <f t="shared" si="6"/>
        <v>804.7159964910938</v>
      </c>
      <c r="S24" s="39">
        <v>0</v>
      </c>
      <c r="T24" s="83">
        <f aca="true" t="shared" si="16" ref="T24:T42">T23+25</f>
        <v>173575</v>
      </c>
      <c r="U24" s="94"/>
      <c r="V24" s="83">
        <f t="shared" si="12"/>
        <v>173600</v>
      </c>
      <c r="W24" s="141">
        <v>0</v>
      </c>
      <c r="X24" s="38">
        <f t="shared" si="10"/>
        <v>804.3017949</v>
      </c>
      <c r="Y24" s="38">
        <v>12</v>
      </c>
      <c r="Z24" s="201" t="s">
        <v>91</v>
      </c>
      <c r="AA24" s="202"/>
      <c r="AB24" s="199">
        <f t="shared" si="0"/>
        <v>0.07626598400000056</v>
      </c>
      <c r="AC24" s="200"/>
      <c r="AD24" s="197">
        <f t="shared" si="7"/>
        <v>0.9151918080000068</v>
      </c>
      <c r="AE24" s="198"/>
      <c r="AF24" s="38">
        <f t="shared" si="8"/>
        <v>805.216986708</v>
      </c>
      <c r="AG24" s="38">
        <v>12</v>
      </c>
      <c r="AH24" s="201" t="str">
        <f t="shared" si="13"/>
        <v>257:1</v>
      </c>
      <c r="AI24" s="202"/>
      <c r="AJ24" s="199">
        <f t="shared" si="14"/>
        <v>0.07626598400000056</v>
      </c>
      <c r="AK24" s="200"/>
      <c r="AL24" s="197">
        <f t="shared" si="11"/>
        <v>0.9151918080000068</v>
      </c>
      <c r="AM24" s="198"/>
      <c r="AN24" s="38">
        <f t="shared" si="9"/>
        <v>806.1321785160001</v>
      </c>
      <c r="AO24" s="104"/>
      <c r="AR24" s="31"/>
      <c r="AS24" s="25"/>
      <c r="AT24" s="29"/>
      <c r="AU24" s="30"/>
      <c r="AV24" s="85"/>
      <c r="AW24" s="24"/>
      <c r="AX24" s="23"/>
      <c r="AY24" s="7"/>
      <c r="AZ24" s="7"/>
    </row>
    <row r="25" spans="1:52" ht="12.75" customHeight="1">
      <c r="A25" s="172" t="s">
        <v>82</v>
      </c>
      <c r="B25" s="38">
        <f>J25+C25</f>
        <v>803.1889540135937</v>
      </c>
      <c r="C25" s="197">
        <f>I25*E25</f>
        <v>-0.72</v>
      </c>
      <c r="D25" s="198"/>
      <c r="E25" s="199">
        <f t="shared" si="3"/>
        <v>-0.06</v>
      </c>
      <c r="F25" s="200"/>
      <c r="G25" s="201" t="s">
        <v>92</v>
      </c>
      <c r="H25" s="202"/>
      <c r="I25" s="38">
        <v>12</v>
      </c>
      <c r="J25" s="38">
        <f>R25+K25</f>
        <v>803.9089540135938</v>
      </c>
      <c r="K25" s="197">
        <f>Q25*M25</f>
        <v>-0.72</v>
      </c>
      <c r="L25" s="198"/>
      <c r="M25" s="197">
        <v>-0.06</v>
      </c>
      <c r="N25" s="198"/>
      <c r="O25" s="203"/>
      <c r="P25" s="204"/>
      <c r="Q25" s="38">
        <v>12</v>
      </c>
      <c r="R25" s="132">
        <f t="shared" si="6"/>
        <v>804.6289540135938</v>
      </c>
      <c r="S25" s="39">
        <v>1</v>
      </c>
      <c r="T25" s="165">
        <v>173597</v>
      </c>
      <c r="U25" s="94"/>
      <c r="V25" s="83">
        <f t="shared" si="12"/>
        <v>173625</v>
      </c>
      <c r="W25" s="141">
        <v>0</v>
      </c>
      <c r="X25" s="38">
        <f t="shared" si="10"/>
        <v>804.2647199</v>
      </c>
      <c r="Y25" s="38">
        <v>12</v>
      </c>
      <c r="Z25" s="201" t="s">
        <v>91</v>
      </c>
      <c r="AA25" s="202"/>
      <c r="AB25" s="199">
        <f t="shared" si="0"/>
        <v>0.07220598400000056</v>
      </c>
      <c r="AC25" s="200"/>
      <c r="AD25" s="197">
        <f t="shared" si="7"/>
        <v>0.8664718080000067</v>
      </c>
      <c r="AE25" s="198"/>
      <c r="AF25" s="38">
        <f t="shared" si="8"/>
        <v>805.1311917080001</v>
      </c>
      <c r="AG25" s="38">
        <v>12</v>
      </c>
      <c r="AH25" s="201" t="str">
        <f t="shared" si="13"/>
        <v>257:1</v>
      </c>
      <c r="AI25" s="202"/>
      <c r="AJ25" s="199">
        <f t="shared" si="14"/>
        <v>0.07220598400000056</v>
      </c>
      <c r="AK25" s="200"/>
      <c r="AL25" s="197">
        <f t="shared" si="11"/>
        <v>0.8664718080000067</v>
      </c>
      <c r="AM25" s="198"/>
      <c r="AN25" s="38">
        <f t="shared" si="9"/>
        <v>805.9976635160001</v>
      </c>
      <c r="AO25" s="104"/>
      <c r="AR25" s="27"/>
      <c r="AS25" s="17"/>
      <c r="AT25" s="17"/>
      <c r="AU25" s="18"/>
      <c r="AV25" s="69"/>
      <c r="AW25" s="18"/>
      <c r="AX25" s="7"/>
      <c r="AY25" s="7"/>
      <c r="AZ25" s="7"/>
    </row>
    <row r="26" spans="1:52" ht="12.75" customHeight="1">
      <c r="A26" s="103"/>
      <c r="B26" s="38">
        <f t="shared" si="1"/>
        <v>803.1781208973437</v>
      </c>
      <c r="C26" s="197">
        <f t="shared" si="2"/>
        <v>-0.72</v>
      </c>
      <c r="D26" s="198"/>
      <c r="E26" s="197">
        <v>-0.06</v>
      </c>
      <c r="F26" s="198"/>
      <c r="G26" s="203"/>
      <c r="H26" s="204"/>
      <c r="I26" s="38">
        <v>12</v>
      </c>
      <c r="J26" s="38">
        <f t="shared" si="4"/>
        <v>803.8981208973437</v>
      </c>
      <c r="K26" s="197">
        <f t="shared" si="15"/>
        <v>-0.72</v>
      </c>
      <c r="L26" s="198"/>
      <c r="M26" s="197">
        <v>-0.06</v>
      </c>
      <c r="N26" s="198"/>
      <c r="O26" s="203"/>
      <c r="P26" s="204"/>
      <c r="Q26" s="38">
        <v>12</v>
      </c>
      <c r="R26" s="132">
        <f t="shared" si="6"/>
        <v>804.6181208973437</v>
      </c>
      <c r="S26" s="39">
        <v>0</v>
      </c>
      <c r="T26" s="83">
        <f>T24+25</f>
        <v>173600</v>
      </c>
      <c r="U26" s="94"/>
      <c r="V26" s="83">
        <f t="shared" si="12"/>
        <v>173650</v>
      </c>
      <c r="W26" s="141">
        <v>0</v>
      </c>
      <c r="X26" s="38">
        <f t="shared" si="10"/>
        <v>804.2276449000001</v>
      </c>
      <c r="Y26" s="38">
        <v>12</v>
      </c>
      <c r="Z26" s="201" t="s">
        <v>91</v>
      </c>
      <c r="AA26" s="202"/>
      <c r="AB26" s="199">
        <f t="shared" si="0"/>
        <v>0.06814598400000056</v>
      </c>
      <c r="AC26" s="200"/>
      <c r="AD26" s="197">
        <f t="shared" si="7"/>
        <v>0.8177518080000068</v>
      </c>
      <c r="AE26" s="198"/>
      <c r="AF26" s="38">
        <f t="shared" si="8"/>
        <v>805.0453967080001</v>
      </c>
      <c r="AG26" s="38">
        <v>12</v>
      </c>
      <c r="AH26" s="201" t="str">
        <f t="shared" si="13"/>
        <v>257:1</v>
      </c>
      <c r="AI26" s="202"/>
      <c r="AJ26" s="199">
        <f t="shared" si="14"/>
        <v>0.06814598400000056</v>
      </c>
      <c r="AK26" s="200"/>
      <c r="AL26" s="197">
        <f t="shared" si="11"/>
        <v>0.8177518080000068</v>
      </c>
      <c r="AM26" s="198"/>
      <c r="AN26" s="38">
        <f t="shared" si="9"/>
        <v>805.8631485160001</v>
      </c>
      <c r="AO26" s="104"/>
      <c r="AR26" s="28">
        <v>173900</v>
      </c>
      <c r="AS26" s="22" t="s">
        <v>24</v>
      </c>
      <c r="AT26" s="11"/>
      <c r="AU26" s="12"/>
      <c r="AV26" s="159">
        <v>300</v>
      </c>
      <c r="AW26" s="22" t="s">
        <v>25</v>
      </c>
      <c r="AX26" s="7"/>
      <c r="AY26" s="7"/>
      <c r="AZ26" s="7"/>
    </row>
    <row r="27" spans="1:52" ht="12.75" customHeight="1">
      <c r="A27" s="103"/>
      <c r="B27" s="38">
        <f t="shared" si="1"/>
        <v>803.0975171785938</v>
      </c>
      <c r="C27" s="197">
        <f t="shared" si="2"/>
        <v>-0.72</v>
      </c>
      <c r="D27" s="198"/>
      <c r="E27" s="197">
        <v>-0.06</v>
      </c>
      <c r="F27" s="198"/>
      <c r="G27" s="203"/>
      <c r="H27" s="204"/>
      <c r="I27" s="38">
        <v>12</v>
      </c>
      <c r="J27" s="38">
        <f t="shared" si="4"/>
        <v>803.8175171785938</v>
      </c>
      <c r="K27" s="197">
        <f t="shared" si="15"/>
        <v>-0.72</v>
      </c>
      <c r="L27" s="198"/>
      <c r="M27" s="197">
        <v>-0.06</v>
      </c>
      <c r="N27" s="198"/>
      <c r="O27" s="203"/>
      <c r="P27" s="204"/>
      <c r="Q27" s="38">
        <v>12</v>
      </c>
      <c r="R27" s="132">
        <f t="shared" si="6"/>
        <v>804.5375171785938</v>
      </c>
      <c r="S27" s="39">
        <v>0</v>
      </c>
      <c r="T27" s="83">
        <f t="shared" si="16"/>
        <v>173625</v>
      </c>
      <c r="U27" s="94"/>
      <c r="V27" s="83">
        <f>V26+25</f>
        <v>173675</v>
      </c>
      <c r="W27" s="141">
        <v>0</v>
      </c>
      <c r="X27" s="38">
        <f t="shared" si="10"/>
        <v>804.1905699</v>
      </c>
      <c r="Y27" s="38">
        <v>12</v>
      </c>
      <c r="Z27" s="201" t="s">
        <v>91</v>
      </c>
      <c r="AA27" s="202"/>
      <c r="AB27" s="199">
        <f t="shared" si="0"/>
        <v>0.06408598400000057</v>
      </c>
      <c r="AC27" s="200"/>
      <c r="AD27" s="197">
        <f t="shared" si="7"/>
        <v>0.7690318080000068</v>
      </c>
      <c r="AE27" s="198"/>
      <c r="AF27" s="38">
        <f t="shared" si="8"/>
        <v>804.959601708</v>
      </c>
      <c r="AG27" s="38">
        <v>12</v>
      </c>
      <c r="AH27" s="201" t="str">
        <f t="shared" si="13"/>
        <v>257:1</v>
      </c>
      <c r="AI27" s="202"/>
      <c r="AJ27" s="199">
        <f t="shared" si="14"/>
        <v>0.06408598400000057</v>
      </c>
      <c r="AK27" s="200"/>
      <c r="AL27" s="197">
        <f t="shared" si="11"/>
        <v>0.7690318080000068</v>
      </c>
      <c r="AM27" s="198"/>
      <c r="AN27" s="38">
        <f t="shared" si="9"/>
        <v>805.7286335160001</v>
      </c>
      <c r="AO27" s="104"/>
      <c r="AR27" s="31">
        <v>803.8568</v>
      </c>
      <c r="AS27" s="22" t="s">
        <v>26</v>
      </c>
      <c r="AT27" s="11"/>
      <c r="AU27" s="12"/>
      <c r="AV27" s="160">
        <v>-0.001483</v>
      </c>
      <c r="AW27" s="25" t="s">
        <v>22</v>
      </c>
      <c r="AX27" s="7"/>
      <c r="AY27" s="7"/>
      <c r="AZ27" s="7"/>
    </row>
    <row r="28" spans="1:52" ht="12.75" customHeight="1">
      <c r="A28" s="103"/>
      <c r="B28" s="38">
        <f t="shared" si="1"/>
        <v>803.0341853348438</v>
      </c>
      <c r="C28" s="197">
        <f t="shared" si="2"/>
        <v>-0.72</v>
      </c>
      <c r="D28" s="198"/>
      <c r="E28" s="197">
        <v>-0.06</v>
      </c>
      <c r="F28" s="198"/>
      <c r="G28" s="203"/>
      <c r="H28" s="204"/>
      <c r="I28" s="38">
        <v>12</v>
      </c>
      <c r="J28" s="38">
        <f t="shared" si="4"/>
        <v>803.7541853348438</v>
      </c>
      <c r="K28" s="197">
        <f t="shared" si="15"/>
        <v>-0.72</v>
      </c>
      <c r="L28" s="198"/>
      <c r="M28" s="197">
        <v>-0.06</v>
      </c>
      <c r="N28" s="198"/>
      <c r="O28" s="203"/>
      <c r="P28" s="204"/>
      <c r="Q28" s="38">
        <v>12</v>
      </c>
      <c r="R28" s="132">
        <f t="shared" si="6"/>
        <v>804.4741853348438</v>
      </c>
      <c r="S28" s="39">
        <v>0</v>
      </c>
      <c r="T28" s="83">
        <f t="shared" si="16"/>
        <v>173650</v>
      </c>
      <c r="U28" s="94"/>
      <c r="V28" s="83">
        <f aca="true" t="shared" si="17" ref="V28:V42">V27+25</f>
        <v>173700</v>
      </c>
      <c r="W28" s="141">
        <v>0</v>
      </c>
      <c r="X28" s="38">
        <f t="shared" si="10"/>
        <v>804.1534949</v>
      </c>
      <c r="Y28" s="38">
        <v>12</v>
      </c>
      <c r="Z28" s="201" t="s">
        <v>91</v>
      </c>
      <c r="AA28" s="202"/>
      <c r="AB28" s="199">
        <f t="shared" si="0"/>
        <v>0.060025984000000566</v>
      </c>
      <c r="AC28" s="200"/>
      <c r="AD28" s="197">
        <f t="shared" si="7"/>
        <v>0.7203118080000068</v>
      </c>
      <c r="AE28" s="198"/>
      <c r="AF28" s="38">
        <f t="shared" si="8"/>
        <v>804.8738067080001</v>
      </c>
      <c r="AG28" s="38">
        <v>12</v>
      </c>
      <c r="AH28" s="201" t="str">
        <f t="shared" si="13"/>
        <v>257:1</v>
      </c>
      <c r="AI28" s="202"/>
      <c r="AJ28" s="199">
        <f t="shared" si="14"/>
        <v>0.060025984000000566</v>
      </c>
      <c r="AK28" s="200"/>
      <c r="AL28" s="197">
        <f t="shared" si="11"/>
        <v>0.7203118080000068</v>
      </c>
      <c r="AM28" s="198"/>
      <c r="AN28" s="38">
        <f t="shared" si="9"/>
        <v>805.5941185160001</v>
      </c>
      <c r="AO28" s="104"/>
      <c r="AR28" s="28">
        <v>174050</v>
      </c>
      <c r="AS28" s="22" t="s">
        <v>21</v>
      </c>
      <c r="AT28" s="11"/>
      <c r="AU28" s="12"/>
      <c r="AV28" s="66">
        <v>-0.0092</v>
      </c>
      <c r="AW28" s="25" t="s">
        <v>27</v>
      </c>
      <c r="AX28" s="7"/>
      <c r="AY28" s="7"/>
      <c r="AZ28" s="7"/>
    </row>
    <row r="29" spans="1:52" ht="12.75" customHeight="1">
      <c r="A29" s="103"/>
      <c r="B29" s="38">
        <f t="shared" si="1"/>
        <v>802.9881253660938</v>
      </c>
      <c r="C29" s="197">
        <f t="shared" si="2"/>
        <v>-0.72</v>
      </c>
      <c r="D29" s="198"/>
      <c r="E29" s="197">
        <v>-0.06</v>
      </c>
      <c r="F29" s="198"/>
      <c r="G29" s="203"/>
      <c r="H29" s="204"/>
      <c r="I29" s="38">
        <v>12</v>
      </c>
      <c r="J29" s="38">
        <f t="shared" si="4"/>
        <v>803.7081253660938</v>
      </c>
      <c r="K29" s="197">
        <f t="shared" si="15"/>
        <v>-0.72</v>
      </c>
      <c r="L29" s="198"/>
      <c r="M29" s="197">
        <v>-0.06</v>
      </c>
      <c r="N29" s="198"/>
      <c r="O29" s="203"/>
      <c r="P29" s="204"/>
      <c r="Q29" s="38">
        <v>12</v>
      </c>
      <c r="R29" s="132">
        <f t="shared" si="6"/>
        <v>804.4281253660938</v>
      </c>
      <c r="S29" s="39">
        <v>0</v>
      </c>
      <c r="T29" s="83">
        <f t="shared" si="16"/>
        <v>173675</v>
      </c>
      <c r="U29" s="94"/>
      <c r="V29" s="165">
        <v>173700.16</v>
      </c>
      <c r="W29" s="141">
        <v>0</v>
      </c>
      <c r="X29" s="38">
        <f t="shared" si="10"/>
        <v>804.15325762</v>
      </c>
      <c r="Y29" s="38">
        <v>12</v>
      </c>
      <c r="Z29" s="201" t="s">
        <v>91</v>
      </c>
      <c r="AA29" s="202"/>
      <c r="AB29" s="199">
        <f t="shared" si="0"/>
        <v>0.06</v>
      </c>
      <c r="AC29" s="200"/>
      <c r="AD29" s="197">
        <f>Y29*AB29</f>
        <v>0.72</v>
      </c>
      <c r="AE29" s="198"/>
      <c r="AF29" s="38">
        <f>X29+AD29</f>
        <v>804.87325762</v>
      </c>
      <c r="AG29" s="38">
        <v>12</v>
      </c>
      <c r="AH29" s="201" t="str">
        <f t="shared" si="13"/>
        <v>257:1</v>
      </c>
      <c r="AI29" s="202"/>
      <c r="AJ29" s="199">
        <f t="shared" si="14"/>
        <v>0.06</v>
      </c>
      <c r="AK29" s="200"/>
      <c r="AL29" s="197">
        <f>AG29*AJ29</f>
        <v>0.72</v>
      </c>
      <c r="AM29" s="198"/>
      <c r="AN29" s="38">
        <f>AF29+AL29</f>
        <v>805.59325762</v>
      </c>
      <c r="AO29" s="164" t="s">
        <v>82</v>
      </c>
      <c r="AR29" s="31">
        <v>803.6343</v>
      </c>
      <c r="AS29" s="22" t="s">
        <v>23</v>
      </c>
      <c r="AT29" s="11"/>
      <c r="AU29" s="12"/>
      <c r="AV29" s="51"/>
      <c r="AW29" s="18"/>
      <c r="AX29" s="7"/>
      <c r="AY29" s="7"/>
      <c r="AZ29" s="7"/>
    </row>
    <row r="30" spans="1:52" ht="12.75" customHeight="1">
      <c r="A30" s="103"/>
      <c r="B30" s="38">
        <f t="shared" si="1"/>
        <v>802.9593372723438</v>
      </c>
      <c r="C30" s="197">
        <f t="shared" si="2"/>
        <v>-0.72</v>
      </c>
      <c r="D30" s="198"/>
      <c r="E30" s="197">
        <v>-0.06</v>
      </c>
      <c r="F30" s="198"/>
      <c r="G30" s="203"/>
      <c r="H30" s="204"/>
      <c r="I30" s="38">
        <v>12</v>
      </c>
      <c r="J30" s="38">
        <f t="shared" si="4"/>
        <v>803.6793372723438</v>
      </c>
      <c r="K30" s="197">
        <f t="shared" si="15"/>
        <v>-0.72</v>
      </c>
      <c r="L30" s="198"/>
      <c r="M30" s="197">
        <v>-0.06</v>
      </c>
      <c r="N30" s="198"/>
      <c r="O30" s="203"/>
      <c r="P30" s="204"/>
      <c r="Q30" s="38">
        <v>12</v>
      </c>
      <c r="R30" s="132">
        <f t="shared" si="6"/>
        <v>804.3993372723438</v>
      </c>
      <c r="S30" s="39">
        <v>0</v>
      </c>
      <c r="T30" s="131">
        <f t="shared" si="16"/>
        <v>173700</v>
      </c>
      <c r="U30" s="94"/>
      <c r="V30" s="83">
        <f>V28+25</f>
        <v>173725</v>
      </c>
      <c r="W30" s="141">
        <v>0</v>
      </c>
      <c r="X30" s="38">
        <f t="shared" si="10"/>
        <v>804.1164199</v>
      </c>
      <c r="Y30" s="38">
        <v>12</v>
      </c>
      <c r="Z30" s="203"/>
      <c r="AA30" s="204"/>
      <c r="AB30" s="197">
        <v>0.06</v>
      </c>
      <c r="AC30" s="198"/>
      <c r="AD30" s="197">
        <f t="shared" si="7"/>
        <v>0.72</v>
      </c>
      <c r="AE30" s="198"/>
      <c r="AF30" s="38">
        <f t="shared" si="8"/>
        <v>804.8364199</v>
      </c>
      <c r="AG30" s="38">
        <v>12</v>
      </c>
      <c r="AH30" s="203"/>
      <c r="AI30" s="204"/>
      <c r="AJ30" s="197">
        <v>0.06</v>
      </c>
      <c r="AK30" s="198"/>
      <c r="AL30" s="197">
        <f t="shared" si="11"/>
        <v>0.72</v>
      </c>
      <c r="AM30" s="198"/>
      <c r="AN30" s="38">
        <f t="shared" si="9"/>
        <v>805.5564199</v>
      </c>
      <c r="AO30" s="104"/>
      <c r="AR30" s="28">
        <v>174200</v>
      </c>
      <c r="AS30" s="22" t="s">
        <v>28</v>
      </c>
      <c r="AT30" s="11"/>
      <c r="AU30" s="12"/>
      <c r="AV30" s="51"/>
      <c r="AW30" s="18"/>
      <c r="AX30" s="7"/>
      <c r="AY30" s="7"/>
      <c r="AZ30" s="7"/>
    </row>
    <row r="31" spans="1:52" ht="12.75" customHeight="1">
      <c r="A31" s="103"/>
      <c r="B31" s="38">
        <f t="shared" si="1"/>
        <v>802.8401094999999</v>
      </c>
      <c r="C31" s="197">
        <f t="shared" si="2"/>
        <v>-0.72</v>
      </c>
      <c r="D31" s="198"/>
      <c r="E31" s="197">
        <v>-0.06</v>
      </c>
      <c r="F31" s="198"/>
      <c r="G31" s="203"/>
      <c r="H31" s="204"/>
      <c r="I31" s="38">
        <v>12</v>
      </c>
      <c r="J31" s="38">
        <f t="shared" si="4"/>
        <v>803.5601095</v>
      </c>
      <c r="K31" s="197">
        <f t="shared" si="15"/>
        <v>-0.72</v>
      </c>
      <c r="L31" s="198"/>
      <c r="M31" s="197">
        <v>-0.06</v>
      </c>
      <c r="N31" s="198"/>
      <c r="O31" s="203"/>
      <c r="P31" s="204"/>
      <c r="Q31" s="38">
        <v>12</v>
      </c>
      <c r="R31" s="38">
        <f aca="true" t="shared" si="18" ref="R31:R37">$AR$55+($AV$52*($T31-$AR$54))</f>
        <v>804.2801095</v>
      </c>
      <c r="S31" s="39">
        <v>0</v>
      </c>
      <c r="T31" s="83">
        <f t="shared" si="16"/>
        <v>173725</v>
      </c>
      <c r="U31" s="94"/>
      <c r="V31" s="83">
        <f t="shared" si="17"/>
        <v>173750</v>
      </c>
      <c r="W31" s="141">
        <v>0</v>
      </c>
      <c r="X31" s="38">
        <f t="shared" si="10"/>
        <v>804.0793449</v>
      </c>
      <c r="Y31" s="38">
        <v>12</v>
      </c>
      <c r="Z31" s="203"/>
      <c r="AA31" s="204"/>
      <c r="AB31" s="197">
        <v>0.06</v>
      </c>
      <c r="AC31" s="198"/>
      <c r="AD31" s="197">
        <f t="shared" si="7"/>
        <v>0.72</v>
      </c>
      <c r="AE31" s="198"/>
      <c r="AF31" s="38">
        <f t="shared" si="8"/>
        <v>804.7993449</v>
      </c>
      <c r="AG31" s="38">
        <v>12</v>
      </c>
      <c r="AH31" s="203"/>
      <c r="AI31" s="204"/>
      <c r="AJ31" s="197">
        <v>0.06</v>
      </c>
      <c r="AK31" s="198"/>
      <c r="AL31" s="197">
        <f aca="true" t="shared" si="19" ref="AL31:AL64">AG31*AJ31</f>
        <v>0.72</v>
      </c>
      <c r="AM31" s="198"/>
      <c r="AN31" s="38">
        <f t="shared" si="9"/>
        <v>805.5193449000001</v>
      </c>
      <c r="AO31" s="104"/>
      <c r="AR31" s="31">
        <v>802.2543</v>
      </c>
      <c r="AS31" s="22" t="s">
        <v>29</v>
      </c>
      <c r="AT31" s="11"/>
      <c r="AU31" s="12"/>
      <c r="AV31" s="51"/>
      <c r="AW31" s="18"/>
      <c r="AX31" s="7"/>
      <c r="AY31" s="7"/>
      <c r="AZ31" s="7"/>
    </row>
    <row r="32" spans="1:52" ht="12.75" customHeight="1">
      <c r="A32" s="103"/>
      <c r="B32" s="38">
        <f t="shared" si="1"/>
        <v>802.7762594999999</v>
      </c>
      <c r="C32" s="197">
        <f t="shared" si="2"/>
        <v>-0.72</v>
      </c>
      <c r="D32" s="198"/>
      <c r="E32" s="197">
        <v>-0.06</v>
      </c>
      <c r="F32" s="198"/>
      <c r="G32" s="203"/>
      <c r="H32" s="204"/>
      <c r="I32" s="38">
        <v>12</v>
      </c>
      <c r="J32" s="38">
        <f t="shared" si="4"/>
        <v>803.4962595</v>
      </c>
      <c r="K32" s="197">
        <f t="shared" si="15"/>
        <v>-0.72</v>
      </c>
      <c r="L32" s="198"/>
      <c r="M32" s="197">
        <v>-0.06</v>
      </c>
      <c r="N32" s="198"/>
      <c r="O32" s="203"/>
      <c r="P32" s="204"/>
      <c r="Q32" s="38">
        <v>12</v>
      </c>
      <c r="R32" s="38">
        <f t="shared" si="18"/>
        <v>804.2162595</v>
      </c>
      <c r="S32" s="39">
        <v>0</v>
      </c>
      <c r="T32" s="83">
        <f t="shared" si="16"/>
        <v>173750</v>
      </c>
      <c r="U32" s="94"/>
      <c r="V32" s="83">
        <f t="shared" si="17"/>
        <v>173775</v>
      </c>
      <c r="W32" s="141">
        <v>0</v>
      </c>
      <c r="X32" s="38">
        <f t="shared" si="10"/>
        <v>804.0422699000001</v>
      </c>
      <c r="Y32" s="38">
        <v>12</v>
      </c>
      <c r="Z32" s="203"/>
      <c r="AA32" s="204"/>
      <c r="AB32" s="197">
        <v>0.06</v>
      </c>
      <c r="AC32" s="198"/>
      <c r="AD32" s="197">
        <f aca="true" t="shared" si="20" ref="AD32:AD42">Y32*AB32</f>
        <v>0.72</v>
      </c>
      <c r="AE32" s="198"/>
      <c r="AF32" s="38">
        <f t="shared" si="8"/>
        <v>804.7622699000001</v>
      </c>
      <c r="AG32" s="38">
        <v>12</v>
      </c>
      <c r="AH32" s="203"/>
      <c r="AI32" s="204"/>
      <c r="AJ32" s="197">
        <v>0.06</v>
      </c>
      <c r="AK32" s="198"/>
      <c r="AL32" s="197">
        <f t="shared" si="19"/>
        <v>0.72</v>
      </c>
      <c r="AM32" s="198"/>
      <c r="AN32" s="38">
        <f t="shared" si="9"/>
        <v>805.4822699000001</v>
      </c>
      <c r="AO32" s="104"/>
      <c r="AR32" s="32"/>
      <c r="AS32" s="26"/>
      <c r="AT32" s="11"/>
      <c r="AU32" s="12"/>
      <c r="AV32" s="51"/>
      <c r="AW32" s="18"/>
      <c r="AX32" s="7"/>
      <c r="AY32" s="7"/>
      <c r="AZ32" s="7"/>
    </row>
    <row r="33" spans="1:52" ht="12.75" customHeight="1">
      <c r="A33" s="103"/>
      <c r="B33" s="38">
        <f t="shared" si="1"/>
        <v>802.7124094999999</v>
      </c>
      <c r="C33" s="197">
        <f t="shared" si="2"/>
        <v>-0.72</v>
      </c>
      <c r="D33" s="198"/>
      <c r="E33" s="197">
        <v>-0.06</v>
      </c>
      <c r="F33" s="198"/>
      <c r="G33" s="203"/>
      <c r="H33" s="204"/>
      <c r="I33" s="38">
        <v>12</v>
      </c>
      <c r="J33" s="38">
        <f t="shared" si="4"/>
        <v>803.4324095</v>
      </c>
      <c r="K33" s="197">
        <f t="shared" si="15"/>
        <v>-0.72</v>
      </c>
      <c r="L33" s="198"/>
      <c r="M33" s="197">
        <v>-0.06</v>
      </c>
      <c r="N33" s="198"/>
      <c r="O33" s="203"/>
      <c r="P33" s="204"/>
      <c r="Q33" s="38">
        <v>12</v>
      </c>
      <c r="R33" s="38">
        <f t="shared" si="18"/>
        <v>804.1524095</v>
      </c>
      <c r="S33" s="39">
        <v>0</v>
      </c>
      <c r="T33" s="83">
        <f t="shared" si="16"/>
        <v>173775</v>
      </c>
      <c r="U33" s="94"/>
      <c r="V33" s="83">
        <f t="shared" si="17"/>
        <v>173800</v>
      </c>
      <c r="W33" s="141">
        <v>0</v>
      </c>
      <c r="X33" s="38">
        <f t="shared" si="10"/>
        <v>804.0051949</v>
      </c>
      <c r="Y33" s="38">
        <v>12</v>
      </c>
      <c r="Z33" s="203"/>
      <c r="AA33" s="204"/>
      <c r="AB33" s="197">
        <v>0.06</v>
      </c>
      <c r="AC33" s="198"/>
      <c r="AD33" s="197">
        <f t="shared" si="20"/>
        <v>0.72</v>
      </c>
      <c r="AE33" s="198"/>
      <c r="AF33" s="38">
        <f t="shared" si="8"/>
        <v>804.7251949</v>
      </c>
      <c r="AG33" s="38">
        <v>12</v>
      </c>
      <c r="AH33" s="203"/>
      <c r="AI33" s="204"/>
      <c r="AJ33" s="197">
        <v>0.06</v>
      </c>
      <c r="AK33" s="198"/>
      <c r="AL33" s="197">
        <f t="shared" si="19"/>
        <v>0.72</v>
      </c>
      <c r="AM33" s="198"/>
      <c r="AN33" s="38">
        <f t="shared" si="9"/>
        <v>805.4451949</v>
      </c>
      <c r="AO33" s="104"/>
      <c r="AR33" s="27" t="s">
        <v>30</v>
      </c>
      <c r="AS33" s="26"/>
      <c r="AT33" s="11"/>
      <c r="AU33" s="12"/>
      <c r="AV33" s="51"/>
      <c r="AW33" s="18"/>
      <c r="AX33" s="7"/>
      <c r="AY33" s="7"/>
      <c r="AZ33" s="7"/>
    </row>
    <row r="34" spans="1:41" ht="12.75" customHeight="1">
      <c r="A34" s="103"/>
      <c r="B34" s="38">
        <f t="shared" si="1"/>
        <v>802.6485594999999</v>
      </c>
      <c r="C34" s="197">
        <f t="shared" si="2"/>
        <v>-0.72</v>
      </c>
      <c r="D34" s="198"/>
      <c r="E34" s="197">
        <v>-0.06</v>
      </c>
      <c r="F34" s="198"/>
      <c r="G34" s="203"/>
      <c r="H34" s="204"/>
      <c r="I34" s="38">
        <v>12</v>
      </c>
      <c r="J34" s="38">
        <f t="shared" si="4"/>
        <v>803.3685595</v>
      </c>
      <c r="K34" s="197">
        <f t="shared" si="15"/>
        <v>-0.72</v>
      </c>
      <c r="L34" s="198"/>
      <c r="M34" s="197">
        <v>-0.06</v>
      </c>
      <c r="N34" s="198"/>
      <c r="O34" s="203"/>
      <c r="P34" s="204"/>
      <c r="Q34" s="38">
        <v>12</v>
      </c>
      <c r="R34" s="38">
        <f t="shared" si="18"/>
        <v>804.0885595</v>
      </c>
      <c r="S34" s="39">
        <v>0</v>
      </c>
      <c r="T34" s="83">
        <f t="shared" si="16"/>
        <v>173800</v>
      </c>
      <c r="U34" s="94"/>
      <c r="V34" s="83">
        <f t="shared" si="17"/>
        <v>173825</v>
      </c>
      <c r="W34" s="141">
        <v>0</v>
      </c>
      <c r="X34" s="38">
        <f t="shared" si="10"/>
        <v>803.9681199</v>
      </c>
      <c r="Y34" s="38">
        <v>12</v>
      </c>
      <c r="Z34" s="203"/>
      <c r="AA34" s="204"/>
      <c r="AB34" s="197">
        <v>0.06</v>
      </c>
      <c r="AC34" s="198"/>
      <c r="AD34" s="197">
        <f t="shared" si="20"/>
        <v>0.72</v>
      </c>
      <c r="AE34" s="198"/>
      <c r="AF34" s="38">
        <f t="shared" si="8"/>
        <v>804.6881199000001</v>
      </c>
      <c r="AG34" s="38">
        <v>12</v>
      </c>
      <c r="AH34" s="203"/>
      <c r="AI34" s="204"/>
      <c r="AJ34" s="197">
        <v>0.06</v>
      </c>
      <c r="AK34" s="198"/>
      <c r="AL34" s="197">
        <f t="shared" si="19"/>
        <v>0.72</v>
      </c>
      <c r="AM34" s="198"/>
      <c r="AN34" s="38">
        <f t="shared" si="9"/>
        <v>805.4081199000001</v>
      </c>
      <c r="AO34" s="104"/>
    </row>
    <row r="35" spans="1:41" ht="12.75" customHeight="1">
      <c r="A35" s="103"/>
      <c r="B35" s="38">
        <f t="shared" si="1"/>
        <v>802.5847094999999</v>
      </c>
      <c r="C35" s="197">
        <f t="shared" si="2"/>
        <v>-0.72</v>
      </c>
      <c r="D35" s="198"/>
      <c r="E35" s="197">
        <v>-0.06</v>
      </c>
      <c r="F35" s="198"/>
      <c r="G35" s="203"/>
      <c r="H35" s="204"/>
      <c r="I35" s="38">
        <v>12</v>
      </c>
      <c r="J35" s="38">
        <f t="shared" si="4"/>
        <v>803.3047095</v>
      </c>
      <c r="K35" s="197">
        <f t="shared" si="15"/>
        <v>-0.72</v>
      </c>
      <c r="L35" s="198"/>
      <c r="M35" s="197">
        <v>-0.06</v>
      </c>
      <c r="N35" s="198"/>
      <c r="O35" s="203"/>
      <c r="P35" s="204"/>
      <c r="Q35" s="38">
        <v>12</v>
      </c>
      <c r="R35" s="38">
        <f t="shared" si="18"/>
        <v>804.0247095</v>
      </c>
      <c r="S35" s="39">
        <v>0</v>
      </c>
      <c r="T35" s="83">
        <f t="shared" si="16"/>
        <v>173825</v>
      </c>
      <c r="U35" s="94"/>
      <c r="V35" s="83">
        <f t="shared" si="17"/>
        <v>173850</v>
      </c>
      <c r="W35" s="141">
        <v>0</v>
      </c>
      <c r="X35" s="38">
        <f t="shared" si="10"/>
        <v>803.9310449000001</v>
      </c>
      <c r="Y35" s="38">
        <v>12</v>
      </c>
      <c r="Z35" s="203"/>
      <c r="AA35" s="204"/>
      <c r="AB35" s="197">
        <v>0.06</v>
      </c>
      <c r="AC35" s="198"/>
      <c r="AD35" s="197">
        <f t="shared" si="20"/>
        <v>0.72</v>
      </c>
      <c r="AE35" s="198"/>
      <c r="AF35" s="38">
        <f t="shared" si="8"/>
        <v>804.6510449000001</v>
      </c>
      <c r="AG35" s="38">
        <v>12</v>
      </c>
      <c r="AH35" s="203"/>
      <c r="AI35" s="204"/>
      <c r="AJ35" s="197">
        <v>0.06</v>
      </c>
      <c r="AK35" s="198"/>
      <c r="AL35" s="197">
        <f t="shared" si="19"/>
        <v>0.72</v>
      </c>
      <c r="AM35" s="198"/>
      <c r="AN35" s="38">
        <f t="shared" si="9"/>
        <v>805.3710449000001</v>
      </c>
      <c r="AO35" s="104"/>
    </row>
    <row r="36" spans="1:46" ht="12.75" customHeight="1">
      <c r="A36" s="103"/>
      <c r="B36" s="38">
        <f t="shared" si="1"/>
        <v>802.5208594999999</v>
      </c>
      <c r="C36" s="197">
        <f t="shared" si="2"/>
        <v>-0.72</v>
      </c>
      <c r="D36" s="198"/>
      <c r="E36" s="197">
        <v>-0.06</v>
      </c>
      <c r="F36" s="198"/>
      <c r="G36" s="203"/>
      <c r="H36" s="204"/>
      <c r="I36" s="38">
        <v>12</v>
      </c>
      <c r="J36" s="38">
        <f t="shared" si="4"/>
        <v>803.2408594999999</v>
      </c>
      <c r="K36" s="197">
        <f t="shared" si="15"/>
        <v>-0.72</v>
      </c>
      <c r="L36" s="198"/>
      <c r="M36" s="197">
        <v>-0.06</v>
      </c>
      <c r="N36" s="198"/>
      <c r="O36" s="203"/>
      <c r="P36" s="204"/>
      <c r="Q36" s="38">
        <v>12</v>
      </c>
      <c r="R36" s="38">
        <f t="shared" si="18"/>
        <v>803.9608595</v>
      </c>
      <c r="S36" s="39">
        <v>0</v>
      </c>
      <c r="T36" s="83">
        <f t="shared" si="16"/>
        <v>173850</v>
      </c>
      <c r="U36" s="94"/>
      <c r="V36" s="83">
        <f t="shared" si="17"/>
        <v>173875</v>
      </c>
      <c r="W36" s="141">
        <v>0</v>
      </c>
      <c r="X36" s="38">
        <f t="shared" si="10"/>
        <v>803.8939699</v>
      </c>
      <c r="Y36" s="38">
        <v>12</v>
      </c>
      <c r="Z36" s="203"/>
      <c r="AA36" s="204"/>
      <c r="AB36" s="197">
        <v>0.06</v>
      </c>
      <c r="AC36" s="198"/>
      <c r="AD36" s="197">
        <f t="shared" si="20"/>
        <v>0.72</v>
      </c>
      <c r="AE36" s="198"/>
      <c r="AF36" s="38">
        <f t="shared" si="8"/>
        <v>804.6139699</v>
      </c>
      <c r="AG36" s="38">
        <v>12</v>
      </c>
      <c r="AH36" s="203"/>
      <c r="AI36" s="204"/>
      <c r="AJ36" s="197">
        <v>0.06</v>
      </c>
      <c r="AK36" s="198"/>
      <c r="AL36" s="197">
        <f t="shared" si="19"/>
        <v>0.72</v>
      </c>
      <c r="AM36" s="198"/>
      <c r="AN36" s="38">
        <f t="shared" si="9"/>
        <v>805.3339699</v>
      </c>
      <c r="AO36" s="104"/>
      <c r="AR36" s="28">
        <v>174523.3</v>
      </c>
      <c r="AS36" s="25" t="s">
        <v>21</v>
      </c>
      <c r="AT36" s="29"/>
    </row>
    <row r="37" spans="1:46" ht="12.75" customHeight="1">
      <c r="A37" s="103"/>
      <c r="B37" s="38">
        <f t="shared" si="1"/>
        <v>802.4570094999999</v>
      </c>
      <c r="C37" s="197">
        <f t="shared" si="2"/>
        <v>-0.72</v>
      </c>
      <c r="D37" s="198"/>
      <c r="E37" s="197">
        <v>-0.06</v>
      </c>
      <c r="F37" s="198"/>
      <c r="G37" s="203"/>
      <c r="H37" s="204"/>
      <c r="I37" s="38">
        <v>12</v>
      </c>
      <c r="J37" s="38">
        <f t="shared" si="4"/>
        <v>803.1770094999999</v>
      </c>
      <c r="K37" s="197">
        <f t="shared" si="15"/>
        <v>-0.72</v>
      </c>
      <c r="L37" s="198"/>
      <c r="M37" s="197">
        <v>-0.06</v>
      </c>
      <c r="N37" s="198"/>
      <c r="O37" s="203"/>
      <c r="P37" s="204"/>
      <c r="Q37" s="38">
        <v>12</v>
      </c>
      <c r="R37" s="38">
        <f t="shared" si="18"/>
        <v>803.8970095</v>
      </c>
      <c r="S37" s="39">
        <v>0</v>
      </c>
      <c r="T37" s="83">
        <f t="shared" si="16"/>
        <v>173875</v>
      </c>
      <c r="U37" s="94"/>
      <c r="V37" s="131">
        <f t="shared" si="17"/>
        <v>173900</v>
      </c>
      <c r="W37" s="141">
        <v>0</v>
      </c>
      <c r="X37" s="132">
        <f aca="true" t="shared" si="21" ref="X37:X50">$AR$27+(0.5*(($AV$28-$AV$27)/$AV$26)*($V37-$AR$26)^2)+($AV$27*($V37-$AR$26))</f>
        <v>803.8568</v>
      </c>
      <c r="Y37" s="38">
        <v>12</v>
      </c>
      <c r="Z37" s="203"/>
      <c r="AA37" s="204"/>
      <c r="AB37" s="197">
        <v>0.06</v>
      </c>
      <c r="AC37" s="198"/>
      <c r="AD37" s="197">
        <f t="shared" si="20"/>
        <v>0.72</v>
      </c>
      <c r="AE37" s="198"/>
      <c r="AF37" s="38">
        <f t="shared" si="8"/>
        <v>804.5768</v>
      </c>
      <c r="AG37" s="38">
        <v>12</v>
      </c>
      <c r="AH37" s="203"/>
      <c r="AI37" s="204"/>
      <c r="AJ37" s="197">
        <v>0.06</v>
      </c>
      <c r="AK37" s="198"/>
      <c r="AL37" s="197">
        <f t="shared" si="19"/>
        <v>0.72</v>
      </c>
      <c r="AM37" s="198"/>
      <c r="AN37" s="38">
        <f t="shared" si="9"/>
        <v>805.2968000000001</v>
      </c>
      <c r="AO37" s="104"/>
      <c r="AR37" s="53">
        <v>799.28</v>
      </c>
      <c r="AS37" s="25" t="s">
        <v>23</v>
      </c>
      <c r="AT37" s="29"/>
    </row>
    <row r="38" spans="1:41" ht="12.75" customHeight="1">
      <c r="A38" s="103"/>
      <c r="B38" s="38">
        <f t="shared" si="1"/>
        <v>802.3930999999999</v>
      </c>
      <c r="C38" s="197">
        <f t="shared" si="2"/>
        <v>-0.72</v>
      </c>
      <c r="D38" s="198"/>
      <c r="E38" s="197">
        <v>-0.06</v>
      </c>
      <c r="F38" s="198"/>
      <c r="G38" s="203"/>
      <c r="H38" s="204"/>
      <c r="I38" s="38">
        <v>12</v>
      </c>
      <c r="J38" s="38">
        <f t="shared" si="4"/>
        <v>803.1130999999999</v>
      </c>
      <c r="K38" s="197">
        <f t="shared" si="15"/>
        <v>-0.72</v>
      </c>
      <c r="L38" s="198"/>
      <c r="M38" s="197">
        <v>-0.06</v>
      </c>
      <c r="N38" s="198"/>
      <c r="O38" s="203"/>
      <c r="P38" s="204"/>
      <c r="Q38" s="38">
        <v>12</v>
      </c>
      <c r="R38" s="132">
        <f>$AR$68+(0.5*(($AV$69-$AV$68)/$AV$67)*($T38-$AR$67)^2)+($AV$68*($T38-$AR$67))</f>
        <v>803.8331</v>
      </c>
      <c r="S38" s="39">
        <v>0</v>
      </c>
      <c r="T38" s="131">
        <f t="shared" si="16"/>
        <v>173900</v>
      </c>
      <c r="U38" s="94"/>
      <c r="V38" s="83">
        <f t="shared" si="17"/>
        <v>173925</v>
      </c>
      <c r="W38" s="141">
        <v>0</v>
      </c>
      <c r="X38" s="132">
        <f t="shared" si="21"/>
        <v>803.8116864583334</v>
      </c>
      <c r="Y38" s="38">
        <v>12</v>
      </c>
      <c r="Z38" s="203"/>
      <c r="AA38" s="204"/>
      <c r="AB38" s="197">
        <v>0.06</v>
      </c>
      <c r="AC38" s="198"/>
      <c r="AD38" s="197">
        <f t="shared" si="20"/>
        <v>0.72</v>
      </c>
      <c r="AE38" s="198"/>
      <c r="AF38" s="38">
        <f t="shared" si="8"/>
        <v>804.5316864583334</v>
      </c>
      <c r="AG38" s="38">
        <v>12</v>
      </c>
      <c r="AH38" s="203"/>
      <c r="AI38" s="204"/>
      <c r="AJ38" s="197">
        <v>0.06</v>
      </c>
      <c r="AK38" s="198"/>
      <c r="AL38" s="197">
        <f t="shared" si="19"/>
        <v>0.72</v>
      </c>
      <c r="AM38" s="198"/>
      <c r="AN38" s="38">
        <f t="shared" si="9"/>
        <v>805.2516864583334</v>
      </c>
      <c r="AO38" s="104"/>
    </row>
    <row r="39" spans="1:52" ht="12.75" customHeight="1">
      <c r="A39" s="103"/>
      <c r="B39" s="38">
        <f t="shared" si="1"/>
        <v>802.3223270833332</v>
      </c>
      <c r="C39" s="197">
        <f t="shared" si="2"/>
        <v>-0.72</v>
      </c>
      <c r="D39" s="198"/>
      <c r="E39" s="197">
        <v>-0.06</v>
      </c>
      <c r="F39" s="198"/>
      <c r="G39" s="203"/>
      <c r="H39" s="204"/>
      <c r="I39" s="38">
        <v>12</v>
      </c>
      <c r="J39" s="38">
        <f t="shared" si="4"/>
        <v>803.0423270833332</v>
      </c>
      <c r="K39" s="197">
        <f t="shared" si="15"/>
        <v>-0.72</v>
      </c>
      <c r="L39" s="198"/>
      <c r="M39" s="197">
        <v>-0.06</v>
      </c>
      <c r="N39" s="198"/>
      <c r="O39" s="203"/>
      <c r="P39" s="204"/>
      <c r="Q39" s="38">
        <v>12</v>
      </c>
      <c r="R39" s="132">
        <f aca="true" t="shared" si="22" ref="R39:R50">$AR$68+(0.5*(($AV$69-$AV$68)/$AV$67)*($T39-$AR$67)^2)+($AV$68*($T39-$AR$67))</f>
        <v>803.7623270833333</v>
      </c>
      <c r="S39" s="39">
        <v>0</v>
      </c>
      <c r="T39" s="83">
        <f t="shared" si="16"/>
        <v>173925</v>
      </c>
      <c r="U39" s="94"/>
      <c r="V39" s="83">
        <f t="shared" si="17"/>
        <v>173950</v>
      </c>
      <c r="W39" s="141">
        <v>0</v>
      </c>
      <c r="X39" s="132">
        <f t="shared" si="21"/>
        <v>803.7504958333333</v>
      </c>
      <c r="Y39" s="38">
        <v>12</v>
      </c>
      <c r="Z39" s="203"/>
      <c r="AA39" s="204"/>
      <c r="AB39" s="197">
        <v>0.06</v>
      </c>
      <c r="AC39" s="198"/>
      <c r="AD39" s="197">
        <f t="shared" si="20"/>
        <v>0.72</v>
      </c>
      <c r="AE39" s="198"/>
      <c r="AF39" s="38">
        <f t="shared" si="8"/>
        <v>804.4704958333333</v>
      </c>
      <c r="AG39" s="38">
        <v>12</v>
      </c>
      <c r="AH39" s="203"/>
      <c r="AI39" s="204"/>
      <c r="AJ39" s="197">
        <v>0.06</v>
      </c>
      <c r="AK39" s="198"/>
      <c r="AL39" s="197">
        <f t="shared" si="19"/>
        <v>0.72</v>
      </c>
      <c r="AM39" s="198"/>
      <c r="AN39" s="38">
        <f t="shared" si="9"/>
        <v>805.1904958333333</v>
      </c>
      <c r="AO39" s="104"/>
      <c r="AR39" s="134"/>
      <c r="AS39" s="134"/>
      <c r="AT39" s="134"/>
      <c r="AU39" s="134"/>
      <c r="AV39" s="134"/>
      <c r="AW39" s="134"/>
      <c r="AX39" s="134"/>
      <c r="AY39" s="134"/>
      <c r="AZ39" s="134"/>
    </row>
    <row r="40" spans="1:41" ht="12.75" customHeight="1">
      <c r="A40" s="103"/>
      <c r="B40" s="38">
        <f t="shared" si="1"/>
        <v>802.2377083333332</v>
      </c>
      <c r="C40" s="197">
        <f t="shared" si="2"/>
        <v>-0.72</v>
      </c>
      <c r="D40" s="198"/>
      <c r="E40" s="197">
        <v>-0.06</v>
      </c>
      <c r="F40" s="198"/>
      <c r="G40" s="203"/>
      <c r="H40" s="204"/>
      <c r="I40" s="38">
        <v>12</v>
      </c>
      <c r="J40" s="38">
        <f t="shared" si="4"/>
        <v>802.9577083333332</v>
      </c>
      <c r="K40" s="197">
        <f t="shared" si="15"/>
        <v>-0.72</v>
      </c>
      <c r="L40" s="198"/>
      <c r="M40" s="197">
        <v>-0.06</v>
      </c>
      <c r="N40" s="198"/>
      <c r="O40" s="203"/>
      <c r="P40" s="204"/>
      <c r="Q40" s="38">
        <v>12</v>
      </c>
      <c r="R40" s="132">
        <f t="shared" si="22"/>
        <v>803.6777083333333</v>
      </c>
      <c r="S40" s="39">
        <v>0</v>
      </c>
      <c r="T40" s="83">
        <f t="shared" si="16"/>
        <v>173950</v>
      </c>
      <c r="U40" s="94"/>
      <c r="V40" s="83">
        <f t="shared" si="17"/>
        <v>173975</v>
      </c>
      <c r="W40" s="141">
        <v>0</v>
      </c>
      <c r="X40" s="132">
        <f t="shared" si="21"/>
        <v>803.673228125</v>
      </c>
      <c r="Y40" s="38">
        <v>12</v>
      </c>
      <c r="Z40" s="203"/>
      <c r="AA40" s="204"/>
      <c r="AB40" s="197">
        <v>0.06</v>
      </c>
      <c r="AC40" s="198"/>
      <c r="AD40" s="197">
        <f t="shared" si="20"/>
        <v>0.72</v>
      </c>
      <c r="AE40" s="198"/>
      <c r="AF40" s="38">
        <f t="shared" si="8"/>
        <v>804.3932281250001</v>
      </c>
      <c r="AG40" s="38">
        <v>12</v>
      </c>
      <c r="AH40" s="203"/>
      <c r="AI40" s="204"/>
      <c r="AJ40" s="197">
        <v>0.06</v>
      </c>
      <c r="AK40" s="198"/>
      <c r="AL40" s="197">
        <f t="shared" si="19"/>
        <v>0.72</v>
      </c>
      <c r="AM40" s="198"/>
      <c r="AN40" s="38">
        <f t="shared" si="9"/>
        <v>805.1132281250001</v>
      </c>
      <c r="AO40" s="104"/>
    </row>
    <row r="41" spans="1:52" ht="12.75" customHeight="1">
      <c r="A41" s="103"/>
      <c r="B41" s="38">
        <f t="shared" si="1"/>
        <v>802.1392437499999</v>
      </c>
      <c r="C41" s="197">
        <f t="shared" si="2"/>
        <v>-0.72</v>
      </c>
      <c r="D41" s="198"/>
      <c r="E41" s="197">
        <v>-0.06</v>
      </c>
      <c r="F41" s="198"/>
      <c r="G41" s="203"/>
      <c r="H41" s="204"/>
      <c r="I41" s="38">
        <v>12</v>
      </c>
      <c r="J41" s="38">
        <f t="shared" si="4"/>
        <v>802.8592437499999</v>
      </c>
      <c r="K41" s="197">
        <f t="shared" si="15"/>
        <v>-0.72</v>
      </c>
      <c r="L41" s="198"/>
      <c r="M41" s="197">
        <v>-0.06</v>
      </c>
      <c r="N41" s="198"/>
      <c r="O41" s="203"/>
      <c r="P41" s="204"/>
      <c r="Q41" s="38">
        <v>12</v>
      </c>
      <c r="R41" s="132">
        <f t="shared" si="22"/>
        <v>803.5792437499999</v>
      </c>
      <c r="S41" s="39">
        <v>0</v>
      </c>
      <c r="T41" s="83">
        <f t="shared" si="16"/>
        <v>173975</v>
      </c>
      <c r="U41" s="94"/>
      <c r="V41" s="83">
        <f t="shared" si="17"/>
        <v>174000</v>
      </c>
      <c r="W41" s="141">
        <v>0</v>
      </c>
      <c r="X41" s="132">
        <f t="shared" si="21"/>
        <v>803.5798833333334</v>
      </c>
      <c r="Y41" s="38">
        <v>12</v>
      </c>
      <c r="Z41" s="203"/>
      <c r="AA41" s="204"/>
      <c r="AB41" s="197">
        <v>0.06</v>
      </c>
      <c r="AC41" s="198"/>
      <c r="AD41" s="197">
        <f t="shared" si="20"/>
        <v>0.72</v>
      </c>
      <c r="AE41" s="198"/>
      <c r="AF41" s="38">
        <f t="shared" si="8"/>
        <v>804.2998833333335</v>
      </c>
      <c r="AG41" s="38">
        <v>12</v>
      </c>
      <c r="AH41" s="203"/>
      <c r="AI41" s="204"/>
      <c r="AJ41" s="197">
        <v>0.06</v>
      </c>
      <c r="AK41" s="198"/>
      <c r="AL41" s="197">
        <f t="shared" si="19"/>
        <v>0.72</v>
      </c>
      <c r="AM41" s="198"/>
      <c r="AN41" s="38">
        <f t="shared" si="9"/>
        <v>805.0198833333335</v>
      </c>
      <c r="AO41" s="104"/>
      <c r="AR41" s="28">
        <v>173436.75</v>
      </c>
      <c r="AS41" s="25" t="s">
        <v>21</v>
      </c>
      <c r="AT41" s="29"/>
      <c r="AU41" s="24"/>
      <c r="AV41" s="70"/>
      <c r="AW41" s="25"/>
      <c r="AX41" s="24"/>
      <c r="AY41" s="7"/>
      <c r="AZ41" s="7"/>
    </row>
    <row r="42" spans="1:52" ht="12.75" customHeight="1">
      <c r="A42" s="103"/>
      <c r="B42" s="38">
        <f t="shared" si="1"/>
        <v>802.0269333333332</v>
      </c>
      <c r="C42" s="197">
        <f t="shared" si="2"/>
        <v>-0.72</v>
      </c>
      <c r="D42" s="198"/>
      <c r="E42" s="197">
        <v>-0.06</v>
      </c>
      <c r="F42" s="198"/>
      <c r="G42" s="203"/>
      <c r="H42" s="204"/>
      <c r="I42" s="38">
        <v>12</v>
      </c>
      <c r="J42" s="38">
        <f t="shared" si="4"/>
        <v>802.7469333333332</v>
      </c>
      <c r="K42" s="197">
        <f t="shared" si="15"/>
        <v>-0.72</v>
      </c>
      <c r="L42" s="198"/>
      <c r="M42" s="197">
        <v>-0.06</v>
      </c>
      <c r="N42" s="198"/>
      <c r="O42" s="203"/>
      <c r="P42" s="204"/>
      <c r="Q42" s="38">
        <v>12</v>
      </c>
      <c r="R42" s="132">
        <f t="shared" si="22"/>
        <v>803.4669333333333</v>
      </c>
      <c r="S42" s="39">
        <v>0</v>
      </c>
      <c r="T42" s="83">
        <f t="shared" si="16"/>
        <v>174000</v>
      </c>
      <c r="U42" s="94"/>
      <c r="V42" s="83">
        <f t="shared" si="17"/>
        <v>174025</v>
      </c>
      <c r="W42" s="141">
        <v>0</v>
      </c>
      <c r="X42" s="132">
        <f t="shared" si="21"/>
        <v>803.4704614583334</v>
      </c>
      <c r="Y42" s="38">
        <v>12</v>
      </c>
      <c r="Z42" s="203"/>
      <c r="AA42" s="204"/>
      <c r="AB42" s="197">
        <v>0.06</v>
      </c>
      <c r="AC42" s="198"/>
      <c r="AD42" s="197">
        <f t="shared" si="20"/>
        <v>0.72</v>
      </c>
      <c r="AE42" s="198"/>
      <c r="AF42" s="38">
        <f t="shared" si="8"/>
        <v>804.1904614583334</v>
      </c>
      <c r="AG42" s="38">
        <v>12</v>
      </c>
      <c r="AH42" s="203"/>
      <c r="AI42" s="204"/>
      <c r="AJ42" s="197">
        <v>0.06</v>
      </c>
      <c r="AK42" s="198"/>
      <c r="AL42" s="197">
        <f t="shared" si="19"/>
        <v>0.72</v>
      </c>
      <c r="AM42" s="198"/>
      <c r="AN42" s="38">
        <f t="shared" si="9"/>
        <v>804.9104614583334</v>
      </c>
      <c r="AO42" s="104"/>
      <c r="AR42" s="31">
        <v>805.5691</v>
      </c>
      <c r="AS42" s="25" t="s">
        <v>23</v>
      </c>
      <c r="AT42" s="29"/>
      <c r="AU42" s="24"/>
      <c r="AV42" s="70">
        <v>-0.008081</v>
      </c>
      <c r="AW42" s="25" t="s">
        <v>22</v>
      </c>
      <c r="AX42" s="24"/>
      <c r="AY42" s="7"/>
      <c r="AZ42" s="7"/>
    </row>
    <row r="43" spans="1:52" ht="12.75" customHeight="1">
      <c r="A43" s="103"/>
      <c r="B43" s="38">
        <f t="shared" si="1"/>
        <v>801.7607749999999</v>
      </c>
      <c r="C43" s="197">
        <f t="shared" si="2"/>
        <v>-0.72</v>
      </c>
      <c r="D43" s="198"/>
      <c r="E43" s="197">
        <v>-0.06</v>
      </c>
      <c r="F43" s="198"/>
      <c r="G43" s="201"/>
      <c r="H43" s="202"/>
      <c r="I43" s="38">
        <v>12</v>
      </c>
      <c r="J43" s="38">
        <f t="shared" si="4"/>
        <v>802.4807749999999</v>
      </c>
      <c r="K43" s="197">
        <f t="shared" si="15"/>
        <v>-0.72</v>
      </c>
      <c r="L43" s="198"/>
      <c r="M43" s="197">
        <v>-0.06</v>
      </c>
      <c r="N43" s="198"/>
      <c r="O43" s="201"/>
      <c r="P43" s="202"/>
      <c r="Q43" s="38">
        <v>12</v>
      </c>
      <c r="R43" s="132">
        <f t="shared" si="22"/>
        <v>803.2007749999999</v>
      </c>
      <c r="S43" s="39">
        <v>0</v>
      </c>
      <c r="T43" s="83">
        <v>174050</v>
      </c>
      <c r="U43" s="94"/>
      <c r="V43" s="83">
        <v>174050</v>
      </c>
      <c r="W43" s="141">
        <v>0</v>
      </c>
      <c r="X43" s="132">
        <f t="shared" si="21"/>
        <v>803.3449625000001</v>
      </c>
      <c r="Y43" s="38">
        <v>12</v>
      </c>
      <c r="Z43" s="203"/>
      <c r="AA43" s="204"/>
      <c r="AB43" s="197">
        <v>0.06</v>
      </c>
      <c r="AC43" s="198"/>
      <c r="AD43" s="197">
        <f>Y43*AB43</f>
        <v>0.72</v>
      </c>
      <c r="AE43" s="198"/>
      <c r="AF43" s="38">
        <f t="shared" si="8"/>
        <v>804.0649625000001</v>
      </c>
      <c r="AG43" s="38">
        <v>12</v>
      </c>
      <c r="AH43" s="203"/>
      <c r="AI43" s="204"/>
      <c r="AJ43" s="197">
        <v>0.06</v>
      </c>
      <c r="AK43" s="198"/>
      <c r="AL43" s="197">
        <f t="shared" si="19"/>
        <v>0.72</v>
      </c>
      <c r="AM43" s="198"/>
      <c r="AN43" s="38">
        <f t="shared" si="9"/>
        <v>804.7849625000001</v>
      </c>
      <c r="AO43" s="104"/>
      <c r="AR43" s="53"/>
      <c r="AS43" s="25"/>
      <c r="AT43" s="29"/>
      <c r="AU43" s="24"/>
      <c r="AV43" s="70"/>
      <c r="AW43" s="25"/>
      <c r="AX43" s="24"/>
      <c r="AY43" s="7"/>
      <c r="AZ43" s="7"/>
    </row>
    <row r="44" spans="1:52" ht="12.75" customHeight="1">
      <c r="A44" s="103"/>
      <c r="B44" s="38">
        <f t="shared" si="1"/>
        <v>801.6069270833332</v>
      </c>
      <c r="C44" s="197">
        <f t="shared" si="2"/>
        <v>-0.72</v>
      </c>
      <c r="D44" s="198"/>
      <c r="E44" s="197">
        <v>-0.06</v>
      </c>
      <c r="F44" s="198"/>
      <c r="G44" s="201"/>
      <c r="H44" s="202"/>
      <c r="I44" s="38">
        <v>12</v>
      </c>
      <c r="J44" s="38">
        <f t="shared" si="4"/>
        <v>802.3269270833332</v>
      </c>
      <c r="K44" s="197">
        <f t="shared" si="15"/>
        <v>-0.72</v>
      </c>
      <c r="L44" s="198"/>
      <c r="M44" s="197">
        <v>-0.06</v>
      </c>
      <c r="N44" s="198"/>
      <c r="O44" s="201"/>
      <c r="P44" s="202"/>
      <c r="Q44" s="38">
        <v>12</v>
      </c>
      <c r="R44" s="132">
        <f t="shared" si="22"/>
        <v>803.0469270833332</v>
      </c>
      <c r="S44" s="39">
        <v>0</v>
      </c>
      <c r="T44" s="83">
        <f>T43+25</f>
        <v>174075</v>
      </c>
      <c r="U44" s="94"/>
      <c r="V44" s="83">
        <f>V43+25</f>
        <v>174075</v>
      </c>
      <c r="W44" s="141">
        <v>0</v>
      </c>
      <c r="X44" s="132">
        <f t="shared" si="21"/>
        <v>803.2033864583333</v>
      </c>
      <c r="Y44" s="38">
        <v>12</v>
      </c>
      <c r="Z44" s="203"/>
      <c r="AA44" s="204"/>
      <c r="AB44" s="197">
        <v>0.06</v>
      </c>
      <c r="AC44" s="198"/>
      <c r="AD44" s="197">
        <f aca="true" t="shared" si="23" ref="AD44:AD64">Y44*AB44</f>
        <v>0.72</v>
      </c>
      <c r="AE44" s="198"/>
      <c r="AF44" s="38">
        <f t="shared" si="8"/>
        <v>803.9233864583333</v>
      </c>
      <c r="AG44" s="38">
        <v>12</v>
      </c>
      <c r="AH44" s="203"/>
      <c r="AI44" s="204"/>
      <c r="AJ44" s="197">
        <v>0.06</v>
      </c>
      <c r="AK44" s="198"/>
      <c r="AL44" s="197">
        <f t="shared" si="19"/>
        <v>0.72</v>
      </c>
      <c r="AM44" s="198"/>
      <c r="AN44" s="38">
        <f t="shared" si="9"/>
        <v>804.6433864583333</v>
      </c>
      <c r="AO44" s="104"/>
      <c r="AR44" s="28"/>
      <c r="AS44" s="25"/>
      <c r="AT44" s="29"/>
      <c r="AU44" s="30"/>
      <c r="AV44" s="70"/>
      <c r="AW44" s="25"/>
      <c r="AX44" s="24"/>
      <c r="AY44" s="7"/>
      <c r="AZ44" s="7"/>
    </row>
    <row r="45" spans="1:52" ht="12.75" customHeight="1">
      <c r="A45" s="103"/>
      <c r="B45" s="38">
        <f t="shared" si="1"/>
        <v>801.4392333333332</v>
      </c>
      <c r="C45" s="197">
        <f t="shared" si="2"/>
        <v>-0.72</v>
      </c>
      <c r="D45" s="198"/>
      <c r="E45" s="197">
        <v>-0.06</v>
      </c>
      <c r="F45" s="198"/>
      <c r="G45" s="201"/>
      <c r="H45" s="202"/>
      <c r="I45" s="38">
        <v>12</v>
      </c>
      <c r="J45" s="38">
        <f t="shared" si="4"/>
        <v>802.1592333333332</v>
      </c>
      <c r="K45" s="197">
        <f t="shared" si="15"/>
        <v>-0.72</v>
      </c>
      <c r="L45" s="198"/>
      <c r="M45" s="197">
        <v>-0.06</v>
      </c>
      <c r="N45" s="198"/>
      <c r="O45" s="201"/>
      <c r="P45" s="202"/>
      <c r="Q45" s="38">
        <v>12</v>
      </c>
      <c r="R45" s="132">
        <f t="shared" si="22"/>
        <v>802.8792333333332</v>
      </c>
      <c r="S45" s="39">
        <v>0</v>
      </c>
      <c r="T45" s="83">
        <f>T44+25</f>
        <v>174100</v>
      </c>
      <c r="U45" s="94"/>
      <c r="V45" s="83">
        <f>V44+25</f>
        <v>174100</v>
      </c>
      <c r="W45" s="141">
        <v>0</v>
      </c>
      <c r="X45" s="132">
        <f t="shared" si="21"/>
        <v>803.0457333333334</v>
      </c>
      <c r="Y45" s="38">
        <v>12</v>
      </c>
      <c r="Z45" s="203"/>
      <c r="AA45" s="204"/>
      <c r="AB45" s="197">
        <v>0.06</v>
      </c>
      <c r="AC45" s="198"/>
      <c r="AD45" s="197">
        <f t="shared" si="23"/>
        <v>0.72</v>
      </c>
      <c r="AE45" s="198"/>
      <c r="AF45" s="38">
        <f t="shared" si="8"/>
        <v>803.7657333333334</v>
      </c>
      <c r="AG45" s="38">
        <v>12</v>
      </c>
      <c r="AH45" s="203"/>
      <c r="AI45" s="204"/>
      <c r="AJ45" s="197">
        <v>0.06</v>
      </c>
      <c r="AK45" s="198"/>
      <c r="AL45" s="197">
        <f t="shared" si="19"/>
        <v>0.72</v>
      </c>
      <c r="AM45" s="198"/>
      <c r="AN45" s="38">
        <f t="shared" si="9"/>
        <v>804.4857333333334</v>
      </c>
      <c r="AO45" s="104"/>
      <c r="AR45" s="28"/>
      <c r="AS45" s="25"/>
      <c r="AT45" s="29"/>
      <c r="AU45" s="30"/>
      <c r="AV45" s="70"/>
      <c r="AW45" s="25"/>
      <c r="AX45" s="24"/>
      <c r="AY45" s="7"/>
      <c r="AZ45" s="7"/>
    </row>
    <row r="46" spans="1:52" ht="12.75" customHeight="1">
      <c r="A46" s="173" t="s">
        <v>84</v>
      </c>
      <c r="B46" s="38">
        <f t="shared" si="1"/>
        <v>801.4009799989243</v>
      </c>
      <c r="C46" s="197">
        <f t="shared" si="2"/>
        <v>-0.72</v>
      </c>
      <c r="D46" s="198"/>
      <c r="E46" s="199">
        <v>-0.06</v>
      </c>
      <c r="F46" s="200"/>
      <c r="G46" s="201" t="s">
        <v>93</v>
      </c>
      <c r="H46" s="202"/>
      <c r="I46" s="38">
        <v>12</v>
      </c>
      <c r="J46" s="38">
        <f t="shared" si="4"/>
        <v>802.1209799989243</v>
      </c>
      <c r="K46" s="197">
        <f t="shared" si="15"/>
        <v>-0.72</v>
      </c>
      <c r="L46" s="198"/>
      <c r="M46" s="199">
        <f>-0.06+(0.06)/($T$64-$T$46)*(T46-$T$46)</f>
        <v>-0.06</v>
      </c>
      <c r="N46" s="200"/>
      <c r="O46" s="201" t="s">
        <v>93</v>
      </c>
      <c r="P46" s="202"/>
      <c r="Q46" s="38">
        <v>12</v>
      </c>
      <c r="R46" s="132">
        <f t="shared" si="22"/>
        <v>802.8409799989244</v>
      </c>
      <c r="S46" s="39">
        <v>0</v>
      </c>
      <c r="T46" s="174">
        <v>174105.43</v>
      </c>
      <c r="U46" s="94"/>
      <c r="V46" s="167">
        <v>174123.3</v>
      </c>
      <c r="W46" s="141">
        <v>0</v>
      </c>
      <c r="X46" s="132">
        <f t="shared" si="21"/>
        <v>802.8843262297834</v>
      </c>
      <c r="Y46" s="38">
        <v>12</v>
      </c>
      <c r="Z46" s="201" t="s">
        <v>70</v>
      </c>
      <c r="AA46" s="202"/>
      <c r="AB46" s="199">
        <f>0.06-(0.06-0.016)/($V$59-$V$46)*(V46-$V$46)</f>
        <v>0.06</v>
      </c>
      <c r="AC46" s="200"/>
      <c r="AD46" s="197">
        <f t="shared" si="23"/>
        <v>0.72</v>
      </c>
      <c r="AE46" s="198"/>
      <c r="AF46" s="38">
        <f t="shared" si="8"/>
        <v>803.6043262297834</v>
      </c>
      <c r="AG46" s="38">
        <v>12</v>
      </c>
      <c r="AH46" s="201" t="s">
        <v>70</v>
      </c>
      <c r="AI46" s="202"/>
      <c r="AJ46" s="199">
        <f>0.06-(0.06)/($V$64-$V$46)*(V46-$V$46)</f>
        <v>0.06</v>
      </c>
      <c r="AK46" s="200"/>
      <c r="AL46" s="197">
        <f t="shared" si="19"/>
        <v>0.72</v>
      </c>
      <c r="AM46" s="198"/>
      <c r="AN46" s="38">
        <f t="shared" si="9"/>
        <v>804.3243262297834</v>
      </c>
      <c r="AO46" s="168" t="s">
        <v>84</v>
      </c>
      <c r="AR46" s="27" t="s">
        <v>90</v>
      </c>
      <c r="AS46" s="17"/>
      <c r="AT46" s="17"/>
      <c r="AU46" s="18"/>
      <c r="AV46" s="69"/>
      <c r="AW46" s="18"/>
      <c r="AX46" s="23"/>
      <c r="AY46" s="7"/>
      <c r="AZ46" s="7"/>
    </row>
    <row r="47" spans="1:52" ht="12.75" customHeight="1">
      <c r="A47" s="103"/>
      <c r="B47" s="38">
        <f t="shared" si="1"/>
        <v>801.328363649427</v>
      </c>
      <c r="C47" s="197">
        <f t="shared" si="2"/>
        <v>-0.684556100572827</v>
      </c>
      <c r="D47" s="198"/>
      <c r="E47" s="199">
        <f aca="true" t="shared" si="24" ref="E47:E57">$E$46-($E$46-$E$58)/($T$58-$T$46)*(T47-$T$46)</f>
        <v>-0.05704634171440225</v>
      </c>
      <c r="F47" s="200"/>
      <c r="G47" s="201" t="s">
        <v>93</v>
      </c>
      <c r="H47" s="202"/>
      <c r="I47" s="38">
        <v>12</v>
      </c>
      <c r="J47" s="38">
        <f t="shared" si="4"/>
        <v>802.0129197499999</v>
      </c>
      <c r="K47" s="197">
        <f t="shared" si="15"/>
        <v>-0.6847739999999873</v>
      </c>
      <c r="L47" s="198"/>
      <c r="M47" s="199">
        <f aca="true" t="shared" si="25" ref="M47:M63">-0.06+(0.06)/($T$64-$T$46)*(T47-$T$46)</f>
        <v>-0.05706449999999895</v>
      </c>
      <c r="N47" s="200"/>
      <c r="O47" s="201" t="s">
        <v>93</v>
      </c>
      <c r="P47" s="202"/>
      <c r="Q47" s="38">
        <v>12</v>
      </c>
      <c r="R47" s="132">
        <f t="shared" si="22"/>
        <v>802.6976937499999</v>
      </c>
      <c r="S47" s="39">
        <v>0</v>
      </c>
      <c r="T47" s="83">
        <f>T45+25</f>
        <v>174125</v>
      </c>
      <c r="U47" s="94"/>
      <c r="V47" s="83">
        <f>V45+25</f>
        <v>174125</v>
      </c>
      <c r="W47" s="141">
        <v>0</v>
      </c>
      <c r="X47" s="132">
        <f t="shared" si="21"/>
        <v>802.8720031250001</v>
      </c>
      <c r="Y47" s="38">
        <v>12</v>
      </c>
      <c r="Z47" s="201" t="s">
        <v>70</v>
      </c>
      <c r="AA47" s="202"/>
      <c r="AB47" s="199">
        <f aca="true" t="shared" si="26" ref="AB47:AB59">0.06-(0.06-0.016)/($V$59-$V$46)*(V47-$V$46)</f>
        <v>0.05974342263231738</v>
      </c>
      <c r="AC47" s="200"/>
      <c r="AD47" s="197">
        <f t="shared" si="23"/>
        <v>0.7169210715878086</v>
      </c>
      <c r="AE47" s="198"/>
      <c r="AF47" s="38">
        <f t="shared" si="8"/>
        <v>803.5889241965879</v>
      </c>
      <c r="AG47" s="38">
        <v>12</v>
      </c>
      <c r="AH47" s="201" t="s">
        <v>70</v>
      </c>
      <c r="AI47" s="202"/>
      <c r="AJ47" s="199">
        <f aca="true" t="shared" si="27" ref="AJ47:AJ63">0.06-(0.06)/($V$64-$V$46)*(V47-$V$46)</f>
        <v>0.05974499999999825</v>
      </c>
      <c r="AK47" s="200"/>
      <c r="AL47" s="197">
        <f t="shared" si="19"/>
        <v>0.716939999999979</v>
      </c>
      <c r="AM47" s="198"/>
      <c r="AN47" s="38">
        <f t="shared" si="9"/>
        <v>804.3058641965879</v>
      </c>
      <c r="AO47" s="104"/>
      <c r="AR47" s="31"/>
      <c r="AS47" s="25"/>
      <c r="AT47" s="29"/>
      <c r="AU47" s="30"/>
      <c r="AV47" s="85"/>
      <c r="AW47" s="24"/>
      <c r="AX47" s="23"/>
      <c r="AY47" s="7"/>
      <c r="AZ47" s="7"/>
    </row>
    <row r="48" spans="1:52" ht="12.75" customHeight="1">
      <c r="A48" s="103"/>
      <c r="B48" s="38">
        <f t="shared" si="1"/>
        <v>801.223256591763</v>
      </c>
      <c r="C48" s="197">
        <f t="shared" si="2"/>
        <v>-0.6392777415703228</v>
      </c>
      <c r="D48" s="198"/>
      <c r="E48" s="199">
        <f t="shared" si="24"/>
        <v>-0.05327314513086023</v>
      </c>
      <c r="F48" s="200"/>
      <c r="G48" s="201" t="s">
        <v>93</v>
      </c>
      <c r="H48" s="202"/>
      <c r="I48" s="38">
        <v>12</v>
      </c>
      <c r="J48" s="38">
        <f t="shared" si="4"/>
        <v>801.8625343333333</v>
      </c>
      <c r="K48" s="197">
        <f t="shared" si="15"/>
        <v>-0.6397739999999874</v>
      </c>
      <c r="L48" s="198"/>
      <c r="M48" s="199">
        <f t="shared" si="25"/>
        <v>-0.05331449999999895</v>
      </c>
      <c r="N48" s="200"/>
      <c r="O48" s="201" t="s">
        <v>93</v>
      </c>
      <c r="P48" s="202"/>
      <c r="Q48" s="38">
        <v>12</v>
      </c>
      <c r="R48" s="132">
        <f t="shared" si="22"/>
        <v>802.5023083333333</v>
      </c>
      <c r="S48" s="39">
        <v>0</v>
      </c>
      <c r="T48" s="83">
        <f aca="true" t="shared" si="28" ref="T48:T57">T47+25</f>
        <v>174150</v>
      </c>
      <c r="U48" s="94"/>
      <c r="V48" s="83">
        <f aca="true" t="shared" si="29" ref="V48:V58">V47+25</f>
        <v>174150</v>
      </c>
      <c r="W48" s="141">
        <v>0</v>
      </c>
      <c r="X48" s="132">
        <f t="shared" si="21"/>
        <v>802.6821958333334</v>
      </c>
      <c r="Y48" s="38">
        <v>12</v>
      </c>
      <c r="Z48" s="201" t="s">
        <v>70</v>
      </c>
      <c r="AA48" s="202"/>
      <c r="AB48" s="199">
        <f t="shared" si="26"/>
        <v>0.055970226048775364</v>
      </c>
      <c r="AC48" s="200"/>
      <c r="AD48" s="197">
        <f t="shared" si="23"/>
        <v>0.6716427125853044</v>
      </c>
      <c r="AE48" s="198"/>
      <c r="AF48" s="38">
        <f t="shared" si="8"/>
        <v>803.3538385459186</v>
      </c>
      <c r="AG48" s="38">
        <v>12</v>
      </c>
      <c r="AH48" s="201" t="s">
        <v>70</v>
      </c>
      <c r="AI48" s="202"/>
      <c r="AJ48" s="199">
        <f t="shared" si="27"/>
        <v>0.055994999999998255</v>
      </c>
      <c r="AK48" s="200"/>
      <c r="AL48" s="197">
        <f t="shared" si="19"/>
        <v>0.6719399999999791</v>
      </c>
      <c r="AM48" s="198"/>
      <c r="AN48" s="38">
        <f t="shared" si="9"/>
        <v>804.0257785459186</v>
      </c>
      <c r="AO48" s="104"/>
      <c r="AR48" s="31"/>
      <c r="AS48" s="25"/>
      <c r="AT48" s="29"/>
      <c r="AU48" s="30"/>
      <c r="AV48" s="85"/>
      <c r="AW48" s="24"/>
      <c r="AX48" s="23"/>
      <c r="AY48" s="7"/>
      <c r="AZ48" s="7"/>
    </row>
    <row r="49" spans="1:52" ht="12.75" customHeight="1">
      <c r="A49" s="103"/>
      <c r="B49" s="38">
        <f t="shared" si="1"/>
        <v>801.1043037007654</v>
      </c>
      <c r="C49" s="197">
        <f t="shared" si="2"/>
        <v>-0.5939993825678187</v>
      </c>
      <c r="D49" s="198"/>
      <c r="E49" s="199">
        <f t="shared" si="24"/>
        <v>-0.04949994854731822</v>
      </c>
      <c r="F49" s="200"/>
      <c r="G49" s="201" t="s">
        <v>93</v>
      </c>
      <c r="H49" s="202"/>
      <c r="I49" s="38">
        <v>12</v>
      </c>
      <c r="J49" s="38">
        <f t="shared" si="4"/>
        <v>801.6983030833333</v>
      </c>
      <c r="K49" s="197">
        <f t="shared" si="15"/>
        <v>-0.5947739999999874</v>
      </c>
      <c r="L49" s="198"/>
      <c r="M49" s="199">
        <f t="shared" si="25"/>
        <v>-0.04956449999999895</v>
      </c>
      <c r="N49" s="200"/>
      <c r="O49" s="201" t="s">
        <v>93</v>
      </c>
      <c r="P49" s="202"/>
      <c r="Q49" s="38">
        <v>12</v>
      </c>
      <c r="R49" s="132">
        <f t="shared" si="22"/>
        <v>802.2930770833333</v>
      </c>
      <c r="S49" s="39">
        <v>0</v>
      </c>
      <c r="T49" s="83">
        <f t="shared" si="28"/>
        <v>174175</v>
      </c>
      <c r="U49" s="94"/>
      <c r="V49" s="83">
        <f t="shared" si="29"/>
        <v>174175</v>
      </c>
      <c r="W49" s="141">
        <v>0</v>
      </c>
      <c r="X49" s="132">
        <f t="shared" si="21"/>
        <v>802.4763114583334</v>
      </c>
      <c r="Y49" s="38">
        <v>12</v>
      </c>
      <c r="Z49" s="201" t="s">
        <v>70</v>
      </c>
      <c r="AA49" s="202"/>
      <c r="AB49" s="199">
        <f t="shared" si="26"/>
        <v>0.05219702946523335</v>
      </c>
      <c r="AC49" s="200"/>
      <c r="AD49" s="197">
        <f t="shared" si="23"/>
        <v>0.6263643535828002</v>
      </c>
      <c r="AE49" s="198"/>
      <c r="AF49" s="38">
        <f t="shared" si="8"/>
        <v>803.1026758119161</v>
      </c>
      <c r="AG49" s="38">
        <v>12</v>
      </c>
      <c r="AH49" s="201" t="s">
        <v>70</v>
      </c>
      <c r="AI49" s="202"/>
      <c r="AJ49" s="199">
        <f t="shared" si="27"/>
        <v>0.05224499999999825</v>
      </c>
      <c r="AK49" s="200"/>
      <c r="AL49" s="197">
        <f t="shared" si="19"/>
        <v>0.626939999999979</v>
      </c>
      <c r="AM49" s="198"/>
      <c r="AN49" s="38">
        <f t="shared" si="9"/>
        <v>803.7296158119161</v>
      </c>
      <c r="AO49" s="104"/>
      <c r="AR49" s="27"/>
      <c r="AS49" s="17"/>
      <c r="AT49" s="17"/>
      <c r="AU49" s="18"/>
      <c r="AV49" s="69"/>
      <c r="AW49" s="18"/>
      <c r="AX49" s="7"/>
      <c r="AY49" s="7"/>
      <c r="AZ49" s="7"/>
    </row>
    <row r="50" spans="1:52" ht="12.75" customHeight="1">
      <c r="A50" s="103"/>
      <c r="B50" s="38">
        <f t="shared" si="1"/>
        <v>800.9715049764346</v>
      </c>
      <c r="C50" s="197">
        <f t="shared" si="2"/>
        <v>-0.5487210235653144</v>
      </c>
      <c r="D50" s="198"/>
      <c r="E50" s="199">
        <f t="shared" si="24"/>
        <v>-0.0457267519637762</v>
      </c>
      <c r="F50" s="200"/>
      <c r="G50" s="201" t="s">
        <v>93</v>
      </c>
      <c r="H50" s="202"/>
      <c r="I50" s="38">
        <v>12</v>
      </c>
      <c r="J50" s="38">
        <f t="shared" si="4"/>
        <v>801.520226</v>
      </c>
      <c r="K50" s="197">
        <f t="shared" si="15"/>
        <v>-0.5497739999999874</v>
      </c>
      <c r="L50" s="198"/>
      <c r="M50" s="199">
        <f t="shared" si="25"/>
        <v>-0.04581449999999895</v>
      </c>
      <c r="N50" s="200"/>
      <c r="O50" s="201" t="s">
        <v>93</v>
      </c>
      <c r="P50" s="202"/>
      <c r="Q50" s="38">
        <v>12</v>
      </c>
      <c r="R50" s="132">
        <f t="shared" si="22"/>
        <v>802.0699999999999</v>
      </c>
      <c r="S50" s="39">
        <v>0</v>
      </c>
      <c r="T50" s="131">
        <f t="shared" si="28"/>
        <v>174200</v>
      </c>
      <c r="U50" s="94"/>
      <c r="V50" s="131">
        <f t="shared" si="29"/>
        <v>174200</v>
      </c>
      <c r="W50" s="141">
        <v>0</v>
      </c>
      <c r="X50" s="132">
        <f t="shared" si="21"/>
        <v>802.25435</v>
      </c>
      <c r="Y50" s="38">
        <v>12</v>
      </c>
      <c r="Z50" s="201" t="s">
        <v>70</v>
      </c>
      <c r="AA50" s="202"/>
      <c r="AB50" s="199">
        <f t="shared" si="26"/>
        <v>0.04842383288169133</v>
      </c>
      <c r="AC50" s="200"/>
      <c r="AD50" s="197">
        <f t="shared" si="23"/>
        <v>0.581085994580296</v>
      </c>
      <c r="AE50" s="198"/>
      <c r="AF50" s="38">
        <f t="shared" si="8"/>
        <v>802.8354359945804</v>
      </c>
      <c r="AG50" s="38">
        <v>12</v>
      </c>
      <c r="AH50" s="201" t="s">
        <v>70</v>
      </c>
      <c r="AI50" s="202"/>
      <c r="AJ50" s="199">
        <f t="shared" si="27"/>
        <v>0.048494999999998255</v>
      </c>
      <c r="AK50" s="200"/>
      <c r="AL50" s="197">
        <f t="shared" si="19"/>
        <v>0.581939999999979</v>
      </c>
      <c r="AM50" s="198"/>
      <c r="AN50" s="38">
        <f t="shared" si="9"/>
        <v>803.4173759945804</v>
      </c>
      <c r="AO50" s="104"/>
      <c r="AR50" s="28">
        <v>173436.75</v>
      </c>
      <c r="AS50" s="22" t="s">
        <v>24</v>
      </c>
      <c r="AT50" s="11"/>
      <c r="AU50" s="12"/>
      <c r="AV50" s="159">
        <v>200</v>
      </c>
      <c r="AW50" s="22" t="s">
        <v>25</v>
      </c>
      <c r="AX50" s="7"/>
      <c r="AY50" s="7"/>
      <c r="AZ50" s="7"/>
    </row>
    <row r="51" spans="1:52" ht="12.75" customHeight="1">
      <c r="A51" s="103"/>
      <c r="B51" s="38">
        <f t="shared" si="1"/>
        <v>800.8317833354372</v>
      </c>
      <c r="C51" s="197">
        <f t="shared" si="2"/>
        <v>-0.5034426645628102</v>
      </c>
      <c r="D51" s="198"/>
      <c r="E51" s="199">
        <f t="shared" si="24"/>
        <v>-0.04195355538023418</v>
      </c>
      <c r="F51" s="200"/>
      <c r="G51" s="201" t="s">
        <v>93</v>
      </c>
      <c r="H51" s="202"/>
      <c r="I51" s="38">
        <v>12</v>
      </c>
      <c r="J51" s="38">
        <f t="shared" si="4"/>
        <v>801.335226</v>
      </c>
      <c r="K51" s="197">
        <f t="shared" si="15"/>
        <v>-0.5047739999999874</v>
      </c>
      <c r="L51" s="198"/>
      <c r="M51" s="199">
        <f t="shared" si="25"/>
        <v>-0.04206449999999895</v>
      </c>
      <c r="N51" s="200"/>
      <c r="O51" s="201" t="s">
        <v>93</v>
      </c>
      <c r="P51" s="202"/>
      <c r="Q51" s="38">
        <v>12</v>
      </c>
      <c r="R51" s="38">
        <f>$AR$72+($AV$69*($T51-$AR$71))</f>
        <v>801.84</v>
      </c>
      <c r="S51" s="39">
        <v>0</v>
      </c>
      <c r="T51" s="83">
        <f t="shared" si="28"/>
        <v>174225</v>
      </c>
      <c r="U51" s="94"/>
      <c r="V51" s="83">
        <f t="shared" si="29"/>
        <v>174225</v>
      </c>
      <c r="W51" s="141">
        <v>0</v>
      </c>
      <c r="X51" s="38">
        <f>$AR$31+($AV$28*($V51-$AR$30))</f>
        <v>802.0242999999999</v>
      </c>
      <c r="Y51" s="38">
        <v>12</v>
      </c>
      <c r="Z51" s="201" t="s">
        <v>70</v>
      </c>
      <c r="AA51" s="202"/>
      <c r="AB51" s="199">
        <f t="shared" si="26"/>
        <v>0.04465063629814931</v>
      </c>
      <c r="AC51" s="200"/>
      <c r="AD51" s="197">
        <f t="shared" si="23"/>
        <v>0.5358076355777918</v>
      </c>
      <c r="AE51" s="198"/>
      <c r="AF51" s="38">
        <f t="shared" si="8"/>
        <v>802.5601076355778</v>
      </c>
      <c r="AG51" s="38">
        <v>12</v>
      </c>
      <c r="AH51" s="201" t="s">
        <v>70</v>
      </c>
      <c r="AI51" s="202"/>
      <c r="AJ51" s="199">
        <f t="shared" si="27"/>
        <v>0.04474499999999825</v>
      </c>
      <c r="AK51" s="200"/>
      <c r="AL51" s="197">
        <f t="shared" si="19"/>
        <v>0.536939999999979</v>
      </c>
      <c r="AM51" s="198"/>
      <c r="AN51" s="38">
        <f t="shared" si="9"/>
        <v>803.0970476355777</v>
      </c>
      <c r="AO51" s="104"/>
      <c r="AR51" s="31">
        <v>805.5691</v>
      </c>
      <c r="AS51" s="22" t="s">
        <v>26</v>
      </c>
      <c r="AT51" s="11"/>
      <c r="AU51" s="12"/>
      <c r="AV51" s="160">
        <v>-0.008081</v>
      </c>
      <c r="AW51" s="25" t="s">
        <v>22</v>
      </c>
      <c r="AX51" s="7"/>
      <c r="AY51" s="7"/>
      <c r="AZ51" s="7"/>
    </row>
    <row r="52" spans="1:52" ht="12.75" customHeight="1">
      <c r="A52" s="103"/>
      <c r="B52" s="38">
        <f t="shared" si="1"/>
        <v>800.6920616944396</v>
      </c>
      <c r="C52" s="197">
        <f t="shared" si="2"/>
        <v>-0.458164305560306</v>
      </c>
      <c r="D52" s="198"/>
      <c r="E52" s="199">
        <f t="shared" si="24"/>
        <v>-0.03818035879669217</v>
      </c>
      <c r="F52" s="200"/>
      <c r="G52" s="201" t="s">
        <v>93</v>
      </c>
      <c r="H52" s="202"/>
      <c r="I52" s="38">
        <v>12</v>
      </c>
      <c r="J52" s="38">
        <f t="shared" si="4"/>
        <v>801.150226</v>
      </c>
      <c r="K52" s="197">
        <f t="shared" si="15"/>
        <v>-0.45977399999998747</v>
      </c>
      <c r="L52" s="198"/>
      <c r="M52" s="199">
        <f t="shared" si="25"/>
        <v>-0.038314499999998954</v>
      </c>
      <c r="N52" s="200"/>
      <c r="O52" s="201" t="s">
        <v>93</v>
      </c>
      <c r="P52" s="202"/>
      <c r="Q52" s="38">
        <v>12</v>
      </c>
      <c r="R52" s="38">
        <f aca="true" t="shared" si="30" ref="R52:R64">$AR$72+($AV$69*($T52-$AR$71))</f>
        <v>801.61</v>
      </c>
      <c r="S52" s="39">
        <v>0</v>
      </c>
      <c r="T52" s="83">
        <f t="shared" si="28"/>
        <v>174250</v>
      </c>
      <c r="U52" s="94"/>
      <c r="V52" s="83">
        <f t="shared" si="29"/>
        <v>174250</v>
      </c>
      <c r="W52" s="141">
        <v>0</v>
      </c>
      <c r="X52" s="38">
        <f aca="true" t="shared" si="31" ref="X52:X64">$AR$31+($AV$28*($V52-$AR$30))</f>
        <v>801.7942999999999</v>
      </c>
      <c r="Y52" s="38">
        <v>12</v>
      </c>
      <c r="Z52" s="201" t="s">
        <v>70</v>
      </c>
      <c r="AA52" s="202"/>
      <c r="AB52" s="199">
        <f t="shared" si="26"/>
        <v>0.04087743971460729</v>
      </c>
      <c r="AC52" s="200"/>
      <c r="AD52" s="197">
        <f t="shared" si="23"/>
        <v>0.4905292765752875</v>
      </c>
      <c r="AE52" s="198"/>
      <c r="AF52" s="38">
        <f t="shared" si="8"/>
        <v>802.2848292765752</v>
      </c>
      <c r="AG52" s="38">
        <v>12</v>
      </c>
      <c r="AH52" s="201" t="s">
        <v>70</v>
      </c>
      <c r="AI52" s="202"/>
      <c r="AJ52" s="199">
        <f t="shared" si="27"/>
        <v>0.040994999999998255</v>
      </c>
      <c r="AK52" s="200"/>
      <c r="AL52" s="197">
        <f t="shared" si="19"/>
        <v>0.49193999999997906</v>
      </c>
      <c r="AM52" s="198"/>
      <c r="AN52" s="38">
        <f t="shared" si="9"/>
        <v>802.7767692765752</v>
      </c>
      <c r="AO52" s="104"/>
      <c r="AR52" s="28">
        <v>173536.75</v>
      </c>
      <c r="AS52" s="22" t="s">
        <v>21</v>
      </c>
      <c r="AT52" s="11"/>
      <c r="AU52" s="12"/>
      <c r="AV52" s="160">
        <v>-0.002554</v>
      </c>
      <c r="AW52" s="25" t="s">
        <v>27</v>
      </c>
      <c r="AX52" s="7"/>
      <c r="AY52" s="7"/>
      <c r="AZ52" s="7"/>
    </row>
    <row r="53" spans="1:52" ht="12.75" customHeight="1">
      <c r="A53" s="103"/>
      <c r="B53" s="38">
        <f t="shared" si="1"/>
        <v>800.5523400534422</v>
      </c>
      <c r="C53" s="197">
        <f t="shared" si="2"/>
        <v>-0.41288594655780175</v>
      </c>
      <c r="D53" s="198"/>
      <c r="E53" s="199">
        <f t="shared" si="24"/>
        <v>-0.03440716221315015</v>
      </c>
      <c r="F53" s="200"/>
      <c r="G53" s="201" t="s">
        <v>93</v>
      </c>
      <c r="H53" s="202"/>
      <c r="I53" s="38">
        <v>12</v>
      </c>
      <c r="J53" s="38">
        <f t="shared" si="4"/>
        <v>800.965226</v>
      </c>
      <c r="K53" s="197">
        <f t="shared" si="15"/>
        <v>-0.4147739999999875</v>
      </c>
      <c r="L53" s="198"/>
      <c r="M53" s="199">
        <f t="shared" si="25"/>
        <v>-0.03456449999999896</v>
      </c>
      <c r="N53" s="200"/>
      <c r="O53" s="201" t="s">
        <v>93</v>
      </c>
      <c r="P53" s="202"/>
      <c r="Q53" s="38">
        <v>12</v>
      </c>
      <c r="R53" s="38">
        <f t="shared" si="30"/>
        <v>801.38</v>
      </c>
      <c r="S53" s="39">
        <v>0</v>
      </c>
      <c r="T53" s="83">
        <f t="shared" si="28"/>
        <v>174275</v>
      </c>
      <c r="U53" s="94"/>
      <c r="V53" s="83">
        <f t="shared" si="29"/>
        <v>174275</v>
      </c>
      <c r="W53" s="141">
        <v>0</v>
      </c>
      <c r="X53" s="38">
        <f t="shared" si="31"/>
        <v>801.5642999999999</v>
      </c>
      <c r="Y53" s="38">
        <v>12</v>
      </c>
      <c r="Z53" s="201" t="s">
        <v>70</v>
      </c>
      <c r="AA53" s="202"/>
      <c r="AB53" s="199">
        <f t="shared" si="26"/>
        <v>0.03710424313106528</v>
      </c>
      <c r="AC53" s="200"/>
      <c r="AD53" s="197">
        <f t="shared" si="23"/>
        <v>0.44525091757278334</v>
      </c>
      <c r="AE53" s="198"/>
      <c r="AF53" s="38">
        <f t="shared" si="8"/>
        <v>802.0095509175727</v>
      </c>
      <c r="AG53" s="38">
        <v>12</v>
      </c>
      <c r="AH53" s="201" t="s">
        <v>70</v>
      </c>
      <c r="AI53" s="202"/>
      <c r="AJ53" s="199">
        <f t="shared" si="27"/>
        <v>0.03724499999999825</v>
      </c>
      <c r="AK53" s="200"/>
      <c r="AL53" s="197">
        <f t="shared" si="19"/>
        <v>0.446939999999979</v>
      </c>
      <c r="AM53" s="198"/>
      <c r="AN53" s="38">
        <f t="shared" si="9"/>
        <v>802.4564909175726</v>
      </c>
      <c r="AO53" s="104"/>
      <c r="AR53" s="31">
        <v>804.761</v>
      </c>
      <c r="AS53" s="22" t="s">
        <v>23</v>
      </c>
      <c r="AT53" s="11"/>
      <c r="AU53" s="12"/>
      <c r="AV53" s="51"/>
      <c r="AW53" s="18"/>
      <c r="AX53" s="7"/>
      <c r="AY53" s="7"/>
      <c r="AZ53" s="7"/>
    </row>
    <row r="54" spans="1:52" ht="12.75" customHeight="1">
      <c r="A54" s="103"/>
      <c r="B54" s="38">
        <f t="shared" si="1"/>
        <v>800.4126184124448</v>
      </c>
      <c r="C54" s="197">
        <f t="shared" si="2"/>
        <v>-0.36760758755529754</v>
      </c>
      <c r="D54" s="198"/>
      <c r="E54" s="199">
        <f t="shared" si="24"/>
        <v>-0.03063396562960813</v>
      </c>
      <c r="F54" s="200"/>
      <c r="G54" s="201" t="s">
        <v>93</v>
      </c>
      <c r="H54" s="202"/>
      <c r="I54" s="38">
        <v>12</v>
      </c>
      <c r="J54" s="38">
        <f t="shared" si="4"/>
        <v>800.7802260000001</v>
      </c>
      <c r="K54" s="197">
        <f t="shared" si="15"/>
        <v>-0.36977399999998745</v>
      </c>
      <c r="L54" s="198"/>
      <c r="M54" s="199">
        <f t="shared" si="25"/>
        <v>-0.030814499999998954</v>
      </c>
      <c r="N54" s="200"/>
      <c r="O54" s="201" t="s">
        <v>93</v>
      </c>
      <c r="P54" s="202"/>
      <c r="Q54" s="38">
        <v>12</v>
      </c>
      <c r="R54" s="38">
        <f t="shared" si="30"/>
        <v>801.1500000000001</v>
      </c>
      <c r="S54" s="39">
        <v>0</v>
      </c>
      <c r="T54" s="83">
        <f t="shared" si="28"/>
        <v>174300</v>
      </c>
      <c r="U54" s="94"/>
      <c r="V54" s="83">
        <f t="shared" si="29"/>
        <v>174300</v>
      </c>
      <c r="W54" s="141">
        <v>0</v>
      </c>
      <c r="X54" s="38">
        <f t="shared" si="31"/>
        <v>801.3343</v>
      </c>
      <c r="Y54" s="38">
        <v>12</v>
      </c>
      <c r="Z54" s="201" t="s">
        <v>70</v>
      </c>
      <c r="AA54" s="202"/>
      <c r="AB54" s="199">
        <f t="shared" si="26"/>
        <v>0.033331046547523266</v>
      </c>
      <c r="AC54" s="200"/>
      <c r="AD54" s="197">
        <f t="shared" si="23"/>
        <v>0.3999725585702792</v>
      </c>
      <c r="AE54" s="198"/>
      <c r="AF54" s="38">
        <f t="shared" si="8"/>
        <v>801.7342725585703</v>
      </c>
      <c r="AG54" s="38">
        <v>12</v>
      </c>
      <c r="AH54" s="201" t="s">
        <v>70</v>
      </c>
      <c r="AI54" s="202"/>
      <c r="AJ54" s="199">
        <f t="shared" si="27"/>
        <v>0.033494999999998255</v>
      </c>
      <c r="AK54" s="200"/>
      <c r="AL54" s="197">
        <f t="shared" si="19"/>
        <v>0.4019399999999791</v>
      </c>
      <c r="AM54" s="198"/>
      <c r="AN54" s="38">
        <f t="shared" si="9"/>
        <v>802.1362125585703</v>
      </c>
      <c r="AO54" s="104"/>
      <c r="AR54" s="28">
        <v>173636.75</v>
      </c>
      <c r="AS54" s="22" t="s">
        <v>28</v>
      </c>
      <c r="AT54" s="11"/>
      <c r="AU54" s="12"/>
      <c r="AV54" s="51"/>
      <c r="AW54" s="18"/>
      <c r="AX54" s="7"/>
      <c r="AY54" s="7"/>
      <c r="AZ54" s="7"/>
    </row>
    <row r="55" spans="1:52" ht="12.75" customHeight="1">
      <c r="A55" s="103"/>
      <c r="B55" s="38">
        <f t="shared" si="1"/>
        <v>800.2728967714473</v>
      </c>
      <c r="C55" s="197">
        <f t="shared" si="2"/>
        <v>-0.3223292285527934</v>
      </c>
      <c r="D55" s="198"/>
      <c r="E55" s="199">
        <f t="shared" si="24"/>
        <v>-0.026860769046066116</v>
      </c>
      <c r="F55" s="200"/>
      <c r="G55" s="201" t="s">
        <v>93</v>
      </c>
      <c r="H55" s="202"/>
      <c r="I55" s="38">
        <v>12</v>
      </c>
      <c r="J55" s="38">
        <f t="shared" si="4"/>
        <v>800.5952260000001</v>
      </c>
      <c r="K55" s="197">
        <f t="shared" si="15"/>
        <v>-0.3247739999999874</v>
      </c>
      <c r="L55" s="198"/>
      <c r="M55" s="199">
        <f t="shared" si="25"/>
        <v>-0.02706449999999895</v>
      </c>
      <c r="N55" s="200"/>
      <c r="O55" s="201" t="s">
        <v>93</v>
      </c>
      <c r="P55" s="202"/>
      <c r="Q55" s="38">
        <v>12</v>
      </c>
      <c r="R55" s="38">
        <f t="shared" si="30"/>
        <v>800.9200000000001</v>
      </c>
      <c r="S55" s="39">
        <v>0</v>
      </c>
      <c r="T55" s="83">
        <f t="shared" si="28"/>
        <v>174325</v>
      </c>
      <c r="U55" s="94"/>
      <c r="V55" s="83">
        <f t="shared" si="29"/>
        <v>174325</v>
      </c>
      <c r="W55" s="141">
        <v>0</v>
      </c>
      <c r="X55" s="38">
        <f t="shared" si="31"/>
        <v>801.1043</v>
      </c>
      <c r="Y55" s="38">
        <v>12</v>
      </c>
      <c r="Z55" s="201" t="s">
        <v>70</v>
      </c>
      <c r="AA55" s="202"/>
      <c r="AB55" s="199">
        <f t="shared" si="26"/>
        <v>0.029557849963981243</v>
      </c>
      <c r="AC55" s="200"/>
      <c r="AD55" s="197">
        <f t="shared" si="23"/>
        <v>0.3546941995677749</v>
      </c>
      <c r="AE55" s="198"/>
      <c r="AF55" s="38">
        <f t="shared" si="8"/>
        <v>801.4589941995678</v>
      </c>
      <c r="AG55" s="38">
        <v>12</v>
      </c>
      <c r="AH55" s="201" t="s">
        <v>70</v>
      </c>
      <c r="AI55" s="202"/>
      <c r="AJ55" s="199">
        <f t="shared" si="27"/>
        <v>0.029744999999998255</v>
      </c>
      <c r="AK55" s="200"/>
      <c r="AL55" s="197">
        <f t="shared" si="19"/>
        <v>0.35693999999997905</v>
      </c>
      <c r="AM55" s="198"/>
      <c r="AN55" s="38">
        <f t="shared" si="9"/>
        <v>801.8159341995678</v>
      </c>
      <c r="AO55" s="104"/>
      <c r="AR55" s="31">
        <v>804.5055</v>
      </c>
      <c r="AS55" s="22" t="s">
        <v>29</v>
      </c>
      <c r="AT55" s="11"/>
      <c r="AU55" s="12"/>
      <c r="AV55" s="51"/>
      <c r="AW55" s="18"/>
      <c r="AX55" s="7"/>
      <c r="AY55" s="7"/>
      <c r="AZ55" s="7"/>
    </row>
    <row r="56" spans="1:52" ht="12.75" customHeight="1">
      <c r="A56" s="103"/>
      <c r="B56" s="38">
        <f t="shared" si="1"/>
        <v>800.1331751304498</v>
      </c>
      <c r="C56" s="197">
        <f t="shared" si="2"/>
        <v>-0.2770508695502891</v>
      </c>
      <c r="D56" s="198"/>
      <c r="E56" s="199">
        <f t="shared" si="24"/>
        <v>-0.023087572462524096</v>
      </c>
      <c r="F56" s="200"/>
      <c r="G56" s="201" t="s">
        <v>93</v>
      </c>
      <c r="H56" s="202"/>
      <c r="I56" s="38">
        <v>12</v>
      </c>
      <c r="J56" s="38">
        <f t="shared" si="4"/>
        <v>800.4102260000001</v>
      </c>
      <c r="K56" s="197">
        <f t="shared" si="15"/>
        <v>-0.2797739999999874</v>
      </c>
      <c r="L56" s="198"/>
      <c r="M56" s="199">
        <f t="shared" si="25"/>
        <v>-0.023314499999998954</v>
      </c>
      <c r="N56" s="200"/>
      <c r="O56" s="201" t="s">
        <v>93</v>
      </c>
      <c r="P56" s="202"/>
      <c r="Q56" s="38">
        <v>12</v>
      </c>
      <c r="R56" s="38">
        <f t="shared" si="30"/>
        <v>800.69</v>
      </c>
      <c r="S56" s="39">
        <v>0</v>
      </c>
      <c r="T56" s="83">
        <f t="shared" si="28"/>
        <v>174350</v>
      </c>
      <c r="U56" s="94"/>
      <c r="V56" s="83">
        <f t="shared" si="29"/>
        <v>174350</v>
      </c>
      <c r="W56" s="141">
        <v>0</v>
      </c>
      <c r="X56" s="38">
        <f t="shared" si="31"/>
        <v>800.8743</v>
      </c>
      <c r="Y56" s="38">
        <v>12</v>
      </c>
      <c r="Z56" s="201" t="s">
        <v>70</v>
      </c>
      <c r="AA56" s="202"/>
      <c r="AB56" s="199">
        <f t="shared" si="26"/>
        <v>0.025784653380439226</v>
      </c>
      <c r="AC56" s="200"/>
      <c r="AD56" s="197">
        <f t="shared" si="23"/>
        <v>0.3094158405652707</v>
      </c>
      <c r="AE56" s="198"/>
      <c r="AF56" s="38">
        <f t="shared" si="8"/>
        <v>801.1837158405652</v>
      </c>
      <c r="AG56" s="38">
        <v>12</v>
      </c>
      <c r="AH56" s="201" t="s">
        <v>70</v>
      </c>
      <c r="AI56" s="202"/>
      <c r="AJ56" s="199">
        <f t="shared" si="27"/>
        <v>0.025994999999998256</v>
      </c>
      <c r="AK56" s="200"/>
      <c r="AL56" s="197">
        <f t="shared" si="19"/>
        <v>0.31193999999997907</v>
      </c>
      <c r="AM56" s="198"/>
      <c r="AN56" s="38">
        <f t="shared" si="9"/>
        <v>801.4956558405652</v>
      </c>
      <c r="AO56" s="104"/>
      <c r="AR56" s="32"/>
      <c r="AS56" s="26"/>
      <c r="AT56" s="11"/>
      <c r="AU56" s="12"/>
      <c r="AV56" s="51"/>
      <c r="AW56" s="18"/>
      <c r="AX56" s="7"/>
      <c r="AY56" s="7"/>
      <c r="AZ56" s="7"/>
    </row>
    <row r="57" spans="1:52" ht="12.75" customHeight="1">
      <c r="A57" s="103"/>
      <c r="B57" s="38">
        <f t="shared" si="1"/>
        <v>799.9934534894522</v>
      </c>
      <c r="C57" s="197">
        <f t="shared" si="2"/>
        <v>-0.23177251054778492</v>
      </c>
      <c r="D57" s="198"/>
      <c r="E57" s="199">
        <f t="shared" si="24"/>
        <v>-0.019314375878982076</v>
      </c>
      <c r="F57" s="200"/>
      <c r="G57" s="201" t="s">
        <v>93</v>
      </c>
      <c r="H57" s="202"/>
      <c r="I57" s="38">
        <v>12</v>
      </c>
      <c r="J57" s="38">
        <f t="shared" si="4"/>
        <v>800.225226</v>
      </c>
      <c r="K57" s="197">
        <f t="shared" si="15"/>
        <v>-0.2347739999999874</v>
      </c>
      <c r="L57" s="198"/>
      <c r="M57" s="199">
        <f t="shared" si="25"/>
        <v>-0.01956449999999895</v>
      </c>
      <c r="N57" s="200"/>
      <c r="O57" s="201" t="s">
        <v>93</v>
      </c>
      <c r="P57" s="202"/>
      <c r="Q57" s="38">
        <v>12</v>
      </c>
      <c r="R57" s="38">
        <f t="shared" si="30"/>
        <v>800.46</v>
      </c>
      <c r="S57" s="39">
        <v>0</v>
      </c>
      <c r="T57" s="83">
        <f t="shared" si="28"/>
        <v>174375</v>
      </c>
      <c r="U57" s="94"/>
      <c r="V57" s="83">
        <f t="shared" si="29"/>
        <v>174375</v>
      </c>
      <c r="W57" s="141">
        <v>0</v>
      </c>
      <c r="X57" s="38">
        <f t="shared" si="31"/>
        <v>800.6442999999999</v>
      </c>
      <c r="Y57" s="38">
        <v>12</v>
      </c>
      <c r="Z57" s="201" t="s">
        <v>70</v>
      </c>
      <c r="AA57" s="202"/>
      <c r="AB57" s="199">
        <f t="shared" si="26"/>
        <v>0.022011456796897207</v>
      </c>
      <c r="AC57" s="200"/>
      <c r="AD57" s="197">
        <f t="shared" si="23"/>
        <v>0.2641374815627665</v>
      </c>
      <c r="AE57" s="198"/>
      <c r="AF57" s="38">
        <f t="shared" si="8"/>
        <v>800.9084374815627</v>
      </c>
      <c r="AG57" s="38">
        <v>12</v>
      </c>
      <c r="AH57" s="201" t="s">
        <v>70</v>
      </c>
      <c r="AI57" s="202"/>
      <c r="AJ57" s="199">
        <f t="shared" si="27"/>
        <v>0.022244999999998252</v>
      </c>
      <c r="AK57" s="200"/>
      <c r="AL57" s="197">
        <f t="shared" si="19"/>
        <v>0.266939999999979</v>
      </c>
      <c r="AM57" s="198"/>
      <c r="AN57" s="38">
        <f t="shared" si="9"/>
        <v>801.1753774815627</v>
      </c>
      <c r="AO57" s="104"/>
      <c r="AR57" s="27" t="s">
        <v>30</v>
      </c>
      <c r="AS57" s="26"/>
      <c r="AT57" s="11"/>
      <c r="AU57" s="12"/>
      <c r="AV57" s="51"/>
      <c r="AW57" s="18"/>
      <c r="AX57" s="7"/>
      <c r="AY57" s="7"/>
      <c r="AZ57" s="7"/>
    </row>
    <row r="58" spans="1:41" ht="12.75" customHeight="1">
      <c r="A58" s="103"/>
      <c r="B58" s="38">
        <f t="shared" si="1"/>
        <v>799.8707220000001</v>
      </c>
      <c r="C58" s="197">
        <f t="shared" si="2"/>
        <v>-0.192</v>
      </c>
      <c r="D58" s="198"/>
      <c r="E58" s="208">
        <v>-0.016</v>
      </c>
      <c r="F58" s="209"/>
      <c r="G58" s="201" t="s">
        <v>93</v>
      </c>
      <c r="H58" s="202"/>
      <c r="I58" s="38">
        <v>12</v>
      </c>
      <c r="J58" s="38">
        <f t="shared" si="4"/>
        <v>800.0627220000001</v>
      </c>
      <c r="K58" s="197">
        <f t="shared" si="15"/>
        <v>-0.19524600000000208</v>
      </c>
      <c r="L58" s="198"/>
      <c r="M58" s="199">
        <f t="shared" si="25"/>
        <v>-0.016270500000000174</v>
      </c>
      <c r="N58" s="200"/>
      <c r="O58" s="201" t="s">
        <v>93</v>
      </c>
      <c r="P58" s="202"/>
      <c r="Q58" s="38">
        <v>12</v>
      </c>
      <c r="R58" s="38">
        <f t="shared" si="30"/>
        <v>800.2579680000001</v>
      </c>
      <c r="S58" s="39">
        <v>0</v>
      </c>
      <c r="T58" s="166">
        <v>174396.96</v>
      </c>
      <c r="U58" s="94"/>
      <c r="V58" s="83">
        <f t="shared" si="29"/>
        <v>174400</v>
      </c>
      <c r="W58" s="141">
        <v>0</v>
      </c>
      <c r="X58" s="38">
        <f t="shared" si="31"/>
        <v>800.4142999999999</v>
      </c>
      <c r="Y58" s="38">
        <v>12</v>
      </c>
      <c r="Z58" s="201" t="s">
        <v>70</v>
      </c>
      <c r="AA58" s="202"/>
      <c r="AB58" s="199">
        <f t="shared" si="26"/>
        <v>0.018238260213355194</v>
      </c>
      <c r="AC58" s="200"/>
      <c r="AD58" s="197">
        <f t="shared" si="23"/>
        <v>0.21885912256026233</v>
      </c>
      <c r="AE58" s="198"/>
      <c r="AF58" s="38">
        <f t="shared" si="8"/>
        <v>800.6331591225602</v>
      </c>
      <c r="AG58" s="38">
        <v>12</v>
      </c>
      <c r="AH58" s="201" t="s">
        <v>70</v>
      </c>
      <c r="AI58" s="202"/>
      <c r="AJ58" s="199">
        <f t="shared" si="27"/>
        <v>0.018494999999998256</v>
      </c>
      <c r="AK58" s="200"/>
      <c r="AL58" s="197">
        <f t="shared" si="19"/>
        <v>0.22193999999997907</v>
      </c>
      <c r="AM58" s="198"/>
      <c r="AN58" s="38">
        <f t="shared" si="9"/>
        <v>800.8550991225602</v>
      </c>
      <c r="AO58" s="104"/>
    </row>
    <row r="59" spans="1:41" ht="12.75" customHeight="1">
      <c r="A59" s="103"/>
      <c r="B59" s="38">
        <f t="shared" si="1"/>
        <v>799.8482260000001</v>
      </c>
      <c r="C59" s="197">
        <f t="shared" si="2"/>
        <v>-0.192</v>
      </c>
      <c r="D59" s="198"/>
      <c r="E59" s="205">
        <v>-0.016</v>
      </c>
      <c r="F59" s="202"/>
      <c r="G59" s="203"/>
      <c r="H59" s="204"/>
      <c r="I59" s="38">
        <v>12</v>
      </c>
      <c r="J59" s="38">
        <f t="shared" si="4"/>
        <v>800.0402260000001</v>
      </c>
      <c r="K59" s="197">
        <f t="shared" si="15"/>
        <v>-0.18977399999998745</v>
      </c>
      <c r="L59" s="198"/>
      <c r="M59" s="199">
        <f t="shared" si="25"/>
        <v>-0.015814499999998954</v>
      </c>
      <c r="N59" s="200"/>
      <c r="O59" s="201" t="s">
        <v>93</v>
      </c>
      <c r="P59" s="202"/>
      <c r="Q59" s="38">
        <v>12</v>
      </c>
      <c r="R59" s="38">
        <f t="shared" si="30"/>
        <v>800.23</v>
      </c>
      <c r="S59" s="39">
        <v>0</v>
      </c>
      <c r="T59" s="83">
        <f>T57+25</f>
        <v>174400</v>
      </c>
      <c r="U59" s="94"/>
      <c r="V59" s="175">
        <v>174414.83</v>
      </c>
      <c r="W59" s="141">
        <v>0</v>
      </c>
      <c r="X59" s="38">
        <f t="shared" si="31"/>
        <v>800.277864</v>
      </c>
      <c r="Y59" s="38">
        <v>12</v>
      </c>
      <c r="Z59" s="201" t="s">
        <v>70</v>
      </c>
      <c r="AA59" s="202"/>
      <c r="AB59" s="199">
        <f t="shared" si="26"/>
        <v>0.016</v>
      </c>
      <c r="AC59" s="200"/>
      <c r="AD59" s="197">
        <f t="shared" si="23"/>
        <v>0.192</v>
      </c>
      <c r="AE59" s="198"/>
      <c r="AF59" s="38">
        <f t="shared" si="8"/>
        <v>800.469864</v>
      </c>
      <c r="AG59" s="38">
        <v>12</v>
      </c>
      <c r="AH59" s="201" t="s">
        <v>70</v>
      </c>
      <c r="AI59" s="202"/>
      <c r="AJ59" s="199">
        <f t="shared" si="27"/>
        <v>0.016270500000000174</v>
      </c>
      <c r="AK59" s="200"/>
      <c r="AL59" s="197">
        <f t="shared" si="19"/>
        <v>0.19524600000000208</v>
      </c>
      <c r="AM59" s="198"/>
      <c r="AN59" s="38">
        <f t="shared" si="9"/>
        <v>800.66511</v>
      </c>
      <c r="AO59" s="104"/>
    </row>
    <row r="60" spans="1:41" ht="12.75" customHeight="1">
      <c r="A60" s="103"/>
      <c r="B60" s="38">
        <f t="shared" si="1"/>
        <v>799.663226</v>
      </c>
      <c r="C60" s="197">
        <f t="shared" si="2"/>
        <v>-0.192</v>
      </c>
      <c r="D60" s="198"/>
      <c r="E60" s="205">
        <v>-0.016</v>
      </c>
      <c r="F60" s="202"/>
      <c r="G60" s="203"/>
      <c r="H60" s="204"/>
      <c r="I60" s="38">
        <v>12</v>
      </c>
      <c r="J60" s="38">
        <f t="shared" si="4"/>
        <v>799.855226</v>
      </c>
      <c r="K60" s="197">
        <f t="shared" si="15"/>
        <v>-0.1447739999999874</v>
      </c>
      <c r="L60" s="198"/>
      <c r="M60" s="199">
        <f t="shared" si="25"/>
        <v>-0.012064499999998951</v>
      </c>
      <c r="N60" s="200"/>
      <c r="O60" s="201" t="s">
        <v>93</v>
      </c>
      <c r="P60" s="202"/>
      <c r="Q60" s="38">
        <v>12</v>
      </c>
      <c r="R60" s="38">
        <f t="shared" si="30"/>
        <v>800</v>
      </c>
      <c r="S60" s="39">
        <v>0</v>
      </c>
      <c r="T60" s="83">
        <f>T59+25</f>
        <v>174425</v>
      </c>
      <c r="U60" s="94"/>
      <c r="V60" s="83">
        <f>V58+25</f>
        <v>174425</v>
      </c>
      <c r="W60" s="141">
        <v>0</v>
      </c>
      <c r="X60" s="38">
        <f t="shared" si="31"/>
        <v>800.1842999999999</v>
      </c>
      <c r="Y60" s="38">
        <v>12</v>
      </c>
      <c r="Z60" s="203"/>
      <c r="AA60" s="204"/>
      <c r="AB60" s="206">
        <v>0.016</v>
      </c>
      <c r="AC60" s="207"/>
      <c r="AD60" s="197">
        <f t="shared" si="23"/>
        <v>0.192</v>
      </c>
      <c r="AE60" s="198"/>
      <c r="AF60" s="38">
        <f t="shared" si="8"/>
        <v>800.3762999999999</v>
      </c>
      <c r="AG60" s="38">
        <v>12</v>
      </c>
      <c r="AH60" s="201" t="s">
        <v>70</v>
      </c>
      <c r="AI60" s="202"/>
      <c r="AJ60" s="199">
        <f t="shared" si="27"/>
        <v>0.014744999999998253</v>
      </c>
      <c r="AK60" s="200"/>
      <c r="AL60" s="197">
        <f t="shared" si="19"/>
        <v>0.17693999999997903</v>
      </c>
      <c r="AM60" s="198"/>
      <c r="AN60" s="38">
        <f t="shared" si="9"/>
        <v>800.5532399999998</v>
      </c>
      <c r="AO60" s="104"/>
    </row>
    <row r="61" spans="1:41" ht="12.75" customHeight="1">
      <c r="A61" s="103"/>
      <c r="B61" s="38">
        <f t="shared" si="1"/>
        <v>799.4782260000001</v>
      </c>
      <c r="C61" s="197">
        <f t="shared" si="2"/>
        <v>-0.192</v>
      </c>
      <c r="D61" s="198"/>
      <c r="E61" s="205">
        <v>-0.016</v>
      </c>
      <c r="F61" s="202"/>
      <c r="G61" s="203"/>
      <c r="H61" s="204"/>
      <c r="I61" s="38">
        <v>12</v>
      </c>
      <c r="J61" s="38">
        <f t="shared" si="4"/>
        <v>799.6702260000001</v>
      </c>
      <c r="K61" s="197">
        <f t="shared" si="15"/>
        <v>-0.09977399999998746</v>
      </c>
      <c r="L61" s="198"/>
      <c r="M61" s="199">
        <f t="shared" si="25"/>
        <v>-0.008314499999998955</v>
      </c>
      <c r="N61" s="200"/>
      <c r="O61" s="201" t="s">
        <v>93</v>
      </c>
      <c r="P61" s="202"/>
      <c r="Q61" s="38">
        <v>12</v>
      </c>
      <c r="R61" s="38">
        <f t="shared" si="30"/>
        <v>799.7700000000001</v>
      </c>
      <c r="S61" s="39">
        <v>0</v>
      </c>
      <c r="T61" s="83">
        <f>T60+25</f>
        <v>174450</v>
      </c>
      <c r="U61" s="94"/>
      <c r="V61" s="83">
        <f>V60+25</f>
        <v>174450</v>
      </c>
      <c r="W61" s="141">
        <v>0</v>
      </c>
      <c r="X61" s="38">
        <f t="shared" si="31"/>
        <v>799.9543</v>
      </c>
      <c r="Y61" s="38">
        <v>12</v>
      </c>
      <c r="Z61" s="203"/>
      <c r="AA61" s="204"/>
      <c r="AB61" s="206">
        <v>0.016</v>
      </c>
      <c r="AC61" s="207"/>
      <c r="AD61" s="197">
        <f t="shared" si="23"/>
        <v>0.192</v>
      </c>
      <c r="AE61" s="198"/>
      <c r="AF61" s="38">
        <f t="shared" si="8"/>
        <v>800.1463</v>
      </c>
      <c r="AG61" s="38">
        <v>12</v>
      </c>
      <c r="AH61" s="201" t="s">
        <v>70</v>
      </c>
      <c r="AI61" s="202"/>
      <c r="AJ61" s="199">
        <f t="shared" si="27"/>
        <v>0.010994999999998256</v>
      </c>
      <c r="AK61" s="200"/>
      <c r="AL61" s="197">
        <f t="shared" si="19"/>
        <v>0.13193999999997907</v>
      </c>
      <c r="AM61" s="198"/>
      <c r="AN61" s="38">
        <f t="shared" si="9"/>
        <v>800.27824</v>
      </c>
      <c r="AO61" s="104"/>
    </row>
    <row r="62" spans="1:41" ht="12.75" customHeight="1">
      <c r="A62" s="103"/>
      <c r="B62" s="38">
        <f t="shared" si="1"/>
        <v>799.2932260000001</v>
      </c>
      <c r="C62" s="197">
        <f t="shared" si="2"/>
        <v>-0.192</v>
      </c>
      <c r="D62" s="198"/>
      <c r="E62" s="205">
        <v>-0.016</v>
      </c>
      <c r="F62" s="202"/>
      <c r="G62" s="203"/>
      <c r="H62" s="204"/>
      <c r="I62" s="38">
        <v>12</v>
      </c>
      <c r="J62" s="38">
        <f t="shared" si="4"/>
        <v>799.4852260000001</v>
      </c>
      <c r="K62" s="197">
        <f t="shared" si="15"/>
        <v>-0.0547739999999875</v>
      </c>
      <c r="L62" s="198"/>
      <c r="M62" s="199">
        <f t="shared" si="25"/>
        <v>-0.004564499999998958</v>
      </c>
      <c r="N62" s="200"/>
      <c r="O62" s="201" t="s">
        <v>93</v>
      </c>
      <c r="P62" s="202"/>
      <c r="Q62" s="38">
        <v>12</v>
      </c>
      <c r="R62" s="38">
        <f t="shared" si="30"/>
        <v>799.5400000000001</v>
      </c>
      <c r="S62" s="39">
        <v>0</v>
      </c>
      <c r="T62" s="83">
        <f>T61+25</f>
        <v>174475</v>
      </c>
      <c r="U62" s="94"/>
      <c r="V62" s="83">
        <f>V61+25</f>
        <v>174475</v>
      </c>
      <c r="W62" s="141">
        <v>0</v>
      </c>
      <c r="X62" s="38">
        <f t="shared" si="31"/>
        <v>799.7243</v>
      </c>
      <c r="Y62" s="38">
        <v>12</v>
      </c>
      <c r="Z62" s="203"/>
      <c r="AA62" s="204"/>
      <c r="AB62" s="206">
        <v>0.016</v>
      </c>
      <c r="AC62" s="207"/>
      <c r="AD62" s="197">
        <f t="shared" si="23"/>
        <v>0.192</v>
      </c>
      <c r="AE62" s="198"/>
      <c r="AF62" s="38">
        <f t="shared" si="8"/>
        <v>799.9163</v>
      </c>
      <c r="AG62" s="38">
        <v>12</v>
      </c>
      <c r="AH62" s="201" t="s">
        <v>70</v>
      </c>
      <c r="AI62" s="202"/>
      <c r="AJ62" s="199">
        <f t="shared" si="27"/>
        <v>0.007244999999998253</v>
      </c>
      <c r="AK62" s="200"/>
      <c r="AL62" s="197">
        <f t="shared" si="19"/>
        <v>0.08693999999997903</v>
      </c>
      <c r="AM62" s="198"/>
      <c r="AN62" s="38">
        <f t="shared" si="9"/>
        <v>800.00324</v>
      </c>
      <c r="AO62" s="104"/>
    </row>
    <row r="63" spans="1:52" ht="12.75" customHeight="1">
      <c r="A63" s="103"/>
      <c r="B63" s="38">
        <f t="shared" si="1"/>
        <v>799.1082260000001</v>
      </c>
      <c r="C63" s="197">
        <f t="shared" si="2"/>
        <v>-0.192</v>
      </c>
      <c r="D63" s="198"/>
      <c r="E63" s="205">
        <v>-0.016</v>
      </c>
      <c r="F63" s="202"/>
      <c r="G63" s="203"/>
      <c r="H63" s="204"/>
      <c r="I63" s="38">
        <v>12</v>
      </c>
      <c r="J63" s="38">
        <f t="shared" si="4"/>
        <v>799.3002260000001</v>
      </c>
      <c r="K63" s="197">
        <f t="shared" si="15"/>
        <v>-0.00977399999998746</v>
      </c>
      <c r="L63" s="198"/>
      <c r="M63" s="199">
        <f t="shared" si="25"/>
        <v>-0.000814499999998955</v>
      </c>
      <c r="N63" s="200"/>
      <c r="O63" s="201" t="s">
        <v>93</v>
      </c>
      <c r="P63" s="202"/>
      <c r="Q63" s="38">
        <v>12</v>
      </c>
      <c r="R63" s="38">
        <f t="shared" si="30"/>
        <v>799.3100000000001</v>
      </c>
      <c r="S63" s="39">
        <v>0</v>
      </c>
      <c r="T63" s="83">
        <f>T62+25</f>
        <v>174500</v>
      </c>
      <c r="U63" s="94"/>
      <c r="V63" s="83">
        <f>V62+25</f>
        <v>174500</v>
      </c>
      <c r="W63" s="141">
        <v>0</v>
      </c>
      <c r="X63" s="38">
        <f t="shared" si="31"/>
        <v>799.4943</v>
      </c>
      <c r="Y63" s="38">
        <v>12</v>
      </c>
      <c r="Z63" s="203"/>
      <c r="AA63" s="204"/>
      <c r="AB63" s="206">
        <v>0.016</v>
      </c>
      <c r="AC63" s="207"/>
      <c r="AD63" s="197">
        <f t="shared" si="23"/>
        <v>0.192</v>
      </c>
      <c r="AE63" s="198"/>
      <c r="AF63" s="38">
        <f t="shared" si="8"/>
        <v>799.6863</v>
      </c>
      <c r="AG63" s="38">
        <v>12</v>
      </c>
      <c r="AH63" s="201" t="s">
        <v>70</v>
      </c>
      <c r="AI63" s="202"/>
      <c r="AJ63" s="199">
        <f t="shared" si="27"/>
        <v>0.0034949999999982564</v>
      </c>
      <c r="AK63" s="200"/>
      <c r="AL63" s="197">
        <f t="shared" si="19"/>
        <v>0.04193999999997908</v>
      </c>
      <c r="AM63" s="198"/>
      <c r="AN63" s="38">
        <f t="shared" si="9"/>
        <v>799.7282399999999</v>
      </c>
      <c r="AO63" s="104"/>
      <c r="AR63" s="27" t="s">
        <v>75</v>
      </c>
      <c r="AS63" s="17"/>
      <c r="AT63" s="17"/>
      <c r="AU63" s="18"/>
      <c r="AV63" s="69"/>
      <c r="AW63" s="18"/>
      <c r="AX63" s="23"/>
      <c r="AY63" s="7"/>
      <c r="AZ63" s="7"/>
    </row>
    <row r="64" spans="1:52" ht="12.75" customHeight="1">
      <c r="A64" s="173" t="s">
        <v>34</v>
      </c>
      <c r="B64" s="38">
        <f t="shared" si="1"/>
        <v>799.0680560100001</v>
      </c>
      <c r="C64" s="197">
        <f t="shared" si="2"/>
        <v>-0.192</v>
      </c>
      <c r="D64" s="198"/>
      <c r="E64" s="205">
        <v>-0.016</v>
      </c>
      <c r="F64" s="202"/>
      <c r="G64" s="203"/>
      <c r="H64" s="204"/>
      <c r="I64" s="38">
        <v>12</v>
      </c>
      <c r="J64" s="38">
        <f t="shared" si="4"/>
        <v>799.2600560100001</v>
      </c>
      <c r="K64" s="197">
        <f>Q64*M64+0.00000001</f>
        <v>1.201E-05</v>
      </c>
      <c r="L64" s="198"/>
      <c r="M64" s="199">
        <f>-0.06+(0.06)/($T$64-$T$46)*(T64-$T$46)+0.000001</f>
        <v>1E-06</v>
      </c>
      <c r="N64" s="200"/>
      <c r="O64" s="201" t="s">
        <v>93</v>
      </c>
      <c r="P64" s="202"/>
      <c r="Q64" s="38">
        <v>12</v>
      </c>
      <c r="R64" s="38">
        <f t="shared" si="30"/>
        <v>799.2600440000001</v>
      </c>
      <c r="S64" s="39">
        <v>0</v>
      </c>
      <c r="T64" s="174">
        <v>174505.43</v>
      </c>
      <c r="U64" s="94"/>
      <c r="V64" s="169">
        <v>174523.3</v>
      </c>
      <c r="W64" s="141">
        <v>0</v>
      </c>
      <c r="X64" s="38">
        <f t="shared" si="31"/>
        <v>799.27994</v>
      </c>
      <c r="Y64" s="38">
        <v>12</v>
      </c>
      <c r="Z64" s="203"/>
      <c r="AA64" s="204"/>
      <c r="AB64" s="206">
        <v>0.016</v>
      </c>
      <c r="AC64" s="207"/>
      <c r="AD64" s="197">
        <f t="shared" si="23"/>
        <v>0.192</v>
      </c>
      <c r="AE64" s="198"/>
      <c r="AF64" s="38">
        <f t="shared" si="8"/>
        <v>799.47194</v>
      </c>
      <c r="AG64" s="38">
        <v>12</v>
      </c>
      <c r="AH64" s="201" t="s">
        <v>70</v>
      </c>
      <c r="AI64" s="202"/>
      <c r="AJ64" s="199">
        <f>0.06-(0.06)/($V$64-$V$46)*(V64-$V$46)+0.0000001</f>
        <v>1E-07</v>
      </c>
      <c r="AK64" s="200"/>
      <c r="AL64" s="197">
        <f t="shared" si="19"/>
        <v>1.2E-06</v>
      </c>
      <c r="AM64" s="198"/>
      <c r="AN64" s="38">
        <f t="shared" si="9"/>
        <v>799.4719412000001</v>
      </c>
      <c r="AO64" s="168" t="s">
        <v>34</v>
      </c>
      <c r="AR64" s="31"/>
      <c r="AS64" s="25"/>
      <c r="AT64" s="29"/>
      <c r="AU64" s="30"/>
      <c r="AV64" s="85"/>
      <c r="AW64" s="24"/>
      <c r="AX64" s="23"/>
      <c r="AY64" s="7"/>
      <c r="AZ64" s="7"/>
    </row>
    <row r="65" spans="1:52" ht="12.75" customHeight="1">
      <c r="A65" s="250"/>
      <c r="B65" s="94"/>
      <c r="C65" s="203"/>
      <c r="D65" s="204"/>
      <c r="E65" s="203"/>
      <c r="F65" s="204"/>
      <c r="G65" s="203"/>
      <c r="H65" s="204"/>
      <c r="I65" s="94"/>
      <c r="J65" s="94"/>
      <c r="K65" s="203"/>
      <c r="L65" s="204"/>
      <c r="M65" s="205"/>
      <c r="N65" s="202"/>
      <c r="O65" s="203"/>
      <c r="P65" s="204"/>
      <c r="Q65" s="94"/>
      <c r="R65" s="95"/>
      <c r="S65" s="94"/>
      <c r="T65" s="83"/>
      <c r="U65" s="94"/>
      <c r="V65" s="83"/>
      <c r="W65" s="95"/>
      <c r="X65" s="94"/>
      <c r="Y65" s="94"/>
      <c r="Z65" s="203"/>
      <c r="AA65" s="204"/>
      <c r="AB65" s="205"/>
      <c r="AC65" s="202"/>
      <c r="AD65" s="203"/>
      <c r="AE65" s="204"/>
      <c r="AF65" s="94"/>
      <c r="AG65" s="94"/>
      <c r="AH65" s="203"/>
      <c r="AI65" s="204"/>
      <c r="AJ65" s="205"/>
      <c r="AK65" s="202"/>
      <c r="AL65" s="203"/>
      <c r="AM65" s="204"/>
      <c r="AN65" s="94"/>
      <c r="AO65" s="252"/>
      <c r="AR65" s="31"/>
      <c r="AS65" s="25"/>
      <c r="AT65" s="29"/>
      <c r="AU65" s="30"/>
      <c r="AV65" s="85"/>
      <c r="AW65" s="24"/>
      <c r="AX65" s="23"/>
      <c r="AY65" s="7"/>
      <c r="AZ65" s="7"/>
    </row>
    <row r="66" spans="1:52" ht="12.75" customHeight="1">
      <c r="A66" s="251"/>
      <c r="B66" s="94"/>
      <c r="C66" s="203"/>
      <c r="D66" s="204"/>
      <c r="E66" s="203"/>
      <c r="F66" s="204"/>
      <c r="G66" s="203"/>
      <c r="H66" s="204"/>
      <c r="I66" s="94"/>
      <c r="J66" s="94"/>
      <c r="K66" s="203"/>
      <c r="L66" s="204"/>
      <c r="M66" s="205"/>
      <c r="N66" s="202"/>
      <c r="O66" s="203"/>
      <c r="P66" s="204"/>
      <c r="Q66" s="94"/>
      <c r="R66" s="95"/>
      <c r="S66" s="94"/>
      <c r="T66" s="83"/>
      <c r="U66" s="94"/>
      <c r="V66" s="83"/>
      <c r="W66" s="95"/>
      <c r="X66" s="94"/>
      <c r="Y66" s="94"/>
      <c r="Z66" s="203"/>
      <c r="AA66" s="204"/>
      <c r="AB66" s="203"/>
      <c r="AC66" s="204"/>
      <c r="AD66" s="203"/>
      <c r="AE66" s="204"/>
      <c r="AF66" s="94"/>
      <c r="AG66" s="94"/>
      <c r="AH66" s="203"/>
      <c r="AI66" s="204"/>
      <c r="AJ66" s="203"/>
      <c r="AK66" s="204"/>
      <c r="AL66" s="203"/>
      <c r="AM66" s="204"/>
      <c r="AN66" s="94"/>
      <c r="AO66" s="253"/>
      <c r="AR66" s="27"/>
      <c r="AS66" s="17"/>
      <c r="AT66" s="17"/>
      <c r="AU66" s="18"/>
      <c r="AV66" s="69"/>
      <c r="AW66" s="18"/>
      <c r="AX66" s="7"/>
      <c r="AY66" s="7"/>
      <c r="AZ66" s="7"/>
    </row>
    <row r="67" spans="1:52" ht="12.75" customHeight="1">
      <c r="A67" s="103"/>
      <c r="B67" s="94"/>
      <c r="C67" s="203"/>
      <c r="D67" s="204"/>
      <c r="E67" s="203"/>
      <c r="F67" s="204"/>
      <c r="G67" s="203"/>
      <c r="H67" s="204"/>
      <c r="I67" s="94"/>
      <c r="J67" s="94"/>
      <c r="K67" s="203"/>
      <c r="L67" s="204"/>
      <c r="M67" s="205"/>
      <c r="N67" s="202"/>
      <c r="O67" s="203"/>
      <c r="P67" s="204"/>
      <c r="Q67" s="94"/>
      <c r="R67" s="95"/>
      <c r="S67" s="94"/>
      <c r="T67" s="83"/>
      <c r="U67" s="94"/>
      <c r="V67" s="83"/>
      <c r="W67" s="95"/>
      <c r="X67" s="94"/>
      <c r="Y67" s="94"/>
      <c r="Z67" s="203"/>
      <c r="AA67" s="204"/>
      <c r="AB67" s="203"/>
      <c r="AC67" s="204"/>
      <c r="AD67" s="203"/>
      <c r="AE67" s="204"/>
      <c r="AF67" s="94"/>
      <c r="AG67" s="94"/>
      <c r="AH67" s="203"/>
      <c r="AI67" s="204"/>
      <c r="AJ67" s="203"/>
      <c r="AK67" s="204"/>
      <c r="AL67" s="203"/>
      <c r="AM67" s="204"/>
      <c r="AN67" s="94"/>
      <c r="AO67" s="104"/>
      <c r="AR67" s="28">
        <v>173900</v>
      </c>
      <c r="AS67" s="22" t="s">
        <v>24</v>
      </c>
      <c r="AT67" s="11"/>
      <c r="AU67" s="12"/>
      <c r="AV67" s="159">
        <v>300</v>
      </c>
      <c r="AW67" s="22" t="s">
        <v>25</v>
      </c>
      <c r="AX67" s="7"/>
      <c r="AY67" s="7"/>
      <c r="AZ67" s="7"/>
    </row>
    <row r="68" spans="1:52" ht="12.75" customHeight="1">
      <c r="A68" s="103"/>
      <c r="B68" s="94"/>
      <c r="C68" s="203"/>
      <c r="D68" s="204"/>
      <c r="E68" s="203"/>
      <c r="F68" s="204"/>
      <c r="G68" s="203"/>
      <c r="H68" s="204"/>
      <c r="I68" s="94"/>
      <c r="J68" s="94"/>
      <c r="K68" s="203"/>
      <c r="L68" s="204"/>
      <c r="M68" s="205"/>
      <c r="N68" s="202"/>
      <c r="O68" s="203"/>
      <c r="P68" s="204"/>
      <c r="Q68" s="94"/>
      <c r="R68" s="95"/>
      <c r="S68" s="94"/>
      <c r="T68" s="83"/>
      <c r="U68" s="94"/>
      <c r="V68" s="83"/>
      <c r="W68" s="95"/>
      <c r="X68" s="94"/>
      <c r="Y68" s="94"/>
      <c r="Z68" s="203"/>
      <c r="AA68" s="204"/>
      <c r="AB68" s="203"/>
      <c r="AC68" s="204"/>
      <c r="AD68" s="203"/>
      <c r="AE68" s="204"/>
      <c r="AF68" s="94"/>
      <c r="AG68" s="94"/>
      <c r="AH68" s="203"/>
      <c r="AI68" s="204"/>
      <c r="AJ68" s="203"/>
      <c r="AK68" s="204"/>
      <c r="AL68" s="203"/>
      <c r="AM68" s="204"/>
      <c r="AN68" s="94"/>
      <c r="AO68" s="104"/>
      <c r="AR68" s="31">
        <v>803.8331</v>
      </c>
      <c r="AS68" s="22" t="s">
        <v>26</v>
      </c>
      <c r="AT68" s="11"/>
      <c r="AU68" s="12"/>
      <c r="AV68" s="160">
        <v>-0.002554</v>
      </c>
      <c r="AW68" s="25" t="s">
        <v>22</v>
      </c>
      <c r="AX68" s="7"/>
      <c r="AY68" s="7"/>
      <c r="AZ68" s="7"/>
    </row>
    <row r="69" spans="1:52" ht="12.75" customHeight="1">
      <c r="A69" s="103"/>
      <c r="B69" s="94"/>
      <c r="C69" s="203"/>
      <c r="D69" s="204"/>
      <c r="E69" s="203"/>
      <c r="F69" s="204"/>
      <c r="G69" s="203"/>
      <c r="H69" s="204"/>
      <c r="I69" s="94"/>
      <c r="J69" s="94"/>
      <c r="K69" s="203"/>
      <c r="L69" s="204"/>
      <c r="M69" s="205"/>
      <c r="N69" s="202"/>
      <c r="O69" s="203"/>
      <c r="P69" s="204"/>
      <c r="Q69" s="94"/>
      <c r="R69" s="95"/>
      <c r="S69" s="94"/>
      <c r="T69" s="94"/>
      <c r="U69" s="94"/>
      <c r="V69" s="83"/>
      <c r="W69" s="95"/>
      <c r="X69" s="94"/>
      <c r="Y69" s="94"/>
      <c r="Z69" s="203"/>
      <c r="AA69" s="204"/>
      <c r="AB69" s="203"/>
      <c r="AC69" s="204"/>
      <c r="AD69" s="203"/>
      <c r="AE69" s="204"/>
      <c r="AF69" s="94"/>
      <c r="AG69" s="94"/>
      <c r="AH69" s="203"/>
      <c r="AI69" s="204"/>
      <c r="AJ69" s="203"/>
      <c r="AK69" s="204"/>
      <c r="AL69" s="203"/>
      <c r="AM69" s="204"/>
      <c r="AN69" s="94"/>
      <c r="AO69" s="104"/>
      <c r="AR69" s="28">
        <v>174050</v>
      </c>
      <c r="AS69" s="22" t="s">
        <v>21</v>
      </c>
      <c r="AT69" s="11"/>
      <c r="AU69" s="12"/>
      <c r="AV69" s="160">
        <v>-0.0092</v>
      </c>
      <c r="AW69" s="25" t="s">
        <v>27</v>
      </c>
      <c r="AX69" s="7"/>
      <c r="AY69" s="7"/>
      <c r="AZ69" s="7"/>
    </row>
    <row r="70" spans="1:52" ht="12.75" customHeight="1">
      <c r="A70" s="103"/>
      <c r="B70" s="94"/>
      <c r="C70" s="203"/>
      <c r="D70" s="204"/>
      <c r="E70" s="203"/>
      <c r="F70" s="204"/>
      <c r="G70" s="203"/>
      <c r="H70" s="204"/>
      <c r="I70" s="94"/>
      <c r="J70" s="94"/>
      <c r="K70" s="203"/>
      <c r="L70" s="204"/>
      <c r="M70" s="205"/>
      <c r="N70" s="202"/>
      <c r="O70" s="203"/>
      <c r="P70" s="204"/>
      <c r="Q70" s="94"/>
      <c r="R70" s="95"/>
      <c r="S70" s="94"/>
      <c r="T70" s="94"/>
      <c r="U70" s="94"/>
      <c r="V70" s="95"/>
      <c r="W70" s="95"/>
      <c r="X70" s="94"/>
      <c r="Y70" s="94"/>
      <c r="Z70" s="203"/>
      <c r="AA70" s="204"/>
      <c r="AB70" s="203"/>
      <c r="AC70" s="204"/>
      <c r="AD70" s="203"/>
      <c r="AE70" s="204"/>
      <c r="AF70" s="94"/>
      <c r="AG70" s="94"/>
      <c r="AH70" s="203"/>
      <c r="AI70" s="204"/>
      <c r="AJ70" s="203"/>
      <c r="AK70" s="204"/>
      <c r="AL70" s="203"/>
      <c r="AM70" s="204"/>
      <c r="AN70" s="94"/>
      <c r="AO70" s="104"/>
      <c r="AR70" s="31">
        <v>803.45</v>
      </c>
      <c r="AS70" s="22" t="s">
        <v>23</v>
      </c>
      <c r="AT70" s="11"/>
      <c r="AU70" s="12"/>
      <c r="AV70" s="51"/>
      <c r="AW70" s="18"/>
      <c r="AX70" s="7"/>
      <c r="AY70" s="7"/>
      <c r="AZ70" s="7"/>
    </row>
    <row r="71" spans="1:52" ht="12.75" customHeight="1">
      <c r="A71" s="103"/>
      <c r="B71" s="94"/>
      <c r="C71" s="203"/>
      <c r="D71" s="204"/>
      <c r="E71" s="203"/>
      <c r="F71" s="204"/>
      <c r="G71" s="203"/>
      <c r="H71" s="204"/>
      <c r="I71" s="94"/>
      <c r="J71" s="94"/>
      <c r="K71" s="203"/>
      <c r="L71" s="204"/>
      <c r="M71" s="205"/>
      <c r="N71" s="202"/>
      <c r="O71" s="203"/>
      <c r="P71" s="204"/>
      <c r="Q71" s="94"/>
      <c r="R71" s="95"/>
      <c r="S71" s="94"/>
      <c r="T71" s="94"/>
      <c r="U71" s="94"/>
      <c r="V71" s="95"/>
      <c r="W71" s="95"/>
      <c r="X71" s="94"/>
      <c r="Y71" s="94"/>
      <c r="Z71" s="203"/>
      <c r="AA71" s="204"/>
      <c r="AB71" s="203"/>
      <c r="AC71" s="204"/>
      <c r="AD71" s="203"/>
      <c r="AE71" s="204"/>
      <c r="AF71" s="94"/>
      <c r="AG71" s="94"/>
      <c r="AH71" s="203"/>
      <c r="AI71" s="204"/>
      <c r="AJ71" s="203"/>
      <c r="AK71" s="204"/>
      <c r="AL71" s="203"/>
      <c r="AM71" s="204"/>
      <c r="AN71" s="94"/>
      <c r="AO71" s="104"/>
      <c r="AR71" s="28">
        <v>174200</v>
      </c>
      <c r="AS71" s="22" t="s">
        <v>28</v>
      </c>
      <c r="AT71" s="11"/>
      <c r="AU71" s="12"/>
      <c r="AV71" s="51"/>
      <c r="AW71" s="18"/>
      <c r="AX71" s="7"/>
      <c r="AY71" s="7"/>
      <c r="AZ71" s="7"/>
    </row>
    <row r="72" spans="1:52" ht="12.75" customHeight="1">
      <c r="A72" s="103"/>
      <c r="B72" s="94"/>
      <c r="C72" s="203"/>
      <c r="D72" s="204"/>
      <c r="E72" s="203"/>
      <c r="F72" s="204"/>
      <c r="G72" s="203"/>
      <c r="H72" s="204"/>
      <c r="I72" s="94"/>
      <c r="J72" s="94"/>
      <c r="K72" s="203"/>
      <c r="L72" s="204"/>
      <c r="M72" s="205"/>
      <c r="N72" s="202"/>
      <c r="O72" s="203"/>
      <c r="P72" s="204"/>
      <c r="Q72" s="94"/>
      <c r="R72" s="95"/>
      <c r="S72" s="94"/>
      <c r="T72" s="94"/>
      <c r="U72" s="94"/>
      <c r="V72" s="95"/>
      <c r="W72" s="95"/>
      <c r="X72" s="94"/>
      <c r="Y72" s="94"/>
      <c r="Z72" s="203"/>
      <c r="AA72" s="204"/>
      <c r="AB72" s="203"/>
      <c r="AC72" s="204"/>
      <c r="AD72" s="203"/>
      <c r="AE72" s="204"/>
      <c r="AF72" s="94"/>
      <c r="AG72" s="94"/>
      <c r="AH72" s="203"/>
      <c r="AI72" s="204"/>
      <c r="AJ72" s="203"/>
      <c r="AK72" s="204"/>
      <c r="AL72" s="203"/>
      <c r="AM72" s="204"/>
      <c r="AN72" s="94"/>
      <c r="AO72" s="104"/>
      <c r="AR72" s="31">
        <v>802.07</v>
      </c>
      <c r="AS72" s="22" t="s">
        <v>29</v>
      </c>
      <c r="AT72" s="11"/>
      <c r="AU72" s="12"/>
      <c r="AV72" s="51"/>
      <c r="AW72" s="18"/>
      <c r="AX72" s="7"/>
      <c r="AY72" s="7"/>
      <c r="AZ72" s="7"/>
    </row>
    <row r="73" spans="1:52" ht="12.75" customHeight="1">
      <c r="A73" s="103"/>
      <c r="B73" s="94"/>
      <c r="C73" s="203"/>
      <c r="D73" s="204"/>
      <c r="E73" s="203"/>
      <c r="F73" s="204"/>
      <c r="G73" s="203"/>
      <c r="H73" s="204"/>
      <c r="I73" s="94"/>
      <c r="J73" s="94"/>
      <c r="K73" s="203"/>
      <c r="L73" s="204"/>
      <c r="M73" s="205"/>
      <c r="N73" s="202"/>
      <c r="O73" s="203"/>
      <c r="P73" s="204"/>
      <c r="Q73" s="94"/>
      <c r="R73" s="95"/>
      <c r="S73" s="94"/>
      <c r="T73" s="94"/>
      <c r="U73" s="94"/>
      <c r="V73" s="95"/>
      <c r="W73" s="95"/>
      <c r="X73" s="94"/>
      <c r="Y73" s="94"/>
      <c r="Z73" s="203"/>
      <c r="AA73" s="204"/>
      <c r="AB73" s="203"/>
      <c r="AC73" s="204"/>
      <c r="AD73" s="203"/>
      <c r="AE73" s="204"/>
      <c r="AF73" s="94"/>
      <c r="AG73" s="94"/>
      <c r="AH73" s="203"/>
      <c r="AI73" s="204"/>
      <c r="AJ73" s="203"/>
      <c r="AK73" s="204"/>
      <c r="AL73" s="203"/>
      <c r="AM73" s="204"/>
      <c r="AN73" s="94"/>
      <c r="AO73" s="104"/>
      <c r="AR73" s="32"/>
      <c r="AS73" s="26"/>
      <c r="AT73" s="11"/>
      <c r="AU73" s="12"/>
      <c r="AV73" s="51"/>
      <c r="AW73" s="18"/>
      <c r="AX73" s="7"/>
      <c r="AY73" s="7"/>
      <c r="AZ73" s="7"/>
    </row>
    <row r="74" spans="1:52" ht="12.75" customHeight="1">
      <c r="A74" s="103"/>
      <c r="B74" s="94"/>
      <c r="C74" s="203"/>
      <c r="D74" s="204"/>
      <c r="E74" s="203"/>
      <c r="F74" s="204"/>
      <c r="G74" s="203"/>
      <c r="H74" s="204"/>
      <c r="I74" s="94"/>
      <c r="J74" s="94"/>
      <c r="K74" s="203"/>
      <c r="L74" s="204"/>
      <c r="M74" s="205"/>
      <c r="N74" s="202"/>
      <c r="O74" s="203"/>
      <c r="P74" s="204"/>
      <c r="Q74" s="94"/>
      <c r="R74" s="95"/>
      <c r="S74" s="94"/>
      <c r="T74" s="94"/>
      <c r="U74" s="94"/>
      <c r="V74" s="95"/>
      <c r="W74" s="95"/>
      <c r="X74" s="94"/>
      <c r="Y74" s="94"/>
      <c r="Z74" s="203"/>
      <c r="AA74" s="204"/>
      <c r="AB74" s="203"/>
      <c r="AC74" s="204"/>
      <c r="AD74" s="203"/>
      <c r="AE74" s="204"/>
      <c r="AF74" s="94"/>
      <c r="AG74" s="94"/>
      <c r="AH74" s="203"/>
      <c r="AI74" s="204"/>
      <c r="AJ74" s="203"/>
      <c r="AK74" s="204"/>
      <c r="AL74" s="203"/>
      <c r="AM74" s="204"/>
      <c r="AN74" s="94"/>
      <c r="AO74" s="104"/>
      <c r="AR74" s="27" t="s">
        <v>30</v>
      </c>
      <c r="AS74" s="26"/>
      <c r="AT74" s="11"/>
      <c r="AU74" s="12"/>
      <c r="AV74" s="51"/>
      <c r="AW74" s="18"/>
      <c r="AX74" s="7"/>
      <c r="AY74" s="7"/>
      <c r="AZ74" s="7"/>
    </row>
    <row r="75" spans="1:41" ht="12.75" customHeight="1">
      <c r="A75" s="103"/>
      <c r="B75" s="94"/>
      <c r="C75" s="203"/>
      <c r="D75" s="204"/>
      <c r="E75" s="203"/>
      <c r="F75" s="204"/>
      <c r="G75" s="203"/>
      <c r="H75" s="204"/>
      <c r="I75" s="94"/>
      <c r="J75" s="94"/>
      <c r="K75" s="203"/>
      <c r="L75" s="204"/>
      <c r="M75" s="205"/>
      <c r="N75" s="202"/>
      <c r="O75" s="203"/>
      <c r="P75" s="204"/>
      <c r="Q75" s="94"/>
      <c r="R75" s="95"/>
      <c r="S75" s="94"/>
      <c r="T75" s="94"/>
      <c r="U75" s="94"/>
      <c r="V75" s="95"/>
      <c r="W75" s="95"/>
      <c r="X75" s="94"/>
      <c r="Y75" s="94"/>
      <c r="Z75" s="203"/>
      <c r="AA75" s="204"/>
      <c r="AB75" s="203"/>
      <c r="AC75" s="204"/>
      <c r="AD75" s="203"/>
      <c r="AE75" s="204"/>
      <c r="AF75" s="94"/>
      <c r="AG75" s="94"/>
      <c r="AH75" s="203"/>
      <c r="AI75" s="204"/>
      <c r="AJ75" s="203"/>
      <c r="AK75" s="204"/>
      <c r="AL75" s="203"/>
      <c r="AM75" s="204"/>
      <c r="AN75" s="94"/>
      <c r="AO75" s="104"/>
    </row>
    <row r="76" spans="1:41" ht="12.75" customHeight="1">
      <c r="A76" s="103"/>
      <c r="B76" s="94"/>
      <c r="C76" s="203"/>
      <c r="D76" s="204"/>
      <c r="E76" s="203"/>
      <c r="F76" s="204"/>
      <c r="G76" s="203"/>
      <c r="H76" s="204"/>
      <c r="I76" s="94"/>
      <c r="J76" s="94"/>
      <c r="K76" s="203"/>
      <c r="L76" s="204"/>
      <c r="M76" s="205"/>
      <c r="N76" s="202"/>
      <c r="O76" s="203"/>
      <c r="P76" s="204"/>
      <c r="Q76" s="94"/>
      <c r="R76" s="95"/>
      <c r="S76" s="94"/>
      <c r="T76" s="94"/>
      <c r="U76" s="94"/>
      <c r="V76" s="95"/>
      <c r="W76" s="95"/>
      <c r="X76" s="94"/>
      <c r="Y76" s="94"/>
      <c r="Z76" s="203"/>
      <c r="AA76" s="204"/>
      <c r="AB76" s="203"/>
      <c r="AC76" s="204"/>
      <c r="AD76" s="203"/>
      <c r="AE76" s="204"/>
      <c r="AF76" s="94"/>
      <c r="AG76" s="94"/>
      <c r="AH76" s="203"/>
      <c r="AI76" s="204"/>
      <c r="AJ76" s="203"/>
      <c r="AK76" s="204"/>
      <c r="AL76" s="203"/>
      <c r="AM76" s="204"/>
      <c r="AN76" s="94"/>
      <c r="AO76" s="104"/>
    </row>
    <row r="77" spans="1:47" ht="13.5">
      <c r="A77" s="103"/>
      <c r="B77" s="94"/>
      <c r="C77" s="203"/>
      <c r="D77" s="204"/>
      <c r="E77" s="203"/>
      <c r="F77" s="204"/>
      <c r="G77" s="203"/>
      <c r="H77" s="204"/>
      <c r="I77" s="94"/>
      <c r="J77" s="94"/>
      <c r="K77" s="203"/>
      <c r="L77" s="204"/>
      <c r="M77" s="205"/>
      <c r="N77" s="202"/>
      <c r="O77" s="203"/>
      <c r="P77" s="204"/>
      <c r="Q77" s="94"/>
      <c r="R77" s="95"/>
      <c r="S77" s="94"/>
      <c r="T77" s="94"/>
      <c r="AR77" s="28">
        <v>174505.43</v>
      </c>
      <c r="AS77" s="25" t="s">
        <v>21</v>
      </c>
      <c r="AT77" s="29"/>
      <c r="AU77" s="24"/>
    </row>
    <row r="78" spans="44:47" ht="13.5">
      <c r="AR78" s="31">
        <v>799.26</v>
      </c>
      <c r="AS78" s="25" t="s">
        <v>23</v>
      </c>
      <c r="AT78" s="29"/>
      <c r="AU78" s="24"/>
    </row>
  </sheetData>
  <sheetProtection/>
  <mergeCells count="809">
    <mergeCell ref="A65:A66"/>
    <mergeCell ref="AO65:AO66"/>
    <mergeCell ref="A1:AO2"/>
    <mergeCell ref="B3:I4"/>
    <mergeCell ref="J3:Q4"/>
    <mergeCell ref="Y3:AF4"/>
    <mergeCell ref="AG3:AN4"/>
    <mergeCell ref="C5:J5"/>
    <mergeCell ref="A6:A15"/>
    <mergeCell ref="B6:C6"/>
    <mergeCell ref="D6:G6"/>
    <mergeCell ref="H6:I6"/>
    <mergeCell ref="J6:K6"/>
    <mergeCell ref="L6:O6"/>
    <mergeCell ref="C9:C15"/>
    <mergeCell ref="D9:D15"/>
    <mergeCell ref="E9:E15"/>
    <mergeCell ref="F9:F15"/>
    <mergeCell ref="G9:G15"/>
    <mergeCell ref="H9:H15"/>
    <mergeCell ref="P6:Q6"/>
    <mergeCell ref="R6:S6"/>
    <mergeCell ref="T6:T15"/>
    <mergeCell ref="U6:U15"/>
    <mergeCell ref="V6:V15"/>
    <mergeCell ref="W6:X6"/>
    <mergeCell ref="S9:S15"/>
    <mergeCell ref="W9:W15"/>
    <mergeCell ref="X9:X15"/>
    <mergeCell ref="Y6:Z6"/>
    <mergeCell ref="AA6:AD6"/>
    <mergeCell ref="AE6:AF6"/>
    <mergeCell ref="AG6:AH6"/>
    <mergeCell ref="AI6:AL6"/>
    <mergeCell ref="AM6:AN6"/>
    <mergeCell ref="AO6:AO15"/>
    <mergeCell ref="B7:I8"/>
    <mergeCell ref="J7:Q8"/>
    <mergeCell ref="R7:S7"/>
    <mergeCell ref="W7:X7"/>
    <mergeCell ref="Y7:AF8"/>
    <mergeCell ref="AG7:AN8"/>
    <mergeCell ref="R8:S8"/>
    <mergeCell ref="W8:X8"/>
    <mergeCell ref="B9:B15"/>
    <mergeCell ref="I9:I15"/>
    <mergeCell ref="J9:J15"/>
    <mergeCell ref="K9:K15"/>
    <mergeCell ref="L9:L15"/>
    <mergeCell ref="M9:M15"/>
    <mergeCell ref="N9:N15"/>
    <mergeCell ref="O9:O15"/>
    <mergeCell ref="P9:P15"/>
    <mergeCell ref="Q9:Q15"/>
    <mergeCell ref="R9:R15"/>
    <mergeCell ref="Y9:Y15"/>
    <mergeCell ref="Z9:Z15"/>
    <mergeCell ref="AA9:AA15"/>
    <mergeCell ref="AB9:AB15"/>
    <mergeCell ref="AC9:AC15"/>
    <mergeCell ref="AD9:AD15"/>
    <mergeCell ref="AE9:AE15"/>
    <mergeCell ref="AF9:AF15"/>
    <mergeCell ref="AG9:AG15"/>
    <mergeCell ref="AH9:AH15"/>
    <mergeCell ref="AI9:AI15"/>
    <mergeCell ref="AJ9:AJ15"/>
    <mergeCell ref="AK9:AK15"/>
    <mergeCell ref="AL9:AL15"/>
    <mergeCell ref="AM9:AM15"/>
    <mergeCell ref="AN9:AN15"/>
    <mergeCell ref="C16:D16"/>
    <mergeCell ref="E16:F16"/>
    <mergeCell ref="G16:H16"/>
    <mergeCell ref="K16:L16"/>
    <mergeCell ref="M16:N16"/>
    <mergeCell ref="O16:P16"/>
    <mergeCell ref="Z16:AA16"/>
    <mergeCell ref="AB16:AC16"/>
    <mergeCell ref="AD16:AE16"/>
    <mergeCell ref="AH16:AI16"/>
    <mergeCell ref="AJ16:AK16"/>
    <mergeCell ref="AL16:AM16"/>
    <mergeCell ref="C17:D17"/>
    <mergeCell ref="E17:F17"/>
    <mergeCell ref="G17:H17"/>
    <mergeCell ref="K17:L17"/>
    <mergeCell ref="M17:N17"/>
    <mergeCell ref="O17:P17"/>
    <mergeCell ref="Z17:AA17"/>
    <mergeCell ref="AB17:AC17"/>
    <mergeCell ref="AD17:AE17"/>
    <mergeCell ref="AH17:AI17"/>
    <mergeCell ref="AJ17:AK17"/>
    <mergeCell ref="AL17:AM17"/>
    <mergeCell ref="C18:D18"/>
    <mergeCell ref="E18:F18"/>
    <mergeCell ref="G18:H18"/>
    <mergeCell ref="K18:L18"/>
    <mergeCell ref="M18:N18"/>
    <mergeCell ref="O18:P18"/>
    <mergeCell ref="Z18:AA18"/>
    <mergeCell ref="AB18:AC18"/>
    <mergeCell ref="AD18:AE18"/>
    <mergeCell ref="AH18:AI18"/>
    <mergeCell ref="AJ18:AK18"/>
    <mergeCell ref="AL18:AM18"/>
    <mergeCell ref="C19:D19"/>
    <mergeCell ref="E19:F19"/>
    <mergeCell ref="G19:H19"/>
    <mergeCell ref="K19:L19"/>
    <mergeCell ref="M19:N19"/>
    <mergeCell ref="O19:P19"/>
    <mergeCell ref="Z19:AA19"/>
    <mergeCell ref="AB19:AC19"/>
    <mergeCell ref="AD19:AE19"/>
    <mergeCell ref="AH19:AI19"/>
    <mergeCell ref="AJ19:AK19"/>
    <mergeCell ref="AL19:AM19"/>
    <mergeCell ref="C20:D20"/>
    <mergeCell ref="E20:F20"/>
    <mergeCell ref="G20:H20"/>
    <mergeCell ref="K20:L20"/>
    <mergeCell ref="M20:N20"/>
    <mergeCell ref="O20:P20"/>
    <mergeCell ref="Z20:AA20"/>
    <mergeCell ref="AB20:AC20"/>
    <mergeCell ref="AD20:AE20"/>
    <mergeCell ref="AH20:AI20"/>
    <mergeCell ref="AJ20:AK20"/>
    <mergeCell ref="AL20:AM20"/>
    <mergeCell ref="C21:D21"/>
    <mergeCell ref="E21:F21"/>
    <mergeCell ref="G21:H21"/>
    <mergeCell ref="K21:L21"/>
    <mergeCell ref="M21:N21"/>
    <mergeCell ref="O21:P21"/>
    <mergeCell ref="Z22:AA22"/>
    <mergeCell ref="AB22:AC22"/>
    <mergeCell ref="AD22:AE22"/>
    <mergeCell ref="AH22:AI22"/>
    <mergeCell ref="AJ22:AK22"/>
    <mergeCell ref="AL22:AM22"/>
    <mergeCell ref="C22:D22"/>
    <mergeCell ref="E22:F22"/>
    <mergeCell ref="G22:H22"/>
    <mergeCell ref="K22:L22"/>
    <mergeCell ref="M22:N22"/>
    <mergeCell ref="O22:P22"/>
    <mergeCell ref="Z23:AA23"/>
    <mergeCell ref="AB23:AC23"/>
    <mergeCell ref="AD23:AE23"/>
    <mergeCell ref="AH23:AI23"/>
    <mergeCell ref="AJ23:AK23"/>
    <mergeCell ref="AL23:AM23"/>
    <mergeCell ref="C23:D23"/>
    <mergeCell ref="E23:F23"/>
    <mergeCell ref="G23:H23"/>
    <mergeCell ref="K23:L23"/>
    <mergeCell ref="M23:N23"/>
    <mergeCell ref="O23:P23"/>
    <mergeCell ref="Z24:AA24"/>
    <mergeCell ref="AB24:AC24"/>
    <mergeCell ref="AD24:AE24"/>
    <mergeCell ref="AH24:AI24"/>
    <mergeCell ref="AJ24:AK24"/>
    <mergeCell ref="AL24:AM24"/>
    <mergeCell ref="C24:D24"/>
    <mergeCell ref="E24:F24"/>
    <mergeCell ref="G24:H24"/>
    <mergeCell ref="K24:L24"/>
    <mergeCell ref="M24:N24"/>
    <mergeCell ref="O24:P24"/>
    <mergeCell ref="Z25:AA25"/>
    <mergeCell ref="AB25:AC25"/>
    <mergeCell ref="AD25:AE25"/>
    <mergeCell ref="AH25:AI25"/>
    <mergeCell ref="AJ25:AK25"/>
    <mergeCell ref="AL25:AM25"/>
    <mergeCell ref="C26:D26"/>
    <mergeCell ref="E26:F26"/>
    <mergeCell ref="G26:H26"/>
    <mergeCell ref="K26:L26"/>
    <mergeCell ref="M26:N26"/>
    <mergeCell ref="O26:P26"/>
    <mergeCell ref="Z26:AA26"/>
    <mergeCell ref="AB26:AC26"/>
    <mergeCell ref="AD26:AE26"/>
    <mergeCell ref="AH26:AI26"/>
    <mergeCell ref="AJ26:AK26"/>
    <mergeCell ref="AL26:AM26"/>
    <mergeCell ref="C27:D27"/>
    <mergeCell ref="E27:F27"/>
    <mergeCell ref="G27:H27"/>
    <mergeCell ref="K27:L27"/>
    <mergeCell ref="M27:N27"/>
    <mergeCell ref="O27:P27"/>
    <mergeCell ref="C28:D28"/>
    <mergeCell ref="E28:F28"/>
    <mergeCell ref="G28:H28"/>
    <mergeCell ref="K28:L28"/>
    <mergeCell ref="M28:N28"/>
    <mergeCell ref="O28:P28"/>
    <mergeCell ref="Z27:AA27"/>
    <mergeCell ref="AB27:AC27"/>
    <mergeCell ref="AD27:AE27"/>
    <mergeCell ref="AH27:AI27"/>
    <mergeCell ref="AJ27:AK27"/>
    <mergeCell ref="AL27:AM27"/>
    <mergeCell ref="C29:D29"/>
    <mergeCell ref="E29:F29"/>
    <mergeCell ref="G29:H29"/>
    <mergeCell ref="K29:L29"/>
    <mergeCell ref="M29:N29"/>
    <mergeCell ref="O29:P29"/>
    <mergeCell ref="Z28:AA28"/>
    <mergeCell ref="AB28:AC28"/>
    <mergeCell ref="AD28:AE28"/>
    <mergeCell ref="AH28:AI28"/>
    <mergeCell ref="AJ28:AK28"/>
    <mergeCell ref="AL28:AM28"/>
    <mergeCell ref="C30:D30"/>
    <mergeCell ref="E30:F30"/>
    <mergeCell ref="G30:H30"/>
    <mergeCell ref="K30:L30"/>
    <mergeCell ref="M30:N30"/>
    <mergeCell ref="O30:P30"/>
    <mergeCell ref="Z30:AA30"/>
    <mergeCell ref="AB30:AC30"/>
    <mergeCell ref="AD30:AE30"/>
    <mergeCell ref="AH30:AI30"/>
    <mergeCell ref="AJ30:AK30"/>
    <mergeCell ref="AL30:AM30"/>
    <mergeCell ref="C31:D31"/>
    <mergeCell ref="E31:F31"/>
    <mergeCell ref="G31:H31"/>
    <mergeCell ref="K31:L31"/>
    <mergeCell ref="M31:N31"/>
    <mergeCell ref="O31:P31"/>
    <mergeCell ref="Z31:AA31"/>
    <mergeCell ref="AB31:AC31"/>
    <mergeCell ref="AD31:AE31"/>
    <mergeCell ref="AH31:AI31"/>
    <mergeCell ref="AJ31:AK31"/>
    <mergeCell ref="AL31:AM31"/>
    <mergeCell ref="C32:D32"/>
    <mergeCell ref="E32:F32"/>
    <mergeCell ref="G32:H32"/>
    <mergeCell ref="K32:L32"/>
    <mergeCell ref="M32:N32"/>
    <mergeCell ref="O32:P32"/>
    <mergeCell ref="Z32:AA32"/>
    <mergeCell ref="AB32:AC32"/>
    <mergeCell ref="AD32:AE32"/>
    <mergeCell ref="AH32:AI32"/>
    <mergeCell ref="AJ32:AK32"/>
    <mergeCell ref="AL32:AM32"/>
    <mergeCell ref="C33:D33"/>
    <mergeCell ref="E33:F33"/>
    <mergeCell ref="G33:H33"/>
    <mergeCell ref="K33:L33"/>
    <mergeCell ref="M33:N33"/>
    <mergeCell ref="O33:P33"/>
    <mergeCell ref="Z33:AA33"/>
    <mergeCell ref="AB33:AC33"/>
    <mergeCell ref="AD33:AE33"/>
    <mergeCell ref="AH33:AI33"/>
    <mergeCell ref="AJ33:AK33"/>
    <mergeCell ref="AL33:AM33"/>
    <mergeCell ref="C34:D34"/>
    <mergeCell ref="E34:F34"/>
    <mergeCell ref="G34:H34"/>
    <mergeCell ref="K34:L34"/>
    <mergeCell ref="M34:N34"/>
    <mergeCell ref="O34:P34"/>
    <mergeCell ref="Z34:AA34"/>
    <mergeCell ref="AB34:AC34"/>
    <mergeCell ref="AD34:AE34"/>
    <mergeCell ref="AH34:AI34"/>
    <mergeCell ref="AJ34:AK34"/>
    <mergeCell ref="AL34:AM34"/>
    <mergeCell ref="C35:D35"/>
    <mergeCell ref="E35:F35"/>
    <mergeCell ref="G35:H35"/>
    <mergeCell ref="K35:L35"/>
    <mergeCell ref="M35:N35"/>
    <mergeCell ref="O35:P35"/>
    <mergeCell ref="Z35:AA35"/>
    <mergeCell ref="AB35:AC35"/>
    <mergeCell ref="AD35:AE35"/>
    <mergeCell ref="AH35:AI35"/>
    <mergeCell ref="AJ35:AK35"/>
    <mergeCell ref="AL35:AM35"/>
    <mergeCell ref="C36:D36"/>
    <mergeCell ref="E36:F36"/>
    <mergeCell ref="G36:H36"/>
    <mergeCell ref="K36:L36"/>
    <mergeCell ref="M36:N36"/>
    <mergeCell ref="O36:P36"/>
    <mergeCell ref="Z36:AA36"/>
    <mergeCell ref="AB36:AC36"/>
    <mergeCell ref="AD36:AE36"/>
    <mergeCell ref="AH36:AI36"/>
    <mergeCell ref="AJ36:AK36"/>
    <mergeCell ref="AL36:AM36"/>
    <mergeCell ref="C37:D37"/>
    <mergeCell ref="E37:F37"/>
    <mergeCell ref="G37:H37"/>
    <mergeCell ref="K37:L37"/>
    <mergeCell ref="M37:N37"/>
    <mergeCell ref="O37:P37"/>
    <mergeCell ref="Z37:AA37"/>
    <mergeCell ref="AB37:AC37"/>
    <mergeCell ref="AD37:AE37"/>
    <mergeCell ref="AH37:AI37"/>
    <mergeCell ref="AJ37:AK37"/>
    <mergeCell ref="AL37:AM37"/>
    <mergeCell ref="C38:D38"/>
    <mergeCell ref="E38:F38"/>
    <mergeCell ref="G38:H38"/>
    <mergeCell ref="K38:L38"/>
    <mergeCell ref="M38:N38"/>
    <mergeCell ref="O38:P38"/>
    <mergeCell ref="Z38:AA38"/>
    <mergeCell ref="AB38:AC38"/>
    <mergeCell ref="AD38:AE38"/>
    <mergeCell ref="AH38:AI38"/>
    <mergeCell ref="AJ38:AK38"/>
    <mergeCell ref="AL38:AM38"/>
    <mergeCell ref="C39:D39"/>
    <mergeCell ref="E39:F39"/>
    <mergeCell ref="G39:H39"/>
    <mergeCell ref="K39:L39"/>
    <mergeCell ref="M39:N39"/>
    <mergeCell ref="O39:P39"/>
    <mergeCell ref="Z39:AA39"/>
    <mergeCell ref="AB39:AC39"/>
    <mergeCell ref="AD39:AE39"/>
    <mergeCell ref="AH39:AI39"/>
    <mergeCell ref="AJ39:AK39"/>
    <mergeCell ref="AL39:AM39"/>
    <mergeCell ref="C40:D40"/>
    <mergeCell ref="E40:F40"/>
    <mergeCell ref="G40:H40"/>
    <mergeCell ref="K40:L40"/>
    <mergeCell ref="M40:N40"/>
    <mergeCell ref="O40:P40"/>
    <mergeCell ref="Z40:AA40"/>
    <mergeCell ref="AB40:AC40"/>
    <mergeCell ref="AD40:AE40"/>
    <mergeCell ref="AH40:AI40"/>
    <mergeCell ref="AJ40:AK40"/>
    <mergeCell ref="AL40:AM40"/>
    <mergeCell ref="C41:D41"/>
    <mergeCell ref="E41:F41"/>
    <mergeCell ref="G41:H41"/>
    <mergeCell ref="K41:L41"/>
    <mergeCell ref="M41:N41"/>
    <mergeCell ref="O41:P41"/>
    <mergeCell ref="Z41:AA41"/>
    <mergeCell ref="AB41:AC41"/>
    <mergeCell ref="AD41:AE41"/>
    <mergeCell ref="AH41:AI41"/>
    <mergeCell ref="AJ41:AK41"/>
    <mergeCell ref="AL41:AM41"/>
    <mergeCell ref="C42:D42"/>
    <mergeCell ref="E42:F42"/>
    <mergeCell ref="G42:H42"/>
    <mergeCell ref="K42:L42"/>
    <mergeCell ref="M42:N42"/>
    <mergeCell ref="O42:P42"/>
    <mergeCell ref="Z42:AA42"/>
    <mergeCell ref="AB42:AC42"/>
    <mergeCell ref="AD42:AE42"/>
    <mergeCell ref="AH42:AI42"/>
    <mergeCell ref="AJ42:AK42"/>
    <mergeCell ref="AL42:AM42"/>
    <mergeCell ref="C43:D43"/>
    <mergeCell ref="E43:F43"/>
    <mergeCell ref="G43:H43"/>
    <mergeCell ref="K43:L43"/>
    <mergeCell ref="M43:N43"/>
    <mergeCell ref="O43:P43"/>
    <mergeCell ref="Z43:AA43"/>
    <mergeCell ref="AB43:AC43"/>
    <mergeCell ref="AD43:AE43"/>
    <mergeCell ref="AH43:AI43"/>
    <mergeCell ref="AJ43:AK43"/>
    <mergeCell ref="AL43:AM43"/>
    <mergeCell ref="C44:D44"/>
    <mergeCell ref="E44:F44"/>
    <mergeCell ref="G44:H44"/>
    <mergeCell ref="K44:L44"/>
    <mergeCell ref="M44:N44"/>
    <mergeCell ref="O44:P44"/>
    <mergeCell ref="Z44:AA44"/>
    <mergeCell ref="AB44:AC44"/>
    <mergeCell ref="AD44:AE44"/>
    <mergeCell ref="AH44:AI44"/>
    <mergeCell ref="AJ44:AK44"/>
    <mergeCell ref="AL44:AM44"/>
    <mergeCell ref="C45:D45"/>
    <mergeCell ref="E45:F45"/>
    <mergeCell ref="G45:H45"/>
    <mergeCell ref="K45:L45"/>
    <mergeCell ref="M45:N45"/>
    <mergeCell ref="O45:P45"/>
    <mergeCell ref="Z45:AA45"/>
    <mergeCell ref="AB45:AC45"/>
    <mergeCell ref="AD45:AE45"/>
    <mergeCell ref="AH45:AI45"/>
    <mergeCell ref="AJ45:AK45"/>
    <mergeCell ref="AL45:AM45"/>
    <mergeCell ref="C46:D46"/>
    <mergeCell ref="E46:F46"/>
    <mergeCell ref="G46:H46"/>
    <mergeCell ref="K46:L46"/>
    <mergeCell ref="M46:N46"/>
    <mergeCell ref="O46:P46"/>
    <mergeCell ref="Z46:AA46"/>
    <mergeCell ref="AB46:AC46"/>
    <mergeCell ref="AD46:AE46"/>
    <mergeCell ref="AH46:AI46"/>
    <mergeCell ref="AJ46:AK46"/>
    <mergeCell ref="AL46:AM46"/>
    <mergeCell ref="C47:D47"/>
    <mergeCell ref="E47:F47"/>
    <mergeCell ref="G47:H47"/>
    <mergeCell ref="K47:L47"/>
    <mergeCell ref="M47:N47"/>
    <mergeCell ref="O47:P47"/>
    <mergeCell ref="Z47:AA47"/>
    <mergeCell ref="AB47:AC47"/>
    <mergeCell ref="AD47:AE47"/>
    <mergeCell ref="AH47:AI47"/>
    <mergeCell ref="AJ47:AK47"/>
    <mergeCell ref="AL47:AM47"/>
    <mergeCell ref="C48:D48"/>
    <mergeCell ref="E48:F48"/>
    <mergeCell ref="G48:H48"/>
    <mergeCell ref="K48:L48"/>
    <mergeCell ref="M48:N48"/>
    <mergeCell ref="O48:P48"/>
    <mergeCell ref="Z48:AA48"/>
    <mergeCell ref="AB48:AC48"/>
    <mergeCell ref="AD48:AE48"/>
    <mergeCell ref="AH48:AI48"/>
    <mergeCell ref="AJ48:AK48"/>
    <mergeCell ref="AL48:AM48"/>
    <mergeCell ref="C49:D49"/>
    <mergeCell ref="E49:F49"/>
    <mergeCell ref="G49:H49"/>
    <mergeCell ref="K49:L49"/>
    <mergeCell ref="M49:N49"/>
    <mergeCell ref="O49:P49"/>
    <mergeCell ref="Z49:AA49"/>
    <mergeCell ref="AB49:AC49"/>
    <mergeCell ref="AD49:AE49"/>
    <mergeCell ref="AH49:AI49"/>
    <mergeCell ref="AJ49:AK49"/>
    <mergeCell ref="AL49:AM49"/>
    <mergeCell ref="C50:D50"/>
    <mergeCell ref="E50:F50"/>
    <mergeCell ref="G50:H50"/>
    <mergeCell ref="K50:L50"/>
    <mergeCell ref="M50:N50"/>
    <mergeCell ref="O50:P50"/>
    <mergeCell ref="Z50:AA50"/>
    <mergeCell ref="AB50:AC50"/>
    <mergeCell ref="AD50:AE50"/>
    <mergeCell ref="AH50:AI50"/>
    <mergeCell ref="AJ50:AK50"/>
    <mergeCell ref="AL50:AM50"/>
    <mergeCell ref="C51:D51"/>
    <mergeCell ref="E51:F51"/>
    <mergeCell ref="G51:H51"/>
    <mergeCell ref="K51:L51"/>
    <mergeCell ref="M51:N51"/>
    <mergeCell ref="O51:P51"/>
    <mergeCell ref="Z51:AA51"/>
    <mergeCell ref="AB51:AC51"/>
    <mergeCell ref="AD51:AE51"/>
    <mergeCell ref="AH51:AI51"/>
    <mergeCell ref="AJ51:AK51"/>
    <mergeCell ref="AL51:AM51"/>
    <mergeCell ref="C52:D52"/>
    <mergeCell ref="E52:F52"/>
    <mergeCell ref="G52:H52"/>
    <mergeCell ref="K52:L52"/>
    <mergeCell ref="M52:N52"/>
    <mergeCell ref="O52:P52"/>
    <mergeCell ref="Z52:AA52"/>
    <mergeCell ref="AB52:AC52"/>
    <mergeCell ref="AD52:AE52"/>
    <mergeCell ref="AH52:AI52"/>
    <mergeCell ref="AJ52:AK52"/>
    <mergeCell ref="AL52:AM52"/>
    <mergeCell ref="C53:D53"/>
    <mergeCell ref="E53:F53"/>
    <mergeCell ref="G53:H53"/>
    <mergeCell ref="K53:L53"/>
    <mergeCell ref="M53:N53"/>
    <mergeCell ref="O53:P53"/>
    <mergeCell ref="Z53:AA53"/>
    <mergeCell ref="AB53:AC53"/>
    <mergeCell ref="AD53:AE53"/>
    <mergeCell ref="AH53:AI53"/>
    <mergeCell ref="AJ53:AK53"/>
    <mergeCell ref="AL53:AM53"/>
    <mergeCell ref="C54:D54"/>
    <mergeCell ref="E54:F54"/>
    <mergeCell ref="G54:H54"/>
    <mergeCell ref="K54:L54"/>
    <mergeCell ref="M54:N54"/>
    <mergeCell ref="O54:P54"/>
    <mergeCell ref="Z54:AA54"/>
    <mergeCell ref="AB54:AC54"/>
    <mergeCell ref="AD54:AE54"/>
    <mergeCell ref="AH54:AI54"/>
    <mergeCell ref="AJ54:AK54"/>
    <mergeCell ref="AL54:AM54"/>
    <mergeCell ref="C55:D55"/>
    <mergeCell ref="E55:F55"/>
    <mergeCell ref="G55:H55"/>
    <mergeCell ref="K55:L55"/>
    <mergeCell ref="M55:N55"/>
    <mergeCell ref="O55:P55"/>
    <mergeCell ref="Z55:AA55"/>
    <mergeCell ref="AB55:AC55"/>
    <mergeCell ref="AD55:AE55"/>
    <mergeCell ref="AH55:AI55"/>
    <mergeCell ref="AJ55:AK55"/>
    <mergeCell ref="AL55:AM55"/>
    <mergeCell ref="C56:D56"/>
    <mergeCell ref="E56:F56"/>
    <mergeCell ref="G56:H56"/>
    <mergeCell ref="K56:L56"/>
    <mergeCell ref="M56:N56"/>
    <mergeCell ref="O56:P56"/>
    <mergeCell ref="Z56:AA56"/>
    <mergeCell ref="AB56:AC56"/>
    <mergeCell ref="AD56:AE56"/>
    <mergeCell ref="AH56:AI56"/>
    <mergeCell ref="AJ56:AK56"/>
    <mergeCell ref="AL56:AM56"/>
    <mergeCell ref="C57:D57"/>
    <mergeCell ref="E57:F57"/>
    <mergeCell ref="G57:H57"/>
    <mergeCell ref="K57:L57"/>
    <mergeCell ref="M57:N57"/>
    <mergeCell ref="O57:P57"/>
    <mergeCell ref="Z57:AA57"/>
    <mergeCell ref="AB57:AC57"/>
    <mergeCell ref="AD57:AE57"/>
    <mergeCell ref="AH57:AI57"/>
    <mergeCell ref="AJ57:AK57"/>
    <mergeCell ref="AL57:AM57"/>
    <mergeCell ref="C58:D58"/>
    <mergeCell ref="E58:F58"/>
    <mergeCell ref="G58:H58"/>
    <mergeCell ref="K58:L58"/>
    <mergeCell ref="M58:N58"/>
    <mergeCell ref="O58:P58"/>
    <mergeCell ref="Z58:AA58"/>
    <mergeCell ref="AB58:AC58"/>
    <mergeCell ref="AD58:AE58"/>
    <mergeCell ref="AH58:AI58"/>
    <mergeCell ref="AJ58:AK58"/>
    <mergeCell ref="AL58:AM58"/>
    <mergeCell ref="C59:D59"/>
    <mergeCell ref="E59:F59"/>
    <mergeCell ref="G59:H59"/>
    <mergeCell ref="K59:L59"/>
    <mergeCell ref="M59:N59"/>
    <mergeCell ref="O59:P59"/>
    <mergeCell ref="Z59:AA59"/>
    <mergeCell ref="AB59:AC59"/>
    <mergeCell ref="AD59:AE59"/>
    <mergeCell ref="AH59:AI59"/>
    <mergeCell ref="AJ59:AK59"/>
    <mergeCell ref="AL59:AM59"/>
    <mergeCell ref="C60:D60"/>
    <mergeCell ref="E60:F60"/>
    <mergeCell ref="G60:H60"/>
    <mergeCell ref="K60:L60"/>
    <mergeCell ref="M60:N60"/>
    <mergeCell ref="O60:P60"/>
    <mergeCell ref="Z60:AA60"/>
    <mergeCell ref="AB60:AC60"/>
    <mergeCell ref="AD60:AE60"/>
    <mergeCell ref="AH60:AI60"/>
    <mergeCell ref="AJ60:AK60"/>
    <mergeCell ref="AL60:AM60"/>
    <mergeCell ref="C61:D61"/>
    <mergeCell ref="E61:F61"/>
    <mergeCell ref="G61:H61"/>
    <mergeCell ref="K61:L61"/>
    <mergeCell ref="M61:N61"/>
    <mergeCell ref="O61:P61"/>
    <mergeCell ref="Z61:AA61"/>
    <mergeCell ref="AB61:AC61"/>
    <mergeCell ref="AD61:AE61"/>
    <mergeCell ref="AH61:AI61"/>
    <mergeCell ref="AJ61:AK61"/>
    <mergeCell ref="AL61:AM61"/>
    <mergeCell ref="C62:D62"/>
    <mergeCell ref="E62:F62"/>
    <mergeCell ref="G62:H62"/>
    <mergeCell ref="K62:L62"/>
    <mergeCell ref="M62:N62"/>
    <mergeCell ref="O62:P62"/>
    <mergeCell ref="Z62:AA62"/>
    <mergeCell ref="AB62:AC62"/>
    <mergeCell ref="AD62:AE62"/>
    <mergeCell ref="AH62:AI62"/>
    <mergeCell ref="AJ62:AK62"/>
    <mergeCell ref="AL62:AM62"/>
    <mergeCell ref="C63:D63"/>
    <mergeCell ref="E63:F63"/>
    <mergeCell ref="G63:H63"/>
    <mergeCell ref="K63:L63"/>
    <mergeCell ref="M63:N63"/>
    <mergeCell ref="O63:P63"/>
    <mergeCell ref="Z63:AA63"/>
    <mergeCell ref="AB63:AC63"/>
    <mergeCell ref="AD63:AE63"/>
    <mergeCell ref="AH63:AI63"/>
    <mergeCell ref="AJ63:AK63"/>
    <mergeCell ref="AL63:AM63"/>
    <mergeCell ref="C64:D64"/>
    <mergeCell ref="E64:F64"/>
    <mergeCell ref="G64:H64"/>
    <mergeCell ref="K64:L64"/>
    <mergeCell ref="M64:N64"/>
    <mergeCell ref="O64:P64"/>
    <mergeCell ref="Z64:AA64"/>
    <mergeCell ref="AB64:AC64"/>
    <mergeCell ref="AD64:AE64"/>
    <mergeCell ref="AH64:AI64"/>
    <mergeCell ref="AJ64:AK64"/>
    <mergeCell ref="AL64:AM64"/>
    <mergeCell ref="C65:D65"/>
    <mergeCell ref="E65:F65"/>
    <mergeCell ref="G65:H65"/>
    <mergeCell ref="K65:L65"/>
    <mergeCell ref="M65:N65"/>
    <mergeCell ref="O65:P65"/>
    <mergeCell ref="Z65:AA65"/>
    <mergeCell ref="AB65:AC65"/>
    <mergeCell ref="AD65:AE65"/>
    <mergeCell ref="AH65:AI65"/>
    <mergeCell ref="AJ65:AK65"/>
    <mergeCell ref="AL65:AM65"/>
    <mergeCell ref="C66:D66"/>
    <mergeCell ref="E66:F66"/>
    <mergeCell ref="G66:H66"/>
    <mergeCell ref="K66:L66"/>
    <mergeCell ref="M66:N66"/>
    <mergeCell ref="O66:P66"/>
    <mergeCell ref="Z66:AA66"/>
    <mergeCell ref="AB66:AC66"/>
    <mergeCell ref="AD66:AE66"/>
    <mergeCell ref="AH66:AI66"/>
    <mergeCell ref="AJ66:AK66"/>
    <mergeCell ref="AL66:AM66"/>
    <mergeCell ref="C67:D67"/>
    <mergeCell ref="E67:F67"/>
    <mergeCell ref="G67:H67"/>
    <mergeCell ref="K67:L67"/>
    <mergeCell ref="M67:N67"/>
    <mergeCell ref="O67:P67"/>
    <mergeCell ref="Z67:AA67"/>
    <mergeCell ref="AB67:AC67"/>
    <mergeCell ref="AD67:AE67"/>
    <mergeCell ref="AH67:AI67"/>
    <mergeCell ref="AJ67:AK67"/>
    <mergeCell ref="AL67:AM67"/>
    <mergeCell ref="C68:D68"/>
    <mergeCell ref="E68:F68"/>
    <mergeCell ref="G68:H68"/>
    <mergeCell ref="K68:L68"/>
    <mergeCell ref="M68:N68"/>
    <mergeCell ref="O68:P68"/>
    <mergeCell ref="Z68:AA68"/>
    <mergeCell ref="AB68:AC68"/>
    <mergeCell ref="AD68:AE68"/>
    <mergeCell ref="AH68:AI68"/>
    <mergeCell ref="AJ68:AK68"/>
    <mergeCell ref="AL68:AM68"/>
    <mergeCell ref="C69:D69"/>
    <mergeCell ref="E69:F69"/>
    <mergeCell ref="G69:H69"/>
    <mergeCell ref="K69:L69"/>
    <mergeCell ref="M69:N69"/>
    <mergeCell ref="O69:P69"/>
    <mergeCell ref="Z69:AA69"/>
    <mergeCell ref="AB69:AC69"/>
    <mergeCell ref="AD69:AE69"/>
    <mergeCell ref="AH69:AI69"/>
    <mergeCell ref="AJ69:AK69"/>
    <mergeCell ref="AL69:AM69"/>
    <mergeCell ref="C70:D70"/>
    <mergeCell ref="E70:F70"/>
    <mergeCell ref="G70:H70"/>
    <mergeCell ref="K70:L70"/>
    <mergeCell ref="M70:N70"/>
    <mergeCell ref="O70:P70"/>
    <mergeCell ref="Z70:AA70"/>
    <mergeCell ref="AB70:AC70"/>
    <mergeCell ref="AD70:AE70"/>
    <mergeCell ref="AH70:AI70"/>
    <mergeCell ref="AJ70:AK70"/>
    <mergeCell ref="AL70:AM70"/>
    <mergeCell ref="C71:D71"/>
    <mergeCell ref="E71:F71"/>
    <mergeCell ref="G71:H71"/>
    <mergeCell ref="K71:L71"/>
    <mergeCell ref="M71:N71"/>
    <mergeCell ref="O71:P71"/>
    <mergeCell ref="Z71:AA71"/>
    <mergeCell ref="AB71:AC71"/>
    <mergeCell ref="AD71:AE71"/>
    <mergeCell ref="AH71:AI71"/>
    <mergeCell ref="AJ71:AK71"/>
    <mergeCell ref="AL71:AM71"/>
    <mergeCell ref="C72:D72"/>
    <mergeCell ref="E72:F72"/>
    <mergeCell ref="G72:H72"/>
    <mergeCell ref="K72:L72"/>
    <mergeCell ref="M72:N72"/>
    <mergeCell ref="O72:P72"/>
    <mergeCell ref="Z72:AA72"/>
    <mergeCell ref="AB72:AC72"/>
    <mergeCell ref="AD72:AE72"/>
    <mergeCell ref="AH72:AI72"/>
    <mergeCell ref="AJ72:AK72"/>
    <mergeCell ref="AL72:AM72"/>
    <mergeCell ref="C73:D73"/>
    <mergeCell ref="E73:F73"/>
    <mergeCell ref="G73:H73"/>
    <mergeCell ref="K73:L73"/>
    <mergeCell ref="M73:N73"/>
    <mergeCell ref="O73:P73"/>
    <mergeCell ref="Z73:AA73"/>
    <mergeCell ref="AB73:AC73"/>
    <mergeCell ref="AD73:AE73"/>
    <mergeCell ref="AH73:AI73"/>
    <mergeCell ref="AJ73:AK73"/>
    <mergeCell ref="AL73:AM73"/>
    <mergeCell ref="C74:D74"/>
    <mergeCell ref="E74:F74"/>
    <mergeCell ref="G74:H74"/>
    <mergeCell ref="K74:L74"/>
    <mergeCell ref="M74:N74"/>
    <mergeCell ref="O74:P74"/>
    <mergeCell ref="Z74:AA74"/>
    <mergeCell ref="AB74:AC74"/>
    <mergeCell ref="AD74:AE74"/>
    <mergeCell ref="AH74:AI74"/>
    <mergeCell ref="AJ74:AK74"/>
    <mergeCell ref="AL74:AM74"/>
    <mergeCell ref="C75:D75"/>
    <mergeCell ref="E75:F75"/>
    <mergeCell ref="G75:H75"/>
    <mergeCell ref="K75:L75"/>
    <mergeCell ref="M75:N75"/>
    <mergeCell ref="O75:P75"/>
    <mergeCell ref="Z75:AA75"/>
    <mergeCell ref="AB75:AC75"/>
    <mergeCell ref="AD75:AE75"/>
    <mergeCell ref="AH75:AI75"/>
    <mergeCell ref="AJ75:AK75"/>
    <mergeCell ref="AL75:AM75"/>
    <mergeCell ref="C76:D76"/>
    <mergeCell ref="E76:F76"/>
    <mergeCell ref="G76:H76"/>
    <mergeCell ref="K76:L76"/>
    <mergeCell ref="M76:N76"/>
    <mergeCell ref="O76:P76"/>
    <mergeCell ref="Z76:AA76"/>
    <mergeCell ref="AB76:AC76"/>
    <mergeCell ref="AD76:AE76"/>
    <mergeCell ref="AH76:AI76"/>
    <mergeCell ref="AJ76:AK76"/>
    <mergeCell ref="AL76:AM76"/>
    <mergeCell ref="C77:D77"/>
    <mergeCell ref="E77:F77"/>
    <mergeCell ref="G77:H77"/>
    <mergeCell ref="K77:L77"/>
    <mergeCell ref="M77:N77"/>
    <mergeCell ref="O77:P77"/>
    <mergeCell ref="Z21:AA21"/>
    <mergeCell ref="AB21:AC21"/>
    <mergeCell ref="AD21:AE21"/>
    <mergeCell ref="AH21:AI21"/>
    <mergeCell ref="AJ21:AK21"/>
    <mergeCell ref="AL21:AM21"/>
    <mergeCell ref="Z29:AA29"/>
    <mergeCell ref="AB29:AC29"/>
    <mergeCell ref="AD29:AE29"/>
    <mergeCell ref="AH29:AI29"/>
    <mergeCell ref="AJ29:AK29"/>
    <mergeCell ref="AL29:AM29"/>
    <mergeCell ref="C25:D25"/>
    <mergeCell ref="E25:F25"/>
    <mergeCell ref="G25:H25"/>
    <mergeCell ref="K25:L25"/>
    <mergeCell ref="M25:N25"/>
    <mergeCell ref="O25:P25"/>
  </mergeCells>
  <printOptions/>
  <pageMargins left="0.75" right="0.75" top="1" bottom="1" header="0.5" footer="0.5"/>
  <pageSetup horizontalDpi="600" verticalDpi="600" orientation="landscape" paperSize="17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U76"/>
  <sheetViews>
    <sheetView showZeros="0" zoomScale="70" zoomScaleNormal="70" zoomScalePageLayoutView="0" workbookViewId="0" topLeftCell="A1">
      <pane ySplit="18" topLeftCell="A19" activePane="bottomLeft" state="frozen"/>
      <selection pane="topLeft" activeCell="A1" sqref="A1"/>
      <selection pane="bottomLeft" activeCell="M28" sqref="M28"/>
    </sheetView>
  </sheetViews>
  <sheetFormatPr defaultColWidth="9.140625" defaultRowHeight="12.75"/>
  <cols>
    <col min="1" max="2" width="5.28125" style="0" customWidth="1"/>
    <col min="3" max="4" width="4.28125" style="0" customWidth="1"/>
    <col min="5" max="6" width="5.28125" style="0" customWidth="1"/>
    <col min="7" max="8" width="4.28125" style="0" customWidth="1"/>
    <col min="9" max="9" width="8.7109375" style="0" customWidth="1"/>
    <col min="10" max="10" width="13.7109375" style="0" customWidth="1"/>
    <col min="11" max="12" width="4.28125" style="0" customWidth="1"/>
    <col min="13" max="13" width="8.7109375" style="0" customWidth="1"/>
    <col min="14" max="15" width="4.28125" style="0" customWidth="1"/>
    <col min="16" max="17" width="5.28125" style="0" customWidth="1"/>
    <col min="18" max="19" width="4.28125" style="0" customWidth="1"/>
    <col min="20" max="21" width="5.28125" style="0" customWidth="1"/>
    <col min="22" max="22" width="11.7109375" style="0" customWidth="1"/>
    <col min="23" max="23" width="8.8515625" style="0" customWidth="1"/>
    <col min="24" max="25" width="5.28125" style="0" customWidth="1"/>
    <col min="26" max="27" width="4.28125" style="0" customWidth="1"/>
    <col min="28" max="29" width="5.28125" style="0" customWidth="1"/>
    <col min="30" max="31" width="4.28125" style="0" customWidth="1"/>
    <col min="32" max="32" width="8.7109375" style="0" customWidth="1"/>
    <col min="33" max="33" width="13.7109375" style="0" customWidth="1"/>
    <col min="34" max="35" width="4.28125" style="0" customWidth="1"/>
    <col min="36" max="36" width="8.7109375" style="0" customWidth="1"/>
    <col min="37" max="38" width="4.28125" style="0" customWidth="1"/>
    <col min="39" max="40" width="5.28125" style="0" customWidth="1"/>
    <col min="41" max="42" width="4.28125" style="0" customWidth="1"/>
    <col min="43" max="44" width="5.28125" style="0" customWidth="1"/>
    <col min="45" max="45" width="11.421875" style="0" customWidth="1"/>
    <col min="46" max="46" width="5.7109375" style="0" customWidth="1"/>
  </cols>
  <sheetData>
    <row r="1" spans="1:45" ht="12.75" customHeight="1">
      <c r="A1" s="254" t="s">
        <v>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305"/>
      <c r="W1" s="1"/>
      <c r="X1" s="393" t="s">
        <v>1</v>
      </c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6"/>
    </row>
    <row r="2" spans="1:45" ht="12.75" customHeight="1">
      <c r="A2" s="257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306"/>
      <c r="W2" s="2"/>
      <c r="X2" s="394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9"/>
    </row>
    <row r="3" spans="1:45" ht="12.75" customHeight="1" thickBot="1">
      <c r="A3" s="257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306"/>
      <c r="W3" s="2"/>
      <c r="X3" s="394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9"/>
    </row>
    <row r="4" spans="1:45" ht="12.75" customHeight="1">
      <c r="A4" s="307"/>
      <c r="B4" s="308"/>
      <c r="C4" s="310"/>
      <c r="D4" s="311"/>
      <c r="E4" s="381" t="s">
        <v>105</v>
      </c>
      <c r="F4" s="382"/>
      <c r="G4" s="382"/>
      <c r="H4" s="382"/>
      <c r="I4" s="382"/>
      <c r="J4" s="382"/>
      <c r="K4" s="383"/>
      <c r="L4" s="381" t="s">
        <v>41</v>
      </c>
      <c r="M4" s="382"/>
      <c r="N4" s="382"/>
      <c r="O4" s="382"/>
      <c r="P4" s="382"/>
      <c r="Q4" s="382"/>
      <c r="R4" s="382"/>
      <c r="S4" s="383"/>
      <c r="T4" s="315"/>
      <c r="U4" s="262"/>
      <c r="V4" s="316"/>
      <c r="W4" s="2"/>
      <c r="X4" s="315"/>
      <c r="Y4" s="262"/>
      <c r="Z4" s="262"/>
      <c r="AA4" s="316"/>
      <c r="AB4" s="381"/>
      <c r="AC4" s="382"/>
      <c r="AD4" s="382"/>
      <c r="AE4" s="382"/>
      <c r="AF4" s="382"/>
      <c r="AG4" s="382"/>
      <c r="AH4" s="383"/>
      <c r="AI4" s="381"/>
      <c r="AJ4" s="382"/>
      <c r="AK4" s="382"/>
      <c r="AL4" s="382"/>
      <c r="AM4" s="382"/>
      <c r="AN4" s="382"/>
      <c r="AO4" s="382"/>
      <c r="AP4" s="383"/>
      <c r="AQ4" s="315"/>
      <c r="AR4" s="262"/>
      <c r="AS4" s="395"/>
    </row>
    <row r="5" spans="1:45" ht="12.75" customHeight="1" thickBot="1">
      <c r="A5" s="309"/>
      <c r="B5" s="308"/>
      <c r="C5" s="310"/>
      <c r="D5" s="311"/>
      <c r="E5" s="384"/>
      <c r="F5" s="375"/>
      <c r="G5" s="375"/>
      <c r="H5" s="375"/>
      <c r="I5" s="375"/>
      <c r="J5" s="375"/>
      <c r="K5" s="385"/>
      <c r="L5" s="384"/>
      <c r="M5" s="375"/>
      <c r="N5" s="375"/>
      <c r="O5" s="375"/>
      <c r="P5" s="375"/>
      <c r="Q5" s="375"/>
      <c r="R5" s="375"/>
      <c r="S5" s="385"/>
      <c r="T5" s="315"/>
      <c r="U5" s="262"/>
      <c r="V5" s="316"/>
      <c r="W5" s="2"/>
      <c r="X5" s="315"/>
      <c r="Y5" s="262"/>
      <c r="Z5" s="262"/>
      <c r="AA5" s="316"/>
      <c r="AB5" s="384"/>
      <c r="AC5" s="375"/>
      <c r="AD5" s="375"/>
      <c r="AE5" s="375"/>
      <c r="AF5" s="375"/>
      <c r="AG5" s="375"/>
      <c r="AH5" s="385"/>
      <c r="AI5" s="384"/>
      <c r="AJ5" s="375"/>
      <c r="AK5" s="375"/>
      <c r="AL5" s="375"/>
      <c r="AM5" s="375"/>
      <c r="AN5" s="375"/>
      <c r="AO5" s="375"/>
      <c r="AP5" s="385"/>
      <c r="AQ5" s="315"/>
      <c r="AR5" s="262"/>
      <c r="AS5" s="395"/>
    </row>
    <row r="6" spans="1:45" ht="12.75" customHeight="1" thickBot="1">
      <c r="A6" s="299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1"/>
      <c r="W6" s="2"/>
      <c r="X6" s="396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97"/>
    </row>
    <row r="7" spans="1:45" ht="12.75" customHeight="1">
      <c r="A7" s="302" t="s">
        <v>2</v>
      </c>
      <c r="B7" s="303"/>
      <c r="C7" s="303"/>
      <c r="D7" s="303"/>
      <c r="E7" s="303"/>
      <c r="F7" s="303"/>
      <c r="G7" s="303"/>
      <c r="H7" s="303"/>
      <c r="I7" s="298"/>
      <c r="J7" s="317" t="s">
        <v>3</v>
      </c>
      <c r="K7" s="318"/>
      <c r="L7" s="319"/>
      <c r="M7" s="297" t="s">
        <v>5</v>
      </c>
      <c r="N7" s="303"/>
      <c r="O7" s="303"/>
      <c r="P7" s="303"/>
      <c r="Q7" s="303"/>
      <c r="R7" s="303"/>
      <c r="S7" s="303"/>
      <c r="T7" s="303"/>
      <c r="U7" s="298"/>
      <c r="V7" s="228" t="s">
        <v>0</v>
      </c>
      <c r="W7" s="2"/>
      <c r="X7" s="297" t="s">
        <v>2</v>
      </c>
      <c r="Y7" s="303"/>
      <c r="Z7" s="303"/>
      <c r="AA7" s="303"/>
      <c r="AB7" s="303"/>
      <c r="AC7" s="303"/>
      <c r="AD7" s="303"/>
      <c r="AE7" s="303"/>
      <c r="AF7" s="298"/>
      <c r="AG7" s="317" t="s">
        <v>3</v>
      </c>
      <c r="AH7" s="318"/>
      <c r="AI7" s="319"/>
      <c r="AJ7" s="297" t="s">
        <v>5</v>
      </c>
      <c r="AK7" s="303"/>
      <c r="AL7" s="303"/>
      <c r="AM7" s="303"/>
      <c r="AN7" s="303"/>
      <c r="AO7" s="303"/>
      <c r="AP7" s="303"/>
      <c r="AQ7" s="303"/>
      <c r="AR7" s="298"/>
      <c r="AS7" s="398" t="s">
        <v>0</v>
      </c>
    </row>
    <row r="8" spans="1:45" ht="12.75" customHeight="1" thickBot="1">
      <c r="A8" s="304"/>
      <c r="B8" s="235"/>
      <c r="C8" s="235"/>
      <c r="D8" s="235"/>
      <c r="E8" s="235"/>
      <c r="F8" s="235"/>
      <c r="G8" s="235"/>
      <c r="H8" s="235"/>
      <c r="I8" s="236"/>
      <c r="J8" s="234" t="s">
        <v>4</v>
      </c>
      <c r="K8" s="235"/>
      <c r="L8" s="236"/>
      <c r="M8" s="237"/>
      <c r="N8" s="238"/>
      <c r="O8" s="238"/>
      <c r="P8" s="238"/>
      <c r="Q8" s="238"/>
      <c r="R8" s="238"/>
      <c r="S8" s="238"/>
      <c r="T8" s="238"/>
      <c r="U8" s="239"/>
      <c r="V8" s="229"/>
      <c r="W8" s="2"/>
      <c r="X8" s="234"/>
      <c r="Y8" s="235"/>
      <c r="Z8" s="235"/>
      <c r="AA8" s="235"/>
      <c r="AB8" s="235"/>
      <c r="AC8" s="235"/>
      <c r="AD8" s="235"/>
      <c r="AE8" s="235"/>
      <c r="AF8" s="236"/>
      <c r="AG8" s="234" t="s">
        <v>4</v>
      </c>
      <c r="AH8" s="235"/>
      <c r="AI8" s="236"/>
      <c r="AJ8" s="237"/>
      <c r="AK8" s="238"/>
      <c r="AL8" s="238"/>
      <c r="AM8" s="238"/>
      <c r="AN8" s="238"/>
      <c r="AO8" s="238"/>
      <c r="AP8" s="238"/>
      <c r="AQ8" s="238"/>
      <c r="AR8" s="239"/>
      <c r="AS8" s="399"/>
    </row>
    <row r="9" spans="1:45" ht="12.75" customHeight="1">
      <c r="A9" s="323" t="s">
        <v>6</v>
      </c>
      <c r="B9" s="216" t="s">
        <v>7</v>
      </c>
      <c r="C9" s="323" t="s">
        <v>8</v>
      </c>
      <c r="D9" s="216" t="s">
        <v>9</v>
      </c>
      <c r="E9" s="323" t="s">
        <v>7</v>
      </c>
      <c r="F9" s="216" t="s">
        <v>10</v>
      </c>
      <c r="G9" s="323" t="s">
        <v>11</v>
      </c>
      <c r="H9" s="216" t="s">
        <v>12</v>
      </c>
      <c r="I9" s="219" t="s">
        <v>13</v>
      </c>
      <c r="J9" s="219" t="s">
        <v>14</v>
      </c>
      <c r="K9" s="222" t="s">
        <v>15</v>
      </c>
      <c r="L9" s="216" t="s">
        <v>16</v>
      </c>
      <c r="M9" s="219" t="s">
        <v>13</v>
      </c>
      <c r="N9" s="225" t="s">
        <v>11</v>
      </c>
      <c r="O9" s="216" t="s">
        <v>12</v>
      </c>
      <c r="P9" s="225" t="s">
        <v>7</v>
      </c>
      <c r="Q9" s="216" t="s">
        <v>10</v>
      </c>
      <c r="R9" s="225" t="s">
        <v>8</v>
      </c>
      <c r="S9" s="216" t="s">
        <v>9</v>
      </c>
      <c r="T9" s="225" t="s">
        <v>6</v>
      </c>
      <c r="U9" s="216" t="s">
        <v>7</v>
      </c>
      <c r="V9" s="229"/>
      <c r="W9" s="2"/>
      <c r="X9" s="222" t="s">
        <v>6</v>
      </c>
      <c r="Y9" s="216" t="s">
        <v>7</v>
      </c>
      <c r="Z9" s="225" t="s">
        <v>8</v>
      </c>
      <c r="AA9" s="216" t="s">
        <v>9</v>
      </c>
      <c r="AB9" s="225" t="s">
        <v>7</v>
      </c>
      <c r="AC9" s="216" t="s">
        <v>10</v>
      </c>
      <c r="AD9" s="225" t="s">
        <v>11</v>
      </c>
      <c r="AE9" s="216" t="s">
        <v>12</v>
      </c>
      <c r="AF9" s="219" t="s">
        <v>13</v>
      </c>
      <c r="AG9" s="219" t="s">
        <v>14</v>
      </c>
      <c r="AH9" s="222" t="s">
        <v>15</v>
      </c>
      <c r="AI9" s="216" t="s">
        <v>16</v>
      </c>
      <c r="AJ9" s="219" t="s">
        <v>13</v>
      </c>
      <c r="AK9" s="225" t="s">
        <v>11</v>
      </c>
      <c r="AL9" s="216" t="s">
        <v>12</v>
      </c>
      <c r="AM9" s="225" t="s">
        <v>7</v>
      </c>
      <c r="AN9" s="216" t="s">
        <v>10</v>
      </c>
      <c r="AO9" s="225" t="s">
        <v>8</v>
      </c>
      <c r="AP9" s="216" t="s">
        <v>9</v>
      </c>
      <c r="AQ9" s="225" t="s">
        <v>6</v>
      </c>
      <c r="AR9" s="216" t="s">
        <v>7</v>
      </c>
      <c r="AS9" s="399"/>
    </row>
    <row r="10" spans="1:45" ht="12.75" customHeight="1">
      <c r="A10" s="324"/>
      <c r="B10" s="217"/>
      <c r="C10" s="324"/>
      <c r="D10" s="217"/>
      <c r="E10" s="324"/>
      <c r="F10" s="217"/>
      <c r="G10" s="324"/>
      <c r="H10" s="217"/>
      <c r="I10" s="220"/>
      <c r="J10" s="220"/>
      <c r="K10" s="223"/>
      <c r="L10" s="217"/>
      <c r="M10" s="220"/>
      <c r="N10" s="226"/>
      <c r="O10" s="217"/>
      <c r="P10" s="226"/>
      <c r="Q10" s="217"/>
      <c r="R10" s="226"/>
      <c r="S10" s="217"/>
      <c r="T10" s="226"/>
      <c r="U10" s="217"/>
      <c r="V10" s="229"/>
      <c r="W10" s="2"/>
      <c r="X10" s="223"/>
      <c r="Y10" s="217"/>
      <c r="Z10" s="226"/>
      <c r="AA10" s="217"/>
      <c r="AB10" s="226"/>
      <c r="AC10" s="217"/>
      <c r="AD10" s="226"/>
      <c r="AE10" s="217"/>
      <c r="AF10" s="220"/>
      <c r="AG10" s="220"/>
      <c r="AH10" s="223"/>
      <c r="AI10" s="217"/>
      <c r="AJ10" s="220"/>
      <c r="AK10" s="226"/>
      <c r="AL10" s="217"/>
      <c r="AM10" s="226"/>
      <c r="AN10" s="217"/>
      <c r="AO10" s="226"/>
      <c r="AP10" s="217"/>
      <c r="AQ10" s="226"/>
      <c r="AR10" s="217"/>
      <c r="AS10" s="399"/>
    </row>
    <row r="11" spans="1:45" ht="12.75" customHeight="1">
      <c r="A11" s="324"/>
      <c r="B11" s="217"/>
      <c r="C11" s="324"/>
      <c r="D11" s="217"/>
      <c r="E11" s="324"/>
      <c r="F11" s="217"/>
      <c r="G11" s="324"/>
      <c r="H11" s="217"/>
      <c r="I11" s="220"/>
      <c r="J11" s="220"/>
      <c r="K11" s="223"/>
      <c r="L11" s="217"/>
      <c r="M11" s="220"/>
      <c r="N11" s="226"/>
      <c r="O11" s="217"/>
      <c r="P11" s="226"/>
      <c r="Q11" s="217"/>
      <c r="R11" s="226"/>
      <c r="S11" s="217"/>
      <c r="T11" s="226"/>
      <c r="U11" s="217"/>
      <c r="V11" s="229"/>
      <c r="W11" s="2"/>
      <c r="X11" s="223"/>
      <c r="Y11" s="217"/>
      <c r="Z11" s="226"/>
      <c r="AA11" s="217"/>
      <c r="AB11" s="226"/>
      <c r="AC11" s="217"/>
      <c r="AD11" s="226"/>
      <c r="AE11" s="217"/>
      <c r="AF11" s="220"/>
      <c r="AG11" s="220"/>
      <c r="AH11" s="223"/>
      <c r="AI11" s="217"/>
      <c r="AJ11" s="220"/>
      <c r="AK11" s="226"/>
      <c r="AL11" s="217"/>
      <c r="AM11" s="226"/>
      <c r="AN11" s="217"/>
      <c r="AO11" s="226"/>
      <c r="AP11" s="217"/>
      <c r="AQ11" s="226"/>
      <c r="AR11" s="217"/>
      <c r="AS11" s="399"/>
    </row>
    <row r="12" spans="1:45" ht="12.75" customHeight="1">
      <c r="A12" s="324"/>
      <c r="B12" s="217"/>
      <c r="C12" s="324"/>
      <c r="D12" s="217"/>
      <c r="E12" s="324"/>
      <c r="F12" s="217"/>
      <c r="G12" s="324"/>
      <c r="H12" s="217"/>
      <c r="I12" s="220"/>
      <c r="J12" s="220"/>
      <c r="K12" s="223"/>
      <c r="L12" s="217"/>
      <c r="M12" s="220"/>
      <c r="N12" s="226"/>
      <c r="O12" s="217"/>
      <c r="P12" s="226"/>
      <c r="Q12" s="217"/>
      <c r="R12" s="226"/>
      <c r="S12" s="217"/>
      <c r="T12" s="226"/>
      <c r="U12" s="217"/>
      <c r="V12" s="229"/>
      <c r="W12" s="2"/>
      <c r="X12" s="223"/>
      <c r="Y12" s="217"/>
      <c r="Z12" s="226"/>
      <c r="AA12" s="217"/>
      <c r="AB12" s="226"/>
      <c r="AC12" s="217"/>
      <c r="AD12" s="226"/>
      <c r="AE12" s="217"/>
      <c r="AF12" s="220"/>
      <c r="AG12" s="220"/>
      <c r="AH12" s="223"/>
      <c r="AI12" s="217"/>
      <c r="AJ12" s="220"/>
      <c r="AK12" s="226"/>
      <c r="AL12" s="217"/>
      <c r="AM12" s="226"/>
      <c r="AN12" s="217"/>
      <c r="AO12" s="226"/>
      <c r="AP12" s="217"/>
      <c r="AQ12" s="226"/>
      <c r="AR12" s="217"/>
      <c r="AS12" s="399"/>
    </row>
    <row r="13" spans="1:45" ht="12.75" customHeight="1">
      <c r="A13" s="324"/>
      <c r="B13" s="217"/>
      <c r="C13" s="324"/>
      <c r="D13" s="217"/>
      <c r="E13" s="324"/>
      <c r="F13" s="217"/>
      <c r="G13" s="324"/>
      <c r="H13" s="217"/>
      <c r="I13" s="220"/>
      <c r="J13" s="220"/>
      <c r="K13" s="223"/>
      <c r="L13" s="217"/>
      <c r="M13" s="220"/>
      <c r="N13" s="226"/>
      <c r="O13" s="217"/>
      <c r="P13" s="226"/>
      <c r="Q13" s="217"/>
      <c r="R13" s="226"/>
      <c r="S13" s="217"/>
      <c r="T13" s="226"/>
      <c r="U13" s="217"/>
      <c r="V13" s="229"/>
      <c r="W13" s="2"/>
      <c r="X13" s="223"/>
      <c r="Y13" s="217"/>
      <c r="Z13" s="226"/>
      <c r="AA13" s="217"/>
      <c r="AB13" s="226"/>
      <c r="AC13" s="217"/>
      <c r="AD13" s="226"/>
      <c r="AE13" s="217"/>
      <c r="AF13" s="220"/>
      <c r="AG13" s="220"/>
      <c r="AH13" s="223"/>
      <c r="AI13" s="217"/>
      <c r="AJ13" s="220"/>
      <c r="AK13" s="226"/>
      <c r="AL13" s="217"/>
      <c r="AM13" s="226"/>
      <c r="AN13" s="217"/>
      <c r="AO13" s="226"/>
      <c r="AP13" s="217"/>
      <c r="AQ13" s="226"/>
      <c r="AR13" s="217"/>
      <c r="AS13" s="399"/>
    </row>
    <row r="14" spans="1:45" ht="12.75" customHeight="1">
      <c r="A14" s="324"/>
      <c r="B14" s="217"/>
      <c r="C14" s="324"/>
      <c r="D14" s="217"/>
      <c r="E14" s="324"/>
      <c r="F14" s="217"/>
      <c r="G14" s="324"/>
      <c r="H14" s="217"/>
      <c r="I14" s="220"/>
      <c r="J14" s="220"/>
      <c r="K14" s="223"/>
      <c r="L14" s="217"/>
      <c r="M14" s="220"/>
      <c r="N14" s="226"/>
      <c r="O14" s="217"/>
      <c r="P14" s="226"/>
      <c r="Q14" s="217"/>
      <c r="R14" s="226"/>
      <c r="S14" s="217"/>
      <c r="T14" s="226"/>
      <c r="U14" s="217"/>
      <c r="V14" s="229"/>
      <c r="W14" s="2"/>
      <c r="X14" s="223"/>
      <c r="Y14" s="217"/>
      <c r="Z14" s="226"/>
      <c r="AA14" s="217"/>
      <c r="AB14" s="226"/>
      <c r="AC14" s="217"/>
      <c r="AD14" s="226"/>
      <c r="AE14" s="217"/>
      <c r="AF14" s="220"/>
      <c r="AG14" s="220"/>
      <c r="AH14" s="223"/>
      <c r="AI14" s="217"/>
      <c r="AJ14" s="220"/>
      <c r="AK14" s="226"/>
      <c r="AL14" s="217"/>
      <c r="AM14" s="226"/>
      <c r="AN14" s="217"/>
      <c r="AO14" s="226"/>
      <c r="AP14" s="217"/>
      <c r="AQ14" s="226"/>
      <c r="AR14" s="217"/>
      <c r="AS14" s="399"/>
    </row>
    <row r="15" spans="1:45" ht="12.75" customHeight="1">
      <c r="A15" s="324"/>
      <c r="B15" s="217"/>
      <c r="C15" s="324"/>
      <c r="D15" s="217"/>
      <c r="E15" s="324"/>
      <c r="F15" s="217"/>
      <c r="G15" s="324"/>
      <c r="H15" s="217"/>
      <c r="I15" s="220"/>
      <c r="J15" s="220"/>
      <c r="K15" s="223"/>
      <c r="L15" s="217"/>
      <c r="M15" s="220"/>
      <c r="N15" s="226"/>
      <c r="O15" s="217"/>
      <c r="P15" s="226"/>
      <c r="Q15" s="217"/>
      <c r="R15" s="226"/>
      <c r="S15" s="217"/>
      <c r="T15" s="226"/>
      <c r="U15" s="217"/>
      <c r="V15" s="229"/>
      <c r="W15" s="2"/>
      <c r="X15" s="223"/>
      <c r="Y15" s="217"/>
      <c r="Z15" s="226"/>
      <c r="AA15" s="217"/>
      <c r="AB15" s="226"/>
      <c r="AC15" s="217"/>
      <c r="AD15" s="226"/>
      <c r="AE15" s="217"/>
      <c r="AF15" s="220"/>
      <c r="AG15" s="220"/>
      <c r="AH15" s="223"/>
      <c r="AI15" s="217"/>
      <c r="AJ15" s="220"/>
      <c r="AK15" s="226"/>
      <c r="AL15" s="217"/>
      <c r="AM15" s="226"/>
      <c r="AN15" s="217"/>
      <c r="AO15" s="226"/>
      <c r="AP15" s="217"/>
      <c r="AQ15" s="226"/>
      <c r="AR15" s="217"/>
      <c r="AS15" s="399"/>
    </row>
    <row r="16" spans="1:45" ht="12.75" customHeight="1">
      <c r="A16" s="324"/>
      <c r="B16" s="217"/>
      <c r="C16" s="324"/>
      <c r="D16" s="217"/>
      <c r="E16" s="324"/>
      <c r="F16" s="217"/>
      <c r="G16" s="324"/>
      <c r="H16" s="217"/>
      <c r="I16" s="220"/>
      <c r="J16" s="220"/>
      <c r="K16" s="223"/>
      <c r="L16" s="217"/>
      <c r="M16" s="220"/>
      <c r="N16" s="226"/>
      <c r="O16" s="217"/>
      <c r="P16" s="226"/>
      <c r="Q16" s="217"/>
      <c r="R16" s="226"/>
      <c r="S16" s="217"/>
      <c r="T16" s="226"/>
      <c r="U16" s="217"/>
      <c r="V16" s="229"/>
      <c r="W16" s="2"/>
      <c r="X16" s="223"/>
      <c r="Y16" s="217"/>
      <c r="Z16" s="226"/>
      <c r="AA16" s="217"/>
      <c r="AB16" s="226"/>
      <c r="AC16" s="217"/>
      <c r="AD16" s="226"/>
      <c r="AE16" s="217"/>
      <c r="AF16" s="220"/>
      <c r="AG16" s="220"/>
      <c r="AH16" s="223"/>
      <c r="AI16" s="217"/>
      <c r="AJ16" s="220"/>
      <c r="AK16" s="226"/>
      <c r="AL16" s="217"/>
      <c r="AM16" s="226"/>
      <c r="AN16" s="217"/>
      <c r="AO16" s="226"/>
      <c r="AP16" s="217"/>
      <c r="AQ16" s="226"/>
      <c r="AR16" s="217"/>
      <c r="AS16" s="399"/>
    </row>
    <row r="17" spans="1:45" ht="12.75" customHeight="1">
      <c r="A17" s="324"/>
      <c r="B17" s="217"/>
      <c r="C17" s="324"/>
      <c r="D17" s="217"/>
      <c r="E17" s="324"/>
      <c r="F17" s="217"/>
      <c r="G17" s="324"/>
      <c r="H17" s="217"/>
      <c r="I17" s="220"/>
      <c r="J17" s="220"/>
      <c r="K17" s="223"/>
      <c r="L17" s="217"/>
      <c r="M17" s="220"/>
      <c r="N17" s="226"/>
      <c r="O17" s="217"/>
      <c r="P17" s="226"/>
      <c r="Q17" s="217"/>
      <c r="R17" s="226"/>
      <c r="S17" s="217"/>
      <c r="T17" s="226"/>
      <c r="U17" s="217"/>
      <c r="V17" s="229"/>
      <c r="W17" s="2"/>
      <c r="X17" s="223"/>
      <c r="Y17" s="217"/>
      <c r="Z17" s="226"/>
      <c r="AA17" s="217"/>
      <c r="AB17" s="226"/>
      <c r="AC17" s="217"/>
      <c r="AD17" s="226"/>
      <c r="AE17" s="217"/>
      <c r="AF17" s="220"/>
      <c r="AG17" s="220"/>
      <c r="AH17" s="223"/>
      <c r="AI17" s="217"/>
      <c r="AJ17" s="220"/>
      <c r="AK17" s="226"/>
      <c r="AL17" s="217"/>
      <c r="AM17" s="226"/>
      <c r="AN17" s="217"/>
      <c r="AO17" s="226"/>
      <c r="AP17" s="217"/>
      <c r="AQ17" s="226"/>
      <c r="AR17" s="217"/>
      <c r="AS17" s="399"/>
    </row>
    <row r="18" spans="1:45" ht="12.75" customHeight="1" thickBot="1">
      <c r="A18" s="325"/>
      <c r="B18" s="218"/>
      <c r="C18" s="325"/>
      <c r="D18" s="218"/>
      <c r="E18" s="325"/>
      <c r="F18" s="218"/>
      <c r="G18" s="325"/>
      <c r="H18" s="218"/>
      <c r="I18" s="221"/>
      <c r="J18" s="221"/>
      <c r="K18" s="224"/>
      <c r="L18" s="218"/>
      <c r="M18" s="221"/>
      <c r="N18" s="227"/>
      <c r="O18" s="218"/>
      <c r="P18" s="227"/>
      <c r="Q18" s="218"/>
      <c r="R18" s="227"/>
      <c r="S18" s="218"/>
      <c r="T18" s="227"/>
      <c r="U18" s="218"/>
      <c r="V18" s="230"/>
      <c r="W18" s="2"/>
      <c r="X18" s="224"/>
      <c r="Y18" s="218"/>
      <c r="Z18" s="227"/>
      <c r="AA18" s="218"/>
      <c r="AB18" s="227"/>
      <c r="AC18" s="218"/>
      <c r="AD18" s="227"/>
      <c r="AE18" s="218"/>
      <c r="AF18" s="221"/>
      <c r="AG18" s="221"/>
      <c r="AH18" s="224"/>
      <c r="AI18" s="218"/>
      <c r="AJ18" s="221"/>
      <c r="AK18" s="227"/>
      <c r="AL18" s="218"/>
      <c r="AM18" s="227"/>
      <c r="AN18" s="218"/>
      <c r="AO18" s="227"/>
      <c r="AP18" s="218"/>
      <c r="AQ18" s="227"/>
      <c r="AR18" s="218"/>
      <c r="AS18" s="400"/>
    </row>
    <row r="19" spans="1:45" s="7" customFormat="1" ht="12.75" customHeight="1">
      <c r="A19" s="326"/>
      <c r="B19" s="327"/>
      <c r="C19" s="328"/>
      <c r="D19" s="327"/>
      <c r="E19" s="328"/>
      <c r="F19" s="327"/>
      <c r="G19" s="328"/>
      <c r="H19" s="327"/>
      <c r="I19" s="4"/>
      <c r="J19" s="5"/>
      <c r="K19" s="328"/>
      <c r="L19" s="327"/>
      <c r="M19" s="4"/>
      <c r="N19" s="328"/>
      <c r="O19" s="327"/>
      <c r="P19" s="328"/>
      <c r="Q19" s="327"/>
      <c r="R19" s="328"/>
      <c r="S19" s="327"/>
      <c r="T19" s="328"/>
      <c r="U19" s="327"/>
      <c r="V19" s="4"/>
      <c r="W19" s="3"/>
      <c r="X19" s="328"/>
      <c r="Y19" s="327"/>
      <c r="Z19" s="328"/>
      <c r="AA19" s="327"/>
      <c r="AB19" s="328"/>
      <c r="AC19" s="327"/>
      <c r="AD19" s="328"/>
      <c r="AE19" s="327"/>
      <c r="AF19" s="4"/>
      <c r="AG19" s="6"/>
      <c r="AH19" s="328"/>
      <c r="AI19" s="327"/>
      <c r="AJ19" s="4"/>
      <c r="AK19" s="328"/>
      <c r="AL19" s="327"/>
      <c r="AM19" s="328"/>
      <c r="AN19" s="327"/>
      <c r="AO19" s="328"/>
      <c r="AP19" s="327"/>
      <c r="AQ19" s="328"/>
      <c r="AR19" s="327"/>
      <c r="AS19" s="45"/>
    </row>
    <row r="20" spans="1:45" s="7" customFormat="1" ht="12.75" customHeight="1">
      <c r="A20" s="344">
        <f>'US 68  RAMP A MASTER'!A135</f>
        <v>785.639</v>
      </c>
      <c r="B20" s="345"/>
      <c r="C20" s="365">
        <f>'US 68  RAMP A MASTER'!C135</f>
        <v>0</v>
      </c>
      <c r="D20" s="345"/>
      <c r="E20" s="197">
        <f>'US 68  RAMP A MASTER'!E135</f>
        <v>0.256</v>
      </c>
      <c r="F20" s="198"/>
      <c r="G20" s="197">
        <f>'US 68  RAMP A MASTER'!G135</f>
        <v>0.016</v>
      </c>
      <c r="H20" s="198"/>
      <c r="I20" s="38">
        <f>'US 68  RAMP A MASTER'!I135</f>
        <v>16</v>
      </c>
      <c r="J20" s="152">
        <f>'US 68  RAMP A MASTER'!J135</f>
        <v>79225</v>
      </c>
      <c r="K20" s="344">
        <f>'US 68  RAMP A MASTER'!K135</f>
        <v>785.383</v>
      </c>
      <c r="L20" s="345"/>
      <c r="M20" s="39"/>
      <c r="N20" s="197"/>
      <c r="O20" s="198"/>
      <c r="P20" s="197"/>
      <c r="Q20" s="198"/>
      <c r="R20" s="389"/>
      <c r="S20" s="392"/>
      <c r="T20" s="344"/>
      <c r="U20" s="345"/>
      <c r="V20" s="151">
        <f>'US 68  RAMP A MASTER'!V135</f>
        <v>0</v>
      </c>
      <c r="W20" s="3"/>
      <c r="X20" s="344"/>
      <c r="Y20" s="345"/>
      <c r="Z20" s="344"/>
      <c r="AA20" s="345"/>
      <c r="AB20" s="197"/>
      <c r="AC20" s="198"/>
      <c r="AD20" s="197"/>
      <c r="AE20" s="198"/>
      <c r="AF20" s="39"/>
      <c r="AG20" s="34"/>
      <c r="AH20" s="344"/>
      <c r="AI20" s="345"/>
      <c r="AJ20" s="39"/>
      <c r="AK20" s="197"/>
      <c r="AL20" s="198"/>
      <c r="AM20" s="197"/>
      <c r="AN20" s="198"/>
      <c r="AO20" s="391"/>
      <c r="AP20" s="392"/>
      <c r="AQ20" s="344"/>
      <c r="AR20" s="345"/>
      <c r="AS20" s="42"/>
    </row>
    <row r="21" spans="1:45" s="7" customFormat="1" ht="12.75" customHeight="1">
      <c r="A21" s="344">
        <f>'US 68  RAMP A MASTER'!A136</f>
        <v>785.718</v>
      </c>
      <c r="B21" s="345"/>
      <c r="C21" s="365">
        <f>'US 68  RAMP A MASTER'!C136</f>
        <v>0</v>
      </c>
      <c r="D21" s="345"/>
      <c r="E21" s="197">
        <f>'US 68  RAMP A MASTER'!E136</f>
        <v>0.256</v>
      </c>
      <c r="F21" s="198"/>
      <c r="G21" s="197">
        <f>'US 68  RAMP A MASTER'!G136</f>
        <v>0.016</v>
      </c>
      <c r="H21" s="198"/>
      <c r="I21" s="38">
        <f>'US 68  RAMP A MASTER'!I136</f>
        <v>16</v>
      </c>
      <c r="J21" s="152">
        <f>'US 68  RAMP A MASTER'!J136</f>
        <v>79250</v>
      </c>
      <c r="K21" s="344">
        <f>'US 68  RAMP A MASTER'!K136</f>
        <v>785.462</v>
      </c>
      <c r="L21" s="345"/>
      <c r="M21" s="39"/>
      <c r="N21" s="197"/>
      <c r="O21" s="198"/>
      <c r="P21" s="197"/>
      <c r="Q21" s="198"/>
      <c r="R21" s="389"/>
      <c r="S21" s="392"/>
      <c r="T21" s="344"/>
      <c r="U21" s="345"/>
      <c r="V21" s="151">
        <f>'US 68  RAMP A MASTER'!V136</f>
        <v>0</v>
      </c>
      <c r="W21" s="3"/>
      <c r="X21" s="344"/>
      <c r="Y21" s="345"/>
      <c r="Z21" s="344"/>
      <c r="AA21" s="345"/>
      <c r="AB21" s="197"/>
      <c r="AC21" s="198"/>
      <c r="AD21" s="197"/>
      <c r="AE21" s="198"/>
      <c r="AF21" s="39"/>
      <c r="AG21" s="34"/>
      <c r="AH21" s="344"/>
      <c r="AI21" s="345"/>
      <c r="AJ21" s="39"/>
      <c r="AK21" s="197"/>
      <c r="AL21" s="198"/>
      <c r="AM21" s="197"/>
      <c r="AN21" s="198"/>
      <c r="AO21" s="391"/>
      <c r="AP21" s="392"/>
      <c r="AQ21" s="344"/>
      <c r="AR21" s="345"/>
      <c r="AS21" s="42"/>
    </row>
    <row r="22" spans="1:45" s="7" customFormat="1" ht="12.75" customHeight="1">
      <c r="A22" s="344">
        <f>'US 68  RAMP A MASTER'!A137</f>
        <v>785.797</v>
      </c>
      <c r="B22" s="345"/>
      <c r="C22" s="365">
        <f>'US 68  RAMP A MASTER'!C137</f>
        <v>0</v>
      </c>
      <c r="D22" s="345"/>
      <c r="E22" s="197">
        <f>'US 68  RAMP A MASTER'!E137</f>
        <v>0.256</v>
      </c>
      <c r="F22" s="198"/>
      <c r="G22" s="197">
        <f>'US 68  RAMP A MASTER'!G137</f>
        <v>0.016</v>
      </c>
      <c r="H22" s="198"/>
      <c r="I22" s="38">
        <f>'US 68  RAMP A MASTER'!I137</f>
        <v>16</v>
      </c>
      <c r="J22" s="152">
        <f>'US 68  RAMP A MASTER'!J137</f>
        <v>79275</v>
      </c>
      <c r="K22" s="344">
        <f>'US 68  RAMP A MASTER'!K137</f>
        <v>785.541</v>
      </c>
      <c r="L22" s="345"/>
      <c r="M22" s="39"/>
      <c r="N22" s="197"/>
      <c r="O22" s="198"/>
      <c r="P22" s="197"/>
      <c r="Q22" s="198"/>
      <c r="R22" s="389"/>
      <c r="S22" s="392"/>
      <c r="T22" s="344"/>
      <c r="U22" s="345"/>
      <c r="V22" s="151">
        <f>'US 68  RAMP A MASTER'!V137</f>
        <v>0</v>
      </c>
      <c r="W22" s="3"/>
      <c r="X22" s="344"/>
      <c r="Y22" s="345"/>
      <c r="Z22" s="344"/>
      <c r="AA22" s="345"/>
      <c r="AB22" s="197"/>
      <c r="AC22" s="198"/>
      <c r="AD22" s="197"/>
      <c r="AE22" s="198"/>
      <c r="AF22" s="39"/>
      <c r="AG22" s="34"/>
      <c r="AH22" s="344"/>
      <c r="AI22" s="345"/>
      <c r="AJ22" s="39"/>
      <c r="AK22" s="197"/>
      <c r="AL22" s="198"/>
      <c r="AM22" s="197"/>
      <c r="AN22" s="198"/>
      <c r="AO22" s="389"/>
      <c r="AP22" s="390"/>
      <c r="AQ22" s="344"/>
      <c r="AR22" s="345"/>
      <c r="AS22" s="42"/>
    </row>
    <row r="23" spans="1:45" s="7" customFormat="1" ht="12.75" customHeight="1">
      <c r="A23" s="344">
        <f>'US 68  RAMP A MASTER'!A138</f>
        <v>785.876</v>
      </c>
      <c r="B23" s="345"/>
      <c r="C23" s="365">
        <f>'US 68  RAMP A MASTER'!C138</f>
        <v>0</v>
      </c>
      <c r="D23" s="345"/>
      <c r="E23" s="197">
        <f>'US 68  RAMP A MASTER'!E138</f>
        <v>0.256</v>
      </c>
      <c r="F23" s="198"/>
      <c r="G23" s="197">
        <f>'US 68  RAMP A MASTER'!G138</f>
        <v>0.016</v>
      </c>
      <c r="H23" s="198"/>
      <c r="I23" s="38">
        <f>'US 68  RAMP A MASTER'!I138</f>
        <v>16</v>
      </c>
      <c r="J23" s="152">
        <f>'US 68  RAMP A MASTER'!J138</f>
        <v>79300</v>
      </c>
      <c r="K23" s="344">
        <f>'US 68  RAMP A MASTER'!K138</f>
        <v>785.62</v>
      </c>
      <c r="L23" s="345"/>
      <c r="M23" s="39"/>
      <c r="N23" s="197"/>
      <c r="O23" s="198"/>
      <c r="P23" s="197"/>
      <c r="Q23" s="198"/>
      <c r="R23" s="389"/>
      <c r="S23" s="392"/>
      <c r="T23" s="344"/>
      <c r="U23" s="345"/>
      <c r="V23" s="151">
        <f>'US 68  RAMP A MASTER'!V138</f>
        <v>0</v>
      </c>
      <c r="W23" s="3"/>
      <c r="X23" s="344"/>
      <c r="Y23" s="345"/>
      <c r="Z23" s="344"/>
      <c r="AA23" s="345"/>
      <c r="AB23" s="197"/>
      <c r="AC23" s="198"/>
      <c r="AD23" s="197"/>
      <c r="AE23" s="198"/>
      <c r="AF23" s="39"/>
      <c r="AG23" s="35"/>
      <c r="AH23" s="344"/>
      <c r="AI23" s="345"/>
      <c r="AJ23" s="39"/>
      <c r="AK23" s="197"/>
      <c r="AL23" s="198"/>
      <c r="AM23" s="197"/>
      <c r="AN23" s="198"/>
      <c r="AO23" s="391"/>
      <c r="AP23" s="392"/>
      <c r="AQ23" s="344"/>
      <c r="AR23" s="345"/>
      <c r="AS23" s="42"/>
    </row>
    <row r="24" spans="1:45" s="7" customFormat="1" ht="12.75" customHeight="1">
      <c r="A24" s="344">
        <f>'US 68  RAMP A MASTER'!A139</f>
        <v>785.9104756</v>
      </c>
      <c r="B24" s="345"/>
      <c r="C24" s="365" t="str">
        <f>'US 68  RAMP A MASTER'!C139</f>
        <v>297:1</v>
      </c>
      <c r="D24" s="345"/>
      <c r="E24" s="197">
        <f>'US 68  RAMP A MASTER'!E139</f>
        <v>0.256</v>
      </c>
      <c r="F24" s="198"/>
      <c r="G24" s="197">
        <f>'US 68  RAMP A MASTER'!G139</f>
        <v>0.016</v>
      </c>
      <c r="H24" s="198"/>
      <c r="I24" s="38">
        <f>'US 68  RAMP A MASTER'!I139</f>
        <v>16</v>
      </c>
      <c r="J24" s="153">
        <f>'US 68  RAMP A MASTER'!J139</f>
        <v>79310.91</v>
      </c>
      <c r="K24" s="344">
        <f>'US 68  RAMP A MASTER'!K139</f>
        <v>785.6544756000001</v>
      </c>
      <c r="L24" s="345"/>
      <c r="M24" s="39"/>
      <c r="N24" s="197"/>
      <c r="O24" s="198"/>
      <c r="P24" s="197"/>
      <c r="Q24" s="198"/>
      <c r="R24" s="389"/>
      <c r="S24" s="392"/>
      <c r="T24" s="344"/>
      <c r="U24" s="345"/>
      <c r="V24" s="151" t="str">
        <f>'US 68  RAMP A MASTER'!V139</f>
        <v>TS</v>
      </c>
      <c r="W24" s="3"/>
      <c r="X24" s="344"/>
      <c r="Y24" s="345"/>
      <c r="Z24" s="344"/>
      <c r="AA24" s="345"/>
      <c r="AB24" s="197"/>
      <c r="AC24" s="198"/>
      <c r="AD24" s="197"/>
      <c r="AE24" s="198"/>
      <c r="AF24" s="39"/>
      <c r="AG24" s="34"/>
      <c r="AH24" s="344"/>
      <c r="AI24" s="345"/>
      <c r="AJ24" s="39"/>
      <c r="AK24" s="197"/>
      <c r="AL24" s="198"/>
      <c r="AM24" s="197"/>
      <c r="AN24" s="198"/>
      <c r="AO24" s="389"/>
      <c r="AP24" s="390"/>
      <c r="AQ24" s="344"/>
      <c r="AR24" s="345"/>
      <c r="AS24" s="42"/>
    </row>
    <row r="25" spans="1:45" s="7" customFormat="1" ht="12.75" customHeight="1">
      <c r="A25" s="344">
        <f>'US 68  RAMP A MASTER'!A140</f>
        <v>786.0023424000001</v>
      </c>
      <c r="B25" s="345"/>
      <c r="C25" s="365" t="str">
        <f>'US 68  RAMP A MASTER'!C140</f>
        <v>297:1</v>
      </c>
      <c r="D25" s="345"/>
      <c r="E25" s="197">
        <f>'US 68  RAMP A MASTER'!E140</f>
        <v>0.30334239999998824</v>
      </c>
      <c r="F25" s="198"/>
      <c r="G25" s="197">
        <f>'US 68  RAMP A MASTER'!G140</f>
        <v>0.018958899999999265</v>
      </c>
      <c r="H25" s="198"/>
      <c r="I25" s="38">
        <f>'US 68  RAMP A MASTER'!I140</f>
        <v>16</v>
      </c>
      <c r="J25" s="152">
        <f>'US 68  RAMP A MASTER'!J140</f>
        <v>79325</v>
      </c>
      <c r="K25" s="344">
        <f>'US 68  RAMP A MASTER'!K140</f>
        <v>785.6990000000001</v>
      </c>
      <c r="L25" s="345"/>
      <c r="M25" s="39"/>
      <c r="N25" s="197"/>
      <c r="O25" s="198"/>
      <c r="P25" s="197"/>
      <c r="Q25" s="198"/>
      <c r="R25" s="389"/>
      <c r="S25" s="392"/>
      <c r="T25" s="344"/>
      <c r="U25" s="345"/>
      <c r="V25" s="151">
        <f>'US 68  RAMP A MASTER'!V140</f>
        <v>0</v>
      </c>
      <c r="W25" s="3"/>
      <c r="X25" s="344"/>
      <c r="Y25" s="345"/>
      <c r="Z25" s="344"/>
      <c r="AA25" s="345"/>
      <c r="AB25" s="197"/>
      <c r="AC25" s="198"/>
      <c r="AD25" s="197"/>
      <c r="AE25" s="198"/>
      <c r="AF25" s="39"/>
      <c r="AG25" s="34"/>
      <c r="AH25" s="344"/>
      <c r="AI25" s="345"/>
      <c r="AJ25" s="39"/>
      <c r="AK25" s="197"/>
      <c r="AL25" s="198"/>
      <c r="AM25" s="197"/>
      <c r="AN25" s="198"/>
      <c r="AO25" s="389"/>
      <c r="AP25" s="390"/>
      <c r="AQ25" s="344"/>
      <c r="AR25" s="345"/>
      <c r="AS25" s="42"/>
    </row>
    <row r="26" spans="1:45" s="7" customFormat="1" ht="12.75" customHeight="1">
      <c r="A26" s="344">
        <f>'US 68  RAMP A MASTER'!A141</f>
        <v>786.1653424</v>
      </c>
      <c r="B26" s="345"/>
      <c r="C26" s="365" t="str">
        <f>'US 68  RAMP A MASTER'!C141</f>
        <v>297:1</v>
      </c>
      <c r="D26" s="345"/>
      <c r="E26" s="197">
        <f>'US 68  RAMP A MASTER'!E141</f>
        <v>0.38734239999998826</v>
      </c>
      <c r="F26" s="198"/>
      <c r="G26" s="197">
        <f>'US 68  RAMP A MASTER'!G141</f>
        <v>0.024208899999999266</v>
      </c>
      <c r="H26" s="198"/>
      <c r="I26" s="38">
        <f>'US 68  RAMP A MASTER'!I141</f>
        <v>16</v>
      </c>
      <c r="J26" s="152">
        <f>'US 68  RAMP A MASTER'!J141</f>
        <v>79350</v>
      </c>
      <c r="K26" s="344">
        <f>'US 68  RAMP A MASTER'!K141</f>
        <v>785.778</v>
      </c>
      <c r="L26" s="345"/>
      <c r="M26" s="39"/>
      <c r="N26" s="197"/>
      <c r="O26" s="198"/>
      <c r="P26" s="197"/>
      <c r="Q26" s="198"/>
      <c r="R26" s="389"/>
      <c r="S26" s="392"/>
      <c r="T26" s="344"/>
      <c r="U26" s="345"/>
      <c r="V26" s="151">
        <f>'US 68  RAMP A MASTER'!V141</f>
        <v>0</v>
      </c>
      <c r="W26" s="3"/>
      <c r="X26" s="344"/>
      <c r="Y26" s="345"/>
      <c r="Z26" s="344"/>
      <c r="AA26" s="345"/>
      <c r="AB26" s="197"/>
      <c r="AC26" s="198"/>
      <c r="AD26" s="197"/>
      <c r="AE26" s="198"/>
      <c r="AF26" s="39"/>
      <c r="AG26" s="34"/>
      <c r="AH26" s="344"/>
      <c r="AI26" s="345"/>
      <c r="AJ26" s="39"/>
      <c r="AK26" s="197"/>
      <c r="AL26" s="198"/>
      <c r="AM26" s="197"/>
      <c r="AN26" s="198"/>
      <c r="AO26" s="389"/>
      <c r="AP26" s="390"/>
      <c r="AQ26" s="344"/>
      <c r="AR26" s="345"/>
      <c r="AS26" s="42"/>
    </row>
    <row r="27" spans="1:45" s="7" customFormat="1" ht="12.75" customHeight="1">
      <c r="A27" s="344">
        <f>'US 68  RAMP A MASTER'!A142</f>
        <v>786.3283424000001</v>
      </c>
      <c r="B27" s="345"/>
      <c r="C27" s="365" t="str">
        <f>'US 68  RAMP A MASTER'!C142</f>
        <v>297:1</v>
      </c>
      <c r="D27" s="345"/>
      <c r="E27" s="197">
        <f>'US 68  RAMP A MASTER'!E142</f>
        <v>0.4713423999999883</v>
      </c>
      <c r="F27" s="198"/>
      <c r="G27" s="197">
        <f>'US 68  RAMP A MASTER'!G142</f>
        <v>0.029458899999999268</v>
      </c>
      <c r="H27" s="198"/>
      <c r="I27" s="38">
        <f>'US 68  RAMP A MASTER'!I142</f>
        <v>16</v>
      </c>
      <c r="J27" s="152">
        <f>'US 68  RAMP A MASTER'!J142</f>
        <v>79375</v>
      </c>
      <c r="K27" s="344">
        <f>'US 68  RAMP A MASTER'!K142</f>
        <v>785.8570000000001</v>
      </c>
      <c r="L27" s="345"/>
      <c r="M27" s="39"/>
      <c r="N27" s="197"/>
      <c r="O27" s="198"/>
      <c r="P27" s="197"/>
      <c r="Q27" s="198"/>
      <c r="R27" s="389"/>
      <c r="S27" s="392"/>
      <c r="T27" s="344"/>
      <c r="U27" s="345"/>
      <c r="V27" s="151">
        <f>'US 68  RAMP A MASTER'!V142</f>
        <v>0</v>
      </c>
      <c r="W27" s="3"/>
      <c r="X27" s="344"/>
      <c r="Y27" s="345"/>
      <c r="Z27" s="344"/>
      <c r="AA27" s="345"/>
      <c r="AB27" s="197"/>
      <c r="AC27" s="198"/>
      <c r="AD27" s="197"/>
      <c r="AE27" s="198"/>
      <c r="AF27" s="39"/>
      <c r="AG27" s="34"/>
      <c r="AH27" s="344"/>
      <c r="AI27" s="345"/>
      <c r="AJ27" s="39"/>
      <c r="AK27" s="197"/>
      <c r="AL27" s="198"/>
      <c r="AM27" s="197"/>
      <c r="AN27" s="198"/>
      <c r="AO27" s="389"/>
      <c r="AP27" s="390"/>
      <c r="AQ27" s="344"/>
      <c r="AR27" s="345"/>
      <c r="AS27" s="42"/>
    </row>
    <row r="28" spans="1:45" s="7" customFormat="1" ht="12.75" customHeight="1">
      <c r="A28" s="344">
        <f>'US 68  RAMP A MASTER'!A143</f>
        <v>786.4913424</v>
      </c>
      <c r="B28" s="345"/>
      <c r="C28" s="365" t="str">
        <f>'US 68  RAMP A MASTER'!C143</f>
        <v>297:1</v>
      </c>
      <c r="D28" s="345"/>
      <c r="E28" s="197">
        <f>'US 68  RAMP A MASTER'!E143</f>
        <v>0.5553423999999882</v>
      </c>
      <c r="F28" s="198"/>
      <c r="G28" s="197">
        <f>'US 68  RAMP A MASTER'!G143</f>
        <v>0.034708899999999265</v>
      </c>
      <c r="H28" s="198"/>
      <c r="I28" s="38">
        <f>'US 68  RAMP A MASTER'!I143</f>
        <v>16</v>
      </c>
      <c r="J28" s="152">
        <f>'US 68  RAMP A MASTER'!J143</f>
        <v>79400</v>
      </c>
      <c r="K28" s="344">
        <f>'US 68  RAMP A MASTER'!K143</f>
        <v>785.936</v>
      </c>
      <c r="L28" s="345"/>
      <c r="M28" s="39"/>
      <c r="N28" s="197"/>
      <c r="O28" s="198"/>
      <c r="P28" s="197"/>
      <c r="Q28" s="198"/>
      <c r="R28" s="389"/>
      <c r="S28" s="392"/>
      <c r="T28" s="344"/>
      <c r="U28" s="345"/>
      <c r="V28" s="151">
        <f>'US 68  RAMP A MASTER'!V143</f>
        <v>0</v>
      </c>
      <c r="W28" s="3"/>
      <c r="X28" s="344"/>
      <c r="Y28" s="345"/>
      <c r="Z28" s="344"/>
      <c r="AA28" s="345"/>
      <c r="AB28" s="197"/>
      <c r="AC28" s="198"/>
      <c r="AD28" s="197"/>
      <c r="AE28" s="198"/>
      <c r="AF28" s="39"/>
      <c r="AG28" s="34"/>
      <c r="AH28" s="344"/>
      <c r="AI28" s="345"/>
      <c r="AJ28" s="39"/>
      <c r="AK28" s="197"/>
      <c r="AL28" s="198"/>
      <c r="AM28" s="197"/>
      <c r="AN28" s="198"/>
      <c r="AO28" s="389"/>
      <c r="AP28" s="390"/>
      <c r="AQ28" s="344"/>
      <c r="AR28" s="345"/>
      <c r="AS28" s="42"/>
    </row>
    <row r="29" spans="1:45" s="7" customFormat="1" ht="12.75" customHeight="1">
      <c r="A29" s="344">
        <f>'US 68  RAMP A MASTER'!A144</f>
        <v>786.6543424</v>
      </c>
      <c r="B29" s="345"/>
      <c r="C29" s="365" t="str">
        <f>'US 68  RAMP A MASTER'!C144</f>
        <v>297:1</v>
      </c>
      <c r="D29" s="345"/>
      <c r="E29" s="197">
        <f>'US 68  RAMP A MASTER'!E144</f>
        <v>0.6393423999999883</v>
      </c>
      <c r="F29" s="198"/>
      <c r="G29" s="197">
        <f>'US 68  RAMP A MASTER'!G144</f>
        <v>0.03995889999999927</v>
      </c>
      <c r="H29" s="198"/>
      <c r="I29" s="38">
        <f>'US 68  RAMP A MASTER'!I144</f>
        <v>16</v>
      </c>
      <c r="J29" s="152">
        <f>'US 68  RAMP A MASTER'!J144</f>
        <v>79425</v>
      </c>
      <c r="K29" s="344">
        <f>'US 68  RAMP A MASTER'!K144</f>
        <v>786.015</v>
      </c>
      <c r="L29" s="345"/>
      <c r="M29" s="39"/>
      <c r="N29" s="197"/>
      <c r="O29" s="198"/>
      <c r="P29" s="197"/>
      <c r="Q29" s="198"/>
      <c r="R29" s="389"/>
      <c r="S29" s="392"/>
      <c r="T29" s="344"/>
      <c r="U29" s="345"/>
      <c r="V29" s="151">
        <f>'US 68  RAMP A MASTER'!V144</f>
        <v>0</v>
      </c>
      <c r="W29" s="3"/>
      <c r="X29" s="344"/>
      <c r="Y29" s="345"/>
      <c r="Z29" s="344"/>
      <c r="AA29" s="345"/>
      <c r="AB29" s="197"/>
      <c r="AC29" s="198"/>
      <c r="AD29" s="197"/>
      <c r="AE29" s="198"/>
      <c r="AF29" s="39"/>
      <c r="AG29" s="34"/>
      <c r="AH29" s="344"/>
      <c r="AI29" s="345"/>
      <c r="AJ29" s="39"/>
      <c r="AK29" s="197"/>
      <c r="AL29" s="198"/>
      <c r="AM29" s="197"/>
      <c r="AN29" s="198"/>
      <c r="AO29" s="389"/>
      <c r="AP29" s="390"/>
      <c r="AQ29" s="344"/>
      <c r="AR29" s="345"/>
      <c r="AS29" s="42"/>
    </row>
    <row r="30" spans="1:45" s="7" customFormat="1" ht="12.75" customHeight="1">
      <c r="A30" s="344">
        <f>'US 68  RAMP A MASTER'!A145</f>
        <v>786.8173424</v>
      </c>
      <c r="B30" s="345"/>
      <c r="C30" s="365" t="str">
        <f>'US 68  RAMP A MASTER'!C145</f>
        <v>297:1</v>
      </c>
      <c r="D30" s="345"/>
      <c r="E30" s="197">
        <f>'US 68  RAMP A MASTER'!E145</f>
        <v>0.7233423999999883</v>
      </c>
      <c r="F30" s="198"/>
      <c r="G30" s="197">
        <f>'US 68  RAMP A MASTER'!G145</f>
        <v>0.04520889999999927</v>
      </c>
      <c r="H30" s="198"/>
      <c r="I30" s="38">
        <f>'US 68  RAMP A MASTER'!I145</f>
        <v>16</v>
      </c>
      <c r="J30" s="152">
        <f>'US 68  RAMP A MASTER'!J145</f>
        <v>79450</v>
      </c>
      <c r="K30" s="344">
        <f>'US 68  RAMP A MASTER'!K145</f>
        <v>786.094</v>
      </c>
      <c r="L30" s="345"/>
      <c r="M30" s="39"/>
      <c r="N30" s="197"/>
      <c r="O30" s="198"/>
      <c r="P30" s="197"/>
      <c r="Q30" s="198"/>
      <c r="R30" s="389"/>
      <c r="S30" s="392"/>
      <c r="T30" s="344"/>
      <c r="U30" s="345"/>
      <c r="V30" s="151">
        <f>'US 68  RAMP A MASTER'!V145</f>
        <v>0</v>
      </c>
      <c r="W30" s="3"/>
      <c r="X30" s="344"/>
      <c r="Y30" s="345"/>
      <c r="Z30" s="344"/>
      <c r="AA30" s="345"/>
      <c r="AB30" s="197"/>
      <c r="AC30" s="198"/>
      <c r="AD30" s="197"/>
      <c r="AE30" s="198"/>
      <c r="AF30" s="39"/>
      <c r="AG30" s="34"/>
      <c r="AH30" s="344"/>
      <c r="AI30" s="345"/>
      <c r="AJ30" s="39"/>
      <c r="AK30" s="197"/>
      <c r="AL30" s="198"/>
      <c r="AM30" s="197"/>
      <c r="AN30" s="198"/>
      <c r="AO30" s="389"/>
      <c r="AP30" s="390"/>
      <c r="AQ30" s="344"/>
      <c r="AR30" s="345"/>
      <c r="AS30" s="42"/>
    </row>
    <row r="31" spans="1:45" s="7" customFormat="1" ht="12.75" customHeight="1">
      <c r="A31" s="344">
        <f>'US 68  RAMP A MASTER'!A146</f>
        <v>786.9803424</v>
      </c>
      <c r="B31" s="345"/>
      <c r="C31" s="365" t="str">
        <f>'US 68  RAMP A MASTER'!C146</f>
        <v>297:1</v>
      </c>
      <c r="D31" s="345"/>
      <c r="E31" s="197">
        <f>'US 68  RAMP A MASTER'!E146</f>
        <v>0.8073423999999882</v>
      </c>
      <c r="F31" s="198"/>
      <c r="G31" s="197">
        <f>'US 68  RAMP A MASTER'!G146</f>
        <v>0.050458899999999265</v>
      </c>
      <c r="H31" s="198"/>
      <c r="I31" s="38">
        <f>'US 68  RAMP A MASTER'!I146</f>
        <v>16</v>
      </c>
      <c r="J31" s="152">
        <f>'US 68  RAMP A MASTER'!J146</f>
        <v>79475</v>
      </c>
      <c r="K31" s="344">
        <f>'US 68  RAMP A MASTER'!K146</f>
        <v>786.173</v>
      </c>
      <c r="L31" s="345"/>
      <c r="M31" s="39"/>
      <c r="N31" s="197"/>
      <c r="O31" s="198"/>
      <c r="P31" s="197"/>
      <c r="Q31" s="198"/>
      <c r="R31" s="391"/>
      <c r="S31" s="392"/>
      <c r="T31" s="344"/>
      <c r="U31" s="345"/>
      <c r="V31" s="151">
        <f>'US 68  RAMP A MASTER'!V146</f>
        <v>0</v>
      </c>
      <c r="W31" s="3"/>
      <c r="X31" s="344"/>
      <c r="Y31" s="345"/>
      <c r="Z31" s="344"/>
      <c r="AA31" s="345"/>
      <c r="AB31" s="197"/>
      <c r="AC31" s="198"/>
      <c r="AD31" s="197"/>
      <c r="AE31" s="198"/>
      <c r="AF31" s="39"/>
      <c r="AG31" s="34"/>
      <c r="AH31" s="344"/>
      <c r="AI31" s="345"/>
      <c r="AJ31" s="39"/>
      <c r="AK31" s="197"/>
      <c r="AL31" s="198"/>
      <c r="AM31" s="197"/>
      <c r="AN31" s="198"/>
      <c r="AO31" s="391"/>
      <c r="AP31" s="392"/>
      <c r="AQ31" s="344"/>
      <c r="AR31" s="345"/>
      <c r="AS31" s="42"/>
    </row>
    <row r="32" spans="1:45" s="7" customFormat="1" ht="12.75" customHeight="1">
      <c r="A32" s="344">
        <f>'US 68  RAMP A MASTER'!A147</f>
        <v>787.1433424</v>
      </c>
      <c r="B32" s="345"/>
      <c r="C32" s="365" t="str">
        <f>'US 68  RAMP A MASTER'!C147</f>
        <v>297:1</v>
      </c>
      <c r="D32" s="345"/>
      <c r="E32" s="197">
        <f>'US 68  RAMP A MASTER'!E147</f>
        <v>0.8913423999999883</v>
      </c>
      <c r="F32" s="198"/>
      <c r="G32" s="197">
        <f>'US 68  RAMP A MASTER'!G147</f>
        <v>0.05570889999999927</v>
      </c>
      <c r="H32" s="198"/>
      <c r="I32" s="38">
        <f>'US 68  RAMP A MASTER'!I147</f>
        <v>16</v>
      </c>
      <c r="J32" s="152">
        <f>'US 68  RAMP A MASTER'!J147</f>
        <v>79500</v>
      </c>
      <c r="K32" s="344">
        <f>'US 68  RAMP A MASTER'!K147</f>
        <v>786.2520000000001</v>
      </c>
      <c r="L32" s="345"/>
      <c r="M32" s="39"/>
      <c r="N32" s="197"/>
      <c r="O32" s="198"/>
      <c r="P32" s="197"/>
      <c r="Q32" s="198"/>
      <c r="R32" s="391"/>
      <c r="S32" s="392"/>
      <c r="T32" s="344"/>
      <c r="U32" s="345"/>
      <c r="V32" s="151">
        <f>'US 68  RAMP A MASTER'!V147</f>
        <v>0</v>
      </c>
      <c r="W32" s="3"/>
      <c r="X32" s="344"/>
      <c r="Y32" s="345"/>
      <c r="Z32" s="344"/>
      <c r="AA32" s="345"/>
      <c r="AB32" s="197"/>
      <c r="AC32" s="198"/>
      <c r="AD32" s="197"/>
      <c r="AE32" s="198"/>
      <c r="AF32" s="39"/>
      <c r="AG32" s="35"/>
      <c r="AH32" s="344"/>
      <c r="AI32" s="345"/>
      <c r="AJ32" s="39"/>
      <c r="AK32" s="197"/>
      <c r="AL32" s="198"/>
      <c r="AM32" s="197"/>
      <c r="AN32" s="198"/>
      <c r="AO32" s="391"/>
      <c r="AP32" s="392"/>
      <c r="AQ32" s="344"/>
      <c r="AR32" s="345"/>
      <c r="AS32" s="42"/>
    </row>
    <row r="33" spans="1:45" s="7" customFormat="1" ht="12.75" customHeight="1">
      <c r="A33" s="344">
        <f>'US 68  RAMP A MASTER'!A148</f>
        <v>787.2144756</v>
      </c>
      <c r="B33" s="345"/>
      <c r="C33" s="365" t="str">
        <f>'US 68  RAMP A MASTER'!C148</f>
        <v>297:1</v>
      </c>
      <c r="D33" s="345"/>
      <c r="E33" s="197">
        <f>'US 68  RAMP A MASTER'!E148</f>
        <v>0.928</v>
      </c>
      <c r="F33" s="198"/>
      <c r="G33" s="197">
        <f>'US 68  RAMP A MASTER'!G148</f>
        <v>0.058</v>
      </c>
      <c r="H33" s="198"/>
      <c r="I33" s="38">
        <f>'US 68  RAMP A MASTER'!I148</f>
        <v>16</v>
      </c>
      <c r="J33" s="153">
        <f>'US 68  RAMP A MASTER'!J148</f>
        <v>79510.91</v>
      </c>
      <c r="K33" s="344">
        <f>'US 68  RAMP A MASTER'!K148</f>
        <v>786.2864756</v>
      </c>
      <c r="L33" s="345"/>
      <c r="M33" s="39"/>
      <c r="N33" s="197"/>
      <c r="O33" s="198"/>
      <c r="P33" s="197"/>
      <c r="Q33" s="198"/>
      <c r="R33" s="391"/>
      <c r="S33" s="392"/>
      <c r="T33" s="344"/>
      <c r="U33" s="345"/>
      <c r="V33" s="151" t="str">
        <f>'US 68  RAMP A MASTER'!V148</f>
        <v>SC / FS</v>
      </c>
      <c r="W33" s="3"/>
      <c r="X33" s="344"/>
      <c r="Y33" s="345"/>
      <c r="Z33" s="344"/>
      <c r="AA33" s="345"/>
      <c r="AB33" s="197"/>
      <c r="AC33" s="198"/>
      <c r="AD33" s="197"/>
      <c r="AE33" s="198"/>
      <c r="AF33" s="39"/>
      <c r="AG33" s="34"/>
      <c r="AH33" s="344"/>
      <c r="AI33" s="345"/>
      <c r="AJ33" s="39"/>
      <c r="AK33" s="197"/>
      <c r="AL33" s="198"/>
      <c r="AM33" s="197"/>
      <c r="AN33" s="198"/>
      <c r="AO33" s="391"/>
      <c r="AP33" s="392"/>
      <c r="AQ33" s="344"/>
      <c r="AR33" s="345"/>
      <c r="AS33" s="42"/>
    </row>
    <row r="34" spans="1:45" s="7" customFormat="1" ht="12.75" customHeight="1">
      <c r="A34" s="344">
        <f>'US 68  RAMP A MASTER'!A149</f>
        <v>787.259</v>
      </c>
      <c r="B34" s="345"/>
      <c r="C34" s="365">
        <f>'US 68  RAMP A MASTER'!C149</f>
        <v>0</v>
      </c>
      <c r="D34" s="345"/>
      <c r="E34" s="197">
        <f>'US 68  RAMP A MASTER'!E149</f>
        <v>0.928</v>
      </c>
      <c r="F34" s="198"/>
      <c r="G34" s="197">
        <f>'US 68  RAMP A MASTER'!G149</f>
        <v>0.058</v>
      </c>
      <c r="H34" s="198"/>
      <c r="I34" s="38">
        <f>'US 68  RAMP A MASTER'!I149</f>
        <v>16</v>
      </c>
      <c r="J34" s="152">
        <f>'US 68  RAMP A MASTER'!J149</f>
        <v>79525</v>
      </c>
      <c r="K34" s="344">
        <f>'US 68  RAMP A MASTER'!K149</f>
        <v>786.331</v>
      </c>
      <c r="L34" s="345"/>
      <c r="M34" s="39"/>
      <c r="N34" s="197"/>
      <c r="O34" s="198"/>
      <c r="P34" s="197"/>
      <c r="Q34" s="198"/>
      <c r="R34" s="391"/>
      <c r="S34" s="392"/>
      <c r="T34" s="344"/>
      <c r="U34" s="345"/>
      <c r="V34" s="151">
        <f>'US 68  RAMP A MASTER'!V149</f>
        <v>0</v>
      </c>
      <c r="W34" s="3"/>
      <c r="X34" s="344"/>
      <c r="Y34" s="345"/>
      <c r="Z34" s="344"/>
      <c r="AA34" s="345"/>
      <c r="AB34" s="197"/>
      <c r="AC34" s="198"/>
      <c r="AD34" s="197"/>
      <c r="AE34" s="198"/>
      <c r="AF34" s="39"/>
      <c r="AG34" s="34"/>
      <c r="AH34" s="344"/>
      <c r="AI34" s="345"/>
      <c r="AJ34" s="39"/>
      <c r="AK34" s="197"/>
      <c r="AL34" s="198"/>
      <c r="AM34" s="197"/>
      <c r="AN34" s="198"/>
      <c r="AO34" s="391"/>
      <c r="AP34" s="392"/>
      <c r="AQ34" s="344"/>
      <c r="AR34" s="345"/>
      <c r="AS34" s="42"/>
    </row>
    <row r="35" spans="1:45" s="7" customFormat="1" ht="12.75" customHeight="1">
      <c r="A35" s="344">
        <f>'US 68  RAMP A MASTER'!A150</f>
        <v>787.3380000000001</v>
      </c>
      <c r="B35" s="345"/>
      <c r="C35" s="365">
        <f>'US 68  RAMP A MASTER'!C150</f>
        <v>0</v>
      </c>
      <c r="D35" s="345"/>
      <c r="E35" s="197">
        <f>'US 68  RAMP A MASTER'!E150</f>
        <v>0.928</v>
      </c>
      <c r="F35" s="198"/>
      <c r="G35" s="197">
        <f>'US 68  RAMP A MASTER'!G150</f>
        <v>0.058</v>
      </c>
      <c r="H35" s="198"/>
      <c r="I35" s="38">
        <f>'US 68  RAMP A MASTER'!I150</f>
        <v>16</v>
      </c>
      <c r="J35" s="152">
        <f>'US 68  RAMP A MASTER'!J150</f>
        <v>79550</v>
      </c>
      <c r="K35" s="344">
        <f>'US 68  RAMP A MASTER'!K150</f>
        <v>786.4100000000001</v>
      </c>
      <c r="L35" s="345"/>
      <c r="M35" s="39"/>
      <c r="N35" s="197"/>
      <c r="O35" s="198"/>
      <c r="P35" s="197"/>
      <c r="Q35" s="198"/>
      <c r="R35" s="391"/>
      <c r="S35" s="392"/>
      <c r="T35" s="344"/>
      <c r="U35" s="345"/>
      <c r="V35" s="151">
        <f>'US 68  RAMP A MASTER'!V150</f>
        <v>0</v>
      </c>
      <c r="W35" s="3"/>
      <c r="X35" s="344"/>
      <c r="Y35" s="345"/>
      <c r="Z35" s="344"/>
      <c r="AA35" s="345"/>
      <c r="AB35" s="197"/>
      <c r="AC35" s="198"/>
      <c r="AD35" s="197"/>
      <c r="AE35" s="198"/>
      <c r="AF35" s="39"/>
      <c r="AG35" s="34"/>
      <c r="AH35" s="344"/>
      <c r="AI35" s="345"/>
      <c r="AJ35" s="39"/>
      <c r="AK35" s="197"/>
      <c r="AL35" s="198"/>
      <c r="AM35" s="197"/>
      <c r="AN35" s="198"/>
      <c r="AO35" s="391"/>
      <c r="AP35" s="392"/>
      <c r="AQ35" s="344"/>
      <c r="AR35" s="345"/>
      <c r="AS35" s="42"/>
    </row>
    <row r="36" spans="1:45" s="7" customFormat="1" ht="12.75" customHeight="1">
      <c r="A36" s="344">
        <f>'US 68  RAMP A MASTER'!A151</f>
        <v>787.417</v>
      </c>
      <c r="B36" s="345"/>
      <c r="C36" s="365">
        <f>'US 68  RAMP A MASTER'!C151</f>
        <v>0</v>
      </c>
      <c r="D36" s="345"/>
      <c r="E36" s="197">
        <f>'US 68  RAMP A MASTER'!E151</f>
        <v>0.928</v>
      </c>
      <c r="F36" s="198"/>
      <c r="G36" s="197">
        <f>'US 68  RAMP A MASTER'!G151</f>
        <v>0.058</v>
      </c>
      <c r="H36" s="198"/>
      <c r="I36" s="38">
        <f>'US 68  RAMP A MASTER'!I151</f>
        <v>16</v>
      </c>
      <c r="J36" s="152">
        <f>'US 68  RAMP A MASTER'!J151</f>
        <v>79575</v>
      </c>
      <c r="K36" s="344">
        <f>'US 68  RAMP A MASTER'!K151</f>
        <v>786.489</v>
      </c>
      <c r="L36" s="345"/>
      <c r="M36" s="39"/>
      <c r="N36" s="197"/>
      <c r="O36" s="198"/>
      <c r="P36" s="197"/>
      <c r="Q36" s="198"/>
      <c r="R36" s="391"/>
      <c r="S36" s="392"/>
      <c r="T36" s="344"/>
      <c r="U36" s="345"/>
      <c r="V36" s="151">
        <f>'US 68  RAMP A MASTER'!V151</f>
        <v>0</v>
      </c>
      <c r="W36" s="3"/>
      <c r="X36" s="344"/>
      <c r="Y36" s="345"/>
      <c r="Z36" s="344"/>
      <c r="AA36" s="345"/>
      <c r="AB36" s="197"/>
      <c r="AC36" s="198"/>
      <c r="AD36" s="197"/>
      <c r="AE36" s="198"/>
      <c r="AF36" s="39"/>
      <c r="AG36" s="34"/>
      <c r="AH36" s="344"/>
      <c r="AI36" s="345"/>
      <c r="AJ36" s="39"/>
      <c r="AK36" s="197"/>
      <c r="AL36" s="198"/>
      <c r="AM36" s="197"/>
      <c r="AN36" s="198"/>
      <c r="AO36" s="391"/>
      <c r="AP36" s="392"/>
      <c r="AQ36" s="344"/>
      <c r="AR36" s="345"/>
      <c r="AS36" s="42"/>
    </row>
    <row r="37" spans="1:45" s="7" customFormat="1" ht="12.75" customHeight="1">
      <c r="A37" s="344">
        <f>'US 68  RAMP A MASTER'!A152</f>
        <v>787.496</v>
      </c>
      <c r="B37" s="345"/>
      <c r="C37" s="365">
        <f>'US 68  RAMP A MASTER'!C152</f>
        <v>0</v>
      </c>
      <c r="D37" s="345"/>
      <c r="E37" s="197">
        <f>'US 68  RAMP A MASTER'!E152</f>
        <v>0.928</v>
      </c>
      <c r="F37" s="198"/>
      <c r="G37" s="197">
        <f>'US 68  RAMP A MASTER'!G152</f>
        <v>0.058</v>
      </c>
      <c r="H37" s="198"/>
      <c r="I37" s="38">
        <f>'US 68  RAMP A MASTER'!I152</f>
        <v>16</v>
      </c>
      <c r="J37" s="152">
        <f>'US 68  RAMP A MASTER'!J152</f>
        <v>79600</v>
      </c>
      <c r="K37" s="344">
        <f>'US 68  RAMP A MASTER'!K152</f>
        <v>786.568</v>
      </c>
      <c r="L37" s="345"/>
      <c r="M37" s="39"/>
      <c r="N37" s="197"/>
      <c r="O37" s="198"/>
      <c r="P37" s="197"/>
      <c r="Q37" s="198"/>
      <c r="R37" s="391"/>
      <c r="S37" s="392"/>
      <c r="T37" s="344"/>
      <c r="U37" s="345"/>
      <c r="V37" s="151">
        <f>'US 68  RAMP A MASTER'!V152</f>
        <v>0</v>
      </c>
      <c r="W37" s="3"/>
      <c r="X37" s="344"/>
      <c r="Y37" s="345"/>
      <c r="Z37" s="344"/>
      <c r="AA37" s="345"/>
      <c r="AB37" s="197"/>
      <c r="AC37" s="198"/>
      <c r="AD37" s="197"/>
      <c r="AE37" s="198"/>
      <c r="AF37" s="39"/>
      <c r="AG37" s="34"/>
      <c r="AH37" s="344"/>
      <c r="AI37" s="345"/>
      <c r="AJ37" s="39"/>
      <c r="AK37" s="197"/>
      <c r="AL37" s="198"/>
      <c r="AM37" s="197"/>
      <c r="AN37" s="198"/>
      <c r="AO37" s="391"/>
      <c r="AP37" s="392"/>
      <c r="AQ37" s="344"/>
      <c r="AR37" s="345"/>
      <c r="AS37" s="42"/>
    </row>
    <row r="38" spans="1:45" s="7" customFormat="1" ht="12.75" customHeight="1">
      <c r="A38" s="344">
        <f>'US 68  RAMP A MASTER'!A153</f>
        <v>787.575</v>
      </c>
      <c r="B38" s="345"/>
      <c r="C38" s="365">
        <f>'US 68  RAMP A MASTER'!C153</f>
        <v>0</v>
      </c>
      <c r="D38" s="345"/>
      <c r="E38" s="197">
        <f>'US 68  RAMP A MASTER'!E153</f>
        <v>0.928</v>
      </c>
      <c r="F38" s="198"/>
      <c r="G38" s="197">
        <f>'US 68  RAMP A MASTER'!G153</f>
        <v>0.058</v>
      </c>
      <c r="H38" s="198"/>
      <c r="I38" s="38">
        <f>'US 68  RAMP A MASTER'!I153</f>
        <v>16</v>
      </c>
      <c r="J38" s="152">
        <f>'US 68  RAMP A MASTER'!J153</f>
        <v>79625</v>
      </c>
      <c r="K38" s="344">
        <f>'US 68  RAMP A MASTER'!K153</f>
        <v>786.647</v>
      </c>
      <c r="L38" s="345"/>
      <c r="M38" s="39"/>
      <c r="N38" s="197"/>
      <c r="O38" s="198"/>
      <c r="P38" s="197"/>
      <c r="Q38" s="198"/>
      <c r="R38" s="391"/>
      <c r="S38" s="392"/>
      <c r="T38" s="344"/>
      <c r="U38" s="345"/>
      <c r="V38" s="151">
        <f>'US 68  RAMP A MASTER'!V153</f>
        <v>0</v>
      </c>
      <c r="W38" s="3"/>
      <c r="X38" s="344"/>
      <c r="Y38" s="345"/>
      <c r="Z38" s="344"/>
      <c r="AA38" s="345"/>
      <c r="AB38" s="197"/>
      <c r="AC38" s="198"/>
      <c r="AD38" s="197"/>
      <c r="AE38" s="198"/>
      <c r="AF38" s="39"/>
      <c r="AG38" s="34"/>
      <c r="AH38" s="344"/>
      <c r="AI38" s="345"/>
      <c r="AJ38" s="39"/>
      <c r="AK38" s="197"/>
      <c r="AL38" s="198"/>
      <c r="AM38" s="197"/>
      <c r="AN38" s="198"/>
      <c r="AO38" s="201"/>
      <c r="AP38" s="293"/>
      <c r="AQ38" s="344"/>
      <c r="AR38" s="345"/>
      <c r="AS38" s="42"/>
    </row>
    <row r="39" spans="1:45" s="7" customFormat="1" ht="12.75" customHeight="1">
      <c r="A39" s="344">
        <f>'US 68  RAMP A MASTER'!A154</f>
        <v>787.654</v>
      </c>
      <c r="B39" s="345"/>
      <c r="C39" s="365">
        <f>'US 68  RAMP A MASTER'!C154</f>
        <v>0</v>
      </c>
      <c r="D39" s="345"/>
      <c r="E39" s="197">
        <f>'US 68  RAMP A MASTER'!E154</f>
        <v>0.928</v>
      </c>
      <c r="F39" s="198"/>
      <c r="G39" s="197">
        <f>'US 68  RAMP A MASTER'!G154</f>
        <v>0.058</v>
      </c>
      <c r="H39" s="198"/>
      <c r="I39" s="38">
        <f>'US 68  RAMP A MASTER'!I154</f>
        <v>16</v>
      </c>
      <c r="J39" s="152">
        <f>'US 68  RAMP A MASTER'!J154</f>
        <v>79650</v>
      </c>
      <c r="K39" s="344">
        <f>'US 68  RAMP A MASTER'!K154</f>
        <v>786.726</v>
      </c>
      <c r="L39" s="345"/>
      <c r="M39" s="39"/>
      <c r="N39" s="197"/>
      <c r="O39" s="198"/>
      <c r="P39" s="197"/>
      <c r="Q39" s="198"/>
      <c r="R39" s="391"/>
      <c r="S39" s="392"/>
      <c r="T39" s="344"/>
      <c r="U39" s="345"/>
      <c r="V39" s="151">
        <f>'US 68  RAMP A MASTER'!V154</f>
        <v>0</v>
      </c>
      <c r="W39" s="3"/>
      <c r="X39" s="344"/>
      <c r="Y39" s="345"/>
      <c r="Z39" s="344"/>
      <c r="AA39" s="345"/>
      <c r="AB39" s="197"/>
      <c r="AC39" s="198"/>
      <c r="AD39" s="197"/>
      <c r="AE39" s="198"/>
      <c r="AF39" s="39"/>
      <c r="AG39" s="34"/>
      <c r="AH39" s="344"/>
      <c r="AI39" s="345"/>
      <c r="AJ39" s="39"/>
      <c r="AK39" s="197"/>
      <c r="AL39" s="198"/>
      <c r="AM39" s="197"/>
      <c r="AN39" s="198"/>
      <c r="AO39" s="201"/>
      <c r="AP39" s="293"/>
      <c r="AQ39" s="344"/>
      <c r="AR39" s="345"/>
      <c r="AS39" s="42"/>
    </row>
    <row r="40" spans="1:45" s="7" customFormat="1" ht="12.75" customHeight="1">
      <c r="A40" s="344">
        <f>'US 68  RAMP A MASTER'!A155</f>
        <v>787.7330000000001</v>
      </c>
      <c r="B40" s="345"/>
      <c r="C40" s="365">
        <f>'US 68  RAMP A MASTER'!C155</f>
        <v>0</v>
      </c>
      <c r="D40" s="345"/>
      <c r="E40" s="197">
        <f>'US 68  RAMP A MASTER'!E155</f>
        <v>0.928</v>
      </c>
      <c r="F40" s="198"/>
      <c r="G40" s="197">
        <f>'US 68  RAMP A MASTER'!G155</f>
        <v>0.058</v>
      </c>
      <c r="H40" s="198"/>
      <c r="I40" s="38">
        <f>'US 68  RAMP A MASTER'!I155</f>
        <v>16</v>
      </c>
      <c r="J40" s="152">
        <f>'US 68  RAMP A MASTER'!J155</f>
        <v>79675</v>
      </c>
      <c r="K40" s="344">
        <f>'US 68  RAMP A MASTER'!K155</f>
        <v>786.8050000000001</v>
      </c>
      <c r="L40" s="345"/>
      <c r="M40" s="39"/>
      <c r="N40" s="197"/>
      <c r="O40" s="198"/>
      <c r="P40" s="197"/>
      <c r="Q40" s="198"/>
      <c r="R40" s="391"/>
      <c r="S40" s="392"/>
      <c r="T40" s="344"/>
      <c r="U40" s="345"/>
      <c r="V40" s="151">
        <f>'US 68  RAMP A MASTER'!V155</f>
        <v>0</v>
      </c>
      <c r="W40" s="3"/>
      <c r="X40" s="344"/>
      <c r="Y40" s="345"/>
      <c r="Z40" s="344"/>
      <c r="AA40" s="345"/>
      <c r="AB40" s="197"/>
      <c r="AC40" s="198"/>
      <c r="AD40" s="197"/>
      <c r="AE40" s="198"/>
      <c r="AF40" s="39"/>
      <c r="AG40" s="34"/>
      <c r="AH40" s="344"/>
      <c r="AI40" s="345"/>
      <c r="AJ40" s="39"/>
      <c r="AK40" s="197"/>
      <c r="AL40" s="198"/>
      <c r="AM40" s="197"/>
      <c r="AN40" s="198"/>
      <c r="AO40" s="201"/>
      <c r="AP40" s="293"/>
      <c r="AQ40" s="344"/>
      <c r="AR40" s="345"/>
      <c r="AS40" s="42"/>
    </row>
    <row r="41" spans="1:45" s="7" customFormat="1" ht="12.75" customHeight="1">
      <c r="A41" s="344">
        <f>'US 68  RAMP A MASTER'!A156</f>
        <v>787.812</v>
      </c>
      <c r="B41" s="345"/>
      <c r="C41" s="365">
        <f>'US 68  RAMP A MASTER'!C156</f>
        <v>0</v>
      </c>
      <c r="D41" s="345"/>
      <c r="E41" s="197">
        <f>'US 68  RAMP A MASTER'!E156</f>
        <v>0.928</v>
      </c>
      <c r="F41" s="198"/>
      <c r="G41" s="197">
        <f>'US 68  RAMP A MASTER'!G156</f>
        <v>0.058</v>
      </c>
      <c r="H41" s="198"/>
      <c r="I41" s="38">
        <f>'US 68  RAMP A MASTER'!I156</f>
        <v>16</v>
      </c>
      <c r="J41" s="152">
        <f>'US 68  RAMP A MASTER'!J156</f>
        <v>79700</v>
      </c>
      <c r="K41" s="344">
        <f>'US 68  RAMP A MASTER'!K156</f>
        <v>786.884</v>
      </c>
      <c r="L41" s="345"/>
      <c r="M41" s="39"/>
      <c r="N41" s="197"/>
      <c r="O41" s="198"/>
      <c r="P41" s="197"/>
      <c r="Q41" s="198"/>
      <c r="R41" s="391"/>
      <c r="S41" s="392"/>
      <c r="T41" s="344"/>
      <c r="U41" s="345"/>
      <c r="V41" s="151">
        <f>'US 68  RAMP A MASTER'!V156</f>
        <v>0</v>
      </c>
      <c r="W41" s="3"/>
      <c r="X41" s="344"/>
      <c r="Y41" s="345"/>
      <c r="Z41" s="205"/>
      <c r="AA41" s="202"/>
      <c r="AB41" s="197"/>
      <c r="AC41" s="198"/>
      <c r="AD41" s="197"/>
      <c r="AE41" s="198"/>
      <c r="AF41" s="39"/>
      <c r="AG41" s="34"/>
      <c r="AH41" s="344"/>
      <c r="AI41" s="345"/>
      <c r="AJ41" s="39"/>
      <c r="AK41" s="197"/>
      <c r="AL41" s="198"/>
      <c r="AM41" s="197"/>
      <c r="AN41" s="198"/>
      <c r="AO41" s="201"/>
      <c r="AP41" s="293"/>
      <c r="AQ41" s="344"/>
      <c r="AR41" s="345"/>
      <c r="AS41" s="45"/>
    </row>
    <row r="42" spans="1:45" s="7" customFormat="1" ht="12.75" customHeight="1">
      <c r="A42" s="344">
        <f>'US 68  RAMP A MASTER'!A157</f>
        <v>787.8910000000001</v>
      </c>
      <c r="B42" s="345"/>
      <c r="C42" s="365">
        <f>'US 68  RAMP A MASTER'!C157</f>
        <v>0</v>
      </c>
      <c r="D42" s="345"/>
      <c r="E42" s="197">
        <f>'US 68  RAMP A MASTER'!E157</f>
        <v>0.928</v>
      </c>
      <c r="F42" s="198"/>
      <c r="G42" s="197">
        <f>'US 68  RAMP A MASTER'!G157</f>
        <v>0.058</v>
      </c>
      <c r="H42" s="198"/>
      <c r="I42" s="38">
        <f>'US 68  RAMP A MASTER'!I157</f>
        <v>16</v>
      </c>
      <c r="J42" s="152">
        <f>'US 68  RAMP A MASTER'!J157</f>
        <v>79725</v>
      </c>
      <c r="K42" s="344">
        <f>'US 68  RAMP A MASTER'!K157</f>
        <v>786.9630000000001</v>
      </c>
      <c r="L42" s="345"/>
      <c r="M42" s="39"/>
      <c r="N42" s="197"/>
      <c r="O42" s="198"/>
      <c r="P42" s="197"/>
      <c r="Q42" s="198"/>
      <c r="R42" s="391"/>
      <c r="S42" s="392"/>
      <c r="T42" s="344"/>
      <c r="U42" s="345"/>
      <c r="V42" s="151">
        <f>'US 68  RAMP A MASTER'!V157</f>
        <v>0</v>
      </c>
      <c r="W42" s="3"/>
      <c r="X42" s="344"/>
      <c r="Y42" s="345"/>
      <c r="Z42" s="205"/>
      <c r="AA42" s="202"/>
      <c r="AB42" s="197"/>
      <c r="AC42" s="198"/>
      <c r="AD42" s="197"/>
      <c r="AE42" s="198"/>
      <c r="AF42" s="39"/>
      <c r="AG42" s="34"/>
      <c r="AH42" s="344"/>
      <c r="AI42" s="345"/>
      <c r="AJ42" s="39"/>
      <c r="AK42" s="197"/>
      <c r="AL42" s="198"/>
      <c r="AM42" s="197"/>
      <c r="AN42" s="198"/>
      <c r="AO42" s="201"/>
      <c r="AP42" s="293"/>
      <c r="AQ42" s="344"/>
      <c r="AR42" s="345"/>
      <c r="AS42" s="45"/>
    </row>
    <row r="43" spans="1:45" s="7" customFormat="1" ht="12.75" customHeight="1">
      <c r="A43" s="344">
        <f>'US 68  RAMP A MASTER'!A158</f>
        <v>787.97</v>
      </c>
      <c r="B43" s="345"/>
      <c r="C43" s="365">
        <f>'US 68  RAMP A MASTER'!C158</f>
        <v>0</v>
      </c>
      <c r="D43" s="345"/>
      <c r="E43" s="197">
        <f>'US 68  RAMP A MASTER'!E158</f>
        <v>0.928</v>
      </c>
      <c r="F43" s="198"/>
      <c r="G43" s="197">
        <f>'US 68  RAMP A MASTER'!G158</f>
        <v>0.058</v>
      </c>
      <c r="H43" s="198"/>
      <c r="I43" s="38">
        <f>'US 68  RAMP A MASTER'!I158</f>
        <v>16</v>
      </c>
      <c r="J43" s="152">
        <f>'US 68  RAMP A MASTER'!J158</f>
        <v>79750</v>
      </c>
      <c r="K43" s="344">
        <f>'US 68  RAMP A MASTER'!K158</f>
        <v>787.042</v>
      </c>
      <c r="L43" s="345"/>
      <c r="M43" s="39"/>
      <c r="N43" s="197"/>
      <c r="O43" s="198"/>
      <c r="P43" s="197"/>
      <c r="Q43" s="198"/>
      <c r="R43" s="391"/>
      <c r="S43" s="392"/>
      <c r="T43" s="344"/>
      <c r="U43" s="345"/>
      <c r="V43" s="151">
        <f>'US 68  RAMP A MASTER'!V158</f>
        <v>0</v>
      </c>
      <c r="W43" s="3"/>
      <c r="X43" s="344"/>
      <c r="Y43" s="345"/>
      <c r="Z43" s="205"/>
      <c r="AA43" s="202"/>
      <c r="AB43" s="197"/>
      <c r="AC43" s="198"/>
      <c r="AD43" s="197"/>
      <c r="AE43" s="198"/>
      <c r="AF43" s="39"/>
      <c r="AG43" s="34"/>
      <c r="AH43" s="344"/>
      <c r="AI43" s="345"/>
      <c r="AJ43" s="39"/>
      <c r="AK43" s="197"/>
      <c r="AL43" s="198"/>
      <c r="AM43" s="197"/>
      <c r="AN43" s="198"/>
      <c r="AO43" s="201"/>
      <c r="AP43" s="293"/>
      <c r="AQ43" s="344"/>
      <c r="AR43" s="345"/>
      <c r="AS43" s="45"/>
    </row>
    <row r="44" spans="1:45" s="7" customFormat="1" ht="12.75" customHeight="1">
      <c r="A44" s="344">
        <f>'US 68  RAMP A MASTER'!A159</f>
        <v>788.049</v>
      </c>
      <c r="B44" s="345"/>
      <c r="C44" s="365">
        <f>'US 68  RAMP A MASTER'!C159</f>
        <v>0</v>
      </c>
      <c r="D44" s="345"/>
      <c r="E44" s="197">
        <f>'US 68  RAMP A MASTER'!E159</f>
        <v>0.928</v>
      </c>
      <c r="F44" s="198"/>
      <c r="G44" s="197">
        <f>'US 68  RAMP A MASTER'!G159</f>
        <v>0.058</v>
      </c>
      <c r="H44" s="198"/>
      <c r="I44" s="38">
        <f>'US 68  RAMP A MASTER'!I159</f>
        <v>16</v>
      </c>
      <c r="J44" s="152">
        <f>'US 68  RAMP A MASTER'!J159</f>
        <v>79775</v>
      </c>
      <c r="K44" s="344">
        <f>'US 68  RAMP A MASTER'!K159</f>
        <v>787.121</v>
      </c>
      <c r="L44" s="345"/>
      <c r="M44" s="39"/>
      <c r="N44" s="197"/>
      <c r="O44" s="198"/>
      <c r="P44" s="197"/>
      <c r="Q44" s="198"/>
      <c r="R44" s="391"/>
      <c r="S44" s="392"/>
      <c r="T44" s="344"/>
      <c r="U44" s="345"/>
      <c r="V44" s="151">
        <f>'US 68  RAMP A MASTER'!V159</f>
        <v>0</v>
      </c>
      <c r="W44" s="3"/>
      <c r="X44" s="344"/>
      <c r="Y44" s="345"/>
      <c r="Z44" s="205"/>
      <c r="AA44" s="202"/>
      <c r="AB44" s="197"/>
      <c r="AC44" s="198"/>
      <c r="AD44" s="197"/>
      <c r="AE44" s="198"/>
      <c r="AF44" s="39"/>
      <c r="AG44" s="34"/>
      <c r="AH44" s="344"/>
      <c r="AI44" s="345"/>
      <c r="AJ44" s="39"/>
      <c r="AK44" s="197"/>
      <c r="AL44" s="198"/>
      <c r="AM44" s="197"/>
      <c r="AN44" s="198"/>
      <c r="AO44" s="201"/>
      <c r="AP44" s="293"/>
      <c r="AQ44" s="344"/>
      <c r="AR44" s="345"/>
      <c r="AS44" s="38"/>
    </row>
    <row r="45" spans="1:45" s="7" customFormat="1" ht="12.75" customHeight="1">
      <c r="A45" s="344">
        <f>'US 68  RAMP A MASTER'!A160</f>
        <v>788.128</v>
      </c>
      <c r="B45" s="345"/>
      <c r="C45" s="365">
        <f>'US 68  RAMP A MASTER'!C160</f>
        <v>0</v>
      </c>
      <c r="D45" s="345"/>
      <c r="E45" s="197">
        <f>'US 68  RAMP A MASTER'!E160</f>
        <v>0.928</v>
      </c>
      <c r="F45" s="198"/>
      <c r="G45" s="197">
        <f>'US 68  RAMP A MASTER'!G160</f>
        <v>0.058</v>
      </c>
      <c r="H45" s="198"/>
      <c r="I45" s="38">
        <f>'US 68  RAMP A MASTER'!I160</f>
        <v>16</v>
      </c>
      <c r="J45" s="152">
        <f>'US 68  RAMP A MASTER'!J160</f>
        <v>79800</v>
      </c>
      <c r="K45" s="344">
        <f>'US 68  RAMP A MASTER'!K160</f>
        <v>787.2</v>
      </c>
      <c r="L45" s="345"/>
      <c r="M45" s="39"/>
      <c r="N45" s="197"/>
      <c r="O45" s="198"/>
      <c r="P45" s="197"/>
      <c r="Q45" s="198"/>
      <c r="R45" s="391"/>
      <c r="S45" s="392"/>
      <c r="T45" s="344"/>
      <c r="U45" s="345"/>
      <c r="V45" s="151">
        <f>'US 68  RAMP A MASTER'!V160</f>
        <v>0</v>
      </c>
      <c r="W45" s="3"/>
      <c r="X45" s="344"/>
      <c r="Y45" s="345"/>
      <c r="Z45" s="205"/>
      <c r="AA45" s="202"/>
      <c r="AB45" s="197"/>
      <c r="AC45" s="198"/>
      <c r="AD45" s="197"/>
      <c r="AE45" s="198"/>
      <c r="AF45" s="39"/>
      <c r="AG45" s="35"/>
      <c r="AH45" s="344"/>
      <c r="AI45" s="345"/>
      <c r="AJ45" s="39"/>
      <c r="AK45" s="197"/>
      <c r="AL45" s="198"/>
      <c r="AM45" s="197"/>
      <c r="AN45" s="198"/>
      <c r="AO45" s="201"/>
      <c r="AP45" s="293"/>
      <c r="AQ45" s="344"/>
      <c r="AR45" s="345"/>
      <c r="AS45" s="38"/>
    </row>
    <row r="46" spans="1:45" s="7" customFormat="1" ht="12.75" customHeight="1">
      <c r="A46" s="344">
        <f>'US 68  RAMP A MASTER'!A161</f>
        <v>788.2605000000001</v>
      </c>
      <c r="B46" s="345"/>
      <c r="C46" s="365">
        <f>'US 68  RAMP A MASTER'!C161</f>
        <v>0</v>
      </c>
      <c r="D46" s="345"/>
      <c r="E46" s="197">
        <f>'US 68  RAMP A MASTER'!E161</f>
        <v>0.928</v>
      </c>
      <c r="F46" s="198"/>
      <c r="G46" s="197">
        <f>'US 68  RAMP A MASTER'!G161</f>
        <v>0.058</v>
      </c>
      <c r="H46" s="198"/>
      <c r="I46" s="38">
        <f>'US 68  RAMP A MASTER'!I161</f>
        <v>16</v>
      </c>
      <c r="J46" s="152">
        <f>'US 68  RAMP A MASTER'!J161</f>
        <v>79825</v>
      </c>
      <c r="K46" s="344">
        <f>'US 68  RAMP A MASTER'!K161</f>
        <v>787.3325000000001</v>
      </c>
      <c r="L46" s="345"/>
      <c r="M46" s="39"/>
      <c r="N46" s="197"/>
      <c r="O46" s="198"/>
      <c r="P46" s="197"/>
      <c r="Q46" s="198"/>
      <c r="R46" s="391"/>
      <c r="S46" s="392"/>
      <c r="T46" s="344"/>
      <c r="U46" s="345"/>
      <c r="V46" s="151">
        <f>'US 68  RAMP A MASTER'!V161</f>
        <v>0</v>
      </c>
      <c r="W46" s="3"/>
      <c r="X46" s="344"/>
      <c r="Y46" s="345"/>
      <c r="Z46" s="205"/>
      <c r="AA46" s="202"/>
      <c r="AB46" s="197"/>
      <c r="AC46" s="198"/>
      <c r="AD46" s="197"/>
      <c r="AE46" s="198"/>
      <c r="AF46" s="39"/>
      <c r="AG46" s="34"/>
      <c r="AH46" s="344"/>
      <c r="AI46" s="345"/>
      <c r="AJ46" s="39"/>
      <c r="AK46" s="197"/>
      <c r="AL46" s="198"/>
      <c r="AM46" s="197"/>
      <c r="AN46" s="198"/>
      <c r="AO46" s="201"/>
      <c r="AP46" s="293"/>
      <c r="AQ46" s="344"/>
      <c r="AR46" s="345"/>
      <c r="AS46" s="38"/>
    </row>
    <row r="47" spans="1:45" s="7" customFormat="1" ht="12.75" customHeight="1">
      <c r="A47" s="344">
        <f>'US 68  RAMP A MASTER'!A162</f>
        <v>788.393</v>
      </c>
      <c r="B47" s="345"/>
      <c r="C47" s="365">
        <f>'US 68  RAMP A MASTER'!C162</f>
        <v>0</v>
      </c>
      <c r="D47" s="345"/>
      <c r="E47" s="197">
        <f>'US 68  RAMP A MASTER'!E162</f>
        <v>0.928</v>
      </c>
      <c r="F47" s="198"/>
      <c r="G47" s="197">
        <f>'US 68  RAMP A MASTER'!G162</f>
        <v>0.058</v>
      </c>
      <c r="H47" s="198"/>
      <c r="I47" s="38">
        <f>'US 68  RAMP A MASTER'!I162</f>
        <v>16</v>
      </c>
      <c r="J47" s="152">
        <f>'US 68  RAMP A MASTER'!J162</f>
        <v>79850</v>
      </c>
      <c r="K47" s="344">
        <f>'US 68  RAMP A MASTER'!K162</f>
        <v>787.465</v>
      </c>
      <c r="L47" s="345"/>
      <c r="M47" s="39"/>
      <c r="N47" s="197"/>
      <c r="O47" s="198"/>
      <c r="P47" s="197"/>
      <c r="Q47" s="198"/>
      <c r="R47" s="389"/>
      <c r="S47" s="392"/>
      <c r="T47" s="344"/>
      <c r="U47" s="345"/>
      <c r="V47" s="151">
        <f>'US 68  RAMP A MASTER'!V162</f>
        <v>0</v>
      </c>
      <c r="W47" s="3"/>
      <c r="X47" s="344"/>
      <c r="Y47" s="345"/>
      <c r="Z47" s="205"/>
      <c r="AA47" s="202"/>
      <c r="AB47" s="197"/>
      <c r="AC47" s="198"/>
      <c r="AD47" s="197"/>
      <c r="AE47" s="198"/>
      <c r="AF47" s="39"/>
      <c r="AG47" s="34"/>
      <c r="AH47" s="344"/>
      <c r="AI47" s="345"/>
      <c r="AJ47" s="39"/>
      <c r="AK47" s="197"/>
      <c r="AL47" s="198"/>
      <c r="AM47" s="197"/>
      <c r="AN47" s="198"/>
      <c r="AO47" s="201"/>
      <c r="AP47" s="293"/>
      <c r="AQ47" s="344"/>
      <c r="AR47" s="345"/>
      <c r="AS47" s="38"/>
    </row>
    <row r="48" spans="1:45" s="7" customFormat="1" ht="12.75" customHeight="1">
      <c r="A48" s="344">
        <f>'US 68  RAMP A MASTER'!A163</f>
        <v>788.5135750000001</v>
      </c>
      <c r="B48" s="345"/>
      <c r="C48" s="365" t="str">
        <f>'US 68  RAMP A MASTER'!C163</f>
        <v>216:1</v>
      </c>
      <c r="D48" s="345"/>
      <c r="E48" s="197">
        <f>'US 68  RAMP A MASTER'!E163</f>
        <v>0.928</v>
      </c>
      <c r="F48" s="198"/>
      <c r="G48" s="197">
        <f>'US 68  RAMP A MASTER'!G163</f>
        <v>0.058</v>
      </c>
      <c r="H48" s="198"/>
      <c r="I48" s="38">
        <f>'US 68  RAMP A MASTER'!I163</f>
        <v>16</v>
      </c>
      <c r="J48" s="153">
        <f>'US 68  RAMP A MASTER'!J163</f>
        <v>79872.75</v>
      </c>
      <c r="K48" s="344">
        <f>'US 68  RAMP A MASTER'!K163</f>
        <v>787.5855750000001</v>
      </c>
      <c r="L48" s="345"/>
      <c r="M48" s="39"/>
      <c r="N48" s="197"/>
      <c r="O48" s="198"/>
      <c r="P48" s="197"/>
      <c r="Q48" s="198"/>
      <c r="R48" s="389"/>
      <c r="S48" s="392"/>
      <c r="T48" s="344"/>
      <c r="U48" s="345"/>
      <c r="V48" s="151" t="str">
        <f>'US 68  RAMP A MASTER'!V163</f>
        <v>CS / FS</v>
      </c>
      <c r="W48" s="3"/>
      <c r="X48" s="344"/>
      <c r="Y48" s="345"/>
      <c r="Z48" s="205"/>
      <c r="AA48" s="202"/>
      <c r="AB48" s="197"/>
      <c r="AC48" s="198"/>
      <c r="AD48" s="197"/>
      <c r="AE48" s="198"/>
      <c r="AF48" s="39"/>
      <c r="AG48" s="34"/>
      <c r="AH48" s="344"/>
      <c r="AI48" s="345"/>
      <c r="AJ48" s="39"/>
      <c r="AK48" s="205"/>
      <c r="AL48" s="202"/>
      <c r="AM48" s="205"/>
      <c r="AN48" s="202"/>
      <c r="AO48" s="205"/>
      <c r="AP48" s="202"/>
      <c r="AQ48" s="205"/>
      <c r="AR48" s="202"/>
      <c r="AS48" s="38"/>
    </row>
    <row r="49" spans="1:45" s="7" customFormat="1" ht="12.75" customHeight="1">
      <c r="A49" s="344">
        <f>'US 68  RAMP A MASTER'!A164</f>
        <v>788.5150601739972</v>
      </c>
      <c r="B49" s="345"/>
      <c r="C49" s="365" t="str">
        <f>'US 68  RAMP A MASTER'!C164</f>
        <v>216:1</v>
      </c>
      <c r="D49" s="345"/>
      <c r="E49" s="197">
        <f>'US 68  RAMP A MASTER'!E164</f>
        <v>0.9175601739971001</v>
      </c>
      <c r="F49" s="198"/>
      <c r="G49" s="197">
        <f>'US 68  RAMP A MASTER'!G164</f>
        <v>0.057347510874818756</v>
      </c>
      <c r="H49" s="198"/>
      <c r="I49" s="38">
        <f>'US 68  RAMP A MASTER'!I164</f>
        <v>16</v>
      </c>
      <c r="J49" s="152">
        <f>'US 68  RAMP A MASTER'!J164</f>
        <v>79875</v>
      </c>
      <c r="K49" s="344">
        <f>'US 68  RAMP A MASTER'!K164</f>
        <v>787.5975000000001</v>
      </c>
      <c r="L49" s="345"/>
      <c r="M49" s="39"/>
      <c r="N49" s="197"/>
      <c r="O49" s="198"/>
      <c r="P49" s="197"/>
      <c r="Q49" s="198"/>
      <c r="R49" s="389"/>
      <c r="S49" s="392"/>
      <c r="T49" s="344"/>
      <c r="U49" s="345"/>
      <c r="V49" s="151">
        <f>'US 68  RAMP A MASTER'!V164</f>
        <v>0</v>
      </c>
      <c r="W49" s="3"/>
      <c r="X49" s="344"/>
      <c r="Y49" s="345"/>
      <c r="Z49" s="205"/>
      <c r="AA49" s="202"/>
      <c r="AB49" s="197"/>
      <c r="AC49" s="198"/>
      <c r="AD49" s="197"/>
      <c r="AE49" s="198"/>
      <c r="AF49" s="39"/>
      <c r="AG49" s="34"/>
      <c r="AH49" s="344"/>
      <c r="AI49" s="345"/>
      <c r="AJ49" s="39"/>
      <c r="AK49" s="205"/>
      <c r="AL49" s="202"/>
      <c r="AM49" s="205"/>
      <c r="AN49" s="202"/>
      <c r="AO49" s="205"/>
      <c r="AP49" s="202"/>
      <c r="AQ49" s="205"/>
      <c r="AR49" s="202"/>
      <c r="AS49" s="38"/>
    </row>
    <row r="50" spans="1:45" s="7" customFormat="1" ht="12.75" customHeight="1">
      <c r="A50" s="344">
        <f>'US 68  RAMP A MASTER'!A165</f>
        <v>788.5315621072982</v>
      </c>
      <c r="B50" s="345"/>
      <c r="C50" s="365" t="str">
        <f>'US 68  RAMP A MASTER'!C165</f>
        <v>216:1</v>
      </c>
      <c r="D50" s="345"/>
      <c r="E50" s="197">
        <f>'US 68  RAMP A MASTER'!E165</f>
        <v>0.8015621072982123</v>
      </c>
      <c r="F50" s="198"/>
      <c r="G50" s="197">
        <f>'US 68  RAMP A MASTER'!G165</f>
        <v>0.05009763170613827</v>
      </c>
      <c r="H50" s="198"/>
      <c r="I50" s="38">
        <f>'US 68  RAMP A MASTER'!I165</f>
        <v>16</v>
      </c>
      <c r="J50" s="152">
        <f>'US 68  RAMP A MASTER'!J165</f>
        <v>79900</v>
      </c>
      <c r="K50" s="344">
        <f>'US 68  RAMP A MASTER'!K165</f>
        <v>787.73</v>
      </c>
      <c r="L50" s="345"/>
      <c r="M50" s="39"/>
      <c r="N50" s="197"/>
      <c r="O50" s="198"/>
      <c r="P50" s="197"/>
      <c r="Q50" s="198"/>
      <c r="R50" s="389"/>
      <c r="S50" s="392"/>
      <c r="T50" s="344"/>
      <c r="U50" s="345"/>
      <c r="V50" s="151">
        <f>'US 68  RAMP A MASTER'!V165</f>
        <v>0</v>
      </c>
      <c r="W50" s="3"/>
      <c r="X50" s="344"/>
      <c r="Y50" s="345"/>
      <c r="Z50" s="205"/>
      <c r="AA50" s="202"/>
      <c r="AB50" s="197"/>
      <c r="AC50" s="198"/>
      <c r="AD50" s="197"/>
      <c r="AE50" s="198"/>
      <c r="AF50" s="39"/>
      <c r="AG50" s="34"/>
      <c r="AH50" s="344"/>
      <c r="AI50" s="345"/>
      <c r="AJ50" s="39"/>
      <c r="AK50" s="205"/>
      <c r="AL50" s="202"/>
      <c r="AM50" s="205"/>
      <c r="AN50" s="202"/>
      <c r="AO50" s="205"/>
      <c r="AP50" s="202"/>
      <c r="AQ50" s="205"/>
      <c r="AR50" s="202"/>
      <c r="AS50" s="38"/>
    </row>
    <row r="51" spans="1:45" s="7" customFormat="1" ht="12.75" customHeight="1">
      <c r="A51" s="344">
        <f>'US 68  RAMP A MASTER'!A166</f>
        <v>788.5480640405993</v>
      </c>
      <c r="B51" s="345"/>
      <c r="C51" s="365" t="str">
        <f>'US 68  RAMP A MASTER'!C166</f>
        <v>216:1</v>
      </c>
      <c r="D51" s="345"/>
      <c r="E51" s="197">
        <f>'US 68  RAMP A MASTER'!E166</f>
        <v>0.6855640405993244</v>
      </c>
      <c r="F51" s="198"/>
      <c r="G51" s="197">
        <f>'US 68  RAMP A MASTER'!G166</f>
        <v>0.042847752537457776</v>
      </c>
      <c r="H51" s="198"/>
      <c r="I51" s="38">
        <f>'US 68  RAMP A MASTER'!I166</f>
        <v>16</v>
      </c>
      <c r="J51" s="152">
        <f>'US 68  RAMP A MASTER'!J166</f>
        <v>79925</v>
      </c>
      <c r="K51" s="344">
        <f>'US 68  RAMP A MASTER'!K166</f>
        <v>787.8625000000001</v>
      </c>
      <c r="L51" s="345"/>
      <c r="M51" s="39"/>
      <c r="N51" s="64"/>
      <c r="O51" s="63"/>
      <c r="P51" s="197"/>
      <c r="Q51" s="198"/>
      <c r="R51" s="389"/>
      <c r="S51" s="390"/>
      <c r="T51" s="344"/>
      <c r="U51" s="345"/>
      <c r="V51" s="151">
        <f>'US 68  RAMP A MASTER'!V166</f>
        <v>0</v>
      </c>
      <c r="W51" s="3"/>
      <c r="X51" s="344"/>
      <c r="Y51" s="345"/>
      <c r="Z51" s="205"/>
      <c r="AA51" s="202"/>
      <c r="AB51" s="197"/>
      <c r="AC51" s="198"/>
      <c r="AD51" s="197"/>
      <c r="AE51" s="198"/>
      <c r="AF51" s="39"/>
      <c r="AG51" s="34"/>
      <c r="AH51" s="344"/>
      <c r="AI51" s="345"/>
      <c r="AJ51" s="39"/>
      <c r="AK51" s="205"/>
      <c r="AL51" s="202"/>
      <c r="AM51" s="205"/>
      <c r="AN51" s="202"/>
      <c r="AO51" s="205"/>
      <c r="AP51" s="202"/>
      <c r="AQ51" s="205"/>
      <c r="AR51" s="202"/>
      <c r="AS51" s="38"/>
    </row>
    <row r="52" spans="1:45" s="7" customFormat="1" ht="12.75" customHeight="1">
      <c r="A52" s="344">
        <f>'US 68  RAMP A MASTER'!A167</f>
        <v>788.5645659739005</v>
      </c>
      <c r="B52" s="345"/>
      <c r="C52" s="365" t="str">
        <f>'US 68  RAMP A MASTER'!C167</f>
        <v>216:1</v>
      </c>
      <c r="D52" s="345"/>
      <c r="E52" s="197">
        <f>'US 68  RAMP A MASTER'!E167</f>
        <v>0.5695659739004366</v>
      </c>
      <c r="F52" s="198"/>
      <c r="G52" s="197">
        <f>'US 68  RAMP A MASTER'!G167</f>
        <v>0.03559787336877729</v>
      </c>
      <c r="H52" s="198"/>
      <c r="I52" s="38">
        <f>'US 68  RAMP A MASTER'!I167</f>
        <v>16</v>
      </c>
      <c r="J52" s="152">
        <f>'US 68  RAMP A MASTER'!J167</f>
        <v>79950</v>
      </c>
      <c r="K52" s="344">
        <f>'US 68  RAMP A MASTER'!K167</f>
        <v>787.995</v>
      </c>
      <c r="L52" s="345"/>
      <c r="M52" s="39"/>
      <c r="N52" s="197"/>
      <c r="O52" s="198"/>
      <c r="P52" s="197"/>
      <c r="Q52" s="198"/>
      <c r="R52" s="389"/>
      <c r="S52" s="390"/>
      <c r="T52" s="344"/>
      <c r="U52" s="345"/>
      <c r="V52" s="151">
        <f>'US 68  RAMP A MASTER'!V167</f>
        <v>0</v>
      </c>
      <c r="W52" s="3"/>
      <c r="X52" s="344"/>
      <c r="Y52" s="345"/>
      <c r="Z52" s="205"/>
      <c r="AA52" s="202"/>
      <c r="AB52" s="197"/>
      <c r="AC52" s="198"/>
      <c r="AD52" s="197"/>
      <c r="AE52" s="198"/>
      <c r="AF52" s="39"/>
      <c r="AG52" s="34"/>
      <c r="AH52" s="344"/>
      <c r="AI52" s="345"/>
      <c r="AJ52" s="39"/>
      <c r="AK52" s="205"/>
      <c r="AL52" s="202"/>
      <c r="AM52" s="205"/>
      <c r="AN52" s="202"/>
      <c r="AO52" s="205"/>
      <c r="AP52" s="202"/>
      <c r="AQ52" s="205"/>
      <c r="AR52" s="202"/>
      <c r="AS52" s="38"/>
    </row>
    <row r="53" spans="1:45" s="7" customFormat="1" ht="12.75" customHeight="1">
      <c r="A53" s="344">
        <f>'US 68  RAMP A MASTER'!A168</f>
        <v>788.5810679072016</v>
      </c>
      <c r="B53" s="345"/>
      <c r="C53" s="365" t="str">
        <f>'US 68  RAMP A MASTER'!C168</f>
        <v>216:1</v>
      </c>
      <c r="D53" s="345"/>
      <c r="E53" s="197">
        <f>'US 68  RAMP A MASTER'!E168</f>
        <v>0.4535679072015487</v>
      </c>
      <c r="F53" s="198"/>
      <c r="G53" s="197">
        <f>'US 68  RAMP A MASTER'!G168</f>
        <v>0.028347994200096795</v>
      </c>
      <c r="H53" s="198"/>
      <c r="I53" s="38">
        <f>'US 68  RAMP A MASTER'!I168</f>
        <v>16</v>
      </c>
      <c r="J53" s="152">
        <f>'US 68  RAMP A MASTER'!J168</f>
        <v>79975</v>
      </c>
      <c r="K53" s="344">
        <f>'US 68  RAMP A MASTER'!K168</f>
        <v>788.1275</v>
      </c>
      <c r="L53" s="345"/>
      <c r="M53" s="39"/>
      <c r="N53" s="197"/>
      <c r="O53" s="198"/>
      <c r="P53" s="197"/>
      <c r="Q53" s="198"/>
      <c r="R53" s="389"/>
      <c r="S53" s="390"/>
      <c r="T53" s="344"/>
      <c r="U53" s="345"/>
      <c r="V53" s="151">
        <f>'US 68  RAMP A MASTER'!V168</f>
        <v>0</v>
      </c>
      <c r="W53" s="3"/>
      <c r="X53" s="344"/>
      <c r="Y53" s="345"/>
      <c r="Z53" s="205"/>
      <c r="AA53" s="202"/>
      <c r="AB53" s="197"/>
      <c r="AC53" s="198"/>
      <c r="AD53" s="197"/>
      <c r="AE53" s="198"/>
      <c r="AF53" s="39"/>
      <c r="AG53" s="34"/>
      <c r="AH53" s="344"/>
      <c r="AI53" s="345"/>
      <c r="AJ53" s="39"/>
      <c r="AK53" s="205"/>
      <c r="AL53" s="202"/>
      <c r="AM53" s="205"/>
      <c r="AN53" s="202"/>
      <c r="AO53" s="205"/>
      <c r="AP53" s="202"/>
      <c r="AQ53" s="205"/>
      <c r="AR53" s="202"/>
      <c r="AS53" s="38"/>
    </row>
    <row r="54" spans="1:45" s="7" customFormat="1" ht="12.75" customHeight="1">
      <c r="A54" s="344">
        <f>'US 68  RAMP A MASTER'!A169</f>
        <v>788.5975698405026</v>
      </c>
      <c r="B54" s="345"/>
      <c r="C54" s="365" t="str">
        <f>'US 68  RAMP A MASTER'!C169</f>
        <v>216:1</v>
      </c>
      <c r="D54" s="345"/>
      <c r="E54" s="197">
        <f>'US 68  RAMP A MASTER'!E169</f>
        <v>0.3375698405026609</v>
      </c>
      <c r="F54" s="198"/>
      <c r="G54" s="197">
        <f>'US 68  RAMP A MASTER'!G169</f>
        <v>0.021098115031416308</v>
      </c>
      <c r="H54" s="198"/>
      <c r="I54" s="38">
        <f>'US 68  RAMP A MASTER'!I169</f>
        <v>16</v>
      </c>
      <c r="J54" s="152">
        <f>'US 68  RAMP A MASTER'!J169</f>
        <v>80000</v>
      </c>
      <c r="K54" s="344">
        <f>'US 68  RAMP A MASTER'!K169</f>
        <v>788.26</v>
      </c>
      <c r="L54" s="345"/>
      <c r="M54" s="39"/>
      <c r="N54" s="197"/>
      <c r="O54" s="198"/>
      <c r="P54" s="197"/>
      <c r="Q54" s="198"/>
      <c r="R54" s="389"/>
      <c r="S54" s="390"/>
      <c r="T54" s="62"/>
      <c r="U54" s="38"/>
      <c r="V54" s="151">
        <f>'US 68  RAMP A MASTER'!V169</f>
        <v>0</v>
      </c>
      <c r="W54" s="3"/>
      <c r="X54" s="344"/>
      <c r="Y54" s="345"/>
      <c r="Z54" s="205"/>
      <c r="AA54" s="202"/>
      <c r="AB54" s="197"/>
      <c r="AC54" s="198"/>
      <c r="AD54" s="197"/>
      <c r="AE54" s="198"/>
      <c r="AF54" s="39"/>
      <c r="AG54" s="35"/>
      <c r="AH54" s="344"/>
      <c r="AI54" s="345"/>
      <c r="AJ54" s="39"/>
      <c r="AK54" s="205"/>
      <c r="AL54" s="202"/>
      <c r="AM54" s="205"/>
      <c r="AN54" s="202"/>
      <c r="AO54" s="205"/>
      <c r="AP54" s="202"/>
      <c r="AQ54" s="205"/>
      <c r="AR54" s="202"/>
      <c r="AS54" s="38"/>
    </row>
    <row r="55" spans="1:45" s="7" customFormat="1" ht="12.75" customHeight="1">
      <c r="A55" s="344">
        <f>'US 68  RAMP A MASTER'!A170</f>
        <v>788.6018566528178</v>
      </c>
      <c r="B55" s="345"/>
      <c r="C55" s="365" t="str">
        <f>'US 68  RAMP A MASTER'!C170</f>
        <v>216:1</v>
      </c>
      <c r="D55" s="345"/>
      <c r="E55" s="197">
        <f>'US 68  RAMP A MASTER'!E170</f>
        <v>0.3200309328177944</v>
      </c>
      <c r="F55" s="198"/>
      <c r="G55" s="197">
        <f>'US 68  RAMP A MASTER'!G170</f>
        <v>0.02000193330111215</v>
      </c>
      <c r="H55" s="198"/>
      <c r="I55" s="38">
        <f>'US 68  RAMP A MASTER'!I170</f>
        <v>16</v>
      </c>
      <c r="J55" s="152">
        <f>'US 68  RAMP A MASTER'!J170</f>
        <v>80003.78</v>
      </c>
      <c r="K55" s="344">
        <f>'US 68  RAMP A MASTER'!K170</f>
        <v>788.28182572</v>
      </c>
      <c r="L55" s="345"/>
      <c r="M55" s="39"/>
      <c r="N55" s="197"/>
      <c r="O55" s="198"/>
      <c r="P55" s="197"/>
      <c r="Q55" s="198"/>
      <c r="R55" s="389"/>
      <c r="S55" s="392"/>
      <c r="T55" s="62"/>
      <c r="U55" s="38"/>
      <c r="V55" s="151">
        <f>'US 68  RAMP A MASTER'!V170</f>
        <v>0</v>
      </c>
      <c r="W55" s="3"/>
      <c r="X55" s="344"/>
      <c r="Y55" s="345"/>
      <c r="Z55" s="205"/>
      <c r="AA55" s="202"/>
      <c r="AB55" s="197"/>
      <c r="AC55" s="198"/>
      <c r="AD55" s="197"/>
      <c r="AE55" s="198"/>
      <c r="AF55" s="39"/>
      <c r="AG55" s="34"/>
      <c r="AH55" s="344"/>
      <c r="AI55" s="345"/>
      <c r="AJ55" s="39"/>
      <c r="AK55" s="205"/>
      <c r="AL55" s="202"/>
      <c r="AM55" s="205"/>
      <c r="AN55" s="202"/>
      <c r="AO55" s="205"/>
      <c r="AP55" s="202"/>
      <c r="AQ55" s="205"/>
      <c r="AR55" s="202"/>
      <c r="AS55" s="38"/>
    </row>
    <row r="56" spans="1:45" s="7" customFormat="1" ht="12.75" customHeight="1">
      <c r="A56" s="344">
        <f>'US 68  RAMP A MASTER'!A171</f>
        <v>788.6259217738038</v>
      </c>
      <c r="B56" s="345"/>
      <c r="C56" s="365" t="str">
        <f>'US 68  RAMP A MASTER'!C171</f>
        <v>216:1</v>
      </c>
      <c r="D56" s="345"/>
      <c r="E56" s="197">
        <f>'US 68  RAMP A MASTER'!E171</f>
        <v>0.22157177380377302</v>
      </c>
      <c r="F56" s="198"/>
      <c r="G56" s="197">
        <f>'US 68  RAMP A MASTER'!G171</f>
        <v>0.013848235862735814</v>
      </c>
      <c r="H56" s="198"/>
      <c r="I56" s="38">
        <f>'US 68  RAMP A MASTER'!I171</f>
        <v>16</v>
      </c>
      <c r="J56" s="152">
        <f>'US 68  RAMP A MASTER'!J171</f>
        <v>80025</v>
      </c>
      <c r="K56" s="344">
        <f>'US 68  RAMP A MASTER'!K171</f>
        <v>788.40435</v>
      </c>
      <c r="L56" s="345"/>
      <c r="M56" s="39"/>
      <c r="N56" s="197"/>
      <c r="O56" s="198"/>
      <c r="P56" s="197"/>
      <c r="Q56" s="198"/>
      <c r="R56" s="389"/>
      <c r="S56" s="392"/>
      <c r="T56" s="344"/>
      <c r="U56" s="345"/>
      <c r="V56" s="151">
        <f>'US 68  RAMP A MASTER'!V171</f>
        <v>0</v>
      </c>
      <c r="W56" s="3"/>
      <c r="X56" s="344"/>
      <c r="Y56" s="345"/>
      <c r="Z56" s="205"/>
      <c r="AA56" s="202"/>
      <c r="AB56" s="197"/>
      <c r="AC56" s="198"/>
      <c r="AD56" s="197"/>
      <c r="AE56" s="198"/>
      <c r="AF56" s="39"/>
      <c r="AG56" s="34"/>
      <c r="AH56" s="344"/>
      <c r="AI56" s="345"/>
      <c r="AJ56" s="39"/>
      <c r="AK56" s="205"/>
      <c r="AL56" s="202"/>
      <c r="AM56" s="205"/>
      <c r="AN56" s="202"/>
      <c r="AO56" s="205"/>
      <c r="AP56" s="202"/>
      <c r="AQ56" s="205"/>
      <c r="AR56" s="202"/>
      <c r="AS56" s="38"/>
    </row>
    <row r="57" spans="1:45" s="7" customFormat="1" ht="12.75" customHeight="1">
      <c r="A57" s="344">
        <f>'US 68  RAMP A MASTER'!A172</f>
        <v>788.6542737071048</v>
      </c>
      <c r="B57" s="345"/>
      <c r="C57" s="365" t="str">
        <f>'US 68  RAMP A MASTER'!C172</f>
        <v>216:1</v>
      </c>
      <c r="D57" s="345"/>
      <c r="E57" s="197">
        <f>'US 68  RAMP A MASTER'!E172</f>
        <v>0.10557370710488512</v>
      </c>
      <c r="F57" s="198"/>
      <c r="G57" s="197">
        <f>'US 68  RAMP A MASTER'!G172</f>
        <v>0.00659835669405532</v>
      </c>
      <c r="H57" s="198"/>
      <c r="I57" s="38">
        <f>'US 68  RAMP A MASTER'!I172</f>
        <v>16</v>
      </c>
      <c r="J57" s="152">
        <f>'US 68  RAMP A MASTER'!J172</f>
        <v>80050</v>
      </c>
      <c r="K57" s="344">
        <f>'US 68  RAMP A MASTER'!K172</f>
        <v>788.5486999999999</v>
      </c>
      <c r="L57" s="345"/>
      <c r="M57" s="39"/>
      <c r="N57" s="197"/>
      <c r="O57" s="198"/>
      <c r="P57" s="197"/>
      <c r="Q57" s="198"/>
      <c r="R57" s="391"/>
      <c r="S57" s="392"/>
      <c r="T57" s="344"/>
      <c r="U57" s="345"/>
      <c r="V57" s="151">
        <f>'US 68  RAMP A MASTER'!V172</f>
        <v>0</v>
      </c>
      <c r="W57" s="3"/>
      <c r="X57" s="344"/>
      <c r="Y57" s="345"/>
      <c r="Z57" s="205"/>
      <c r="AA57" s="202"/>
      <c r="AB57" s="197"/>
      <c r="AC57" s="198"/>
      <c r="AD57" s="197"/>
      <c r="AE57" s="198"/>
      <c r="AF57" s="39"/>
      <c r="AG57" s="35"/>
      <c r="AH57" s="344"/>
      <c r="AI57" s="345"/>
      <c r="AJ57" s="39"/>
      <c r="AK57" s="205"/>
      <c r="AL57" s="202"/>
      <c r="AM57" s="61"/>
      <c r="AN57" s="8"/>
      <c r="AO57" s="61"/>
      <c r="AP57" s="8"/>
      <c r="AQ57" s="205"/>
      <c r="AR57" s="202"/>
      <c r="AS57" s="38"/>
    </row>
    <row r="58" spans="1:45" s="7" customFormat="1" ht="12.75" customHeight="1">
      <c r="A58" s="344">
        <f>'US 68  RAMP A MASTER'!A173</f>
        <v>788.6800739664088</v>
      </c>
      <c r="B58" s="345"/>
      <c r="C58" s="365" t="str">
        <f>'US 68  RAMP A MASTER'!C173</f>
        <v>216:1</v>
      </c>
      <c r="D58" s="345"/>
      <c r="E58" s="197">
        <f>'US 68  RAMP A MASTER'!E173</f>
        <v>1.5466408897268913E-05</v>
      </c>
      <c r="F58" s="198"/>
      <c r="G58" s="197">
        <f>'US 68  RAMP A MASTER'!G173</f>
        <v>9.66650556079307E-07</v>
      </c>
      <c r="H58" s="198"/>
      <c r="I58" s="38">
        <f>'US 68  RAMP A MASTER'!I173</f>
        <v>16</v>
      </c>
      <c r="J58" s="153">
        <f>'US 68  RAMP A MASTER'!J173</f>
        <v>80072.75</v>
      </c>
      <c r="K58" s="344">
        <f>'US 68  RAMP A MASTER'!K173</f>
        <v>788.6800585</v>
      </c>
      <c r="L58" s="345"/>
      <c r="M58" s="39"/>
      <c r="N58" s="197"/>
      <c r="O58" s="198"/>
      <c r="P58" s="197"/>
      <c r="Q58" s="198"/>
      <c r="R58" s="391"/>
      <c r="S58" s="392"/>
      <c r="T58" s="344"/>
      <c r="U58" s="345"/>
      <c r="V58" s="151" t="str">
        <f>'US 68  RAMP A MASTER'!V173</f>
        <v>ST </v>
      </c>
      <c r="W58" s="3"/>
      <c r="X58" s="344"/>
      <c r="Y58" s="345"/>
      <c r="Z58" s="205"/>
      <c r="AA58" s="202"/>
      <c r="AB58" s="197"/>
      <c r="AC58" s="198"/>
      <c r="AD58" s="197"/>
      <c r="AE58" s="198"/>
      <c r="AF58" s="39"/>
      <c r="AG58" s="34"/>
      <c r="AH58" s="344"/>
      <c r="AI58" s="345"/>
      <c r="AJ58" s="39"/>
      <c r="AK58" s="205"/>
      <c r="AL58" s="202"/>
      <c r="AM58" s="205"/>
      <c r="AN58" s="202"/>
      <c r="AO58" s="205"/>
      <c r="AP58" s="202"/>
      <c r="AQ58" s="205"/>
      <c r="AR58" s="202"/>
      <c r="AS58" s="38"/>
    </row>
    <row r="59" spans="1:45" s="7" customFormat="1" ht="12.75" customHeight="1">
      <c r="A59" s="344">
        <f>'US 68  RAMP A MASTER'!A174</f>
        <v>0</v>
      </c>
      <c r="B59" s="345"/>
      <c r="C59" s="365">
        <f>'US 68  RAMP A MASTER'!C174</f>
        <v>0</v>
      </c>
      <c r="D59" s="345"/>
      <c r="E59" s="197">
        <f>'US 68  RAMP A MASTER'!E174</f>
        <v>0</v>
      </c>
      <c r="F59" s="198"/>
      <c r="G59" s="197">
        <f>'US 68  RAMP A MASTER'!G174</f>
        <v>0</v>
      </c>
      <c r="H59" s="198"/>
      <c r="I59" s="38">
        <f>'US 68  RAMP A MASTER'!I174</f>
        <v>0</v>
      </c>
      <c r="J59" s="152">
        <f>'US 68  RAMP A MASTER'!J174</f>
        <v>0</v>
      </c>
      <c r="K59" s="344">
        <f>'US 68  RAMP A MASTER'!K174</f>
        <v>0</v>
      </c>
      <c r="L59" s="345"/>
      <c r="M59" s="39"/>
      <c r="N59" s="197"/>
      <c r="O59" s="198"/>
      <c r="P59" s="197"/>
      <c r="Q59" s="198"/>
      <c r="R59" s="391"/>
      <c r="S59" s="392"/>
      <c r="T59" s="344"/>
      <c r="U59" s="345"/>
      <c r="V59" s="151">
        <f>'US 68  RAMP A MASTER'!V174</f>
        <v>0</v>
      </c>
      <c r="W59" s="3"/>
      <c r="X59" s="344"/>
      <c r="Y59" s="345"/>
      <c r="Z59" s="205"/>
      <c r="AA59" s="202"/>
      <c r="AB59" s="197"/>
      <c r="AC59" s="198"/>
      <c r="AD59" s="197"/>
      <c r="AE59" s="198"/>
      <c r="AF59" s="39"/>
      <c r="AG59" s="34"/>
      <c r="AH59" s="344"/>
      <c r="AI59" s="345"/>
      <c r="AJ59" s="39"/>
      <c r="AK59" s="205"/>
      <c r="AL59" s="202"/>
      <c r="AM59" s="205"/>
      <c r="AN59" s="202"/>
      <c r="AO59" s="205"/>
      <c r="AP59" s="202"/>
      <c r="AQ59" s="205"/>
      <c r="AR59" s="202"/>
      <c r="AS59" s="38"/>
    </row>
    <row r="60" spans="1:45" s="7" customFormat="1" ht="12.75" customHeight="1">
      <c r="A60" s="344"/>
      <c r="B60" s="345"/>
      <c r="C60" s="365"/>
      <c r="D60" s="345"/>
      <c r="E60" s="197"/>
      <c r="F60" s="198"/>
      <c r="G60" s="197"/>
      <c r="H60" s="198"/>
      <c r="I60" s="38"/>
      <c r="J60" s="152"/>
      <c r="K60" s="344"/>
      <c r="L60" s="345"/>
      <c r="M60" s="39"/>
      <c r="N60" s="197"/>
      <c r="O60" s="198"/>
      <c r="P60" s="197"/>
      <c r="Q60" s="198"/>
      <c r="R60" s="391"/>
      <c r="S60" s="392"/>
      <c r="T60" s="344"/>
      <c r="U60" s="345"/>
      <c r="V60" s="151"/>
      <c r="W60" s="3"/>
      <c r="X60" s="344"/>
      <c r="Y60" s="345"/>
      <c r="Z60" s="205"/>
      <c r="AA60" s="202"/>
      <c r="AB60" s="197"/>
      <c r="AC60" s="198"/>
      <c r="AD60" s="197"/>
      <c r="AE60" s="198"/>
      <c r="AF60" s="39"/>
      <c r="AG60" s="34"/>
      <c r="AH60" s="344"/>
      <c r="AI60" s="345"/>
      <c r="AJ60" s="39"/>
      <c r="AK60" s="205"/>
      <c r="AL60" s="202"/>
      <c r="AM60" s="61"/>
      <c r="AN60" s="8"/>
      <c r="AO60" s="61"/>
      <c r="AP60" s="8"/>
      <c r="AQ60" s="205"/>
      <c r="AR60" s="202"/>
      <c r="AS60" s="38"/>
    </row>
    <row r="61" spans="1:45" s="7" customFormat="1" ht="12.75" customHeight="1">
      <c r="A61" s="344"/>
      <c r="B61" s="345"/>
      <c r="C61" s="365"/>
      <c r="D61" s="345"/>
      <c r="E61" s="197"/>
      <c r="F61" s="198"/>
      <c r="G61" s="197"/>
      <c r="H61" s="198"/>
      <c r="I61" s="38"/>
      <c r="J61" s="152"/>
      <c r="K61" s="344"/>
      <c r="L61" s="345"/>
      <c r="M61" s="39"/>
      <c r="N61" s="197"/>
      <c r="O61" s="198"/>
      <c r="P61" s="197"/>
      <c r="Q61" s="198"/>
      <c r="R61" s="391"/>
      <c r="S61" s="392"/>
      <c r="T61" s="344"/>
      <c r="U61" s="345"/>
      <c r="V61" s="151"/>
      <c r="W61" s="3"/>
      <c r="X61" s="344"/>
      <c r="Y61" s="345"/>
      <c r="Z61" s="205"/>
      <c r="AA61" s="202"/>
      <c r="AB61" s="197"/>
      <c r="AC61" s="198"/>
      <c r="AD61" s="197"/>
      <c r="AE61" s="198"/>
      <c r="AF61" s="39"/>
      <c r="AG61" s="34"/>
      <c r="AH61" s="344"/>
      <c r="AI61" s="345"/>
      <c r="AJ61" s="39"/>
      <c r="AK61" s="205"/>
      <c r="AL61" s="202"/>
      <c r="AM61" s="205"/>
      <c r="AN61" s="202"/>
      <c r="AO61" s="205"/>
      <c r="AP61" s="202"/>
      <c r="AQ61" s="205"/>
      <c r="AR61" s="202"/>
      <c r="AS61" s="38"/>
    </row>
    <row r="62" spans="1:45" s="7" customFormat="1" ht="12.75" customHeight="1">
      <c r="A62" s="344"/>
      <c r="B62" s="345"/>
      <c r="C62" s="365"/>
      <c r="D62" s="345"/>
      <c r="E62" s="197"/>
      <c r="F62" s="198"/>
      <c r="G62" s="197"/>
      <c r="H62" s="198"/>
      <c r="I62" s="38"/>
      <c r="J62" s="152"/>
      <c r="K62" s="344"/>
      <c r="L62" s="345"/>
      <c r="M62" s="39"/>
      <c r="N62" s="197"/>
      <c r="O62" s="198"/>
      <c r="P62" s="197"/>
      <c r="Q62" s="198"/>
      <c r="R62" s="391"/>
      <c r="S62" s="392"/>
      <c r="T62" s="344"/>
      <c r="U62" s="345"/>
      <c r="V62" s="151"/>
      <c r="W62" s="3"/>
      <c r="X62" s="387"/>
      <c r="Y62" s="387"/>
      <c r="Z62" s="387"/>
      <c r="AA62" s="387"/>
      <c r="AB62" s="387"/>
      <c r="AC62" s="387"/>
      <c r="AD62" s="387"/>
      <c r="AE62" s="387"/>
      <c r="AF62" s="9"/>
      <c r="AG62" s="83"/>
      <c r="AH62" s="388"/>
      <c r="AI62" s="388"/>
      <c r="AJ62" s="9"/>
      <c r="AK62" s="387"/>
      <c r="AL62" s="387"/>
      <c r="AM62" s="387"/>
      <c r="AN62" s="387"/>
      <c r="AO62" s="387"/>
      <c r="AP62" s="387"/>
      <c r="AQ62" s="387"/>
      <c r="AR62" s="387"/>
      <c r="AS62" s="84"/>
    </row>
    <row r="63" spans="1:47" s="7" customFormat="1" ht="12.75" customHeight="1">
      <c r="A63" s="344"/>
      <c r="B63" s="345"/>
      <c r="C63" s="365"/>
      <c r="D63" s="345"/>
      <c r="E63" s="197"/>
      <c r="F63" s="198"/>
      <c r="G63" s="197"/>
      <c r="H63" s="198"/>
      <c r="I63" s="38"/>
      <c r="J63" s="152"/>
      <c r="K63" s="344"/>
      <c r="L63" s="345"/>
      <c r="M63" s="39"/>
      <c r="N63" s="197"/>
      <c r="O63" s="198"/>
      <c r="P63" s="197"/>
      <c r="Q63" s="198"/>
      <c r="R63" s="391"/>
      <c r="S63" s="392"/>
      <c r="T63" s="344"/>
      <c r="U63" s="345"/>
      <c r="V63" s="151"/>
      <c r="W63" s="3"/>
      <c r="X63" s="387"/>
      <c r="Y63" s="387"/>
      <c r="Z63" s="387"/>
      <c r="AA63" s="387"/>
      <c r="AB63" s="387"/>
      <c r="AC63" s="387"/>
      <c r="AD63" s="387"/>
      <c r="AE63" s="387"/>
      <c r="AF63" s="9"/>
      <c r="AG63" s="9"/>
      <c r="AH63" s="387"/>
      <c r="AI63" s="387"/>
      <c r="AJ63" s="9"/>
      <c r="AK63" s="387"/>
      <c r="AL63" s="387"/>
      <c r="AM63" s="387"/>
      <c r="AN63" s="387"/>
      <c r="AO63" s="387"/>
      <c r="AP63" s="387"/>
      <c r="AQ63" s="387"/>
      <c r="AR63" s="387"/>
      <c r="AS63" s="84"/>
      <c r="AT63"/>
      <c r="AU63"/>
    </row>
    <row r="64" spans="1:47" s="7" customFormat="1" ht="12.75" customHeight="1">
      <c r="A64" s="344"/>
      <c r="B64" s="345"/>
      <c r="C64" s="365"/>
      <c r="D64" s="345"/>
      <c r="E64" s="197"/>
      <c r="F64" s="198"/>
      <c r="G64" s="197"/>
      <c r="H64" s="198"/>
      <c r="I64" s="38"/>
      <c r="J64" s="152"/>
      <c r="K64" s="344"/>
      <c r="L64" s="345"/>
      <c r="M64" s="39"/>
      <c r="N64" s="197"/>
      <c r="O64" s="198"/>
      <c r="P64" s="197"/>
      <c r="Q64" s="198"/>
      <c r="R64" s="391"/>
      <c r="S64" s="392"/>
      <c r="T64" s="344"/>
      <c r="U64" s="345"/>
      <c r="V64" s="151"/>
      <c r="W64" s="3"/>
      <c r="X64" s="387"/>
      <c r="Y64" s="387"/>
      <c r="Z64" s="387"/>
      <c r="AA64" s="387"/>
      <c r="AB64" s="387"/>
      <c r="AC64" s="387"/>
      <c r="AD64" s="387"/>
      <c r="AE64" s="387"/>
      <c r="AF64" s="9"/>
      <c r="AG64" s="9"/>
      <c r="AH64" s="387"/>
      <c r="AI64" s="387"/>
      <c r="AJ64" s="9"/>
      <c r="AK64" s="387"/>
      <c r="AL64" s="387"/>
      <c r="AM64" s="387"/>
      <c r="AN64" s="387"/>
      <c r="AO64" s="387"/>
      <c r="AP64" s="387"/>
      <c r="AQ64" s="387"/>
      <c r="AR64" s="387"/>
      <c r="AS64" s="84"/>
      <c r="AT64"/>
      <c r="AU64"/>
    </row>
    <row r="65" spans="1:47" s="7" customFormat="1" ht="12.75" customHeight="1">
      <c r="A65" s="344"/>
      <c r="B65" s="345"/>
      <c r="C65" s="365"/>
      <c r="D65" s="345"/>
      <c r="E65" s="197"/>
      <c r="F65" s="198"/>
      <c r="G65" s="197"/>
      <c r="H65" s="198"/>
      <c r="I65" s="38"/>
      <c r="J65" s="152"/>
      <c r="K65" s="344"/>
      <c r="L65" s="345"/>
      <c r="M65" s="39"/>
      <c r="N65" s="197"/>
      <c r="O65" s="198"/>
      <c r="P65" s="197"/>
      <c r="Q65" s="198"/>
      <c r="R65" s="391"/>
      <c r="S65" s="392"/>
      <c r="T65" s="344"/>
      <c r="U65" s="345"/>
      <c r="V65" s="151"/>
      <c r="W65" s="3"/>
      <c r="X65" s="387"/>
      <c r="Y65" s="387"/>
      <c r="Z65" s="387"/>
      <c r="AA65" s="387"/>
      <c r="AB65" s="387"/>
      <c r="AC65" s="387"/>
      <c r="AD65" s="387"/>
      <c r="AE65" s="387"/>
      <c r="AF65" s="9"/>
      <c r="AG65" s="9"/>
      <c r="AH65" s="387"/>
      <c r="AI65" s="387"/>
      <c r="AJ65" s="9"/>
      <c r="AK65" s="387"/>
      <c r="AL65" s="387"/>
      <c r="AM65" s="387"/>
      <c r="AN65" s="387"/>
      <c r="AO65" s="387"/>
      <c r="AP65" s="387"/>
      <c r="AQ65" s="387"/>
      <c r="AR65" s="387"/>
      <c r="AS65" s="84"/>
      <c r="AT65"/>
      <c r="AU65"/>
    </row>
    <row r="66" spans="1:47" s="7" customFormat="1" ht="12.75" customHeight="1">
      <c r="A66" s="344"/>
      <c r="B66" s="345"/>
      <c r="C66" s="365"/>
      <c r="D66" s="345"/>
      <c r="E66" s="197"/>
      <c r="F66" s="198"/>
      <c r="G66" s="197"/>
      <c r="H66" s="198"/>
      <c r="I66" s="38"/>
      <c r="J66" s="152"/>
      <c r="K66" s="344"/>
      <c r="L66" s="345"/>
      <c r="M66" s="39"/>
      <c r="N66" s="197"/>
      <c r="O66" s="198"/>
      <c r="P66" s="197"/>
      <c r="Q66" s="198"/>
      <c r="R66" s="391"/>
      <c r="S66" s="392"/>
      <c r="T66" s="344"/>
      <c r="U66" s="345"/>
      <c r="V66" s="151"/>
      <c r="W66" s="3"/>
      <c r="X66" s="387"/>
      <c r="Y66" s="387"/>
      <c r="Z66" s="387"/>
      <c r="AA66" s="387"/>
      <c r="AB66" s="387"/>
      <c r="AC66" s="387"/>
      <c r="AD66" s="387"/>
      <c r="AE66" s="387"/>
      <c r="AF66" s="9"/>
      <c r="AG66" s="9"/>
      <c r="AH66" s="387"/>
      <c r="AI66" s="387"/>
      <c r="AJ66" s="9"/>
      <c r="AK66" s="387"/>
      <c r="AL66" s="387"/>
      <c r="AM66" s="387"/>
      <c r="AN66" s="387"/>
      <c r="AO66" s="387"/>
      <c r="AP66" s="387"/>
      <c r="AQ66" s="387"/>
      <c r="AR66" s="387"/>
      <c r="AS66" s="84"/>
      <c r="AT66"/>
      <c r="AU66"/>
    </row>
    <row r="67" spans="1:47" s="7" customFormat="1" ht="12.75" customHeight="1">
      <c r="A67" s="344"/>
      <c r="B67" s="345"/>
      <c r="C67" s="365"/>
      <c r="D67" s="345"/>
      <c r="E67" s="197"/>
      <c r="F67" s="198"/>
      <c r="G67" s="197"/>
      <c r="H67" s="198"/>
      <c r="I67" s="38"/>
      <c r="J67" s="152"/>
      <c r="K67" s="344"/>
      <c r="L67" s="345"/>
      <c r="M67" s="39"/>
      <c r="N67" s="197"/>
      <c r="O67" s="198"/>
      <c r="P67" s="197"/>
      <c r="Q67" s="198"/>
      <c r="R67" s="391"/>
      <c r="S67" s="392"/>
      <c r="T67" s="344"/>
      <c r="U67" s="345"/>
      <c r="V67" s="151"/>
      <c r="W67" s="3"/>
      <c r="X67" s="387"/>
      <c r="Y67" s="387"/>
      <c r="Z67" s="387"/>
      <c r="AA67" s="387"/>
      <c r="AB67" s="387"/>
      <c r="AC67" s="387"/>
      <c r="AD67" s="387"/>
      <c r="AE67" s="387"/>
      <c r="AF67" s="9"/>
      <c r="AG67" s="9"/>
      <c r="AH67" s="387"/>
      <c r="AI67" s="387"/>
      <c r="AJ67" s="9"/>
      <c r="AK67" s="387"/>
      <c r="AL67" s="387"/>
      <c r="AM67" s="387"/>
      <c r="AN67" s="387"/>
      <c r="AO67" s="387"/>
      <c r="AP67" s="387"/>
      <c r="AQ67" s="387"/>
      <c r="AR67" s="387"/>
      <c r="AS67" s="84"/>
      <c r="AT67"/>
      <c r="AU67"/>
    </row>
    <row r="68" spans="1:47" s="7" customFormat="1" ht="12.75" customHeight="1">
      <c r="A68" s="344"/>
      <c r="B68" s="345"/>
      <c r="C68" s="365"/>
      <c r="D68" s="345"/>
      <c r="E68" s="197"/>
      <c r="F68" s="198"/>
      <c r="G68" s="197"/>
      <c r="H68" s="198"/>
      <c r="I68" s="38"/>
      <c r="J68" s="152"/>
      <c r="K68" s="344"/>
      <c r="L68" s="345"/>
      <c r="M68" s="39"/>
      <c r="N68" s="197"/>
      <c r="O68" s="198"/>
      <c r="P68" s="197"/>
      <c r="Q68" s="198"/>
      <c r="R68" s="391"/>
      <c r="S68" s="392"/>
      <c r="T68" s="344"/>
      <c r="U68" s="345"/>
      <c r="V68" s="151"/>
      <c r="W68" s="3"/>
      <c r="X68" s="387"/>
      <c r="Y68" s="387"/>
      <c r="Z68" s="387"/>
      <c r="AA68" s="387"/>
      <c r="AB68" s="387"/>
      <c r="AC68" s="387"/>
      <c r="AD68" s="387"/>
      <c r="AE68" s="387"/>
      <c r="AF68" s="9"/>
      <c r="AG68" s="9"/>
      <c r="AH68" s="387"/>
      <c r="AI68" s="387"/>
      <c r="AJ68" s="9"/>
      <c r="AK68" s="387"/>
      <c r="AL68" s="387"/>
      <c r="AM68" s="387"/>
      <c r="AN68" s="387"/>
      <c r="AO68" s="387"/>
      <c r="AP68" s="387"/>
      <c r="AQ68" s="387"/>
      <c r="AR68" s="387"/>
      <c r="AS68" s="84"/>
      <c r="AT68"/>
      <c r="AU68"/>
    </row>
    <row r="69" spans="1:47" s="7" customFormat="1" ht="12.75" customHeight="1">
      <c r="A69" s="344"/>
      <c r="B69" s="345"/>
      <c r="C69" s="365"/>
      <c r="D69" s="345"/>
      <c r="E69" s="197"/>
      <c r="F69" s="198"/>
      <c r="G69" s="197"/>
      <c r="H69" s="198"/>
      <c r="I69" s="38"/>
      <c r="J69" s="152"/>
      <c r="K69" s="344"/>
      <c r="L69" s="345"/>
      <c r="M69" s="39"/>
      <c r="N69" s="197"/>
      <c r="O69" s="198"/>
      <c r="P69" s="197"/>
      <c r="Q69" s="198"/>
      <c r="R69" s="391"/>
      <c r="S69" s="392"/>
      <c r="T69" s="344"/>
      <c r="U69" s="345"/>
      <c r="V69" s="151"/>
      <c r="W69" s="3"/>
      <c r="X69" s="387"/>
      <c r="Y69" s="387"/>
      <c r="Z69" s="387"/>
      <c r="AA69" s="387"/>
      <c r="AB69" s="387"/>
      <c r="AC69" s="387"/>
      <c r="AD69" s="387"/>
      <c r="AE69" s="387"/>
      <c r="AF69" s="9"/>
      <c r="AG69" s="9"/>
      <c r="AH69" s="387"/>
      <c r="AI69" s="387"/>
      <c r="AJ69" s="9"/>
      <c r="AK69" s="387"/>
      <c r="AL69" s="387"/>
      <c r="AM69" s="387"/>
      <c r="AN69" s="387"/>
      <c r="AO69" s="387"/>
      <c r="AP69" s="387"/>
      <c r="AQ69" s="387"/>
      <c r="AR69" s="387"/>
      <c r="AS69" s="84"/>
      <c r="AT69"/>
      <c r="AU69"/>
    </row>
    <row r="70" spans="1:47" s="7" customFormat="1" ht="12.75" customHeight="1">
      <c r="A70" s="344"/>
      <c r="B70" s="345"/>
      <c r="C70" s="365"/>
      <c r="D70" s="345"/>
      <c r="E70" s="197"/>
      <c r="F70" s="198"/>
      <c r="G70" s="197"/>
      <c r="H70" s="198"/>
      <c r="I70" s="38"/>
      <c r="J70" s="152"/>
      <c r="K70" s="344"/>
      <c r="L70" s="345"/>
      <c r="M70" s="39"/>
      <c r="N70" s="197"/>
      <c r="O70" s="198"/>
      <c r="P70" s="197"/>
      <c r="Q70" s="198"/>
      <c r="R70" s="391"/>
      <c r="S70" s="392"/>
      <c r="T70" s="344"/>
      <c r="U70" s="345"/>
      <c r="V70" s="151"/>
      <c r="W70" s="3"/>
      <c r="X70" s="387"/>
      <c r="Y70" s="387"/>
      <c r="Z70" s="387"/>
      <c r="AA70" s="387"/>
      <c r="AB70" s="387"/>
      <c r="AC70" s="387"/>
      <c r="AD70" s="387"/>
      <c r="AE70" s="387"/>
      <c r="AF70" s="9"/>
      <c r="AG70" s="9"/>
      <c r="AH70" s="387"/>
      <c r="AI70" s="387"/>
      <c r="AJ70" s="9"/>
      <c r="AK70" s="387"/>
      <c r="AL70" s="387"/>
      <c r="AM70" s="387"/>
      <c r="AN70" s="387"/>
      <c r="AO70" s="387"/>
      <c r="AP70" s="387"/>
      <c r="AQ70" s="387"/>
      <c r="AR70" s="387"/>
      <c r="AS70" s="84"/>
      <c r="AT70"/>
      <c r="AU70"/>
    </row>
    <row r="71" spans="1:47" s="7" customFormat="1" ht="12.75" customHeight="1">
      <c r="A71" s="344"/>
      <c r="B71" s="345"/>
      <c r="C71" s="365"/>
      <c r="D71" s="345"/>
      <c r="E71" s="197"/>
      <c r="F71" s="198"/>
      <c r="G71" s="197"/>
      <c r="H71" s="198"/>
      <c r="I71" s="38"/>
      <c r="J71" s="152"/>
      <c r="K71" s="344"/>
      <c r="L71" s="345"/>
      <c r="M71" s="39"/>
      <c r="N71" s="197"/>
      <c r="O71" s="198"/>
      <c r="P71" s="197"/>
      <c r="Q71" s="198"/>
      <c r="R71" s="391"/>
      <c r="S71" s="392"/>
      <c r="T71" s="344"/>
      <c r="U71" s="345"/>
      <c r="V71" s="151"/>
      <c r="W71" s="3"/>
      <c r="X71" s="387"/>
      <c r="Y71" s="387"/>
      <c r="Z71" s="387"/>
      <c r="AA71" s="387"/>
      <c r="AB71" s="387"/>
      <c r="AC71" s="387"/>
      <c r="AD71" s="387"/>
      <c r="AE71" s="387"/>
      <c r="AF71" s="9"/>
      <c r="AG71" s="9"/>
      <c r="AH71" s="387"/>
      <c r="AI71" s="387"/>
      <c r="AJ71" s="9"/>
      <c r="AK71" s="387"/>
      <c r="AL71" s="387"/>
      <c r="AM71" s="387"/>
      <c r="AN71" s="387"/>
      <c r="AO71" s="387"/>
      <c r="AP71" s="387"/>
      <c r="AQ71" s="387"/>
      <c r="AR71" s="387"/>
      <c r="AS71" s="84"/>
      <c r="AT71"/>
      <c r="AU71"/>
    </row>
    <row r="72" spans="1:47" s="7" customFormat="1" ht="12.75" customHeight="1">
      <c r="A72" s="344"/>
      <c r="B72" s="345"/>
      <c r="C72" s="365"/>
      <c r="D72" s="345"/>
      <c r="E72" s="197"/>
      <c r="F72" s="198"/>
      <c r="G72" s="197"/>
      <c r="H72" s="198"/>
      <c r="I72" s="38"/>
      <c r="J72" s="152"/>
      <c r="K72" s="344"/>
      <c r="L72" s="345"/>
      <c r="M72" s="39"/>
      <c r="N72" s="197"/>
      <c r="O72" s="198"/>
      <c r="P72" s="197"/>
      <c r="Q72" s="198"/>
      <c r="R72" s="391"/>
      <c r="S72" s="392"/>
      <c r="T72" s="344"/>
      <c r="U72" s="345"/>
      <c r="V72" s="151"/>
      <c r="W72" s="3"/>
      <c r="X72" s="387"/>
      <c r="Y72" s="387"/>
      <c r="Z72" s="387"/>
      <c r="AA72" s="387"/>
      <c r="AB72" s="387"/>
      <c r="AC72" s="387"/>
      <c r="AD72" s="387"/>
      <c r="AE72" s="387"/>
      <c r="AF72" s="9"/>
      <c r="AG72" s="9"/>
      <c r="AH72" s="387"/>
      <c r="AI72" s="387"/>
      <c r="AJ72" s="9"/>
      <c r="AK72" s="387"/>
      <c r="AL72" s="387"/>
      <c r="AM72" s="387"/>
      <c r="AN72" s="387"/>
      <c r="AO72" s="387"/>
      <c r="AP72" s="387"/>
      <c r="AQ72" s="387"/>
      <c r="AR72" s="387"/>
      <c r="AS72" s="84"/>
      <c r="AT72"/>
      <c r="AU72"/>
    </row>
    <row r="73" spans="1:47" s="7" customFormat="1" ht="12.75" customHeight="1">
      <c r="A73" s="344"/>
      <c r="B73" s="345"/>
      <c r="C73" s="365"/>
      <c r="D73" s="345"/>
      <c r="E73" s="197"/>
      <c r="F73" s="198"/>
      <c r="G73" s="197"/>
      <c r="H73" s="198"/>
      <c r="I73" s="38"/>
      <c r="J73" s="152"/>
      <c r="K73" s="344"/>
      <c r="L73" s="345"/>
      <c r="M73" s="39"/>
      <c r="N73" s="197"/>
      <c r="O73" s="198"/>
      <c r="P73" s="197"/>
      <c r="Q73" s="198"/>
      <c r="R73" s="391"/>
      <c r="S73" s="392"/>
      <c r="T73" s="344"/>
      <c r="U73" s="345"/>
      <c r="V73" s="151"/>
      <c r="W73" s="3"/>
      <c r="X73" s="387"/>
      <c r="Y73" s="387"/>
      <c r="Z73" s="387"/>
      <c r="AA73" s="387"/>
      <c r="AB73" s="387"/>
      <c r="AC73" s="387"/>
      <c r="AD73" s="387"/>
      <c r="AE73" s="387"/>
      <c r="AF73" s="9"/>
      <c r="AG73" s="9"/>
      <c r="AH73" s="387"/>
      <c r="AI73" s="387"/>
      <c r="AJ73" s="9"/>
      <c r="AK73" s="387"/>
      <c r="AL73" s="387"/>
      <c r="AM73" s="387"/>
      <c r="AN73" s="387"/>
      <c r="AO73" s="387"/>
      <c r="AP73" s="387"/>
      <c r="AQ73" s="387"/>
      <c r="AR73" s="387"/>
      <c r="AS73" s="84"/>
      <c r="AT73"/>
      <c r="AU73"/>
    </row>
    <row r="74" spans="1:47" s="7" customFormat="1" ht="12.75" customHeight="1">
      <c r="A74" s="344"/>
      <c r="B74" s="345"/>
      <c r="C74" s="365"/>
      <c r="D74" s="345"/>
      <c r="E74" s="197"/>
      <c r="F74" s="198"/>
      <c r="G74" s="197"/>
      <c r="H74" s="198"/>
      <c r="I74" s="38"/>
      <c r="J74" s="152"/>
      <c r="K74" s="344"/>
      <c r="L74" s="345"/>
      <c r="M74" s="39"/>
      <c r="N74" s="197"/>
      <c r="O74" s="198"/>
      <c r="P74" s="197"/>
      <c r="Q74" s="198"/>
      <c r="R74" s="391"/>
      <c r="S74" s="392"/>
      <c r="T74" s="344"/>
      <c r="U74" s="345"/>
      <c r="V74" s="151"/>
      <c r="W74" s="3"/>
      <c r="X74" s="387"/>
      <c r="Y74" s="387"/>
      <c r="Z74" s="387"/>
      <c r="AA74" s="387"/>
      <c r="AB74" s="387"/>
      <c r="AC74" s="387"/>
      <c r="AD74" s="387"/>
      <c r="AE74" s="387"/>
      <c r="AF74" s="9"/>
      <c r="AG74" s="9"/>
      <c r="AH74" s="387"/>
      <c r="AI74" s="387"/>
      <c r="AJ74" s="9"/>
      <c r="AK74" s="387"/>
      <c r="AL74" s="387"/>
      <c r="AM74" s="387"/>
      <c r="AN74" s="387"/>
      <c r="AO74" s="387"/>
      <c r="AP74" s="387"/>
      <c r="AQ74" s="387"/>
      <c r="AR74" s="387"/>
      <c r="AS74" s="84"/>
      <c r="AT74"/>
      <c r="AU74"/>
    </row>
    <row r="75" spans="1:47" s="7" customFormat="1" ht="12.75" customHeight="1">
      <c r="A75" s="344"/>
      <c r="B75" s="345"/>
      <c r="C75" s="365"/>
      <c r="D75" s="345"/>
      <c r="E75" s="197"/>
      <c r="F75" s="198"/>
      <c r="G75" s="197"/>
      <c r="H75" s="198"/>
      <c r="I75" s="38"/>
      <c r="J75" s="152"/>
      <c r="K75" s="344"/>
      <c r="L75" s="345"/>
      <c r="M75" s="39"/>
      <c r="N75" s="197"/>
      <c r="O75" s="198"/>
      <c r="P75" s="197"/>
      <c r="Q75" s="198"/>
      <c r="R75" s="391"/>
      <c r="S75" s="392"/>
      <c r="T75" s="344"/>
      <c r="U75" s="345"/>
      <c r="V75" s="151"/>
      <c r="W75" s="10"/>
      <c r="X75" s="387"/>
      <c r="Y75" s="387"/>
      <c r="Z75" s="387"/>
      <c r="AA75" s="387"/>
      <c r="AB75" s="387"/>
      <c r="AC75" s="387"/>
      <c r="AD75" s="387"/>
      <c r="AE75" s="387"/>
      <c r="AF75" s="9"/>
      <c r="AG75" s="9"/>
      <c r="AH75" s="387"/>
      <c r="AI75" s="387"/>
      <c r="AJ75" s="9"/>
      <c r="AK75" s="387"/>
      <c r="AL75" s="387"/>
      <c r="AM75" s="387"/>
      <c r="AN75" s="387"/>
      <c r="AO75" s="387"/>
      <c r="AP75" s="387"/>
      <c r="AQ75" s="387"/>
      <c r="AR75" s="387"/>
      <c r="AS75" s="84"/>
      <c r="AT75"/>
      <c r="AU75"/>
    </row>
    <row r="76" ht="12.75">
      <c r="J76" s="59"/>
    </row>
  </sheetData>
  <sheetProtection/>
  <mergeCells count="1087">
    <mergeCell ref="K73:L73"/>
    <mergeCell ref="N73:O73"/>
    <mergeCell ref="A74:B74"/>
    <mergeCell ref="A75:B75"/>
    <mergeCell ref="T75:U75"/>
    <mergeCell ref="E74:F74"/>
    <mergeCell ref="G74:H74"/>
    <mergeCell ref="K74:L74"/>
    <mergeCell ref="N74:O74"/>
    <mergeCell ref="P74:Q74"/>
    <mergeCell ref="A72:B72"/>
    <mergeCell ref="C72:D72"/>
    <mergeCell ref="E72:F72"/>
    <mergeCell ref="G72:H72"/>
    <mergeCell ref="K72:L72"/>
    <mergeCell ref="N72:O72"/>
    <mergeCell ref="A68:B68"/>
    <mergeCell ref="N68:O68"/>
    <mergeCell ref="A70:B70"/>
    <mergeCell ref="C70:D70"/>
    <mergeCell ref="E70:F70"/>
    <mergeCell ref="G70:H70"/>
    <mergeCell ref="K70:L70"/>
    <mergeCell ref="N70:O70"/>
    <mergeCell ref="A69:B69"/>
    <mergeCell ref="C69:D69"/>
    <mergeCell ref="P66:Q66"/>
    <mergeCell ref="A67:B67"/>
    <mergeCell ref="C67:D67"/>
    <mergeCell ref="E67:F67"/>
    <mergeCell ref="K67:L67"/>
    <mergeCell ref="N67:O67"/>
    <mergeCell ref="P67:Q67"/>
    <mergeCell ref="N64:O64"/>
    <mergeCell ref="A66:B66"/>
    <mergeCell ref="C66:D66"/>
    <mergeCell ref="E66:F66"/>
    <mergeCell ref="K66:L66"/>
    <mergeCell ref="N66:O66"/>
    <mergeCell ref="N65:O65"/>
    <mergeCell ref="A65:B65"/>
    <mergeCell ref="C65:D65"/>
    <mergeCell ref="E65:F65"/>
    <mergeCell ref="A63:B63"/>
    <mergeCell ref="C63:D63"/>
    <mergeCell ref="E63:F63"/>
    <mergeCell ref="K63:L63"/>
    <mergeCell ref="N63:O63"/>
    <mergeCell ref="A64:B64"/>
    <mergeCell ref="C64:D64"/>
    <mergeCell ref="E64:F64"/>
    <mergeCell ref="G64:H64"/>
    <mergeCell ref="K64:L64"/>
    <mergeCell ref="A1:V3"/>
    <mergeCell ref="X1:AS3"/>
    <mergeCell ref="A4:B5"/>
    <mergeCell ref="C4:D5"/>
    <mergeCell ref="E4:K5"/>
    <mergeCell ref="L4:S5"/>
    <mergeCell ref="T4:U5"/>
    <mergeCell ref="V4:V5"/>
    <mergeCell ref="X4:Y5"/>
    <mergeCell ref="Z4:AA5"/>
    <mergeCell ref="AB4:AH5"/>
    <mergeCell ref="AI4:AP5"/>
    <mergeCell ref="AQ4:AR5"/>
    <mergeCell ref="AS4:AS5"/>
    <mergeCell ref="A6:V6"/>
    <mergeCell ref="X6:AS6"/>
    <mergeCell ref="A7:I8"/>
    <mergeCell ref="J7:L7"/>
    <mergeCell ref="M7:U8"/>
    <mergeCell ref="V7:V18"/>
    <mergeCell ref="X7:AF8"/>
    <mergeCell ref="AG7:AI7"/>
    <mergeCell ref="G9:G18"/>
    <mergeCell ref="H9:H18"/>
    <mergeCell ref="I9:I18"/>
    <mergeCell ref="J9:J18"/>
    <mergeCell ref="AJ7:AR8"/>
    <mergeCell ref="AS7:AS18"/>
    <mergeCell ref="J8:L8"/>
    <mergeCell ref="AG8:AI8"/>
    <mergeCell ref="A9:A18"/>
    <mergeCell ref="B9:B18"/>
    <mergeCell ref="C9:C18"/>
    <mergeCell ref="D9:D18"/>
    <mergeCell ref="E9:E18"/>
    <mergeCell ref="F9:F18"/>
    <mergeCell ref="K9:K18"/>
    <mergeCell ref="L9:L18"/>
    <mergeCell ref="M9:M18"/>
    <mergeCell ref="N9:N18"/>
    <mergeCell ref="O9:O18"/>
    <mergeCell ref="P9:P18"/>
    <mergeCell ref="AC9:AC18"/>
    <mergeCell ref="AD9:AD18"/>
    <mergeCell ref="Q9:Q18"/>
    <mergeCell ref="R9:R18"/>
    <mergeCell ref="S9:S18"/>
    <mergeCell ref="T9:T18"/>
    <mergeCell ref="U9:U18"/>
    <mergeCell ref="X9:X18"/>
    <mergeCell ref="AP9:AP18"/>
    <mergeCell ref="AE9:AE18"/>
    <mergeCell ref="AF9:AF18"/>
    <mergeCell ref="AG9:AG18"/>
    <mergeCell ref="AH9:AH18"/>
    <mergeCell ref="AI9:AI18"/>
    <mergeCell ref="AJ9:AJ18"/>
    <mergeCell ref="R19:S19"/>
    <mergeCell ref="AK9:AK18"/>
    <mergeCell ref="AL9:AL18"/>
    <mergeCell ref="AM9:AM18"/>
    <mergeCell ref="AN9:AN18"/>
    <mergeCell ref="AO9:AO18"/>
    <mergeCell ref="Y9:Y18"/>
    <mergeCell ref="Z9:Z18"/>
    <mergeCell ref="AA9:AA18"/>
    <mergeCell ref="AB9:AB18"/>
    <mergeCell ref="AH19:AI19"/>
    <mergeCell ref="AQ9:AQ18"/>
    <mergeCell ref="AR9:AR18"/>
    <mergeCell ref="A19:B19"/>
    <mergeCell ref="C19:D19"/>
    <mergeCell ref="E19:F19"/>
    <mergeCell ref="G19:H19"/>
    <mergeCell ref="K19:L19"/>
    <mergeCell ref="N19:O19"/>
    <mergeCell ref="P19:Q19"/>
    <mergeCell ref="AM19:AN19"/>
    <mergeCell ref="AO19:AP19"/>
    <mergeCell ref="AQ19:AR19"/>
    <mergeCell ref="A20:B20"/>
    <mergeCell ref="C20:D20"/>
    <mergeCell ref="E20:F20"/>
    <mergeCell ref="G20:H20"/>
    <mergeCell ref="K20:L20"/>
    <mergeCell ref="N20:O20"/>
    <mergeCell ref="T19:U19"/>
    <mergeCell ref="T20:U20"/>
    <mergeCell ref="X20:Y20"/>
    <mergeCell ref="Z20:AA20"/>
    <mergeCell ref="AB20:AC20"/>
    <mergeCell ref="AD20:AE20"/>
    <mergeCell ref="AK19:AL19"/>
    <mergeCell ref="X19:Y19"/>
    <mergeCell ref="Z19:AA19"/>
    <mergeCell ref="AB19:AC19"/>
    <mergeCell ref="AD19:AE19"/>
    <mergeCell ref="A21:B21"/>
    <mergeCell ref="C21:D21"/>
    <mergeCell ref="E21:F21"/>
    <mergeCell ref="G21:H21"/>
    <mergeCell ref="R21:S21"/>
    <mergeCell ref="R20:S20"/>
    <mergeCell ref="P20:Q20"/>
    <mergeCell ref="AH20:AI20"/>
    <mergeCell ref="AK20:AL20"/>
    <mergeCell ref="AM20:AN20"/>
    <mergeCell ref="AO20:AP20"/>
    <mergeCell ref="AQ20:AR20"/>
    <mergeCell ref="AM21:AN21"/>
    <mergeCell ref="AO21:AP21"/>
    <mergeCell ref="AQ21:AR21"/>
    <mergeCell ref="AK21:AL21"/>
    <mergeCell ref="A22:B22"/>
    <mergeCell ref="C22:D22"/>
    <mergeCell ref="E22:F22"/>
    <mergeCell ref="G22:H22"/>
    <mergeCell ref="K22:L22"/>
    <mergeCell ref="N22:O22"/>
    <mergeCell ref="T21:U21"/>
    <mergeCell ref="R22:S22"/>
    <mergeCell ref="T22:U22"/>
    <mergeCell ref="X22:Y22"/>
    <mergeCell ref="Z22:AA22"/>
    <mergeCell ref="AB22:AC22"/>
    <mergeCell ref="X21:Y21"/>
    <mergeCell ref="Z21:AA21"/>
    <mergeCell ref="AB21:AC21"/>
    <mergeCell ref="AD21:AE21"/>
    <mergeCell ref="AD22:AE22"/>
    <mergeCell ref="AH22:AI22"/>
    <mergeCell ref="AK22:AL22"/>
    <mergeCell ref="AM22:AN22"/>
    <mergeCell ref="AO22:AP22"/>
    <mergeCell ref="AH21:AI21"/>
    <mergeCell ref="AQ22:AR22"/>
    <mergeCell ref="A23:B23"/>
    <mergeCell ref="C23:D23"/>
    <mergeCell ref="E23:F23"/>
    <mergeCell ref="G23:H23"/>
    <mergeCell ref="K23:L23"/>
    <mergeCell ref="N23:O23"/>
    <mergeCell ref="R23:S23"/>
    <mergeCell ref="T23:U23"/>
    <mergeCell ref="X23:Y23"/>
    <mergeCell ref="Z23:AA23"/>
    <mergeCell ref="AB23:AC23"/>
    <mergeCell ref="AD23:AE23"/>
    <mergeCell ref="AH23:AI23"/>
    <mergeCell ref="AK23:AL23"/>
    <mergeCell ref="AM23:AN23"/>
    <mergeCell ref="AO23:AP23"/>
    <mergeCell ref="AQ23:AR23"/>
    <mergeCell ref="A24:B24"/>
    <mergeCell ref="C24:D24"/>
    <mergeCell ref="E24:F24"/>
    <mergeCell ref="G24:H24"/>
    <mergeCell ref="K24:L24"/>
    <mergeCell ref="AQ24:AR24"/>
    <mergeCell ref="N24:O24"/>
    <mergeCell ref="R24:S24"/>
    <mergeCell ref="T24:U24"/>
    <mergeCell ref="X24:Y24"/>
    <mergeCell ref="Z24:AA24"/>
    <mergeCell ref="AB24:AC24"/>
    <mergeCell ref="AD24:AE24"/>
    <mergeCell ref="AH24:AI24"/>
    <mergeCell ref="AK24:AL24"/>
    <mergeCell ref="AM24:AN24"/>
    <mergeCell ref="AO24:AP24"/>
    <mergeCell ref="R25:S25"/>
    <mergeCell ref="T25:U25"/>
    <mergeCell ref="X25:Y25"/>
    <mergeCell ref="Z25:AA25"/>
    <mergeCell ref="AB25:AC25"/>
    <mergeCell ref="AD25:AE25"/>
    <mergeCell ref="AH25:AI25"/>
    <mergeCell ref="A25:B25"/>
    <mergeCell ref="C25:D25"/>
    <mergeCell ref="E25:F25"/>
    <mergeCell ref="G25:H25"/>
    <mergeCell ref="K25:L25"/>
    <mergeCell ref="N25:O25"/>
    <mergeCell ref="AK25:AL25"/>
    <mergeCell ref="AM25:AN25"/>
    <mergeCell ref="AO25:AP25"/>
    <mergeCell ref="AQ25:AR25"/>
    <mergeCell ref="A26:B26"/>
    <mergeCell ref="C26:D26"/>
    <mergeCell ref="E26:F26"/>
    <mergeCell ref="G26:H26"/>
    <mergeCell ref="K26:L26"/>
    <mergeCell ref="N26:O26"/>
    <mergeCell ref="R26:S26"/>
    <mergeCell ref="T26:U26"/>
    <mergeCell ref="X26:Y26"/>
    <mergeCell ref="Z26:AA26"/>
    <mergeCell ref="AB26:AC26"/>
    <mergeCell ref="AD26:AE26"/>
    <mergeCell ref="AH26:AI26"/>
    <mergeCell ref="AK26:AL26"/>
    <mergeCell ref="AM26:AN26"/>
    <mergeCell ref="AO26:AP26"/>
    <mergeCell ref="AQ26:AR26"/>
    <mergeCell ref="A27:B27"/>
    <mergeCell ref="C27:D27"/>
    <mergeCell ref="E27:F27"/>
    <mergeCell ref="G27:H27"/>
    <mergeCell ref="K27:L27"/>
    <mergeCell ref="AQ27:AR27"/>
    <mergeCell ref="N27:O27"/>
    <mergeCell ref="R27:S27"/>
    <mergeCell ref="T27:U27"/>
    <mergeCell ref="X27:Y27"/>
    <mergeCell ref="Z27:AA27"/>
    <mergeCell ref="AB27:AC27"/>
    <mergeCell ref="AD27:AE27"/>
    <mergeCell ref="AH27:AI27"/>
    <mergeCell ref="AK27:AL27"/>
    <mergeCell ref="AM27:AN27"/>
    <mergeCell ref="AO27:AP27"/>
    <mergeCell ref="R28:S28"/>
    <mergeCell ref="T28:U28"/>
    <mergeCell ref="X28:Y28"/>
    <mergeCell ref="Z28:AA28"/>
    <mergeCell ref="AB28:AC28"/>
    <mergeCell ref="AD28:AE28"/>
    <mergeCell ref="AH28:AI28"/>
    <mergeCell ref="AK28:AL28"/>
    <mergeCell ref="A28:B28"/>
    <mergeCell ref="C28:D28"/>
    <mergeCell ref="E28:F28"/>
    <mergeCell ref="G28:H28"/>
    <mergeCell ref="K28:L28"/>
    <mergeCell ref="N28:O28"/>
    <mergeCell ref="AM28:AN28"/>
    <mergeCell ref="AO28:AP28"/>
    <mergeCell ref="AQ28:AR28"/>
    <mergeCell ref="A29:B29"/>
    <mergeCell ref="C29:D29"/>
    <mergeCell ref="E29:F29"/>
    <mergeCell ref="G29:H29"/>
    <mergeCell ref="K29:L29"/>
    <mergeCell ref="N29:O29"/>
    <mergeCell ref="R29:S29"/>
    <mergeCell ref="T29:U29"/>
    <mergeCell ref="X29:Y29"/>
    <mergeCell ref="Z29:AA29"/>
    <mergeCell ref="AB29:AC29"/>
    <mergeCell ref="AD29:AE29"/>
    <mergeCell ref="AH29:AI29"/>
    <mergeCell ref="AK29:AL29"/>
    <mergeCell ref="AM29:AN29"/>
    <mergeCell ref="AO29:AP29"/>
    <mergeCell ref="AQ29:AR29"/>
    <mergeCell ref="A30:B30"/>
    <mergeCell ref="C30:D30"/>
    <mergeCell ref="E30:F30"/>
    <mergeCell ref="G30:H30"/>
    <mergeCell ref="K30:L30"/>
    <mergeCell ref="AQ30:AR30"/>
    <mergeCell ref="N30:O30"/>
    <mergeCell ref="R30:S30"/>
    <mergeCell ref="T30:U30"/>
    <mergeCell ref="X30:Y30"/>
    <mergeCell ref="Z30:AA30"/>
    <mergeCell ref="AB30:AC30"/>
    <mergeCell ref="P30:Q30"/>
    <mergeCell ref="AD30:AE30"/>
    <mergeCell ref="AH30:AI30"/>
    <mergeCell ref="AK30:AL30"/>
    <mergeCell ref="AM30:AN30"/>
    <mergeCell ref="AO30:AP30"/>
    <mergeCell ref="R31:S31"/>
    <mergeCell ref="T31:U31"/>
    <mergeCell ref="X31:Y31"/>
    <mergeCell ref="Z31:AA31"/>
    <mergeCell ref="AB31:AC31"/>
    <mergeCell ref="A31:B31"/>
    <mergeCell ref="C31:D31"/>
    <mergeCell ref="E31:F31"/>
    <mergeCell ref="G31:H31"/>
    <mergeCell ref="K31:L31"/>
    <mergeCell ref="N31:O31"/>
    <mergeCell ref="AD31:AE31"/>
    <mergeCell ref="AH31:AI31"/>
    <mergeCell ref="AK31:AL31"/>
    <mergeCell ref="AM31:AN31"/>
    <mergeCell ref="AO31:AP31"/>
    <mergeCell ref="AQ31:AR31"/>
    <mergeCell ref="A32:B32"/>
    <mergeCell ref="C32:D32"/>
    <mergeCell ref="E32:F32"/>
    <mergeCell ref="G32:H32"/>
    <mergeCell ref="K32:L32"/>
    <mergeCell ref="N32:O32"/>
    <mergeCell ref="R32:S32"/>
    <mergeCell ref="T32:U32"/>
    <mergeCell ref="X32:Y32"/>
    <mergeCell ref="Z32:AA32"/>
    <mergeCell ref="AB32:AC32"/>
    <mergeCell ref="AD32:AE32"/>
    <mergeCell ref="AH32:AI32"/>
    <mergeCell ref="AK32:AL32"/>
    <mergeCell ref="AM32:AN32"/>
    <mergeCell ref="AO32:AP32"/>
    <mergeCell ref="AQ32:AR32"/>
    <mergeCell ref="A33:B33"/>
    <mergeCell ref="C33:D33"/>
    <mergeCell ref="E33:F33"/>
    <mergeCell ref="G33:H33"/>
    <mergeCell ref="K33:L33"/>
    <mergeCell ref="AQ33:AR33"/>
    <mergeCell ref="N33:O33"/>
    <mergeCell ref="R33:S33"/>
    <mergeCell ref="T33:U33"/>
    <mergeCell ref="X33:Y33"/>
    <mergeCell ref="Z33:AA33"/>
    <mergeCell ref="AB33:AC33"/>
    <mergeCell ref="AD33:AE33"/>
    <mergeCell ref="AH33:AI33"/>
    <mergeCell ref="AK33:AL33"/>
    <mergeCell ref="AM33:AN33"/>
    <mergeCell ref="AO33:AP33"/>
    <mergeCell ref="R34:S34"/>
    <mergeCell ref="T34:U34"/>
    <mergeCell ref="X34:Y34"/>
    <mergeCell ref="Z34:AA34"/>
    <mergeCell ref="AB34:AC34"/>
    <mergeCell ref="AD34:AE34"/>
    <mergeCell ref="AH34:AI34"/>
    <mergeCell ref="AK34:AL34"/>
    <mergeCell ref="A34:B34"/>
    <mergeCell ref="C34:D34"/>
    <mergeCell ref="E34:F34"/>
    <mergeCell ref="G34:H34"/>
    <mergeCell ref="K34:L34"/>
    <mergeCell ref="N34:O34"/>
    <mergeCell ref="AM34:AN34"/>
    <mergeCell ref="AO34:AP34"/>
    <mergeCell ref="AQ34:AR34"/>
    <mergeCell ref="A35:B35"/>
    <mergeCell ref="C35:D35"/>
    <mergeCell ref="E35:F35"/>
    <mergeCell ref="G35:H35"/>
    <mergeCell ref="K35:L35"/>
    <mergeCell ref="N35:O35"/>
    <mergeCell ref="R35:S35"/>
    <mergeCell ref="T35:U35"/>
    <mergeCell ref="X35:Y35"/>
    <mergeCell ref="Z35:AA35"/>
    <mergeCell ref="AB35:AC35"/>
    <mergeCell ref="AD35:AE35"/>
    <mergeCell ref="AH35:AI35"/>
    <mergeCell ref="AK35:AL35"/>
    <mergeCell ref="AM35:AN35"/>
    <mergeCell ref="AO35:AP35"/>
    <mergeCell ref="AQ35:AR35"/>
    <mergeCell ref="A36:B36"/>
    <mergeCell ref="C36:D36"/>
    <mergeCell ref="E36:F36"/>
    <mergeCell ref="G36:H36"/>
    <mergeCell ref="K36:L36"/>
    <mergeCell ref="AQ36:AR36"/>
    <mergeCell ref="N36:O36"/>
    <mergeCell ref="R36:S36"/>
    <mergeCell ref="T36:U36"/>
    <mergeCell ref="X36:Y36"/>
    <mergeCell ref="Z36:AA36"/>
    <mergeCell ref="AB36:AC36"/>
    <mergeCell ref="P36:Q36"/>
    <mergeCell ref="AD36:AE36"/>
    <mergeCell ref="AH36:AI36"/>
    <mergeCell ref="AK36:AL36"/>
    <mergeCell ref="AM36:AN36"/>
    <mergeCell ref="AO36:AP36"/>
    <mergeCell ref="R37:S37"/>
    <mergeCell ref="T37:U37"/>
    <mergeCell ref="X37:Y37"/>
    <mergeCell ref="Z37:AA37"/>
    <mergeCell ref="AB37:AC37"/>
    <mergeCell ref="A37:B37"/>
    <mergeCell ref="C37:D37"/>
    <mergeCell ref="E37:F37"/>
    <mergeCell ref="G37:H37"/>
    <mergeCell ref="K37:L37"/>
    <mergeCell ref="P37:Q37"/>
    <mergeCell ref="N37:O37"/>
    <mergeCell ref="AD37:AE37"/>
    <mergeCell ref="AH37:AI37"/>
    <mergeCell ref="AK37:AL37"/>
    <mergeCell ref="AM37:AN37"/>
    <mergeCell ref="AO37:AP37"/>
    <mergeCell ref="AQ37:AR37"/>
    <mergeCell ref="A38:B38"/>
    <mergeCell ref="C38:D38"/>
    <mergeCell ref="E38:F38"/>
    <mergeCell ref="G38:H38"/>
    <mergeCell ref="K38:L38"/>
    <mergeCell ref="N38:O38"/>
    <mergeCell ref="R38:S38"/>
    <mergeCell ref="T38:U38"/>
    <mergeCell ref="X38:Y38"/>
    <mergeCell ref="Z38:AA38"/>
    <mergeCell ref="AB38:AC38"/>
    <mergeCell ref="AD38:AE38"/>
    <mergeCell ref="AH38:AI38"/>
    <mergeCell ref="AK38:AL38"/>
    <mergeCell ref="AM38:AN38"/>
    <mergeCell ref="AO38:AP38"/>
    <mergeCell ref="AQ38:AR38"/>
    <mergeCell ref="A39:B39"/>
    <mergeCell ref="C39:D39"/>
    <mergeCell ref="E39:F39"/>
    <mergeCell ref="G39:H39"/>
    <mergeCell ref="K39:L39"/>
    <mergeCell ref="AQ39:AR39"/>
    <mergeCell ref="N39:O39"/>
    <mergeCell ref="R39:S39"/>
    <mergeCell ref="T39:U39"/>
    <mergeCell ref="X39:Y39"/>
    <mergeCell ref="Z39:AA39"/>
    <mergeCell ref="AB39:AC39"/>
    <mergeCell ref="AD39:AE39"/>
    <mergeCell ref="AH39:AI39"/>
    <mergeCell ref="AK39:AL39"/>
    <mergeCell ref="AM39:AN39"/>
    <mergeCell ref="AO39:AP39"/>
    <mergeCell ref="R40:S40"/>
    <mergeCell ref="T40:U40"/>
    <mergeCell ref="X40:Y40"/>
    <mergeCell ref="Z40:AA40"/>
    <mergeCell ref="AB40:AC40"/>
    <mergeCell ref="AD40:AE40"/>
    <mergeCell ref="AH40:AI40"/>
    <mergeCell ref="AK40:AL40"/>
    <mergeCell ref="A40:B40"/>
    <mergeCell ref="C40:D40"/>
    <mergeCell ref="E40:F40"/>
    <mergeCell ref="G40:H40"/>
    <mergeCell ref="K40:L40"/>
    <mergeCell ref="N40:O40"/>
    <mergeCell ref="AM40:AN40"/>
    <mergeCell ref="AO40:AP40"/>
    <mergeCell ref="AQ40:AR40"/>
    <mergeCell ref="A41:B41"/>
    <mergeCell ref="C41:D41"/>
    <mergeCell ref="E41:F41"/>
    <mergeCell ref="G41:H41"/>
    <mergeCell ref="K41:L41"/>
    <mergeCell ref="N41:O41"/>
    <mergeCell ref="R41:S41"/>
    <mergeCell ref="T41:U41"/>
    <mergeCell ref="X41:Y41"/>
    <mergeCell ref="Z41:AA41"/>
    <mergeCell ref="AB41:AC41"/>
    <mergeCell ref="AD41:AE41"/>
    <mergeCell ref="AH41:AI41"/>
    <mergeCell ref="AK41:AL41"/>
    <mergeCell ref="AM41:AN41"/>
    <mergeCell ref="AO41:AP41"/>
    <mergeCell ref="AQ41:AR41"/>
    <mergeCell ref="A42:B42"/>
    <mergeCell ref="C42:D42"/>
    <mergeCell ref="E42:F42"/>
    <mergeCell ref="G42:H42"/>
    <mergeCell ref="K42:L42"/>
    <mergeCell ref="AQ42:AR42"/>
    <mergeCell ref="N42:O42"/>
    <mergeCell ref="R42:S42"/>
    <mergeCell ref="T42:U42"/>
    <mergeCell ref="X42:Y42"/>
    <mergeCell ref="Z42:AA42"/>
    <mergeCell ref="AB42:AC42"/>
    <mergeCell ref="AD42:AE42"/>
    <mergeCell ref="AH42:AI42"/>
    <mergeCell ref="AK42:AL42"/>
    <mergeCell ref="AM42:AN42"/>
    <mergeCell ref="AO42:AP42"/>
    <mergeCell ref="R43:S43"/>
    <mergeCell ref="T43:U43"/>
    <mergeCell ref="X43:Y43"/>
    <mergeCell ref="Z43:AA43"/>
    <mergeCell ref="AB43:AC43"/>
    <mergeCell ref="A43:B43"/>
    <mergeCell ref="C43:D43"/>
    <mergeCell ref="E43:F43"/>
    <mergeCell ref="G43:H43"/>
    <mergeCell ref="K43:L43"/>
    <mergeCell ref="N43:O43"/>
    <mergeCell ref="AD43:AE43"/>
    <mergeCell ref="AH43:AI43"/>
    <mergeCell ref="AK43:AL43"/>
    <mergeCell ref="AM43:AN43"/>
    <mergeCell ref="AO43:AP43"/>
    <mergeCell ref="AQ43:AR43"/>
    <mergeCell ref="A44:B44"/>
    <mergeCell ref="C44:D44"/>
    <mergeCell ref="E44:F44"/>
    <mergeCell ref="G44:H44"/>
    <mergeCell ref="K44:L44"/>
    <mergeCell ref="N44:O44"/>
    <mergeCell ref="R44:S44"/>
    <mergeCell ref="T44:U44"/>
    <mergeCell ref="X44:Y44"/>
    <mergeCell ref="Z44:AA44"/>
    <mergeCell ref="AB44:AC44"/>
    <mergeCell ref="AD44:AE44"/>
    <mergeCell ref="AH44:AI44"/>
    <mergeCell ref="AK44:AL44"/>
    <mergeCell ref="AM44:AN44"/>
    <mergeCell ref="AO44:AP44"/>
    <mergeCell ref="AQ44:AR44"/>
    <mergeCell ref="A45:B45"/>
    <mergeCell ref="C45:D45"/>
    <mergeCell ref="E45:F45"/>
    <mergeCell ref="G45:H45"/>
    <mergeCell ref="K45:L45"/>
    <mergeCell ref="N45:O45"/>
    <mergeCell ref="R45:S45"/>
    <mergeCell ref="T45:U45"/>
    <mergeCell ref="X45:Y45"/>
    <mergeCell ref="Z45:AA45"/>
    <mergeCell ref="AB45:AC45"/>
    <mergeCell ref="P45:Q45"/>
    <mergeCell ref="AD45:AE45"/>
    <mergeCell ref="AH45:AI45"/>
    <mergeCell ref="AK45:AL45"/>
    <mergeCell ref="AM45:AN45"/>
    <mergeCell ref="AO45:AP45"/>
    <mergeCell ref="AQ45:AR45"/>
    <mergeCell ref="A46:B46"/>
    <mergeCell ref="C46:D46"/>
    <mergeCell ref="E46:F46"/>
    <mergeCell ref="G46:H46"/>
    <mergeCell ref="K46:L46"/>
    <mergeCell ref="N46:O46"/>
    <mergeCell ref="P46:Q46"/>
    <mergeCell ref="R46:S46"/>
    <mergeCell ref="T46:U46"/>
    <mergeCell ref="X46:Y46"/>
    <mergeCell ref="Z46:AA46"/>
    <mergeCell ref="AB46:AC46"/>
    <mergeCell ref="AD46:AE46"/>
    <mergeCell ref="AH46:AI46"/>
    <mergeCell ref="AK46:AL46"/>
    <mergeCell ref="AM46:AN46"/>
    <mergeCell ref="AO46:AP46"/>
    <mergeCell ref="AQ46:AR46"/>
    <mergeCell ref="A47:B47"/>
    <mergeCell ref="C47:D47"/>
    <mergeCell ref="E47:F47"/>
    <mergeCell ref="G47:H47"/>
    <mergeCell ref="K47:L47"/>
    <mergeCell ref="N47:O47"/>
    <mergeCell ref="R47:S47"/>
    <mergeCell ref="T47:U47"/>
    <mergeCell ref="X47:Y47"/>
    <mergeCell ref="Z47:AA47"/>
    <mergeCell ref="AB47:AC47"/>
    <mergeCell ref="AD47:AE47"/>
    <mergeCell ref="AH47:AI47"/>
    <mergeCell ref="AK47:AL47"/>
    <mergeCell ref="AM47:AN47"/>
    <mergeCell ref="AO47:AP47"/>
    <mergeCell ref="AQ47:AR47"/>
    <mergeCell ref="A48:B48"/>
    <mergeCell ref="C48:D48"/>
    <mergeCell ref="E48:F48"/>
    <mergeCell ref="G48:H48"/>
    <mergeCell ref="K48:L48"/>
    <mergeCell ref="N48:O48"/>
    <mergeCell ref="R48:S48"/>
    <mergeCell ref="T48:U48"/>
    <mergeCell ref="X48:Y48"/>
    <mergeCell ref="Z48:AA48"/>
    <mergeCell ref="AB48:AC48"/>
    <mergeCell ref="AD48:AE48"/>
    <mergeCell ref="AH48:AI48"/>
    <mergeCell ref="AK48:AL48"/>
    <mergeCell ref="AM48:AN48"/>
    <mergeCell ref="AO48:AP48"/>
    <mergeCell ref="AQ48:AR48"/>
    <mergeCell ref="A49:B49"/>
    <mergeCell ref="C49:D49"/>
    <mergeCell ref="E49:F49"/>
    <mergeCell ref="G49:H49"/>
    <mergeCell ref="K49:L49"/>
    <mergeCell ref="N49:O49"/>
    <mergeCell ref="P49:Q49"/>
    <mergeCell ref="R49:S49"/>
    <mergeCell ref="T49:U49"/>
    <mergeCell ref="X49:Y49"/>
    <mergeCell ref="Z49:AA49"/>
    <mergeCell ref="AB49:AC49"/>
    <mergeCell ref="AD49:AE49"/>
    <mergeCell ref="AH49:AI49"/>
    <mergeCell ref="AK49:AL49"/>
    <mergeCell ref="AM49:AN49"/>
    <mergeCell ref="AO49:AP49"/>
    <mergeCell ref="AQ49:AR49"/>
    <mergeCell ref="A50:B50"/>
    <mergeCell ref="C50:D50"/>
    <mergeCell ref="E50:F50"/>
    <mergeCell ref="G50:H50"/>
    <mergeCell ref="K50:L50"/>
    <mergeCell ref="N50:O50"/>
    <mergeCell ref="P50:Q50"/>
    <mergeCell ref="R50:S50"/>
    <mergeCell ref="T50:U50"/>
    <mergeCell ref="X50:Y50"/>
    <mergeCell ref="Z50:AA50"/>
    <mergeCell ref="AB50:AC50"/>
    <mergeCell ref="AD50:AE50"/>
    <mergeCell ref="AH50:AI50"/>
    <mergeCell ref="AK50:AL50"/>
    <mergeCell ref="AM50:AN50"/>
    <mergeCell ref="AO50:AP50"/>
    <mergeCell ref="AQ50:AR50"/>
    <mergeCell ref="A51:B51"/>
    <mergeCell ref="C51:D51"/>
    <mergeCell ref="E51:F51"/>
    <mergeCell ref="G51:H51"/>
    <mergeCell ref="K51:L51"/>
    <mergeCell ref="P51:Q51"/>
    <mergeCell ref="R51:S51"/>
    <mergeCell ref="T51:U51"/>
    <mergeCell ref="X51:Y51"/>
    <mergeCell ref="Z51:AA51"/>
    <mergeCell ref="AB51:AC51"/>
    <mergeCell ref="AD51:AE51"/>
    <mergeCell ref="AH51:AI51"/>
    <mergeCell ref="AK51:AL51"/>
    <mergeCell ref="AM51:AN51"/>
    <mergeCell ref="AO51:AP51"/>
    <mergeCell ref="AQ51:AR51"/>
    <mergeCell ref="A52:B52"/>
    <mergeCell ref="C52:D52"/>
    <mergeCell ref="E52:F52"/>
    <mergeCell ref="K52:L52"/>
    <mergeCell ref="N52:O52"/>
    <mergeCell ref="P52:Q52"/>
    <mergeCell ref="R52:S52"/>
    <mergeCell ref="T52:U52"/>
    <mergeCell ref="X52:Y52"/>
    <mergeCell ref="Z52:AA52"/>
    <mergeCell ref="AB52:AC52"/>
    <mergeCell ref="AD52:AE52"/>
    <mergeCell ref="AH52:AI52"/>
    <mergeCell ref="AK52:AL52"/>
    <mergeCell ref="AM52:AN52"/>
    <mergeCell ref="AO52:AP52"/>
    <mergeCell ref="AQ52:AR52"/>
    <mergeCell ref="A53:B53"/>
    <mergeCell ref="C53:D53"/>
    <mergeCell ref="E53:F53"/>
    <mergeCell ref="G53:H53"/>
    <mergeCell ref="K53:L53"/>
    <mergeCell ref="N53:O53"/>
    <mergeCell ref="P53:Q53"/>
    <mergeCell ref="R53:S53"/>
    <mergeCell ref="T53:U53"/>
    <mergeCell ref="X53:Y53"/>
    <mergeCell ref="Z53:AA53"/>
    <mergeCell ref="AB53:AC53"/>
    <mergeCell ref="AD53:AE53"/>
    <mergeCell ref="AH53:AI53"/>
    <mergeCell ref="AK53:AL53"/>
    <mergeCell ref="AM53:AN53"/>
    <mergeCell ref="AO53:AP53"/>
    <mergeCell ref="AQ53:AR53"/>
    <mergeCell ref="A54:B54"/>
    <mergeCell ref="C54:D54"/>
    <mergeCell ref="E54:F54"/>
    <mergeCell ref="G54:H54"/>
    <mergeCell ref="K54:L54"/>
    <mergeCell ref="N54:O54"/>
    <mergeCell ref="P54:Q54"/>
    <mergeCell ref="R54:S54"/>
    <mergeCell ref="X54:Y54"/>
    <mergeCell ref="Z54:AA54"/>
    <mergeCell ref="AB54:AC54"/>
    <mergeCell ref="AD54:AE54"/>
    <mergeCell ref="AH54:AI54"/>
    <mergeCell ref="AK54:AL54"/>
    <mergeCell ref="AM54:AN54"/>
    <mergeCell ref="AO54:AP54"/>
    <mergeCell ref="AQ54:AR54"/>
    <mergeCell ref="A55:B55"/>
    <mergeCell ref="C55:D55"/>
    <mergeCell ref="E55:F55"/>
    <mergeCell ref="G55:H55"/>
    <mergeCell ref="K55:L55"/>
    <mergeCell ref="N55:O55"/>
    <mergeCell ref="P55:Q55"/>
    <mergeCell ref="R55:S55"/>
    <mergeCell ref="X55:Y55"/>
    <mergeCell ref="Z55:AA55"/>
    <mergeCell ref="AB55:AC55"/>
    <mergeCell ref="AD55:AE55"/>
    <mergeCell ref="AH55:AI55"/>
    <mergeCell ref="AK55:AL55"/>
    <mergeCell ref="AM55:AN55"/>
    <mergeCell ref="AO55:AP55"/>
    <mergeCell ref="AQ55:AR55"/>
    <mergeCell ref="A56:B56"/>
    <mergeCell ref="C56:D56"/>
    <mergeCell ref="E56:F56"/>
    <mergeCell ref="G56:H56"/>
    <mergeCell ref="K56:L56"/>
    <mergeCell ref="N56:O56"/>
    <mergeCell ref="P56:Q56"/>
    <mergeCell ref="R56:S56"/>
    <mergeCell ref="T56:U56"/>
    <mergeCell ref="X56:Y56"/>
    <mergeCell ref="Z56:AA56"/>
    <mergeCell ref="AB56:AC56"/>
    <mergeCell ref="AD56:AE56"/>
    <mergeCell ref="AH56:AI56"/>
    <mergeCell ref="AK56:AL56"/>
    <mergeCell ref="AM56:AN56"/>
    <mergeCell ref="AO56:AP56"/>
    <mergeCell ref="AQ56:AR56"/>
    <mergeCell ref="C57:D57"/>
    <mergeCell ref="E57:F57"/>
    <mergeCell ref="G57:H57"/>
    <mergeCell ref="K57:L57"/>
    <mergeCell ref="N57:O57"/>
    <mergeCell ref="P57:Q57"/>
    <mergeCell ref="R57:S57"/>
    <mergeCell ref="T57:U57"/>
    <mergeCell ref="X57:Y57"/>
    <mergeCell ref="Z57:AA57"/>
    <mergeCell ref="AB57:AC57"/>
    <mergeCell ref="AD57:AE57"/>
    <mergeCell ref="AH57:AI57"/>
    <mergeCell ref="AK57:AL57"/>
    <mergeCell ref="AQ57:AR57"/>
    <mergeCell ref="A58:B58"/>
    <mergeCell ref="C58:D58"/>
    <mergeCell ref="E58:F58"/>
    <mergeCell ref="G58:H58"/>
    <mergeCell ref="K58:L58"/>
    <mergeCell ref="N58:O58"/>
    <mergeCell ref="P58:Q58"/>
    <mergeCell ref="R58:S58"/>
    <mergeCell ref="T58:U58"/>
    <mergeCell ref="X58:Y58"/>
    <mergeCell ref="Z58:AA58"/>
    <mergeCell ref="AB58:AC58"/>
    <mergeCell ref="AD58:AE58"/>
    <mergeCell ref="AH58:AI58"/>
    <mergeCell ref="AK58:AL58"/>
    <mergeCell ref="AM58:AN58"/>
    <mergeCell ref="AO58:AP58"/>
    <mergeCell ref="AQ58:AR58"/>
    <mergeCell ref="A59:B59"/>
    <mergeCell ref="C59:D59"/>
    <mergeCell ref="E59:F59"/>
    <mergeCell ref="G59:H59"/>
    <mergeCell ref="K59:L59"/>
    <mergeCell ref="N59:O59"/>
    <mergeCell ref="P59:Q59"/>
    <mergeCell ref="R59:S59"/>
    <mergeCell ref="T59:U59"/>
    <mergeCell ref="X59:Y59"/>
    <mergeCell ref="Z59:AA59"/>
    <mergeCell ref="AB59:AC59"/>
    <mergeCell ref="AD59:AE59"/>
    <mergeCell ref="AH59:AI59"/>
    <mergeCell ref="AK59:AL59"/>
    <mergeCell ref="AM59:AN59"/>
    <mergeCell ref="AO59:AP59"/>
    <mergeCell ref="AQ59:AR59"/>
    <mergeCell ref="A60:B60"/>
    <mergeCell ref="C60:D60"/>
    <mergeCell ref="E60:F60"/>
    <mergeCell ref="G60:H60"/>
    <mergeCell ref="K60:L60"/>
    <mergeCell ref="N60:O60"/>
    <mergeCell ref="P60:Q60"/>
    <mergeCell ref="R60:S60"/>
    <mergeCell ref="T60:U60"/>
    <mergeCell ref="X60:Y60"/>
    <mergeCell ref="Z60:AA60"/>
    <mergeCell ref="AB60:AC60"/>
    <mergeCell ref="AD60:AE60"/>
    <mergeCell ref="AH60:AI60"/>
    <mergeCell ref="AK60:AL60"/>
    <mergeCell ref="AQ60:AR60"/>
    <mergeCell ref="A61:B61"/>
    <mergeCell ref="C61:D61"/>
    <mergeCell ref="E61:F61"/>
    <mergeCell ref="G61:H61"/>
    <mergeCell ref="K61:L61"/>
    <mergeCell ref="N61:O61"/>
    <mergeCell ref="P61:Q61"/>
    <mergeCell ref="R61:S61"/>
    <mergeCell ref="T61:U61"/>
    <mergeCell ref="X61:Y61"/>
    <mergeCell ref="Z61:AA61"/>
    <mergeCell ref="AB61:AC61"/>
    <mergeCell ref="AD61:AE61"/>
    <mergeCell ref="AH61:AI61"/>
    <mergeCell ref="AK61:AL61"/>
    <mergeCell ref="AM61:AN61"/>
    <mergeCell ref="AO61:AP61"/>
    <mergeCell ref="AQ61:AR61"/>
    <mergeCell ref="A62:B62"/>
    <mergeCell ref="C62:D62"/>
    <mergeCell ref="E62:F62"/>
    <mergeCell ref="G62:H62"/>
    <mergeCell ref="K62:L62"/>
    <mergeCell ref="N62:O62"/>
    <mergeCell ref="P62:Q62"/>
    <mergeCell ref="AO62:AP62"/>
    <mergeCell ref="AQ62:AR62"/>
    <mergeCell ref="G63:H63"/>
    <mergeCell ref="P63:Q63"/>
    <mergeCell ref="R63:S63"/>
    <mergeCell ref="T63:U63"/>
    <mergeCell ref="R62:S62"/>
    <mergeCell ref="T62:U62"/>
    <mergeCell ref="X62:Y62"/>
    <mergeCell ref="Z62:AA62"/>
    <mergeCell ref="P64:Q64"/>
    <mergeCell ref="R64:S64"/>
    <mergeCell ref="T64:U64"/>
    <mergeCell ref="AH62:AI62"/>
    <mergeCell ref="AK62:AL62"/>
    <mergeCell ref="AM62:AN62"/>
    <mergeCell ref="AB62:AC62"/>
    <mergeCell ref="AD62:AE62"/>
    <mergeCell ref="X63:Y63"/>
    <mergeCell ref="Z63:AA63"/>
    <mergeCell ref="G65:H65"/>
    <mergeCell ref="K65:L65"/>
    <mergeCell ref="P65:Q65"/>
    <mergeCell ref="T68:U68"/>
    <mergeCell ref="R65:S65"/>
    <mergeCell ref="T65:U65"/>
    <mergeCell ref="G66:H66"/>
    <mergeCell ref="R66:S66"/>
    <mergeCell ref="T66:U66"/>
    <mergeCell ref="G67:H67"/>
    <mergeCell ref="R67:S67"/>
    <mergeCell ref="T67:U67"/>
    <mergeCell ref="C68:D68"/>
    <mergeCell ref="E68:F68"/>
    <mergeCell ref="G68:H68"/>
    <mergeCell ref="K68:L68"/>
    <mergeCell ref="P68:Q68"/>
    <mergeCell ref="R68:S68"/>
    <mergeCell ref="E69:F69"/>
    <mergeCell ref="G69:H69"/>
    <mergeCell ref="K69:L69"/>
    <mergeCell ref="N69:O69"/>
    <mergeCell ref="AM69:AN69"/>
    <mergeCell ref="AO69:AP69"/>
    <mergeCell ref="AQ69:AR69"/>
    <mergeCell ref="P69:Q69"/>
    <mergeCell ref="R69:S69"/>
    <mergeCell ref="T69:U69"/>
    <mergeCell ref="P70:Q70"/>
    <mergeCell ref="R70:S70"/>
    <mergeCell ref="T70:U70"/>
    <mergeCell ref="AD69:AE69"/>
    <mergeCell ref="AH69:AI69"/>
    <mergeCell ref="AK69:AL69"/>
    <mergeCell ref="A71:B71"/>
    <mergeCell ref="C71:D71"/>
    <mergeCell ref="E71:F71"/>
    <mergeCell ref="G71:H71"/>
    <mergeCell ref="K71:L71"/>
    <mergeCell ref="N71:O71"/>
    <mergeCell ref="AM70:AN70"/>
    <mergeCell ref="AO70:AP70"/>
    <mergeCell ref="AQ70:AR70"/>
    <mergeCell ref="AM71:AN71"/>
    <mergeCell ref="AD70:AE70"/>
    <mergeCell ref="AH70:AI70"/>
    <mergeCell ref="AK70:AL70"/>
    <mergeCell ref="AD71:AE71"/>
    <mergeCell ref="P71:Q71"/>
    <mergeCell ref="R71:S71"/>
    <mergeCell ref="T71:U71"/>
    <mergeCell ref="P72:Q72"/>
    <mergeCell ref="R72:S72"/>
    <mergeCell ref="T72:U72"/>
    <mergeCell ref="AH72:AI72"/>
    <mergeCell ref="AK72:AL72"/>
    <mergeCell ref="AM72:AN72"/>
    <mergeCell ref="AO72:AP72"/>
    <mergeCell ref="AO71:AP71"/>
    <mergeCell ref="AQ71:AR71"/>
    <mergeCell ref="AQ72:AR72"/>
    <mergeCell ref="AH71:AI71"/>
    <mergeCell ref="AK71:AL71"/>
    <mergeCell ref="AK73:AL73"/>
    <mergeCell ref="AQ73:AR73"/>
    <mergeCell ref="R74:S74"/>
    <mergeCell ref="A73:B73"/>
    <mergeCell ref="C73:D73"/>
    <mergeCell ref="E73:F73"/>
    <mergeCell ref="P73:Q73"/>
    <mergeCell ref="R73:S73"/>
    <mergeCell ref="C74:D74"/>
    <mergeCell ref="G73:H73"/>
    <mergeCell ref="C75:D75"/>
    <mergeCell ref="E75:F75"/>
    <mergeCell ref="G75:H75"/>
    <mergeCell ref="K75:L75"/>
    <mergeCell ref="N75:O75"/>
    <mergeCell ref="P75:Q75"/>
    <mergeCell ref="AM63:AN63"/>
    <mergeCell ref="AQ75:AR75"/>
    <mergeCell ref="R75:S75"/>
    <mergeCell ref="AK74:AL74"/>
    <mergeCell ref="AM74:AN74"/>
    <mergeCell ref="AO74:AP74"/>
    <mergeCell ref="AQ74:AR74"/>
    <mergeCell ref="T74:U74"/>
    <mergeCell ref="X74:Y74"/>
    <mergeCell ref="Z74:AA74"/>
    <mergeCell ref="AM75:AN75"/>
    <mergeCell ref="AO75:AP75"/>
    <mergeCell ref="AM73:AN73"/>
    <mergeCell ref="AO73:AP73"/>
    <mergeCell ref="AB73:AC73"/>
    <mergeCell ref="AD73:AE73"/>
    <mergeCell ref="AB74:AC74"/>
    <mergeCell ref="AD74:AE74"/>
    <mergeCell ref="AH74:AI74"/>
    <mergeCell ref="AH73:AI73"/>
    <mergeCell ref="P44:Q44"/>
    <mergeCell ref="P43:Q43"/>
    <mergeCell ref="P40:Q40"/>
    <mergeCell ref="P47:Q47"/>
    <mergeCell ref="P48:Q48"/>
    <mergeCell ref="AK75:AL75"/>
    <mergeCell ref="X73:Y73"/>
    <mergeCell ref="Z73:AA73"/>
    <mergeCell ref="T73:U73"/>
    <mergeCell ref="AD72:AE72"/>
    <mergeCell ref="P31:Q31"/>
    <mergeCell ref="P28:Q28"/>
    <mergeCell ref="P38:Q38"/>
    <mergeCell ref="P39:Q39"/>
    <mergeCell ref="P41:Q41"/>
    <mergeCell ref="P42:Q42"/>
    <mergeCell ref="P25:Q25"/>
    <mergeCell ref="P22:Q22"/>
    <mergeCell ref="K21:L21"/>
    <mergeCell ref="G52:H52"/>
    <mergeCell ref="A57:B57"/>
    <mergeCell ref="N21:O21"/>
    <mergeCell ref="P23:Q23"/>
    <mergeCell ref="P24:Q24"/>
    <mergeCell ref="P21:Q21"/>
    <mergeCell ref="P26:Q26"/>
    <mergeCell ref="P27:Q27"/>
    <mergeCell ref="P29:Q29"/>
    <mergeCell ref="AB63:AC63"/>
    <mergeCell ref="AD63:AE63"/>
    <mergeCell ref="AH63:AI63"/>
    <mergeCell ref="AK63:AL63"/>
    <mergeCell ref="P32:Q32"/>
    <mergeCell ref="P33:Q33"/>
    <mergeCell ref="P35:Q35"/>
    <mergeCell ref="P34:Q34"/>
    <mergeCell ref="AO63:AP63"/>
    <mergeCell ref="AQ63:AR63"/>
    <mergeCell ref="X64:Y64"/>
    <mergeCell ref="Z64:AA64"/>
    <mergeCell ref="AB64:AC64"/>
    <mergeCell ref="AD64:AE64"/>
    <mergeCell ref="AH64:AI64"/>
    <mergeCell ref="AK64:AL64"/>
    <mergeCell ref="AM64:AN64"/>
    <mergeCell ref="AO64:AP64"/>
    <mergeCell ref="AQ64:AR64"/>
    <mergeCell ref="X65:Y65"/>
    <mergeCell ref="AB65:AC65"/>
    <mergeCell ref="AD65:AE65"/>
    <mergeCell ref="AH65:AI65"/>
    <mergeCell ref="AK65:AL65"/>
    <mergeCell ref="AM65:AN65"/>
    <mergeCell ref="AO65:AP65"/>
    <mergeCell ref="AQ65:AR65"/>
    <mergeCell ref="X66:Y66"/>
    <mergeCell ref="Z66:AA66"/>
    <mergeCell ref="AB66:AC66"/>
    <mergeCell ref="AD66:AE66"/>
    <mergeCell ref="AH66:AI66"/>
    <mergeCell ref="AK66:AL66"/>
    <mergeCell ref="AM66:AN66"/>
    <mergeCell ref="AO66:AP66"/>
    <mergeCell ref="AQ66:AR66"/>
    <mergeCell ref="X67:Y67"/>
    <mergeCell ref="Z67:AA67"/>
    <mergeCell ref="AB67:AC67"/>
    <mergeCell ref="AD67:AE67"/>
    <mergeCell ref="AH67:AI67"/>
    <mergeCell ref="AK67:AL67"/>
    <mergeCell ref="AM67:AN67"/>
    <mergeCell ref="AQ67:AR67"/>
    <mergeCell ref="X68:Y68"/>
    <mergeCell ref="Z68:AA68"/>
    <mergeCell ref="AB68:AC68"/>
    <mergeCell ref="AD68:AE68"/>
    <mergeCell ref="AH68:AI68"/>
    <mergeCell ref="AK68:AL68"/>
    <mergeCell ref="AM68:AN68"/>
    <mergeCell ref="AO68:AP68"/>
    <mergeCell ref="AB72:AC72"/>
    <mergeCell ref="AQ68:AR68"/>
    <mergeCell ref="X69:Y69"/>
    <mergeCell ref="Z69:AA69"/>
    <mergeCell ref="AB69:AC69"/>
    <mergeCell ref="Z65:AA65"/>
    <mergeCell ref="X70:Y70"/>
    <mergeCell ref="Z70:AA70"/>
    <mergeCell ref="AB70:AC70"/>
    <mergeCell ref="AO67:AP67"/>
    <mergeCell ref="X75:Y75"/>
    <mergeCell ref="Z75:AA75"/>
    <mergeCell ref="AB75:AC75"/>
    <mergeCell ref="AD75:AE75"/>
    <mergeCell ref="AH75:AI75"/>
    <mergeCell ref="X71:Y71"/>
    <mergeCell ref="Z71:AA71"/>
    <mergeCell ref="AB71:AC71"/>
    <mergeCell ref="X72:Y72"/>
    <mergeCell ref="Z72:AA72"/>
  </mergeCells>
  <printOptions/>
  <pageMargins left="0.75" right="0.75" top="1" bottom="1" header="0.5" footer="0.5"/>
  <pageSetup horizontalDpi="600" verticalDpi="600" orientation="landscape" paperSize="17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S75"/>
  <sheetViews>
    <sheetView showZeros="0" zoomScale="70" zoomScaleNormal="70" zoomScalePageLayoutView="0" workbookViewId="0" topLeftCell="A1">
      <pane ySplit="18" topLeftCell="A19" activePane="bottomLeft" state="frozen"/>
      <selection pane="topLeft" activeCell="A1" sqref="A1"/>
      <selection pane="bottomLeft" activeCell="AQ32" sqref="AQ32:AR32"/>
    </sheetView>
  </sheetViews>
  <sheetFormatPr defaultColWidth="9.140625" defaultRowHeight="12.75"/>
  <cols>
    <col min="1" max="2" width="5.28125" style="0" customWidth="1"/>
    <col min="3" max="4" width="4.28125" style="0" customWidth="1"/>
    <col min="5" max="6" width="5.28125" style="0" customWidth="1"/>
    <col min="7" max="8" width="4.28125" style="0" customWidth="1"/>
    <col min="9" max="9" width="8.7109375" style="0" customWidth="1"/>
    <col min="10" max="10" width="13.7109375" style="0" customWidth="1"/>
    <col min="11" max="12" width="4.28125" style="0" customWidth="1"/>
    <col min="13" max="13" width="8.7109375" style="0" customWidth="1"/>
    <col min="14" max="15" width="4.28125" style="0" customWidth="1"/>
    <col min="16" max="17" width="5.28125" style="0" customWidth="1"/>
    <col min="18" max="19" width="4.28125" style="0" customWidth="1"/>
    <col min="20" max="21" width="5.28125" style="0" customWidth="1"/>
    <col min="22" max="22" width="11.7109375" style="0" customWidth="1"/>
    <col min="23" max="23" width="8.8515625" style="0" customWidth="1"/>
    <col min="24" max="25" width="5.28125" style="0" customWidth="1"/>
    <col min="26" max="27" width="4.28125" style="0" customWidth="1"/>
    <col min="28" max="29" width="5.28125" style="0" customWidth="1"/>
    <col min="30" max="31" width="4.28125" style="0" customWidth="1"/>
    <col min="32" max="32" width="8.7109375" style="0" customWidth="1"/>
    <col min="33" max="33" width="13.7109375" style="0" customWidth="1"/>
    <col min="34" max="35" width="4.28125" style="0" customWidth="1"/>
    <col min="36" max="36" width="8.7109375" style="0" customWidth="1"/>
    <col min="37" max="38" width="4.28125" style="0" customWidth="1"/>
    <col min="39" max="40" width="5.28125" style="0" customWidth="1"/>
    <col min="41" max="42" width="4.28125" style="0" customWidth="1"/>
    <col min="43" max="44" width="5.28125" style="0" customWidth="1"/>
    <col min="45" max="45" width="11.421875" style="0" customWidth="1"/>
    <col min="46" max="46" width="5.7109375" style="0" customWidth="1"/>
  </cols>
  <sheetData>
    <row r="1" spans="1:45" ht="12.75" customHeight="1">
      <c r="A1" s="254" t="s">
        <v>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305"/>
      <c r="W1" s="1"/>
      <c r="X1" s="393" t="s">
        <v>1</v>
      </c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6"/>
    </row>
    <row r="2" spans="1:45" ht="12.75" customHeight="1">
      <c r="A2" s="257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306"/>
      <c r="W2" s="2"/>
      <c r="X2" s="394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9"/>
    </row>
    <row r="3" spans="1:45" ht="12.75" customHeight="1" thickBot="1">
      <c r="A3" s="257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306"/>
      <c r="W3" s="2"/>
      <c r="X3" s="394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9"/>
    </row>
    <row r="4" spans="1:45" ht="12.75" customHeight="1">
      <c r="A4" s="307"/>
      <c r="B4" s="308"/>
      <c r="C4" s="310"/>
      <c r="D4" s="311"/>
      <c r="E4" s="381" t="s">
        <v>49</v>
      </c>
      <c r="F4" s="382"/>
      <c r="G4" s="382"/>
      <c r="H4" s="382"/>
      <c r="I4" s="382"/>
      <c r="J4" s="382"/>
      <c r="K4" s="383"/>
      <c r="L4" s="381" t="s">
        <v>50</v>
      </c>
      <c r="M4" s="382"/>
      <c r="N4" s="382"/>
      <c r="O4" s="382"/>
      <c r="P4" s="382"/>
      <c r="Q4" s="382"/>
      <c r="R4" s="382"/>
      <c r="S4" s="383"/>
      <c r="T4" s="315"/>
      <c r="U4" s="262"/>
      <c r="V4" s="316"/>
      <c r="W4" s="2"/>
      <c r="X4" s="315"/>
      <c r="Y4" s="262"/>
      <c r="Z4" s="262"/>
      <c r="AA4" s="316"/>
      <c r="AB4" s="381" t="s">
        <v>109</v>
      </c>
      <c r="AC4" s="382"/>
      <c r="AD4" s="382"/>
      <c r="AE4" s="382"/>
      <c r="AF4" s="382"/>
      <c r="AG4" s="382"/>
      <c r="AH4" s="383"/>
      <c r="AI4" s="381" t="s">
        <v>51</v>
      </c>
      <c r="AJ4" s="382"/>
      <c r="AK4" s="382"/>
      <c r="AL4" s="382"/>
      <c r="AM4" s="382"/>
      <c r="AN4" s="382"/>
      <c r="AO4" s="382"/>
      <c r="AP4" s="383"/>
      <c r="AQ4" s="315"/>
      <c r="AR4" s="262"/>
      <c r="AS4" s="395"/>
    </row>
    <row r="5" spans="1:45" ht="12.75" customHeight="1" thickBot="1">
      <c r="A5" s="309"/>
      <c r="B5" s="308"/>
      <c r="C5" s="310"/>
      <c r="D5" s="311"/>
      <c r="E5" s="384"/>
      <c r="F5" s="375"/>
      <c r="G5" s="375"/>
      <c r="H5" s="375"/>
      <c r="I5" s="375"/>
      <c r="J5" s="375"/>
      <c r="K5" s="385"/>
      <c r="L5" s="384"/>
      <c r="M5" s="375"/>
      <c r="N5" s="375"/>
      <c r="O5" s="375"/>
      <c r="P5" s="375"/>
      <c r="Q5" s="375"/>
      <c r="R5" s="375"/>
      <c r="S5" s="385"/>
      <c r="T5" s="315"/>
      <c r="U5" s="262"/>
      <c r="V5" s="316"/>
      <c r="W5" s="2"/>
      <c r="X5" s="315"/>
      <c r="Y5" s="262"/>
      <c r="Z5" s="262"/>
      <c r="AA5" s="316"/>
      <c r="AB5" s="384"/>
      <c r="AC5" s="375"/>
      <c r="AD5" s="375"/>
      <c r="AE5" s="375"/>
      <c r="AF5" s="375"/>
      <c r="AG5" s="375"/>
      <c r="AH5" s="385"/>
      <c r="AI5" s="384"/>
      <c r="AJ5" s="375"/>
      <c r="AK5" s="375"/>
      <c r="AL5" s="375"/>
      <c r="AM5" s="375"/>
      <c r="AN5" s="375"/>
      <c r="AO5" s="375"/>
      <c r="AP5" s="385"/>
      <c r="AQ5" s="315"/>
      <c r="AR5" s="262"/>
      <c r="AS5" s="395"/>
    </row>
    <row r="6" spans="1:45" ht="12.75" customHeight="1" thickBot="1">
      <c r="A6" s="299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1"/>
      <c r="W6" s="2"/>
      <c r="X6" s="396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97"/>
    </row>
    <row r="7" spans="1:45" ht="12.75" customHeight="1">
      <c r="A7" s="302" t="s">
        <v>2</v>
      </c>
      <c r="B7" s="303"/>
      <c r="C7" s="303"/>
      <c r="D7" s="303"/>
      <c r="E7" s="303"/>
      <c r="F7" s="303"/>
      <c r="G7" s="303"/>
      <c r="H7" s="303"/>
      <c r="I7" s="298"/>
      <c r="J7" s="317" t="s">
        <v>3</v>
      </c>
      <c r="K7" s="318"/>
      <c r="L7" s="319"/>
      <c r="M7" s="297" t="s">
        <v>5</v>
      </c>
      <c r="N7" s="303"/>
      <c r="O7" s="303"/>
      <c r="P7" s="303"/>
      <c r="Q7" s="303"/>
      <c r="R7" s="303"/>
      <c r="S7" s="303"/>
      <c r="T7" s="303"/>
      <c r="U7" s="298"/>
      <c r="V7" s="228" t="s">
        <v>0</v>
      </c>
      <c r="W7" s="2"/>
      <c r="X7" s="297" t="s">
        <v>2</v>
      </c>
      <c r="Y7" s="303"/>
      <c r="Z7" s="303"/>
      <c r="AA7" s="303"/>
      <c r="AB7" s="303"/>
      <c r="AC7" s="303"/>
      <c r="AD7" s="303"/>
      <c r="AE7" s="303"/>
      <c r="AF7" s="298"/>
      <c r="AG7" s="317" t="s">
        <v>3</v>
      </c>
      <c r="AH7" s="318"/>
      <c r="AI7" s="319"/>
      <c r="AJ7" s="297" t="s">
        <v>5</v>
      </c>
      <c r="AK7" s="303"/>
      <c r="AL7" s="303"/>
      <c r="AM7" s="303"/>
      <c r="AN7" s="303"/>
      <c r="AO7" s="303"/>
      <c r="AP7" s="303"/>
      <c r="AQ7" s="303"/>
      <c r="AR7" s="298"/>
      <c r="AS7" s="398" t="s">
        <v>0</v>
      </c>
    </row>
    <row r="8" spans="1:45" ht="12.75" customHeight="1" thickBot="1">
      <c r="A8" s="304"/>
      <c r="B8" s="235"/>
      <c r="C8" s="235"/>
      <c r="D8" s="235"/>
      <c r="E8" s="235"/>
      <c r="F8" s="235"/>
      <c r="G8" s="235"/>
      <c r="H8" s="235"/>
      <c r="I8" s="236"/>
      <c r="J8" s="234" t="s">
        <v>4</v>
      </c>
      <c r="K8" s="235"/>
      <c r="L8" s="236"/>
      <c r="M8" s="237"/>
      <c r="N8" s="238"/>
      <c r="O8" s="238"/>
      <c r="P8" s="238"/>
      <c r="Q8" s="238"/>
      <c r="R8" s="238"/>
      <c r="S8" s="238"/>
      <c r="T8" s="238"/>
      <c r="U8" s="239"/>
      <c r="V8" s="229"/>
      <c r="W8" s="2"/>
      <c r="X8" s="234"/>
      <c r="Y8" s="235"/>
      <c r="Z8" s="235"/>
      <c r="AA8" s="235"/>
      <c r="AB8" s="235"/>
      <c r="AC8" s="235"/>
      <c r="AD8" s="235"/>
      <c r="AE8" s="235"/>
      <c r="AF8" s="236"/>
      <c r="AG8" s="234" t="s">
        <v>4</v>
      </c>
      <c r="AH8" s="235"/>
      <c r="AI8" s="236"/>
      <c r="AJ8" s="237"/>
      <c r="AK8" s="238"/>
      <c r="AL8" s="238"/>
      <c r="AM8" s="238"/>
      <c r="AN8" s="238"/>
      <c r="AO8" s="238"/>
      <c r="AP8" s="238"/>
      <c r="AQ8" s="238"/>
      <c r="AR8" s="239"/>
      <c r="AS8" s="399"/>
    </row>
    <row r="9" spans="1:45" ht="12.75" customHeight="1">
      <c r="A9" s="323" t="s">
        <v>6</v>
      </c>
      <c r="B9" s="216" t="s">
        <v>7</v>
      </c>
      <c r="C9" s="323" t="s">
        <v>8</v>
      </c>
      <c r="D9" s="216" t="s">
        <v>9</v>
      </c>
      <c r="E9" s="323" t="s">
        <v>7</v>
      </c>
      <c r="F9" s="216" t="s">
        <v>10</v>
      </c>
      <c r="G9" s="323" t="s">
        <v>11</v>
      </c>
      <c r="H9" s="216" t="s">
        <v>12</v>
      </c>
      <c r="I9" s="219" t="s">
        <v>13</v>
      </c>
      <c r="J9" s="219" t="s">
        <v>14</v>
      </c>
      <c r="K9" s="222" t="s">
        <v>15</v>
      </c>
      <c r="L9" s="216" t="s">
        <v>16</v>
      </c>
      <c r="M9" s="219" t="s">
        <v>13</v>
      </c>
      <c r="N9" s="225" t="s">
        <v>11</v>
      </c>
      <c r="O9" s="216" t="s">
        <v>12</v>
      </c>
      <c r="P9" s="225" t="s">
        <v>7</v>
      </c>
      <c r="Q9" s="216" t="s">
        <v>10</v>
      </c>
      <c r="R9" s="225" t="s">
        <v>8</v>
      </c>
      <c r="S9" s="216" t="s">
        <v>9</v>
      </c>
      <c r="T9" s="225" t="s">
        <v>6</v>
      </c>
      <c r="U9" s="216" t="s">
        <v>7</v>
      </c>
      <c r="V9" s="229"/>
      <c r="W9" s="2"/>
      <c r="X9" s="222" t="s">
        <v>6</v>
      </c>
      <c r="Y9" s="216" t="s">
        <v>7</v>
      </c>
      <c r="Z9" s="225" t="s">
        <v>8</v>
      </c>
      <c r="AA9" s="216" t="s">
        <v>9</v>
      </c>
      <c r="AB9" s="225" t="s">
        <v>7</v>
      </c>
      <c r="AC9" s="216" t="s">
        <v>10</v>
      </c>
      <c r="AD9" s="225" t="s">
        <v>11</v>
      </c>
      <c r="AE9" s="216" t="s">
        <v>12</v>
      </c>
      <c r="AF9" s="219" t="s">
        <v>13</v>
      </c>
      <c r="AG9" s="219" t="s">
        <v>14</v>
      </c>
      <c r="AH9" s="222" t="s">
        <v>15</v>
      </c>
      <c r="AI9" s="216" t="s">
        <v>16</v>
      </c>
      <c r="AJ9" s="219" t="s">
        <v>13</v>
      </c>
      <c r="AK9" s="225" t="s">
        <v>11</v>
      </c>
      <c r="AL9" s="216" t="s">
        <v>12</v>
      </c>
      <c r="AM9" s="225" t="s">
        <v>7</v>
      </c>
      <c r="AN9" s="216" t="s">
        <v>10</v>
      </c>
      <c r="AO9" s="225" t="s">
        <v>8</v>
      </c>
      <c r="AP9" s="216" t="s">
        <v>9</v>
      </c>
      <c r="AQ9" s="225" t="s">
        <v>6</v>
      </c>
      <c r="AR9" s="216" t="s">
        <v>7</v>
      </c>
      <c r="AS9" s="399"/>
    </row>
    <row r="10" spans="1:45" ht="12.75" customHeight="1">
      <c r="A10" s="324"/>
      <c r="B10" s="217"/>
      <c r="C10" s="324"/>
      <c r="D10" s="217"/>
      <c r="E10" s="324"/>
      <c r="F10" s="217"/>
      <c r="G10" s="324"/>
      <c r="H10" s="217"/>
      <c r="I10" s="220"/>
      <c r="J10" s="220"/>
      <c r="K10" s="223"/>
      <c r="L10" s="217"/>
      <c r="M10" s="220"/>
      <c r="N10" s="226"/>
      <c r="O10" s="217"/>
      <c r="P10" s="226"/>
      <c r="Q10" s="217"/>
      <c r="R10" s="226"/>
      <c r="S10" s="217"/>
      <c r="T10" s="226"/>
      <c r="U10" s="217"/>
      <c r="V10" s="229"/>
      <c r="W10" s="2"/>
      <c r="X10" s="223"/>
      <c r="Y10" s="217"/>
      <c r="Z10" s="226"/>
      <c r="AA10" s="217"/>
      <c r="AB10" s="226"/>
      <c r="AC10" s="217"/>
      <c r="AD10" s="226"/>
      <c r="AE10" s="217"/>
      <c r="AF10" s="220"/>
      <c r="AG10" s="220"/>
      <c r="AH10" s="223"/>
      <c r="AI10" s="217"/>
      <c r="AJ10" s="220"/>
      <c r="AK10" s="226"/>
      <c r="AL10" s="217"/>
      <c r="AM10" s="226"/>
      <c r="AN10" s="217"/>
      <c r="AO10" s="226"/>
      <c r="AP10" s="217"/>
      <c r="AQ10" s="226"/>
      <c r="AR10" s="217"/>
      <c r="AS10" s="399"/>
    </row>
    <row r="11" spans="1:45" ht="12.75" customHeight="1">
      <c r="A11" s="324"/>
      <c r="B11" s="217"/>
      <c r="C11" s="324"/>
      <c r="D11" s="217"/>
      <c r="E11" s="324"/>
      <c r="F11" s="217"/>
      <c r="G11" s="324"/>
      <c r="H11" s="217"/>
      <c r="I11" s="220"/>
      <c r="J11" s="220"/>
      <c r="K11" s="223"/>
      <c r="L11" s="217"/>
      <c r="M11" s="220"/>
      <c r="N11" s="226"/>
      <c r="O11" s="217"/>
      <c r="P11" s="226"/>
      <c r="Q11" s="217"/>
      <c r="R11" s="226"/>
      <c r="S11" s="217"/>
      <c r="T11" s="226"/>
      <c r="U11" s="217"/>
      <c r="V11" s="229"/>
      <c r="W11" s="2"/>
      <c r="X11" s="223"/>
      <c r="Y11" s="217"/>
      <c r="Z11" s="226"/>
      <c r="AA11" s="217"/>
      <c r="AB11" s="226"/>
      <c r="AC11" s="217"/>
      <c r="AD11" s="226"/>
      <c r="AE11" s="217"/>
      <c r="AF11" s="220"/>
      <c r="AG11" s="220"/>
      <c r="AH11" s="223"/>
      <c r="AI11" s="217"/>
      <c r="AJ11" s="220"/>
      <c r="AK11" s="226"/>
      <c r="AL11" s="217"/>
      <c r="AM11" s="226"/>
      <c r="AN11" s="217"/>
      <c r="AO11" s="226"/>
      <c r="AP11" s="217"/>
      <c r="AQ11" s="226"/>
      <c r="AR11" s="217"/>
      <c r="AS11" s="399"/>
    </row>
    <row r="12" spans="1:45" ht="12.75" customHeight="1">
      <c r="A12" s="324"/>
      <c r="B12" s="217"/>
      <c r="C12" s="324"/>
      <c r="D12" s="217"/>
      <c r="E12" s="324"/>
      <c r="F12" s="217"/>
      <c r="G12" s="324"/>
      <c r="H12" s="217"/>
      <c r="I12" s="220"/>
      <c r="J12" s="220"/>
      <c r="K12" s="223"/>
      <c r="L12" s="217"/>
      <c r="M12" s="220"/>
      <c r="N12" s="226"/>
      <c r="O12" s="217"/>
      <c r="P12" s="226"/>
      <c r="Q12" s="217"/>
      <c r="R12" s="226"/>
      <c r="S12" s="217"/>
      <c r="T12" s="226"/>
      <c r="U12" s="217"/>
      <c r="V12" s="229"/>
      <c r="W12" s="2"/>
      <c r="X12" s="223"/>
      <c r="Y12" s="217"/>
      <c r="Z12" s="226"/>
      <c r="AA12" s="217"/>
      <c r="AB12" s="226"/>
      <c r="AC12" s="217"/>
      <c r="AD12" s="226"/>
      <c r="AE12" s="217"/>
      <c r="AF12" s="220"/>
      <c r="AG12" s="220"/>
      <c r="AH12" s="223"/>
      <c r="AI12" s="217"/>
      <c r="AJ12" s="220"/>
      <c r="AK12" s="226"/>
      <c r="AL12" s="217"/>
      <c r="AM12" s="226"/>
      <c r="AN12" s="217"/>
      <c r="AO12" s="226"/>
      <c r="AP12" s="217"/>
      <c r="AQ12" s="226"/>
      <c r="AR12" s="217"/>
      <c r="AS12" s="399"/>
    </row>
    <row r="13" spans="1:45" ht="12.75" customHeight="1">
      <c r="A13" s="324"/>
      <c r="B13" s="217"/>
      <c r="C13" s="324"/>
      <c r="D13" s="217"/>
      <c r="E13" s="324"/>
      <c r="F13" s="217"/>
      <c r="G13" s="324"/>
      <c r="H13" s="217"/>
      <c r="I13" s="220"/>
      <c r="J13" s="220"/>
      <c r="K13" s="223"/>
      <c r="L13" s="217"/>
      <c r="M13" s="220"/>
      <c r="N13" s="226"/>
      <c r="O13" s="217"/>
      <c r="P13" s="226"/>
      <c r="Q13" s="217"/>
      <c r="R13" s="226"/>
      <c r="S13" s="217"/>
      <c r="T13" s="226"/>
      <c r="U13" s="217"/>
      <c r="V13" s="229"/>
      <c r="W13" s="2"/>
      <c r="X13" s="223"/>
      <c r="Y13" s="217"/>
      <c r="Z13" s="226"/>
      <c r="AA13" s="217"/>
      <c r="AB13" s="226"/>
      <c r="AC13" s="217"/>
      <c r="AD13" s="226"/>
      <c r="AE13" s="217"/>
      <c r="AF13" s="220"/>
      <c r="AG13" s="220"/>
      <c r="AH13" s="223"/>
      <c r="AI13" s="217"/>
      <c r="AJ13" s="220"/>
      <c r="AK13" s="226"/>
      <c r="AL13" s="217"/>
      <c r="AM13" s="226"/>
      <c r="AN13" s="217"/>
      <c r="AO13" s="226"/>
      <c r="AP13" s="217"/>
      <c r="AQ13" s="226"/>
      <c r="AR13" s="217"/>
      <c r="AS13" s="399"/>
    </row>
    <row r="14" spans="1:45" ht="12.75" customHeight="1">
      <c r="A14" s="324"/>
      <c r="B14" s="217"/>
      <c r="C14" s="324"/>
      <c r="D14" s="217"/>
      <c r="E14" s="324"/>
      <c r="F14" s="217"/>
      <c r="G14" s="324"/>
      <c r="H14" s="217"/>
      <c r="I14" s="220"/>
      <c r="J14" s="220"/>
      <c r="K14" s="223"/>
      <c r="L14" s="217"/>
      <c r="M14" s="220"/>
      <c r="N14" s="226"/>
      <c r="O14" s="217"/>
      <c r="P14" s="226"/>
      <c r="Q14" s="217"/>
      <c r="R14" s="226"/>
      <c r="S14" s="217"/>
      <c r="T14" s="226"/>
      <c r="U14" s="217"/>
      <c r="V14" s="229"/>
      <c r="W14" s="2"/>
      <c r="X14" s="223"/>
      <c r="Y14" s="217"/>
      <c r="Z14" s="226"/>
      <c r="AA14" s="217"/>
      <c r="AB14" s="226"/>
      <c r="AC14" s="217"/>
      <c r="AD14" s="226"/>
      <c r="AE14" s="217"/>
      <c r="AF14" s="220"/>
      <c r="AG14" s="220"/>
      <c r="AH14" s="223"/>
      <c r="AI14" s="217"/>
      <c r="AJ14" s="220"/>
      <c r="AK14" s="226"/>
      <c r="AL14" s="217"/>
      <c r="AM14" s="226"/>
      <c r="AN14" s="217"/>
      <c r="AO14" s="226"/>
      <c r="AP14" s="217"/>
      <c r="AQ14" s="226"/>
      <c r="AR14" s="217"/>
      <c r="AS14" s="399"/>
    </row>
    <row r="15" spans="1:45" ht="12.75" customHeight="1">
      <c r="A15" s="324"/>
      <c r="B15" s="217"/>
      <c r="C15" s="324"/>
      <c r="D15" s="217"/>
      <c r="E15" s="324"/>
      <c r="F15" s="217"/>
      <c r="G15" s="324"/>
      <c r="H15" s="217"/>
      <c r="I15" s="220"/>
      <c r="J15" s="220"/>
      <c r="K15" s="223"/>
      <c r="L15" s="217"/>
      <c r="M15" s="220"/>
      <c r="N15" s="226"/>
      <c r="O15" s="217"/>
      <c r="P15" s="226"/>
      <c r="Q15" s="217"/>
      <c r="R15" s="226"/>
      <c r="S15" s="217"/>
      <c r="T15" s="226"/>
      <c r="U15" s="217"/>
      <c r="V15" s="229"/>
      <c r="W15" s="2"/>
      <c r="X15" s="223"/>
      <c r="Y15" s="217"/>
      <c r="Z15" s="226"/>
      <c r="AA15" s="217"/>
      <c r="AB15" s="226"/>
      <c r="AC15" s="217"/>
      <c r="AD15" s="226"/>
      <c r="AE15" s="217"/>
      <c r="AF15" s="220"/>
      <c r="AG15" s="220"/>
      <c r="AH15" s="223"/>
      <c r="AI15" s="217"/>
      <c r="AJ15" s="220"/>
      <c r="AK15" s="226"/>
      <c r="AL15" s="217"/>
      <c r="AM15" s="226"/>
      <c r="AN15" s="217"/>
      <c r="AO15" s="226"/>
      <c r="AP15" s="217"/>
      <c r="AQ15" s="226"/>
      <c r="AR15" s="217"/>
      <c r="AS15" s="399"/>
    </row>
    <row r="16" spans="1:45" ht="12.75" customHeight="1">
      <c r="A16" s="324"/>
      <c r="B16" s="217"/>
      <c r="C16" s="324"/>
      <c r="D16" s="217"/>
      <c r="E16" s="324"/>
      <c r="F16" s="217"/>
      <c r="G16" s="324"/>
      <c r="H16" s="217"/>
      <c r="I16" s="220"/>
      <c r="J16" s="220"/>
      <c r="K16" s="223"/>
      <c r="L16" s="217"/>
      <c r="M16" s="220"/>
      <c r="N16" s="226"/>
      <c r="O16" s="217"/>
      <c r="P16" s="226"/>
      <c r="Q16" s="217"/>
      <c r="R16" s="226"/>
      <c r="S16" s="217"/>
      <c r="T16" s="226"/>
      <c r="U16" s="217"/>
      <c r="V16" s="229"/>
      <c r="W16" s="2"/>
      <c r="X16" s="223"/>
      <c r="Y16" s="217"/>
      <c r="Z16" s="226"/>
      <c r="AA16" s="217"/>
      <c r="AB16" s="226"/>
      <c r="AC16" s="217"/>
      <c r="AD16" s="226"/>
      <c r="AE16" s="217"/>
      <c r="AF16" s="220"/>
      <c r="AG16" s="220"/>
      <c r="AH16" s="223"/>
      <c r="AI16" s="217"/>
      <c r="AJ16" s="220"/>
      <c r="AK16" s="226"/>
      <c r="AL16" s="217"/>
      <c r="AM16" s="226"/>
      <c r="AN16" s="217"/>
      <c r="AO16" s="226"/>
      <c r="AP16" s="217"/>
      <c r="AQ16" s="226"/>
      <c r="AR16" s="217"/>
      <c r="AS16" s="399"/>
    </row>
    <row r="17" spans="1:45" ht="12.75" customHeight="1">
      <c r="A17" s="324"/>
      <c r="B17" s="217"/>
      <c r="C17" s="324"/>
      <c r="D17" s="217"/>
      <c r="E17" s="324"/>
      <c r="F17" s="217"/>
      <c r="G17" s="324"/>
      <c r="H17" s="217"/>
      <c r="I17" s="220"/>
      <c r="J17" s="220"/>
      <c r="K17" s="223"/>
      <c r="L17" s="217"/>
      <c r="M17" s="220"/>
      <c r="N17" s="226"/>
      <c r="O17" s="217"/>
      <c r="P17" s="226"/>
      <c r="Q17" s="217"/>
      <c r="R17" s="226"/>
      <c r="S17" s="217"/>
      <c r="T17" s="226"/>
      <c r="U17" s="217"/>
      <c r="V17" s="229"/>
      <c r="W17" s="2"/>
      <c r="X17" s="223"/>
      <c r="Y17" s="217"/>
      <c r="Z17" s="226"/>
      <c r="AA17" s="217"/>
      <c r="AB17" s="226"/>
      <c r="AC17" s="217"/>
      <c r="AD17" s="226"/>
      <c r="AE17" s="217"/>
      <c r="AF17" s="220"/>
      <c r="AG17" s="220"/>
      <c r="AH17" s="223"/>
      <c r="AI17" s="217"/>
      <c r="AJ17" s="220"/>
      <c r="AK17" s="226"/>
      <c r="AL17" s="217"/>
      <c r="AM17" s="226"/>
      <c r="AN17" s="217"/>
      <c r="AO17" s="226"/>
      <c r="AP17" s="217"/>
      <c r="AQ17" s="226"/>
      <c r="AR17" s="217"/>
      <c r="AS17" s="399"/>
    </row>
    <row r="18" spans="1:45" ht="12.75" customHeight="1" thickBot="1">
      <c r="A18" s="325"/>
      <c r="B18" s="218"/>
      <c r="C18" s="325"/>
      <c r="D18" s="218"/>
      <c r="E18" s="325"/>
      <c r="F18" s="218"/>
      <c r="G18" s="325"/>
      <c r="H18" s="218"/>
      <c r="I18" s="221"/>
      <c r="J18" s="221"/>
      <c r="K18" s="224"/>
      <c r="L18" s="218"/>
      <c r="M18" s="221"/>
      <c r="N18" s="227"/>
      <c r="O18" s="218"/>
      <c r="P18" s="227"/>
      <c r="Q18" s="218"/>
      <c r="R18" s="227"/>
      <c r="S18" s="218"/>
      <c r="T18" s="227"/>
      <c r="U18" s="218"/>
      <c r="V18" s="230"/>
      <c r="W18" s="2"/>
      <c r="X18" s="224"/>
      <c r="Y18" s="218"/>
      <c r="Z18" s="227"/>
      <c r="AA18" s="218"/>
      <c r="AB18" s="227"/>
      <c r="AC18" s="218"/>
      <c r="AD18" s="227"/>
      <c r="AE18" s="218"/>
      <c r="AF18" s="221"/>
      <c r="AG18" s="221"/>
      <c r="AH18" s="224"/>
      <c r="AI18" s="218"/>
      <c r="AJ18" s="221"/>
      <c r="AK18" s="227"/>
      <c r="AL18" s="218"/>
      <c r="AM18" s="227"/>
      <c r="AN18" s="218"/>
      <c r="AO18" s="227"/>
      <c r="AP18" s="218"/>
      <c r="AQ18" s="227"/>
      <c r="AR18" s="218"/>
      <c r="AS18" s="400"/>
    </row>
    <row r="19" spans="1:45" s="7" customFormat="1" ht="12.75" customHeight="1">
      <c r="A19" s="326"/>
      <c r="B19" s="327"/>
      <c r="C19" s="328"/>
      <c r="D19" s="327"/>
      <c r="E19" s="328"/>
      <c r="F19" s="327"/>
      <c r="G19" s="328"/>
      <c r="H19" s="327"/>
      <c r="I19" s="4"/>
      <c r="J19" s="5"/>
      <c r="K19" s="328"/>
      <c r="L19" s="327"/>
      <c r="M19" s="4"/>
      <c r="N19" s="328"/>
      <c r="O19" s="327"/>
      <c r="P19" s="328"/>
      <c r="Q19" s="327"/>
      <c r="R19" s="328"/>
      <c r="S19" s="327"/>
      <c r="T19" s="328"/>
      <c r="U19" s="327"/>
      <c r="V19" s="4"/>
      <c r="W19" s="3"/>
      <c r="X19" s="328"/>
      <c r="Y19" s="327"/>
      <c r="Z19" s="328"/>
      <c r="AA19" s="327"/>
      <c r="AB19" s="328"/>
      <c r="AC19" s="327"/>
      <c r="AD19" s="328"/>
      <c r="AE19" s="327"/>
      <c r="AF19" s="4"/>
      <c r="AG19" s="6"/>
      <c r="AH19" s="328"/>
      <c r="AI19" s="327"/>
      <c r="AJ19" s="4"/>
      <c r="AK19" s="328"/>
      <c r="AL19" s="327"/>
      <c r="AM19" s="328"/>
      <c r="AN19" s="327"/>
      <c r="AO19" s="328"/>
      <c r="AP19" s="327"/>
      <c r="AQ19" s="328"/>
      <c r="AR19" s="327"/>
      <c r="AS19" s="45"/>
    </row>
    <row r="20" spans="1:45" s="7" customFormat="1" ht="12.75" customHeight="1">
      <c r="A20" s="344">
        <f>'US 68  RAMP B MASTER'!A21</f>
        <v>784.79</v>
      </c>
      <c r="B20" s="345"/>
      <c r="C20" s="365" t="str">
        <f>'US 68  RAMP B MASTER'!C21</f>
        <v>525:1</v>
      </c>
      <c r="D20" s="345"/>
      <c r="E20" s="197">
        <f>'US 68  RAMP B MASTER'!E21</f>
        <v>0.48</v>
      </c>
      <c r="F20" s="198"/>
      <c r="G20" s="197">
        <f>'US 68  RAMP B MASTER'!G21</f>
        <v>0.04</v>
      </c>
      <c r="H20" s="198"/>
      <c r="I20" s="38">
        <f>'US 68  RAMP B MASTER'!I21</f>
        <v>12</v>
      </c>
      <c r="J20" s="153">
        <f>'US 68  RAMP B MASTER'!J21</f>
        <v>77983.45</v>
      </c>
      <c r="K20" s="344">
        <f>'US 68  RAMP B MASTER'!K21</f>
        <v>784.31</v>
      </c>
      <c r="L20" s="345"/>
      <c r="M20" s="39"/>
      <c r="N20" s="197"/>
      <c r="O20" s="198"/>
      <c r="P20" s="197"/>
      <c r="Q20" s="198"/>
      <c r="R20" s="389"/>
      <c r="S20" s="392"/>
      <c r="T20" s="344"/>
      <c r="U20" s="345"/>
      <c r="V20" s="151" t="str">
        <f>'US 68  RAMP B MASTER'!V21</f>
        <v>PC</v>
      </c>
      <c r="W20" s="3"/>
      <c r="X20" s="344">
        <f>'US 68  RAMP B MASTER'!A66</f>
        <v>788.9777062500001</v>
      </c>
      <c r="Y20" s="345"/>
      <c r="Z20" s="401">
        <f>'US 68  RAMP B MASTER'!C66</f>
        <v>0</v>
      </c>
      <c r="AA20" s="402"/>
      <c r="AB20" s="197">
        <f>'US 68  RAMP B MASTER'!E66</f>
        <v>0.32</v>
      </c>
      <c r="AC20" s="198"/>
      <c r="AD20" s="197">
        <f>'US 68  RAMP B MASTER'!G66</f>
        <v>0.02</v>
      </c>
      <c r="AE20" s="198"/>
      <c r="AF20" s="38">
        <f>'US 68  RAMP B MASTER'!I66</f>
        <v>16</v>
      </c>
      <c r="AG20" s="152">
        <f>'US 68  RAMP B MASTER'!J66</f>
        <v>79000</v>
      </c>
      <c r="AH20" s="344">
        <f>'US 68  RAMP B MASTER'!K66</f>
        <v>788.65770625</v>
      </c>
      <c r="AI20" s="345"/>
      <c r="AJ20" s="39"/>
      <c r="AK20" s="197"/>
      <c r="AL20" s="198"/>
      <c r="AM20" s="197"/>
      <c r="AN20" s="198"/>
      <c r="AO20" s="391"/>
      <c r="AP20" s="392"/>
      <c r="AQ20" s="344"/>
      <c r="AR20" s="345"/>
      <c r="AS20" s="151">
        <f>'US 68  RAMP B MASTER'!V66</f>
        <v>0</v>
      </c>
    </row>
    <row r="21" spans="1:45" s="7" customFormat="1" ht="12.75" customHeight="1">
      <c r="A21" s="344">
        <f>'US 68  RAMP B MASTER'!A22</f>
        <v>784.8305932828846</v>
      </c>
      <c r="B21" s="345"/>
      <c r="C21" s="365" t="str">
        <f>'US 68  RAMP B MASTER'!C22</f>
        <v>525:1</v>
      </c>
      <c r="D21" s="345"/>
      <c r="E21" s="197">
        <f>'US 68  RAMP B MASTER'!E22</f>
        <v>0.507816682884639</v>
      </c>
      <c r="F21" s="198"/>
      <c r="G21" s="197">
        <f>'US 68  RAMP B MASTER'!G22</f>
        <v>0.041968320899556946</v>
      </c>
      <c r="H21" s="198"/>
      <c r="I21" s="38">
        <f>'US 68  RAMP B MASTER'!I22</f>
        <v>12.1</v>
      </c>
      <c r="J21" s="152">
        <f>'US 68  RAMP B MASTER'!J22</f>
        <v>78000</v>
      </c>
      <c r="K21" s="344">
        <f>'US 68  RAMP B MASTER'!K22</f>
        <v>784.3227766</v>
      </c>
      <c r="L21" s="345"/>
      <c r="M21" s="39"/>
      <c r="N21" s="197"/>
      <c r="O21" s="198"/>
      <c r="P21" s="197"/>
      <c r="Q21" s="198"/>
      <c r="R21" s="389"/>
      <c r="S21" s="392"/>
      <c r="T21" s="344"/>
      <c r="U21" s="345"/>
      <c r="V21" s="151">
        <f>'US 68  RAMP B MASTER'!V22</f>
        <v>0</v>
      </c>
      <c r="W21" s="3"/>
      <c r="X21" s="344">
        <f>'US 68  RAMP B MASTER'!A67</f>
        <v>789.1488390625001</v>
      </c>
      <c r="Y21" s="345"/>
      <c r="Z21" s="401">
        <f>'US 68  RAMP B MASTER'!C67</f>
        <v>0</v>
      </c>
      <c r="AA21" s="402"/>
      <c r="AB21" s="197">
        <f>'US 68  RAMP B MASTER'!E67</f>
        <v>0.32</v>
      </c>
      <c r="AC21" s="198"/>
      <c r="AD21" s="197">
        <f>'US 68  RAMP B MASTER'!G67</f>
        <v>0.02</v>
      </c>
      <c r="AE21" s="198"/>
      <c r="AF21" s="38">
        <f>'US 68  RAMP B MASTER'!I67</f>
        <v>16</v>
      </c>
      <c r="AG21" s="152">
        <f>'US 68  RAMP B MASTER'!J67</f>
        <v>79025</v>
      </c>
      <c r="AH21" s="344">
        <f>'US 68  RAMP B MASTER'!K67</f>
        <v>788.8288390625</v>
      </c>
      <c r="AI21" s="345"/>
      <c r="AJ21" s="39"/>
      <c r="AK21" s="197"/>
      <c r="AL21" s="198"/>
      <c r="AM21" s="197"/>
      <c r="AN21" s="198"/>
      <c r="AO21" s="391"/>
      <c r="AP21" s="392"/>
      <c r="AQ21" s="344"/>
      <c r="AR21" s="345"/>
      <c r="AS21" s="151">
        <f>'US 68  RAMP B MASTER'!V67</f>
        <v>0</v>
      </c>
    </row>
    <row r="22" spans="1:45" s="7" customFormat="1" ht="12.75" customHeight="1">
      <c r="A22" s="344">
        <f>'US 68  RAMP B MASTER'!A23</f>
        <v>784.890364306779</v>
      </c>
      <c r="B22" s="345"/>
      <c r="C22" s="365" t="str">
        <f>'US 68  RAMP B MASTER'!C23</f>
        <v>525:1</v>
      </c>
      <c r="D22" s="345"/>
      <c r="E22" s="197">
        <f>'US 68  RAMP B MASTER'!E23</f>
        <v>0.548287706779112</v>
      </c>
      <c r="F22" s="198"/>
      <c r="G22" s="197">
        <f>'US 68  RAMP B MASTER'!G23</f>
        <v>0.04494161530976328</v>
      </c>
      <c r="H22" s="198"/>
      <c r="I22" s="38">
        <f>'US 68  RAMP B MASTER'!I23</f>
        <v>12.2</v>
      </c>
      <c r="J22" s="152">
        <f>'US 68  RAMP B MASTER'!J23</f>
        <v>78025</v>
      </c>
      <c r="K22" s="344">
        <f>'US 68  RAMP B MASTER'!K23</f>
        <v>784.3420765999999</v>
      </c>
      <c r="L22" s="345"/>
      <c r="M22" s="39"/>
      <c r="N22" s="197"/>
      <c r="O22" s="198"/>
      <c r="P22" s="197"/>
      <c r="Q22" s="198"/>
      <c r="R22" s="389"/>
      <c r="S22" s="392"/>
      <c r="T22" s="344"/>
      <c r="U22" s="345"/>
      <c r="V22" s="151">
        <f>'US 68  RAMP B MASTER'!V23</f>
        <v>0</v>
      </c>
      <c r="W22" s="3"/>
      <c r="X22" s="344">
        <f>'US 68  RAMP B MASTER'!A68</f>
        <v>789.177821970625</v>
      </c>
      <c r="Y22" s="345"/>
      <c r="Z22" s="401" t="str">
        <f>'US 68  RAMP B MASTER'!C68</f>
        <v>254:1</v>
      </c>
      <c r="AA22" s="402"/>
      <c r="AB22" s="197">
        <f>'US 68  RAMP B MASTER'!E68</f>
        <v>0.32</v>
      </c>
      <c r="AC22" s="198"/>
      <c r="AD22" s="197">
        <f>'US 68  RAMP B MASTER'!G68</f>
        <v>0.02</v>
      </c>
      <c r="AE22" s="198"/>
      <c r="AF22" s="38">
        <f>'US 68  RAMP B MASTER'!I68</f>
        <v>16</v>
      </c>
      <c r="AG22" s="153">
        <f>'US 68  RAMP B MASTER'!J68</f>
        <v>79029.5</v>
      </c>
      <c r="AH22" s="344">
        <f>'US 68  RAMP B MASTER'!K68</f>
        <v>788.857821970625</v>
      </c>
      <c r="AI22" s="345"/>
      <c r="AJ22" s="39"/>
      <c r="AK22" s="197"/>
      <c r="AL22" s="198"/>
      <c r="AM22" s="197"/>
      <c r="AN22" s="198"/>
      <c r="AO22" s="389"/>
      <c r="AP22" s="392"/>
      <c r="AQ22" s="344"/>
      <c r="AR22" s="345"/>
      <c r="AS22" s="151" t="str">
        <f>'US 68  RAMP B MASTER'!V68</f>
        <v>TS</v>
      </c>
    </row>
    <row r="23" spans="1:45" s="7" customFormat="1" ht="12.75" customHeight="1">
      <c r="A23" s="344">
        <f>'US 68  RAMP B MASTER'!A24</f>
        <v>784.9603129714995</v>
      </c>
      <c r="B23" s="345"/>
      <c r="C23" s="365" t="str">
        <f>'US 68  RAMP B MASTER'!C24</f>
        <v>525:1</v>
      </c>
      <c r="D23" s="345"/>
      <c r="E23" s="197">
        <f>'US 68  RAMP B MASTER'!E24</f>
        <v>0.5989363714996203</v>
      </c>
      <c r="F23" s="198"/>
      <c r="G23" s="197">
        <f>'US 68  RAMP B MASTER'!G24</f>
        <v>0.047914909719969624</v>
      </c>
      <c r="H23" s="198"/>
      <c r="I23" s="38">
        <f>'US 68  RAMP B MASTER'!I24</f>
        <v>12.5</v>
      </c>
      <c r="J23" s="152">
        <f>'US 68  RAMP B MASTER'!J24</f>
        <v>78050</v>
      </c>
      <c r="K23" s="344">
        <f>'US 68  RAMP B MASTER'!K24</f>
        <v>784.3613766</v>
      </c>
      <c r="L23" s="345"/>
      <c r="M23" s="39"/>
      <c r="N23" s="197"/>
      <c r="O23" s="198"/>
      <c r="P23" s="197"/>
      <c r="Q23" s="198"/>
      <c r="R23" s="389"/>
      <c r="S23" s="392"/>
      <c r="T23" s="344"/>
      <c r="U23" s="345"/>
      <c r="V23" s="151">
        <f>'US 68  RAMP B MASTER'!V24</f>
        <v>0</v>
      </c>
      <c r="W23" s="3"/>
      <c r="X23" s="344">
        <f>'US 68  RAMP B MASTER'!A69</f>
        <v>789.2534559278351</v>
      </c>
      <c r="Y23" s="345"/>
      <c r="Z23" s="401" t="str">
        <f>'US 68  RAMP B MASTER'!C69</f>
        <v>254:1</v>
      </c>
      <c r="AA23" s="402"/>
      <c r="AB23" s="197">
        <f>'US 68  RAMP B MASTER'!E69</f>
        <v>0.27063092783505155</v>
      </c>
      <c r="AC23" s="198"/>
      <c r="AD23" s="197">
        <f>'US 68  RAMP B MASTER'!G69</f>
        <v>0.016914432989690722</v>
      </c>
      <c r="AE23" s="198"/>
      <c r="AF23" s="38">
        <f>'US 68  RAMP B MASTER'!I69</f>
        <v>16</v>
      </c>
      <c r="AG23" s="152">
        <f>'US 68  RAMP B MASTER'!J69</f>
        <v>79050</v>
      </c>
      <c r="AH23" s="344">
        <f>'US 68  RAMP B MASTER'!K69</f>
        <v>788.982825</v>
      </c>
      <c r="AI23" s="345"/>
      <c r="AJ23" s="39"/>
      <c r="AK23" s="197"/>
      <c r="AL23" s="198"/>
      <c r="AM23" s="197"/>
      <c r="AN23" s="198"/>
      <c r="AO23" s="391"/>
      <c r="AP23" s="392"/>
      <c r="AQ23" s="344"/>
      <c r="AR23" s="345"/>
      <c r="AS23" s="151">
        <f>'US 68  RAMP B MASTER'!V69</f>
        <v>0</v>
      </c>
    </row>
    <row r="24" spans="1:45" s="7" customFormat="1" ht="12.75" customHeight="1">
      <c r="A24" s="344">
        <f>'US 68  RAMP B MASTER'!A25</f>
        <v>785.0320456128661</v>
      </c>
      <c r="B24" s="345"/>
      <c r="C24" s="365" t="str">
        <f>'US 68  RAMP B MASTER'!C25</f>
        <v>525:1</v>
      </c>
      <c r="D24" s="345"/>
      <c r="E24" s="197">
        <f>'US 68  RAMP B MASTER'!E25</f>
        <v>0.6513690128662524</v>
      </c>
      <c r="F24" s="198"/>
      <c r="G24" s="197">
        <f>'US 68  RAMP B MASTER'!G25</f>
        <v>0.05088820413017596</v>
      </c>
      <c r="H24" s="198"/>
      <c r="I24" s="38">
        <f>'US 68  RAMP B MASTER'!I25</f>
        <v>12.8</v>
      </c>
      <c r="J24" s="152">
        <f>'US 68  RAMP B MASTER'!J25</f>
        <v>78075</v>
      </c>
      <c r="K24" s="344">
        <f>'US 68  RAMP B MASTER'!K25</f>
        <v>784.3806765999999</v>
      </c>
      <c r="L24" s="345"/>
      <c r="M24" s="39"/>
      <c r="N24" s="197"/>
      <c r="O24" s="198"/>
      <c r="P24" s="197"/>
      <c r="Q24" s="198"/>
      <c r="R24" s="389"/>
      <c r="S24" s="392"/>
      <c r="T24" s="344"/>
      <c r="U24" s="345"/>
      <c r="V24" s="151">
        <f>'US 68  RAMP B MASTER'!V25</f>
        <v>0</v>
      </c>
      <c r="W24" s="3"/>
      <c r="X24" s="344">
        <f>'US 68  RAMP B MASTER'!A70</f>
        <v>789.3300888047681</v>
      </c>
      <c r="Y24" s="345"/>
      <c r="Z24" s="401" t="str">
        <f>'US 68  RAMP B MASTER'!C70</f>
        <v>254:1</v>
      </c>
      <c r="AA24" s="402"/>
      <c r="AB24" s="197">
        <f>'US 68  RAMP B MASTER'!E70</f>
        <v>0.21042474226804125</v>
      </c>
      <c r="AC24" s="198"/>
      <c r="AD24" s="197">
        <f>'US 68  RAMP B MASTER'!G70</f>
        <v>0.013151546391752578</v>
      </c>
      <c r="AE24" s="198"/>
      <c r="AF24" s="38">
        <f>'US 68  RAMP B MASTER'!I70</f>
        <v>16</v>
      </c>
      <c r="AG24" s="152">
        <f>'US 68  RAMP B MASTER'!J70</f>
        <v>79075</v>
      </c>
      <c r="AH24" s="344">
        <f>'US 68  RAMP B MASTER'!K70</f>
        <v>789.1196640625001</v>
      </c>
      <c r="AI24" s="345"/>
      <c r="AJ24" s="39"/>
      <c r="AK24" s="197"/>
      <c r="AL24" s="198"/>
      <c r="AM24" s="197"/>
      <c r="AN24" s="198"/>
      <c r="AO24" s="389"/>
      <c r="AP24" s="392"/>
      <c r="AQ24" s="344"/>
      <c r="AR24" s="345"/>
      <c r="AS24" s="151">
        <f>'US 68  RAMP B MASTER'!V70</f>
        <v>0</v>
      </c>
    </row>
    <row r="25" spans="1:45" s="7" customFormat="1" ht="12.75" customHeight="1">
      <c r="A25" s="344">
        <f>'US 68  RAMP B MASTER'!A26</f>
        <v>785.0403222799999</v>
      </c>
      <c r="B25" s="345"/>
      <c r="C25" s="365" t="str">
        <f>'US 68  RAMP B MASTER'!C26</f>
        <v>525:1</v>
      </c>
      <c r="D25" s="345"/>
      <c r="E25" s="197">
        <f>'US 68  RAMP B MASTER'!E26</f>
        <v>0.65892</v>
      </c>
      <c r="F25" s="198"/>
      <c r="G25" s="197">
        <f>'US 68  RAMP B MASTER'!G26</f>
        <v>0.051</v>
      </c>
      <c r="H25" s="198"/>
      <c r="I25" s="38">
        <f>'US 68  RAMP B MASTER'!I26</f>
        <v>12.92</v>
      </c>
      <c r="J25" s="153">
        <f>'US 68  RAMP B MASTER'!J26</f>
        <v>78075.94</v>
      </c>
      <c r="K25" s="344">
        <f>'US 68  RAMP B MASTER'!K26</f>
        <v>784.38140228</v>
      </c>
      <c r="L25" s="345"/>
      <c r="M25" s="39"/>
      <c r="N25" s="197"/>
      <c r="O25" s="198"/>
      <c r="P25" s="197"/>
      <c r="Q25" s="198"/>
      <c r="R25" s="389"/>
      <c r="S25" s="392"/>
      <c r="T25" s="344"/>
      <c r="U25" s="345"/>
      <c r="V25" s="151" t="str">
        <f>'US 68  RAMP B MASTER'!V26</f>
        <v>FS</v>
      </c>
      <c r="W25" s="3"/>
      <c r="X25" s="344">
        <f>'US 68  RAMP B MASTER'!A71</f>
        <v>789.389574806701</v>
      </c>
      <c r="Y25" s="345"/>
      <c r="Z25" s="401" t="str">
        <f>'US 68  RAMP B MASTER'!C71</f>
        <v>254:1</v>
      </c>
      <c r="AA25" s="402"/>
      <c r="AB25" s="197">
        <f>'US 68  RAMP B MASTER'!E71</f>
        <v>0.15021855670103096</v>
      </c>
      <c r="AC25" s="198"/>
      <c r="AD25" s="197">
        <f>'US 68  RAMP B MASTER'!G71</f>
        <v>0.009388659793814435</v>
      </c>
      <c r="AE25" s="198"/>
      <c r="AF25" s="38">
        <f>'US 68  RAMP B MASTER'!I71</f>
        <v>16</v>
      </c>
      <c r="AG25" s="152">
        <f>'US 68  RAMP B MASTER'!J71</f>
        <v>79100</v>
      </c>
      <c r="AH25" s="344">
        <f>'US 68  RAMP B MASTER'!K71</f>
        <v>789.23935625</v>
      </c>
      <c r="AI25" s="345"/>
      <c r="AJ25" s="39"/>
      <c r="AK25" s="197"/>
      <c r="AL25" s="198"/>
      <c r="AM25" s="197"/>
      <c r="AN25" s="198"/>
      <c r="AO25" s="389"/>
      <c r="AP25" s="392"/>
      <c r="AQ25" s="344"/>
      <c r="AR25" s="345"/>
      <c r="AS25" s="151">
        <f>'US 68  RAMP B MASTER'!V71</f>
        <v>0</v>
      </c>
    </row>
    <row r="26" spans="1:45" s="7" customFormat="1" ht="12.75" customHeight="1">
      <c r="A26" s="344">
        <f>'US 68  RAMP B MASTER'!A27</f>
        <v>785.0884765999999</v>
      </c>
      <c r="B26" s="345"/>
      <c r="C26" s="365">
        <f>'US 68  RAMP B MASTER'!C27</f>
        <v>0</v>
      </c>
      <c r="D26" s="345"/>
      <c r="E26" s="197">
        <f>'US 68  RAMP B MASTER'!E27</f>
        <v>0.6885</v>
      </c>
      <c r="F26" s="198"/>
      <c r="G26" s="197">
        <f>'US 68  RAMP B MASTER'!G27</f>
        <v>0.051</v>
      </c>
      <c r="H26" s="198"/>
      <c r="I26" s="38">
        <f>'US 68  RAMP B MASTER'!I27</f>
        <v>13.5</v>
      </c>
      <c r="J26" s="152">
        <f>'US 68  RAMP B MASTER'!J27</f>
        <v>78100</v>
      </c>
      <c r="K26" s="344">
        <f>'US 68  RAMP B MASTER'!K27</f>
        <v>784.3999766</v>
      </c>
      <c r="L26" s="345"/>
      <c r="M26" s="39"/>
      <c r="N26" s="197"/>
      <c r="O26" s="198"/>
      <c r="P26" s="197"/>
      <c r="Q26" s="198"/>
      <c r="R26" s="389"/>
      <c r="S26" s="392"/>
      <c r="T26" s="344"/>
      <c r="U26" s="345"/>
      <c r="V26" s="151">
        <f>'US 68  RAMP B MASTER'!V27</f>
        <v>0</v>
      </c>
      <c r="W26" s="3"/>
      <c r="X26" s="344">
        <f>'US 68  RAMP B MASTER'!A72</f>
        <v>789.4319139336341</v>
      </c>
      <c r="Y26" s="345"/>
      <c r="Z26" s="401" t="str">
        <f>'US 68  RAMP B MASTER'!C72</f>
        <v>254:1</v>
      </c>
      <c r="AA26" s="402"/>
      <c r="AB26" s="197">
        <f>'US 68  RAMP B MASTER'!E72</f>
        <v>0.09001237113402066</v>
      </c>
      <c r="AC26" s="198"/>
      <c r="AD26" s="197">
        <f>'US 68  RAMP B MASTER'!G72</f>
        <v>0.0056257731958762915</v>
      </c>
      <c r="AE26" s="198"/>
      <c r="AF26" s="38">
        <f>'US 68  RAMP B MASTER'!I72</f>
        <v>16</v>
      </c>
      <c r="AG26" s="152">
        <f>'US 68  RAMP B MASTER'!J72</f>
        <v>79125</v>
      </c>
      <c r="AH26" s="344">
        <f>'US 68  RAMP B MASTER'!K72</f>
        <v>789.3419015625001</v>
      </c>
      <c r="AI26" s="345"/>
      <c r="AJ26" s="39"/>
      <c r="AK26" s="197"/>
      <c r="AL26" s="198"/>
      <c r="AM26" s="197"/>
      <c r="AN26" s="198"/>
      <c r="AO26" s="389"/>
      <c r="AP26" s="392"/>
      <c r="AQ26" s="344"/>
      <c r="AR26" s="345"/>
      <c r="AS26" s="151">
        <f>'US 68  RAMP B MASTER'!V72</f>
        <v>0</v>
      </c>
    </row>
    <row r="27" spans="1:45" s="7" customFormat="1" ht="12.75" customHeight="1">
      <c r="A27" s="344">
        <f>'US 68  RAMP B MASTER'!A28</f>
        <v>785.14864</v>
      </c>
      <c r="B27" s="345"/>
      <c r="C27" s="365">
        <f>'US 68  RAMP B MASTER'!C28</f>
        <v>0</v>
      </c>
      <c r="D27" s="345"/>
      <c r="E27" s="197">
        <f>'US 68  RAMP B MASTER'!E28</f>
        <v>0.72114</v>
      </c>
      <c r="F27" s="198"/>
      <c r="G27" s="197">
        <f>'US 68  RAMP B MASTER'!G28</f>
        <v>0.051</v>
      </c>
      <c r="H27" s="198"/>
      <c r="I27" s="38">
        <f>'US 68  RAMP B MASTER'!I28</f>
        <v>14.14</v>
      </c>
      <c r="J27" s="152">
        <f>'US 68  RAMP B MASTER'!J28</f>
        <v>78125</v>
      </c>
      <c r="K27" s="344">
        <f>'US 68  RAMP B MASTER'!K28</f>
        <v>784.4275</v>
      </c>
      <c r="L27" s="345"/>
      <c r="M27" s="39"/>
      <c r="N27" s="197"/>
      <c r="O27" s="198"/>
      <c r="P27" s="197"/>
      <c r="Q27" s="198"/>
      <c r="R27" s="389"/>
      <c r="S27" s="392"/>
      <c r="T27" s="344"/>
      <c r="U27" s="345"/>
      <c r="V27" s="151">
        <f>'US 68  RAMP B MASTER'!V28</f>
        <v>0</v>
      </c>
      <c r="W27" s="3"/>
      <c r="X27" s="344">
        <f>'US 68  RAMP B MASTER'!A73</f>
        <v>789.457106185567</v>
      </c>
      <c r="Y27" s="345"/>
      <c r="Z27" s="401" t="str">
        <f>'US 68  RAMP B MASTER'!C73</f>
        <v>254:1</v>
      </c>
      <c r="AA27" s="402"/>
      <c r="AB27" s="197">
        <f>'US 68  RAMP B MASTER'!E73</f>
        <v>0.029806185567010368</v>
      </c>
      <c r="AC27" s="198"/>
      <c r="AD27" s="197">
        <f>'US 68  RAMP B MASTER'!G73</f>
        <v>0.001862886597938148</v>
      </c>
      <c r="AE27" s="198"/>
      <c r="AF27" s="38">
        <f>'US 68  RAMP B MASTER'!I73</f>
        <v>16</v>
      </c>
      <c r="AG27" s="152">
        <f>'US 68  RAMP B MASTER'!J73</f>
        <v>79150</v>
      </c>
      <c r="AH27" s="344">
        <f>'US 68  RAMP B MASTER'!K73</f>
        <v>789.4273</v>
      </c>
      <c r="AI27" s="345"/>
      <c r="AJ27" s="39"/>
      <c r="AK27" s="197"/>
      <c r="AL27" s="198"/>
      <c r="AM27" s="197"/>
      <c r="AN27" s="198"/>
      <c r="AO27" s="389"/>
      <c r="AP27" s="392"/>
      <c r="AQ27" s="344"/>
      <c r="AR27" s="345"/>
      <c r="AS27" s="151">
        <f>'US 68  RAMP B MASTER'!V73</f>
        <v>0</v>
      </c>
    </row>
    <row r="28" spans="1:45" s="7" customFormat="1" ht="12.75" customHeight="1">
      <c r="A28" s="344">
        <f>'US 68  RAMP B MASTER'!A29</f>
        <v>785.2199999999999</v>
      </c>
      <c r="B28" s="345"/>
      <c r="C28" s="365">
        <f>'US 68  RAMP B MASTER'!C29</f>
        <v>0</v>
      </c>
      <c r="D28" s="345"/>
      <c r="E28" s="197">
        <f>'US 68  RAMP B MASTER'!E29</f>
        <v>0.7649999999999999</v>
      </c>
      <c r="F28" s="198"/>
      <c r="G28" s="197">
        <f>'US 68  RAMP B MASTER'!G29</f>
        <v>0.051</v>
      </c>
      <c r="H28" s="198"/>
      <c r="I28" s="38">
        <f>'US 68  RAMP B MASTER'!I29</f>
        <v>15</v>
      </c>
      <c r="J28" s="152">
        <f>'US 68  RAMP B MASTER'!J29</f>
        <v>78150</v>
      </c>
      <c r="K28" s="344">
        <f>'US 68  RAMP B MASTER'!K29</f>
        <v>784.4549999999999</v>
      </c>
      <c r="L28" s="345"/>
      <c r="M28" s="39"/>
      <c r="N28" s="197"/>
      <c r="O28" s="198"/>
      <c r="P28" s="197"/>
      <c r="Q28" s="198"/>
      <c r="R28" s="389"/>
      <c r="S28" s="392"/>
      <c r="T28" s="344"/>
      <c r="U28" s="345"/>
      <c r="V28" s="151">
        <f>'US 68  RAMP B MASTER'!V29</f>
        <v>0</v>
      </c>
      <c r="W28" s="3"/>
      <c r="X28" s="344">
        <f>'US 68  RAMP B MASTER'!A74</f>
        <v>789.4653518224742</v>
      </c>
      <c r="Y28" s="345"/>
      <c r="Z28" s="401" t="str">
        <f>'US 68  RAMP B MASTER'!C74</f>
        <v>254:1</v>
      </c>
      <c r="AA28" s="402"/>
      <c r="AB28" s="197">
        <f>'US 68  RAMP B MASTER'!E74</f>
        <v>8.082474215671083E-06</v>
      </c>
      <c r="AC28" s="198"/>
      <c r="AD28" s="197">
        <f>'US 68  RAMP B MASTER'!G74</f>
        <v>5.051546384794427E-07</v>
      </c>
      <c r="AE28" s="198"/>
      <c r="AF28" s="38">
        <f>'US 68  RAMP B MASTER'!I74</f>
        <v>16</v>
      </c>
      <c r="AG28" s="152">
        <f>'US 68  RAMP B MASTER'!J74</f>
        <v>79162.38</v>
      </c>
      <c r="AH28" s="344">
        <f>'US 68  RAMP B MASTER'!K74</f>
        <v>789.46534374</v>
      </c>
      <c r="AI28" s="345"/>
      <c r="AJ28" s="39"/>
      <c r="AK28" s="197"/>
      <c r="AL28" s="198"/>
      <c r="AM28" s="197"/>
      <c r="AN28" s="198"/>
      <c r="AO28" s="389"/>
      <c r="AP28" s="392"/>
      <c r="AQ28" s="344"/>
      <c r="AR28" s="345"/>
      <c r="AS28" s="151">
        <f>'US 68  RAMP B MASTER'!V74</f>
        <v>0</v>
      </c>
    </row>
    <row r="29" spans="1:45" s="7" customFormat="1" ht="12.75" customHeight="1">
      <c r="A29" s="344">
        <f>'US 68  RAMP B MASTER'!A30</f>
        <v>785.2882999999999</v>
      </c>
      <c r="B29" s="345"/>
      <c r="C29" s="365">
        <f>'US 68  RAMP B MASTER'!C30</f>
        <v>0</v>
      </c>
      <c r="D29" s="345"/>
      <c r="E29" s="197">
        <f>'US 68  RAMP B MASTER'!E30</f>
        <v>0.8058</v>
      </c>
      <c r="F29" s="198"/>
      <c r="G29" s="197">
        <f>'US 68  RAMP B MASTER'!G30</f>
        <v>0.051</v>
      </c>
      <c r="H29" s="198"/>
      <c r="I29" s="38">
        <f>'US 68  RAMP B MASTER'!I30</f>
        <v>15.8</v>
      </c>
      <c r="J29" s="152">
        <f>'US 68  RAMP B MASTER'!J30</f>
        <v>78175</v>
      </c>
      <c r="K29" s="344">
        <f>'US 68  RAMP B MASTER'!K30</f>
        <v>784.4825</v>
      </c>
      <c r="L29" s="345"/>
      <c r="M29" s="39"/>
      <c r="N29" s="197"/>
      <c r="O29" s="198"/>
      <c r="P29" s="197"/>
      <c r="Q29" s="198"/>
      <c r="R29" s="389"/>
      <c r="S29" s="392"/>
      <c r="T29" s="344"/>
      <c r="U29" s="345"/>
      <c r="V29" s="151">
        <f>'US 68  RAMP B MASTER'!V30</f>
        <v>0</v>
      </c>
      <c r="W29" s="3"/>
      <c r="X29" s="344">
        <f>'US 68  RAMP B MASTER'!A75</f>
        <v>789.473725</v>
      </c>
      <c r="Y29" s="345"/>
      <c r="Z29" s="401" t="str">
        <f>'US 68  RAMP B MASTER'!C75</f>
        <v>254:1</v>
      </c>
      <c r="AA29" s="402"/>
      <c r="AB29" s="197">
        <f>'US 68  RAMP B MASTER'!E75</f>
        <v>-0.030399999999999927</v>
      </c>
      <c r="AC29" s="198"/>
      <c r="AD29" s="197">
        <f>'US 68  RAMP B MASTER'!G75</f>
        <v>-0.0018999999999999954</v>
      </c>
      <c r="AE29" s="198"/>
      <c r="AF29" s="38">
        <f>'US 68  RAMP B MASTER'!I75</f>
        <v>16</v>
      </c>
      <c r="AG29" s="152">
        <f>'US 68  RAMP B MASTER'!J75</f>
        <v>79175</v>
      </c>
      <c r="AH29" s="344">
        <f>'US 68  RAMP B MASTER'!K75</f>
        <v>789.5041249999999</v>
      </c>
      <c r="AI29" s="345"/>
      <c r="AJ29" s="39"/>
      <c r="AK29" s="197"/>
      <c r="AL29" s="198"/>
      <c r="AM29" s="197"/>
      <c r="AN29" s="198"/>
      <c r="AO29" s="389"/>
      <c r="AP29" s="392"/>
      <c r="AQ29" s="344"/>
      <c r="AR29" s="345"/>
      <c r="AS29" s="151">
        <f>'US 68  RAMP B MASTER'!V75</f>
        <v>0</v>
      </c>
    </row>
    <row r="30" spans="1:45" s="7" customFormat="1" ht="12.75" customHeight="1">
      <c r="A30" s="344">
        <f>'US 68  RAMP B MASTER'!A31</f>
        <v>785.326</v>
      </c>
      <c r="B30" s="345"/>
      <c r="C30" s="365">
        <f>'US 68  RAMP B MASTER'!C31</f>
        <v>0</v>
      </c>
      <c r="D30" s="345"/>
      <c r="E30" s="197">
        <f>'US 68  RAMP B MASTER'!E31</f>
        <v>0.816</v>
      </c>
      <c r="F30" s="198"/>
      <c r="G30" s="197">
        <f>'US 68  RAMP B MASTER'!G31</f>
        <v>0.051</v>
      </c>
      <c r="H30" s="198"/>
      <c r="I30" s="38">
        <f>'US 68  RAMP B MASTER'!I31</f>
        <v>16</v>
      </c>
      <c r="J30" s="152">
        <f>'US 68  RAMP B MASTER'!J31</f>
        <v>78200</v>
      </c>
      <c r="K30" s="344">
        <f>'US 68  RAMP B MASTER'!K31</f>
        <v>784.51</v>
      </c>
      <c r="L30" s="345"/>
      <c r="M30" s="39"/>
      <c r="N30" s="197"/>
      <c r="O30" s="198"/>
      <c r="P30" s="197"/>
      <c r="Q30" s="198"/>
      <c r="R30" s="389"/>
      <c r="S30" s="392"/>
      <c r="T30" s="344"/>
      <c r="U30" s="345"/>
      <c r="V30" s="151">
        <f>'US 68  RAMP B MASTER'!V31</f>
        <v>0</v>
      </c>
      <c r="W30" s="3"/>
      <c r="X30" s="344">
        <f>'US 68  RAMP B MASTER'!A76</f>
        <v>789.4903438144329</v>
      </c>
      <c r="Y30" s="345"/>
      <c r="Z30" s="401" t="str">
        <f>'US 68  RAMP B MASTER'!C76</f>
        <v>254:1</v>
      </c>
      <c r="AA30" s="402"/>
      <c r="AB30" s="197">
        <f>'US 68  RAMP B MASTER'!E76</f>
        <v>-0.09060618556701022</v>
      </c>
      <c r="AC30" s="198"/>
      <c r="AD30" s="197">
        <f>'US 68  RAMP B MASTER'!G76</f>
        <v>-0.005662886597938139</v>
      </c>
      <c r="AE30" s="198"/>
      <c r="AF30" s="38">
        <f>'US 68  RAMP B MASTER'!I76</f>
        <v>16</v>
      </c>
      <c r="AG30" s="152">
        <f>'US 68  RAMP B MASTER'!J76</f>
        <v>79200</v>
      </c>
      <c r="AH30" s="344">
        <f>'US 68  RAMP B MASTER'!K76</f>
        <v>789.5809499999999</v>
      </c>
      <c r="AI30" s="345"/>
      <c r="AJ30" s="39"/>
      <c r="AK30" s="197"/>
      <c r="AL30" s="198"/>
      <c r="AM30" s="197"/>
      <c r="AN30" s="198"/>
      <c r="AO30" s="389"/>
      <c r="AP30" s="392"/>
      <c r="AQ30" s="344"/>
      <c r="AR30" s="345"/>
      <c r="AS30" s="151">
        <f>'US 68  RAMP B MASTER'!V76</f>
        <v>0</v>
      </c>
    </row>
    <row r="31" spans="1:45" s="7" customFormat="1" ht="12.75" customHeight="1">
      <c r="A31" s="344">
        <f>'US 68  RAMP B MASTER'!A32</f>
        <v>785.3910000000001</v>
      </c>
      <c r="B31" s="345"/>
      <c r="C31" s="365">
        <f>'US 68  RAMP B MASTER'!C32</f>
        <v>0</v>
      </c>
      <c r="D31" s="345"/>
      <c r="E31" s="197">
        <f>'US 68  RAMP B MASTER'!E32</f>
        <v>0.816</v>
      </c>
      <c r="F31" s="198"/>
      <c r="G31" s="197">
        <f>'US 68  RAMP B MASTER'!G32</f>
        <v>0.051</v>
      </c>
      <c r="H31" s="198"/>
      <c r="I31" s="38">
        <f>'US 68  RAMP B MASTER'!I32</f>
        <v>16</v>
      </c>
      <c r="J31" s="152">
        <f>'US 68  RAMP B MASTER'!J32</f>
        <v>78225</v>
      </c>
      <c r="K31" s="344">
        <f>'US 68  RAMP B MASTER'!K32</f>
        <v>784.575</v>
      </c>
      <c r="L31" s="345"/>
      <c r="M31" s="39"/>
      <c r="N31" s="197"/>
      <c r="O31" s="198"/>
      <c r="P31" s="197"/>
      <c r="Q31" s="198"/>
      <c r="R31" s="391"/>
      <c r="S31" s="392"/>
      <c r="T31" s="344"/>
      <c r="U31" s="345"/>
      <c r="V31" s="151">
        <f>'US 68  RAMP B MASTER'!V32</f>
        <v>0</v>
      </c>
      <c r="W31" s="3"/>
      <c r="X31" s="344">
        <f>'US 68  RAMP B MASTER'!A77</f>
        <v>789.5069626288658</v>
      </c>
      <c r="Y31" s="345"/>
      <c r="Z31" s="401" t="str">
        <f>'US 68  RAMP B MASTER'!C77</f>
        <v>254:1</v>
      </c>
      <c r="AA31" s="402"/>
      <c r="AB31" s="197">
        <f>'US 68  RAMP B MASTER'!E77</f>
        <v>-0.15081237113402052</v>
      </c>
      <c r="AC31" s="198"/>
      <c r="AD31" s="197">
        <f>'US 68  RAMP B MASTER'!G77</f>
        <v>-0.009425773195876282</v>
      </c>
      <c r="AE31" s="198"/>
      <c r="AF31" s="38">
        <f>'US 68  RAMP B MASTER'!I77</f>
        <v>16</v>
      </c>
      <c r="AG31" s="152">
        <f>'US 68  RAMP B MASTER'!J77</f>
        <v>79225</v>
      </c>
      <c r="AH31" s="344">
        <f>'US 68  RAMP B MASTER'!K77</f>
        <v>789.6577749999999</v>
      </c>
      <c r="AI31" s="345"/>
      <c r="AJ31" s="39"/>
      <c r="AK31" s="197"/>
      <c r="AL31" s="198"/>
      <c r="AM31" s="197"/>
      <c r="AN31" s="198"/>
      <c r="AO31" s="391"/>
      <c r="AP31" s="392"/>
      <c r="AQ31" s="344"/>
      <c r="AR31" s="345"/>
      <c r="AS31" s="151">
        <f>'US 68  RAMP B MASTER'!V77</f>
        <v>0</v>
      </c>
    </row>
    <row r="32" spans="1:45" s="7" customFormat="1" ht="12.75" customHeight="1">
      <c r="A32" s="344">
        <f>'US 68  RAMP B MASTER'!A33</f>
        <v>785.456</v>
      </c>
      <c r="B32" s="345"/>
      <c r="C32" s="365">
        <f>'US 68  RAMP B MASTER'!C33</f>
        <v>0</v>
      </c>
      <c r="D32" s="345"/>
      <c r="E32" s="197">
        <f>'US 68  RAMP B MASTER'!E33</f>
        <v>0.816</v>
      </c>
      <c r="F32" s="198"/>
      <c r="G32" s="197">
        <f>'US 68  RAMP B MASTER'!G33</f>
        <v>0.051</v>
      </c>
      <c r="H32" s="198"/>
      <c r="I32" s="38">
        <f>'US 68  RAMP B MASTER'!I33</f>
        <v>16</v>
      </c>
      <c r="J32" s="152">
        <f>'US 68  RAMP B MASTER'!J33</f>
        <v>78250</v>
      </c>
      <c r="K32" s="344">
        <f>'US 68  RAMP B MASTER'!K33</f>
        <v>784.64</v>
      </c>
      <c r="L32" s="345"/>
      <c r="M32" s="39"/>
      <c r="N32" s="197"/>
      <c r="O32" s="198"/>
      <c r="P32" s="197"/>
      <c r="Q32" s="198"/>
      <c r="R32" s="391"/>
      <c r="S32" s="392"/>
      <c r="T32" s="344"/>
      <c r="U32" s="345"/>
      <c r="V32" s="151">
        <f>'US 68  RAMP B MASTER'!V33</f>
        <v>0</v>
      </c>
      <c r="W32" s="3"/>
      <c r="X32" s="344">
        <f>'US 68  RAMP B MASTER'!A78</f>
        <v>789.523581443299</v>
      </c>
      <c r="Y32" s="345"/>
      <c r="Z32" s="401" t="str">
        <f>'US 68  RAMP B MASTER'!C78</f>
        <v>254:1</v>
      </c>
      <c r="AA32" s="402"/>
      <c r="AB32" s="197">
        <f>'US 68  RAMP B MASTER'!E78</f>
        <v>-0.2110185567010308</v>
      </c>
      <c r="AC32" s="198"/>
      <c r="AD32" s="197">
        <f>'US 68  RAMP B MASTER'!G78</f>
        <v>-0.013188659793814426</v>
      </c>
      <c r="AE32" s="198"/>
      <c r="AF32" s="38">
        <f>'US 68  RAMP B MASTER'!I78</f>
        <v>16</v>
      </c>
      <c r="AG32" s="152">
        <f>'US 68  RAMP B MASTER'!J78</f>
        <v>79250</v>
      </c>
      <c r="AH32" s="344">
        <f>'US 68  RAMP B MASTER'!K78</f>
        <v>789.7346</v>
      </c>
      <c r="AI32" s="345"/>
      <c r="AJ32" s="39"/>
      <c r="AK32" s="197"/>
      <c r="AL32" s="198"/>
      <c r="AM32" s="197"/>
      <c r="AN32" s="198"/>
      <c r="AO32" s="391"/>
      <c r="AP32" s="392"/>
      <c r="AQ32" s="344"/>
      <c r="AR32" s="345"/>
      <c r="AS32" s="151">
        <f>'US 68  RAMP B MASTER'!V78</f>
        <v>0</v>
      </c>
    </row>
    <row r="33" spans="1:45" s="7" customFormat="1" ht="12.75" customHeight="1">
      <c r="A33" s="344">
        <f>'US 68  RAMP B MASTER'!A34</f>
        <v>785.470144</v>
      </c>
      <c r="B33" s="345"/>
      <c r="C33" s="365" t="str">
        <f>'US 68  RAMP B MASTER'!C34</f>
        <v>525:1</v>
      </c>
      <c r="D33" s="345"/>
      <c r="E33" s="197">
        <f>'US 68  RAMP B MASTER'!E34</f>
        <v>0.816</v>
      </c>
      <c r="F33" s="198"/>
      <c r="G33" s="197">
        <f>'US 68  RAMP B MASTER'!G34</f>
        <v>0.051</v>
      </c>
      <c r="H33" s="198"/>
      <c r="I33" s="38">
        <f>'US 68  RAMP B MASTER'!I34</f>
        <v>16</v>
      </c>
      <c r="J33" s="153">
        <f>'US 68  RAMP B MASTER'!J34</f>
        <v>78255.44</v>
      </c>
      <c r="K33" s="344">
        <f>'US 68  RAMP B MASTER'!K34</f>
        <v>784.654144</v>
      </c>
      <c r="L33" s="345"/>
      <c r="M33" s="39"/>
      <c r="N33" s="197"/>
      <c r="O33" s="198"/>
      <c r="P33" s="197"/>
      <c r="Q33" s="198"/>
      <c r="R33" s="391"/>
      <c r="S33" s="392"/>
      <c r="T33" s="344"/>
      <c r="U33" s="345"/>
      <c r="V33" s="151" t="str">
        <f>'US 68  RAMP B MASTER'!V34</f>
        <v>FS</v>
      </c>
      <c r="W33" s="3"/>
      <c r="X33" s="344">
        <f>'US 68  RAMP B MASTER'!A79</f>
        <v>789.5359990214433</v>
      </c>
      <c r="Y33" s="345"/>
      <c r="Z33" s="401" t="str">
        <f>'US 68  RAMP B MASTER'!C79</f>
        <v>254:1</v>
      </c>
      <c r="AA33" s="402"/>
      <c r="AB33" s="197">
        <f>'US 68  RAMP B MASTER'!E79</f>
        <v>-0.25600461855668416</v>
      </c>
      <c r="AC33" s="198"/>
      <c r="AD33" s="197">
        <f>'US 68  RAMP B MASTER'!G79</f>
        <v>-0.01600028865979276</v>
      </c>
      <c r="AE33" s="198"/>
      <c r="AF33" s="38">
        <f>'US 68  RAMP B MASTER'!I79</f>
        <v>16</v>
      </c>
      <c r="AG33" s="152">
        <f>'US 68  RAMP B MASTER'!J79</f>
        <v>79268.68</v>
      </c>
      <c r="AH33" s="344">
        <f>'US 68  RAMP B MASTER'!K79</f>
        <v>789.79200364</v>
      </c>
      <c r="AI33" s="345"/>
      <c r="AJ33" s="39"/>
      <c r="AK33" s="197"/>
      <c r="AL33" s="198"/>
      <c r="AM33" s="197"/>
      <c r="AN33" s="198"/>
      <c r="AO33" s="391"/>
      <c r="AP33" s="392"/>
      <c r="AQ33" s="344"/>
      <c r="AR33" s="345"/>
      <c r="AS33" s="151">
        <f>'US 68  RAMP B MASTER'!V79</f>
        <v>0</v>
      </c>
    </row>
    <row r="34" spans="1:45" s="7" customFormat="1" ht="12.75" customHeight="1">
      <c r="A34" s="344">
        <f>'US 68  RAMP B MASTER'!A35</f>
        <v>785.4347237883504</v>
      </c>
      <c r="B34" s="345"/>
      <c r="C34" s="365" t="str">
        <f>'US 68  RAMP B MASTER'!C35</f>
        <v>525:1</v>
      </c>
      <c r="D34" s="345"/>
      <c r="E34" s="197">
        <f>'US 68  RAMP B MASTER'!E35</f>
        <v>0.729723788350386</v>
      </c>
      <c r="F34" s="198"/>
      <c r="G34" s="197">
        <f>'US 68  RAMP B MASTER'!G35</f>
        <v>0.045607736771899124</v>
      </c>
      <c r="H34" s="198"/>
      <c r="I34" s="38">
        <f>'US 68  RAMP B MASTER'!I35</f>
        <v>16</v>
      </c>
      <c r="J34" s="152">
        <f>'US 68  RAMP B MASTER'!J35</f>
        <v>78275</v>
      </c>
      <c r="K34" s="344">
        <f>'US 68  RAMP B MASTER'!K35</f>
        <v>784.705</v>
      </c>
      <c r="L34" s="345"/>
      <c r="M34" s="39"/>
      <c r="N34" s="197"/>
      <c r="O34" s="198"/>
      <c r="P34" s="197"/>
      <c r="Q34" s="198"/>
      <c r="R34" s="391"/>
      <c r="S34" s="392"/>
      <c r="T34" s="344"/>
      <c r="U34" s="345"/>
      <c r="V34" s="151">
        <f>'US 68  RAMP B MASTER'!V35</f>
        <v>0</v>
      </c>
      <c r="W34" s="3"/>
      <c r="X34" s="344">
        <f>'US 68  RAMP B MASTER'!A80</f>
        <v>789.540200257732</v>
      </c>
      <c r="Y34" s="345"/>
      <c r="Z34" s="401" t="str">
        <f>'US 68  RAMP B MASTER'!C80</f>
        <v>254:1</v>
      </c>
      <c r="AA34" s="402"/>
      <c r="AB34" s="197">
        <f>'US 68  RAMP B MASTER'!E80</f>
        <v>-0.2712247422680411</v>
      </c>
      <c r="AC34" s="198"/>
      <c r="AD34" s="197">
        <f>'US 68  RAMP B MASTER'!G80</f>
        <v>-0.01695154639175257</v>
      </c>
      <c r="AE34" s="198"/>
      <c r="AF34" s="38">
        <f>'US 68  RAMP B MASTER'!I80</f>
        <v>16</v>
      </c>
      <c r="AG34" s="152">
        <f>'US 68  RAMP B MASTER'!J80</f>
        <v>79275</v>
      </c>
      <c r="AH34" s="344">
        <f>'US 68  RAMP B MASTER'!K80</f>
        <v>789.811425</v>
      </c>
      <c r="AI34" s="345"/>
      <c r="AJ34" s="39"/>
      <c r="AK34" s="197"/>
      <c r="AL34" s="198"/>
      <c r="AM34" s="197"/>
      <c r="AN34" s="198"/>
      <c r="AO34" s="391"/>
      <c r="AP34" s="392"/>
      <c r="AQ34" s="344"/>
      <c r="AR34" s="345"/>
      <c r="AS34" s="151">
        <f>'US 68  RAMP B MASTER'!V80</f>
        <v>0</v>
      </c>
    </row>
    <row r="35" spans="1:45" s="7" customFormat="1" ht="12.75" customHeight="1">
      <c r="A35" s="344">
        <f>'US 68  RAMP B MASTER'!A36</f>
        <v>785.3894525566918</v>
      </c>
      <c r="B35" s="345"/>
      <c r="C35" s="365" t="str">
        <f>'US 68  RAMP B MASTER'!C36</f>
        <v>525:1</v>
      </c>
      <c r="D35" s="345"/>
      <c r="E35" s="197">
        <f>'US 68  RAMP B MASTER'!E36</f>
        <v>0.6194525566918682</v>
      </c>
      <c r="F35" s="198"/>
      <c r="G35" s="197">
        <f>'US 68  RAMP B MASTER'!G36</f>
        <v>0.03871578479324176</v>
      </c>
      <c r="H35" s="198"/>
      <c r="I35" s="38">
        <f>'US 68  RAMP B MASTER'!I36</f>
        <v>16</v>
      </c>
      <c r="J35" s="152">
        <f>'US 68  RAMP B MASTER'!J36</f>
        <v>78300</v>
      </c>
      <c r="K35" s="344">
        <f>'US 68  RAMP B MASTER'!K36</f>
        <v>784.77</v>
      </c>
      <c r="L35" s="345"/>
      <c r="M35" s="39"/>
      <c r="N35" s="197"/>
      <c r="O35" s="198"/>
      <c r="P35" s="197"/>
      <c r="Q35" s="198"/>
      <c r="R35" s="391"/>
      <c r="S35" s="392"/>
      <c r="T35" s="344"/>
      <c r="U35" s="345"/>
      <c r="V35" s="151">
        <f>'US 68  RAMP B MASTER'!V36</f>
        <v>0</v>
      </c>
      <c r="W35" s="3"/>
      <c r="X35" s="344">
        <f>'US 68  RAMP B MASTER'!A81</f>
        <v>789.5568190721649</v>
      </c>
      <c r="Y35" s="345"/>
      <c r="Z35" s="401" t="str">
        <f>'US 68  RAMP B MASTER'!C81</f>
        <v>254:1</v>
      </c>
      <c r="AA35" s="402"/>
      <c r="AB35" s="197">
        <f>'US 68  RAMP B MASTER'!E81</f>
        <v>-0.3314309278350514</v>
      </c>
      <c r="AC35" s="198"/>
      <c r="AD35" s="197">
        <f>'US 68  RAMP B MASTER'!G81</f>
        <v>-0.020714432989690713</v>
      </c>
      <c r="AE35" s="198"/>
      <c r="AF35" s="38">
        <f>'US 68  RAMP B MASTER'!I81</f>
        <v>16</v>
      </c>
      <c r="AG35" s="152">
        <f>'US 68  RAMP B MASTER'!J81</f>
        <v>79300</v>
      </c>
      <c r="AH35" s="344">
        <f>'US 68  RAMP B MASTER'!K81</f>
        <v>789.88825</v>
      </c>
      <c r="AI35" s="345"/>
      <c r="AJ35" s="39"/>
      <c r="AK35" s="197"/>
      <c r="AL35" s="198"/>
      <c r="AM35" s="197"/>
      <c r="AN35" s="198"/>
      <c r="AO35" s="391"/>
      <c r="AP35" s="392"/>
      <c r="AQ35" s="344"/>
      <c r="AR35" s="345"/>
      <c r="AS35" s="151">
        <f>'US 68  RAMP B MASTER'!V81</f>
        <v>0</v>
      </c>
    </row>
    <row r="36" spans="1:45" s="7" customFormat="1" ht="12.75" customHeight="1">
      <c r="A36" s="344">
        <f>'US 68  RAMP B MASTER'!A37</f>
        <v>785.3416813250333</v>
      </c>
      <c r="B36" s="345"/>
      <c r="C36" s="365" t="str">
        <f>'US 68  RAMP B MASTER'!C37</f>
        <v>525:1</v>
      </c>
      <c r="D36" s="345"/>
      <c r="E36" s="197">
        <f>'US 68  RAMP B MASTER'!E37</f>
        <v>0.5091813250333505</v>
      </c>
      <c r="F36" s="198"/>
      <c r="G36" s="197">
        <f>'US 68  RAMP B MASTER'!G37</f>
        <v>0.0318238328145844</v>
      </c>
      <c r="H36" s="198"/>
      <c r="I36" s="38">
        <f>'US 68  RAMP B MASTER'!I37</f>
        <v>16</v>
      </c>
      <c r="J36" s="152">
        <f>'US 68  RAMP B MASTER'!J37</f>
        <v>78325</v>
      </c>
      <c r="K36" s="344">
        <f>'US 68  RAMP B MASTER'!K37</f>
        <v>784.8325</v>
      </c>
      <c r="L36" s="345"/>
      <c r="M36" s="39"/>
      <c r="N36" s="197"/>
      <c r="O36" s="198"/>
      <c r="P36" s="197"/>
      <c r="Q36" s="198"/>
      <c r="R36" s="391"/>
      <c r="S36" s="392"/>
      <c r="T36" s="344"/>
      <c r="U36" s="345"/>
      <c r="V36" s="151">
        <f>'US 68  RAMP B MASTER'!V37</f>
        <v>0</v>
      </c>
      <c r="W36" s="3"/>
      <c r="X36" s="344">
        <f>'US 68  RAMP B MASTER'!A82</f>
        <v>789.5734378865978</v>
      </c>
      <c r="Y36" s="345"/>
      <c r="Z36" s="401" t="str">
        <f>'US 68  RAMP B MASTER'!C82</f>
        <v>254:1</v>
      </c>
      <c r="AA36" s="402"/>
      <c r="AB36" s="197">
        <f>'US 68  RAMP B MASTER'!E82</f>
        <v>-0.3916371134020617</v>
      </c>
      <c r="AC36" s="198"/>
      <c r="AD36" s="197">
        <f>'US 68  RAMP B MASTER'!G82</f>
        <v>-0.024477319587628856</v>
      </c>
      <c r="AE36" s="198"/>
      <c r="AF36" s="38">
        <f>'US 68  RAMP B MASTER'!I82</f>
        <v>16</v>
      </c>
      <c r="AG36" s="152">
        <f>'US 68  RAMP B MASTER'!J82</f>
        <v>79325</v>
      </c>
      <c r="AH36" s="344">
        <f>'US 68  RAMP B MASTER'!K82</f>
        <v>789.965075</v>
      </c>
      <c r="AI36" s="345"/>
      <c r="AJ36" s="39"/>
      <c r="AK36" s="197"/>
      <c r="AL36" s="198"/>
      <c r="AM36" s="197"/>
      <c r="AN36" s="198"/>
      <c r="AO36" s="391"/>
      <c r="AP36" s="392"/>
      <c r="AQ36" s="344"/>
      <c r="AR36" s="345"/>
      <c r="AS36" s="151">
        <f>'US 68  RAMP B MASTER'!V82</f>
        <v>0</v>
      </c>
    </row>
    <row r="37" spans="1:45" s="7" customFormat="1" ht="12.75" customHeight="1">
      <c r="A37" s="344">
        <f>'US 68  RAMP B MASTER'!A38</f>
        <v>785.3331971542908</v>
      </c>
      <c r="B37" s="345"/>
      <c r="C37" s="365" t="str">
        <f>'US 68  RAMP B MASTER'!C38</f>
        <v>525:1</v>
      </c>
      <c r="D37" s="345"/>
      <c r="E37" s="197">
        <f>'US 68  RAMP B MASTER'!E38</f>
        <v>0.48959715429078743</v>
      </c>
      <c r="F37" s="198"/>
      <c r="G37" s="197">
        <f>'US 68  RAMP B MASTER'!G38</f>
        <v>0.030599822143174214</v>
      </c>
      <c r="H37" s="198"/>
      <c r="I37" s="38">
        <f>'US 68  RAMP B MASTER'!I38</f>
        <v>16</v>
      </c>
      <c r="J37" s="153">
        <f>'US 68  RAMP B MASTER'!J38</f>
        <v>78329.44</v>
      </c>
      <c r="K37" s="344">
        <f>'US 68  RAMP B MASTER'!K38</f>
        <v>784.8436</v>
      </c>
      <c r="L37" s="345"/>
      <c r="M37" s="39"/>
      <c r="N37" s="197"/>
      <c r="O37" s="198"/>
      <c r="P37" s="197"/>
      <c r="Q37" s="198"/>
      <c r="R37" s="391"/>
      <c r="S37" s="392"/>
      <c r="T37" s="344"/>
      <c r="U37" s="345"/>
      <c r="V37" s="151" t="str">
        <f>'US 68  RAMP B MASTER'!V38</f>
        <v>PT</v>
      </c>
      <c r="W37" s="3"/>
      <c r="X37" s="344">
        <f>'US 68  RAMP B MASTER'!A83</f>
        <v>789.5900567010309</v>
      </c>
      <c r="Y37" s="345"/>
      <c r="Z37" s="401" t="str">
        <f>'US 68  RAMP B MASTER'!C83</f>
        <v>254:1</v>
      </c>
      <c r="AA37" s="402"/>
      <c r="AB37" s="197">
        <f>'US 68  RAMP B MASTER'!E83</f>
        <v>-0.451843298969072</v>
      </c>
      <c r="AC37" s="198"/>
      <c r="AD37" s="197">
        <f>'US 68  RAMP B MASTER'!G83</f>
        <v>-0.028240206185567</v>
      </c>
      <c r="AE37" s="198"/>
      <c r="AF37" s="38">
        <f>'US 68  RAMP B MASTER'!I83</f>
        <v>16</v>
      </c>
      <c r="AG37" s="152">
        <f>'US 68  RAMP B MASTER'!J83</f>
        <v>79350</v>
      </c>
      <c r="AH37" s="344">
        <f>'US 68  RAMP B MASTER'!K83</f>
        <v>790.0418999999999</v>
      </c>
      <c r="AI37" s="345"/>
      <c r="AJ37" s="39"/>
      <c r="AK37" s="197"/>
      <c r="AL37" s="198"/>
      <c r="AM37" s="197"/>
      <c r="AN37" s="198"/>
      <c r="AO37" s="391"/>
      <c r="AP37" s="392"/>
      <c r="AQ37" s="344"/>
      <c r="AR37" s="345"/>
      <c r="AS37" s="151">
        <f>'US 68  RAMP B MASTER'!V83</f>
        <v>0</v>
      </c>
    </row>
    <row r="38" spans="1:45" s="7" customFormat="1" ht="12.75" customHeight="1">
      <c r="A38" s="344">
        <f>'US 68  RAMP B MASTER'!A39</f>
        <v>785.2939100933748</v>
      </c>
      <c r="B38" s="345"/>
      <c r="C38" s="365" t="str">
        <f>'US 68  RAMP B MASTER'!C39</f>
        <v>525:1</v>
      </c>
      <c r="D38" s="345"/>
      <c r="E38" s="197">
        <f>'US 68  RAMP B MASTER'!E39</f>
        <v>0.39891009337483274</v>
      </c>
      <c r="F38" s="198"/>
      <c r="G38" s="197">
        <f>'US 68  RAMP B MASTER'!G39</f>
        <v>0.024931880835927046</v>
      </c>
      <c r="H38" s="198"/>
      <c r="I38" s="38">
        <f>'US 68  RAMP B MASTER'!I39</f>
        <v>16</v>
      </c>
      <c r="J38" s="152">
        <f>'US 68  RAMP B MASTER'!J39</f>
        <v>78350</v>
      </c>
      <c r="K38" s="344">
        <f>'US 68  RAMP B MASTER'!K39</f>
        <v>784.895</v>
      </c>
      <c r="L38" s="345"/>
      <c r="M38" s="39"/>
      <c r="N38" s="197"/>
      <c r="O38" s="198"/>
      <c r="P38" s="197"/>
      <c r="Q38" s="198"/>
      <c r="R38" s="391"/>
      <c r="S38" s="392"/>
      <c r="T38" s="344"/>
      <c r="U38" s="345"/>
      <c r="V38" s="151">
        <f>'US 68  RAMP B MASTER'!V39</f>
        <v>0</v>
      </c>
      <c r="W38" s="3"/>
      <c r="X38" s="344">
        <f>'US 68  RAMP B MASTER'!A84</f>
        <v>789.6066755154638</v>
      </c>
      <c r="Y38" s="345"/>
      <c r="Z38" s="401" t="str">
        <f>'US 68  RAMP B MASTER'!C84</f>
        <v>254:1</v>
      </c>
      <c r="AA38" s="402"/>
      <c r="AB38" s="197">
        <f>'US 68  RAMP B MASTER'!E84</f>
        <v>-0.5120494845360823</v>
      </c>
      <c r="AC38" s="198"/>
      <c r="AD38" s="197">
        <f>'US 68  RAMP B MASTER'!G84</f>
        <v>-0.032003092783505147</v>
      </c>
      <c r="AE38" s="198"/>
      <c r="AF38" s="38">
        <f>'US 68  RAMP B MASTER'!I84</f>
        <v>16</v>
      </c>
      <c r="AG38" s="152">
        <f>'US 68  RAMP B MASTER'!J84</f>
        <v>79375</v>
      </c>
      <c r="AH38" s="344">
        <f>'US 68  RAMP B MASTER'!K84</f>
        <v>790.1187249999999</v>
      </c>
      <c r="AI38" s="345"/>
      <c r="AJ38" s="39"/>
      <c r="AK38" s="197"/>
      <c r="AL38" s="198"/>
      <c r="AM38" s="197"/>
      <c r="AN38" s="198"/>
      <c r="AO38" s="201"/>
      <c r="AP38" s="202"/>
      <c r="AQ38" s="344"/>
      <c r="AR38" s="345"/>
      <c r="AS38" s="151">
        <f>'US 68  RAMP B MASTER'!V84</f>
        <v>0</v>
      </c>
    </row>
    <row r="39" spans="1:45" s="7" customFormat="1" ht="12.75" customHeight="1">
      <c r="A39" s="344">
        <f>'US 68  RAMP B MASTER'!A40</f>
        <v>785.259725</v>
      </c>
      <c r="B39" s="345"/>
      <c r="C39" s="365" t="str">
        <f>'US 68  RAMP B MASTER'!C40</f>
        <v>525:1</v>
      </c>
      <c r="D39" s="345"/>
      <c r="E39" s="197">
        <f>'US 68  RAMP B MASTER'!E40</f>
        <v>0.32</v>
      </c>
      <c r="F39" s="198"/>
      <c r="G39" s="197">
        <f>'US 68  RAMP B MASTER'!G40</f>
        <v>0.02</v>
      </c>
      <c r="H39" s="198"/>
      <c r="I39" s="38">
        <f>'US 68  RAMP B MASTER'!I40</f>
        <v>16</v>
      </c>
      <c r="J39" s="153">
        <f>'US 68  RAMP B MASTER'!J40</f>
        <v>78367.89</v>
      </c>
      <c r="K39" s="344">
        <f>'US 68  RAMP B MASTER'!K40</f>
        <v>784.939725</v>
      </c>
      <c r="L39" s="345"/>
      <c r="M39" s="39"/>
      <c r="N39" s="197"/>
      <c r="O39" s="198"/>
      <c r="P39" s="197"/>
      <c r="Q39" s="198"/>
      <c r="R39" s="391"/>
      <c r="S39" s="392"/>
      <c r="T39" s="344"/>
      <c r="U39" s="345"/>
      <c r="V39" s="151">
        <f>'US 68  RAMP B MASTER'!V40</f>
        <v>0</v>
      </c>
      <c r="W39" s="3"/>
      <c r="X39" s="344">
        <f>'US 68  RAMP B MASTER'!A85</f>
        <v>789.6232943298968</v>
      </c>
      <c r="Y39" s="345"/>
      <c r="Z39" s="401" t="str">
        <f>'US 68  RAMP B MASTER'!C85</f>
        <v>254:1</v>
      </c>
      <c r="AA39" s="402"/>
      <c r="AB39" s="197">
        <f>'US 68  RAMP B MASTER'!E85</f>
        <v>-0.5722556701030928</v>
      </c>
      <c r="AC39" s="198"/>
      <c r="AD39" s="197">
        <f>'US 68  RAMP B MASTER'!G85</f>
        <v>-0.0357659793814433</v>
      </c>
      <c r="AE39" s="198"/>
      <c r="AF39" s="38">
        <f>'US 68  RAMP B MASTER'!I85</f>
        <v>16</v>
      </c>
      <c r="AG39" s="152">
        <f>'US 68  RAMP B MASTER'!J85</f>
        <v>79400</v>
      </c>
      <c r="AH39" s="344">
        <f>'US 68  RAMP B MASTER'!K85</f>
        <v>790.1955499999999</v>
      </c>
      <c r="AI39" s="345"/>
      <c r="AJ39" s="39"/>
      <c r="AK39" s="197"/>
      <c r="AL39" s="198"/>
      <c r="AM39" s="197"/>
      <c r="AN39" s="198"/>
      <c r="AO39" s="201"/>
      <c r="AP39" s="202"/>
      <c r="AQ39" s="344"/>
      <c r="AR39" s="345"/>
      <c r="AS39" s="151">
        <f>'US 68  RAMP B MASTER'!V85</f>
        <v>0</v>
      </c>
    </row>
    <row r="40" spans="1:45" s="7" customFormat="1" ht="12.75" customHeight="1">
      <c r="A40" s="344">
        <f>'US 68  RAMP B MASTER'!A41</f>
        <v>785.2775</v>
      </c>
      <c r="B40" s="345"/>
      <c r="C40" s="365">
        <f>'US 68  RAMP B MASTER'!C41</f>
        <v>0</v>
      </c>
      <c r="D40" s="345"/>
      <c r="E40" s="197">
        <f>'US 68  RAMP B MASTER'!E41</f>
        <v>0.32</v>
      </c>
      <c r="F40" s="198"/>
      <c r="G40" s="197">
        <f>'US 68  RAMP B MASTER'!G41</f>
        <v>0.02</v>
      </c>
      <c r="H40" s="198"/>
      <c r="I40" s="38">
        <f>'US 68  RAMP B MASTER'!I41</f>
        <v>16</v>
      </c>
      <c r="J40" s="152">
        <f>'US 68  RAMP B MASTER'!J41</f>
        <v>78375</v>
      </c>
      <c r="K40" s="344">
        <f>'US 68  RAMP B MASTER'!K41</f>
        <v>784.9575</v>
      </c>
      <c r="L40" s="345"/>
      <c r="M40" s="39"/>
      <c r="N40" s="197"/>
      <c r="O40" s="198"/>
      <c r="P40" s="197"/>
      <c r="Q40" s="198"/>
      <c r="R40" s="391"/>
      <c r="S40" s="392"/>
      <c r="T40" s="344"/>
      <c r="U40" s="345"/>
      <c r="V40" s="151">
        <f>'US 68  RAMP B MASTER'!V41</f>
        <v>0</v>
      </c>
      <c r="W40" s="3"/>
      <c r="X40" s="344">
        <f>'US 68  RAMP B MASTER'!A86</f>
        <v>789.6399131443297</v>
      </c>
      <c r="Y40" s="345"/>
      <c r="Z40" s="401" t="str">
        <f>'US 68  RAMP B MASTER'!C86</f>
        <v>254:1</v>
      </c>
      <c r="AA40" s="402"/>
      <c r="AB40" s="197">
        <f>'US 68  RAMP B MASTER'!E86</f>
        <v>-0.6324618556701029</v>
      </c>
      <c r="AC40" s="198"/>
      <c r="AD40" s="197">
        <f>'US 68  RAMP B MASTER'!G86</f>
        <v>-0.03952886597938143</v>
      </c>
      <c r="AE40" s="198"/>
      <c r="AF40" s="38">
        <f>'US 68  RAMP B MASTER'!I86</f>
        <v>16</v>
      </c>
      <c r="AG40" s="152">
        <f>'US 68  RAMP B MASTER'!J86</f>
        <v>79425</v>
      </c>
      <c r="AH40" s="344">
        <f>'US 68  RAMP B MASTER'!K86</f>
        <v>790.2723749999999</v>
      </c>
      <c r="AI40" s="345"/>
      <c r="AJ40" s="39"/>
      <c r="AK40" s="197"/>
      <c r="AL40" s="198"/>
      <c r="AM40" s="197"/>
      <c r="AN40" s="198"/>
      <c r="AO40" s="201"/>
      <c r="AP40" s="202"/>
      <c r="AQ40" s="344"/>
      <c r="AR40" s="345"/>
      <c r="AS40" s="151">
        <f>'US 68  RAMP B MASTER'!V86</f>
        <v>0</v>
      </c>
    </row>
    <row r="41" spans="1:45" s="7" customFormat="1" ht="12.75" customHeight="1">
      <c r="A41" s="344">
        <f>'US 68  RAMP B MASTER'!A42</f>
        <v>785.34</v>
      </c>
      <c r="B41" s="345"/>
      <c r="C41" s="365">
        <f>'US 68  RAMP B MASTER'!C42</f>
        <v>0</v>
      </c>
      <c r="D41" s="345"/>
      <c r="E41" s="197">
        <f>'US 68  RAMP B MASTER'!E42</f>
        <v>0.32</v>
      </c>
      <c r="F41" s="198"/>
      <c r="G41" s="197">
        <f>'US 68  RAMP B MASTER'!G42</f>
        <v>0.02</v>
      </c>
      <c r="H41" s="198"/>
      <c r="I41" s="38">
        <f>'US 68  RAMP B MASTER'!I42</f>
        <v>16</v>
      </c>
      <c r="J41" s="152">
        <f>'US 68  RAMP B MASTER'!J42</f>
        <v>78400</v>
      </c>
      <c r="K41" s="344">
        <f>'US 68  RAMP B MASTER'!K42</f>
        <v>785.02</v>
      </c>
      <c r="L41" s="345"/>
      <c r="M41" s="39"/>
      <c r="N41" s="197"/>
      <c r="O41" s="198"/>
      <c r="P41" s="197"/>
      <c r="Q41" s="198"/>
      <c r="R41" s="391"/>
      <c r="S41" s="392"/>
      <c r="T41" s="344"/>
      <c r="U41" s="345"/>
      <c r="V41" s="151">
        <f>'US 68  RAMP B MASTER'!V42</f>
        <v>0</v>
      </c>
      <c r="W41" s="3"/>
      <c r="X41" s="344">
        <f>'US 68  RAMP B MASTER'!A87</f>
        <v>789.6565319587629</v>
      </c>
      <c r="Y41" s="345"/>
      <c r="Z41" s="401" t="str">
        <f>'US 68  RAMP B MASTER'!C87</f>
        <v>254:1</v>
      </c>
      <c r="AA41" s="402"/>
      <c r="AB41" s="197">
        <f>'US 68  RAMP B MASTER'!E87</f>
        <v>-0.6926680412371131</v>
      </c>
      <c r="AC41" s="198"/>
      <c r="AD41" s="197">
        <f>'US 68  RAMP B MASTER'!G87</f>
        <v>-0.04329175257731957</v>
      </c>
      <c r="AE41" s="198"/>
      <c r="AF41" s="38">
        <f>'US 68  RAMP B MASTER'!I87</f>
        <v>16</v>
      </c>
      <c r="AG41" s="152">
        <f>'US 68  RAMP B MASTER'!J87</f>
        <v>79450</v>
      </c>
      <c r="AH41" s="344">
        <f>'US 68  RAMP B MASTER'!K87</f>
        <v>790.3492</v>
      </c>
      <c r="AI41" s="345"/>
      <c r="AJ41" s="39"/>
      <c r="AK41" s="197"/>
      <c r="AL41" s="198"/>
      <c r="AM41" s="197"/>
      <c r="AN41" s="198"/>
      <c r="AO41" s="201"/>
      <c r="AP41" s="202"/>
      <c r="AQ41" s="344"/>
      <c r="AR41" s="345"/>
      <c r="AS41" s="151">
        <f>'US 68  RAMP B MASTER'!V87</f>
        <v>0</v>
      </c>
    </row>
    <row r="42" spans="1:45" s="7" customFormat="1" ht="12.75" customHeight="1">
      <c r="A42" s="344">
        <f>'US 68  RAMP B MASTER'!A43</f>
        <v>785.4150000000001</v>
      </c>
      <c r="B42" s="345"/>
      <c r="C42" s="365">
        <f>'US 68  RAMP B MASTER'!C43</f>
        <v>0</v>
      </c>
      <c r="D42" s="345"/>
      <c r="E42" s="197">
        <f>'US 68  RAMP B MASTER'!E43</f>
        <v>0.32</v>
      </c>
      <c r="F42" s="198"/>
      <c r="G42" s="197">
        <f>'US 68  RAMP B MASTER'!G43</f>
        <v>0.02</v>
      </c>
      <c r="H42" s="198"/>
      <c r="I42" s="38">
        <f>'US 68  RAMP B MASTER'!I43</f>
        <v>16</v>
      </c>
      <c r="J42" s="152">
        <f>'US 68  RAMP B MASTER'!J43</f>
        <v>78425</v>
      </c>
      <c r="K42" s="344">
        <f>'US 68  RAMP B MASTER'!K43</f>
        <v>785.095</v>
      </c>
      <c r="L42" s="345"/>
      <c r="M42" s="39"/>
      <c r="N42" s="197"/>
      <c r="O42" s="198"/>
      <c r="P42" s="197"/>
      <c r="Q42" s="198"/>
      <c r="R42" s="391"/>
      <c r="S42" s="392"/>
      <c r="T42" s="344"/>
      <c r="U42" s="345"/>
      <c r="V42" s="151">
        <f>'US 68  RAMP B MASTER'!V43</f>
        <v>0</v>
      </c>
      <c r="W42" s="3"/>
      <c r="X42" s="344">
        <f>'US 68  RAMP B MASTER'!A88</f>
        <v>789.6731507731959</v>
      </c>
      <c r="Y42" s="345"/>
      <c r="Z42" s="401" t="str">
        <f>'US 68  RAMP B MASTER'!C88</f>
        <v>254:1</v>
      </c>
      <c r="AA42" s="402"/>
      <c r="AB42" s="197">
        <f>'US 68  RAMP B MASTER'!E88</f>
        <v>-0.7528742268041235</v>
      </c>
      <c r="AC42" s="198"/>
      <c r="AD42" s="197">
        <f>'US 68  RAMP B MASTER'!G88</f>
        <v>-0.04705463917525772</v>
      </c>
      <c r="AE42" s="198"/>
      <c r="AF42" s="38">
        <f>'US 68  RAMP B MASTER'!I88</f>
        <v>16</v>
      </c>
      <c r="AG42" s="152">
        <f>'US 68  RAMP B MASTER'!J88</f>
        <v>79475</v>
      </c>
      <c r="AH42" s="344">
        <f>'US 68  RAMP B MASTER'!K88</f>
        <v>790.426025</v>
      </c>
      <c r="AI42" s="345"/>
      <c r="AJ42" s="39"/>
      <c r="AK42" s="197"/>
      <c r="AL42" s="198"/>
      <c r="AM42" s="197"/>
      <c r="AN42" s="198"/>
      <c r="AO42" s="201"/>
      <c r="AP42" s="202"/>
      <c r="AQ42" s="344"/>
      <c r="AR42" s="345"/>
      <c r="AS42" s="151">
        <f>'US 68  RAMP B MASTER'!V88</f>
        <v>0</v>
      </c>
    </row>
    <row r="43" spans="1:45" s="7" customFormat="1" ht="12.75" customHeight="1">
      <c r="A43" s="344">
        <f>'US 68  RAMP B MASTER'!A44</f>
        <v>785.49</v>
      </c>
      <c r="B43" s="345"/>
      <c r="C43" s="365">
        <f>'US 68  RAMP B MASTER'!C44</f>
        <v>0</v>
      </c>
      <c r="D43" s="345"/>
      <c r="E43" s="197">
        <f>'US 68  RAMP B MASTER'!E44</f>
        <v>0.32</v>
      </c>
      <c r="F43" s="198"/>
      <c r="G43" s="197">
        <f>'US 68  RAMP B MASTER'!G44</f>
        <v>0.02</v>
      </c>
      <c r="H43" s="198"/>
      <c r="I43" s="38">
        <f>'US 68  RAMP B MASTER'!I44</f>
        <v>16</v>
      </c>
      <c r="J43" s="152">
        <f>'US 68  RAMP B MASTER'!J44</f>
        <v>78450</v>
      </c>
      <c r="K43" s="344">
        <f>'US 68  RAMP B MASTER'!K44</f>
        <v>785.17</v>
      </c>
      <c r="L43" s="345"/>
      <c r="M43" s="39"/>
      <c r="N43" s="197"/>
      <c r="O43" s="198"/>
      <c r="P43" s="197"/>
      <c r="Q43" s="198"/>
      <c r="R43" s="391"/>
      <c r="S43" s="392"/>
      <c r="T43" s="344"/>
      <c r="U43" s="345"/>
      <c r="V43" s="151">
        <f>'US 68  RAMP B MASTER'!V44</f>
        <v>0</v>
      </c>
      <c r="W43" s="3"/>
      <c r="X43" s="344">
        <f>'US 68  RAMP B MASTER'!A89</f>
        <v>789.6897695876288</v>
      </c>
      <c r="Y43" s="345"/>
      <c r="Z43" s="401" t="str">
        <f>'US 68  RAMP B MASTER'!C89</f>
        <v>254:1</v>
      </c>
      <c r="AA43" s="402"/>
      <c r="AB43" s="197">
        <f>'US 68  RAMP B MASTER'!E89</f>
        <v>-0.8130804123711337</v>
      </c>
      <c r="AC43" s="198"/>
      <c r="AD43" s="197">
        <f>'US 68  RAMP B MASTER'!G89</f>
        <v>-0.05081752577319586</v>
      </c>
      <c r="AE43" s="198"/>
      <c r="AF43" s="38">
        <f>'US 68  RAMP B MASTER'!I89</f>
        <v>16</v>
      </c>
      <c r="AG43" s="152">
        <f>'US 68  RAMP B MASTER'!J89</f>
        <v>79500</v>
      </c>
      <c r="AH43" s="344">
        <f>'US 68  RAMP B MASTER'!K89</f>
        <v>790.50285</v>
      </c>
      <c r="AI43" s="345"/>
      <c r="AJ43" s="39"/>
      <c r="AK43" s="197"/>
      <c r="AL43" s="198"/>
      <c r="AM43" s="197"/>
      <c r="AN43" s="198"/>
      <c r="AO43" s="201"/>
      <c r="AP43" s="202"/>
      <c r="AQ43" s="344"/>
      <c r="AR43" s="345"/>
      <c r="AS43" s="151">
        <f>'US 68  RAMP B MASTER'!V89</f>
        <v>0</v>
      </c>
    </row>
    <row r="44" spans="1:45" s="7" customFormat="1" ht="12.75" customHeight="1">
      <c r="A44" s="344">
        <f>'US 68  RAMP B MASTER'!A45</f>
        <v>785.565</v>
      </c>
      <c r="B44" s="345"/>
      <c r="C44" s="365">
        <f>'US 68  RAMP B MASTER'!C45</f>
        <v>0</v>
      </c>
      <c r="D44" s="345"/>
      <c r="E44" s="197">
        <f>'US 68  RAMP B MASTER'!E45</f>
        <v>0.32</v>
      </c>
      <c r="F44" s="198"/>
      <c r="G44" s="197">
        <f>'US 68  RAMP B MASTER'!G45</f>
        <v>0.02</v>
      </c>
      <c r="H44" s="198"/>
      <c r="I44" s="38">
        <f>'US 68  RAMP B MASTER'!I45</f>
        <v>16</v>
      </c>
      <c r="J44" s="152">
        <f>'US 68  RAMP B MASTER'!J45</f>
        <v>78475</v>
      </c>
      <c r="K44" s="344">
        <f>'US 68  RAMP B MASTER'!K45</f>
        <v>785.245</v>
      </c>
      <c r="L44" s="345"/>
      <c r="M44" s="39"/>
      <c r="N44" s="197"/>
      <c r="O44" s="198"/>
      <c r="P44" s="197"/>
      <c r="Q44" s="198"/>
      <c r="R44" s="391"/>
      <c r="S44" s="392"/>
      <c r="T44" s="344"/>
      <c r="U44" s="345"/>
      <c r="V44" s="151">
        <f>'US 68  RAMP B MASTER'!V45</f>
        <v>0</v>
      </c>
      <c r="W44" s="3"/>
      <c r="X44" s="344">
        <f>'US 68  RAMP B MASTER'!A90</f>
        <v>789.6994085</v>
      </c>
      <c r="Y44" s="345"/>
      <c r="Z44" s="401" t="str">
        <f>'US 68  RAMP B MASTER'!C90</f>
        <v>254:1</v>
      </c>
      <c r="AA44" s="402"/>
      <c r="AB44" s="197">
        <f>'US 68  RAMP B MASTER'!E90</f>
        <v>-0.8479999999999999</v>
      </c>
      <c r="AC44" s="198"/>
      <c r="AD44" s="197">
        <f>'US 68  RAMP B MASTER'!G90</f>
        <v>-0.05299999999999999</v>
      </c>
      <c r="AE44" s="198"/>
      <c r="AF44" s="38">
        <f>'US 68  RAMP B MASTER'!I90</f>
        <v>16</v>
      </c>
      <c r="AG44" s="153">
        <f>'US 68  RAMP B MASTER'!J90</f>
        <v>79514.5</v>
      </c>
      <c r="AH44" s="344">
        <f>'US 68  RAMP B MASTER'!K90</f>
        <v>790.5474085</v>
      </c>
      <c r="AI44" s="345"/>
      <c r="AJ44" s="39"/>
      <c r="AK44" s="197"/>
      <c r="AL44" s="198"/>
      <c r="AM44" s="197"/>
      <c r="AN44" s="198"/>
      <c r="AO44" s="201"/>
      <c r="AP44" s="202"/>
      <c r="AQ44" s="344"/>
      <c r="AR44" s="345"/>
      <c r="AS44" s="151" t="str">
        <f>'US 68  RAMP B MASTER'!V90</f>
        <v>SC / FS</v>
      </c>
    </row>
    <row r="45" spans="1:45" s="7" customFormat="1" ht="12.75" customHeight="1">
      <c r="A45" s="344">
        <f>'US 68  RAMP B MASTER'!A46</f>
        <v>785.64</v>
      </c>
      <c r="B45" s="345"/>
      <c r="C45" s="365">
        <f>'US 68  RAMP B MASTER'!C46</f>
        <v>0</v>
      </c>
      <c r="D45" s="345"/>
      <c r="E45" s="197">
        <f>'US 68  RAMP B MASTER'!E46</f>
        <v>0.32</v>
      </c>
      <c r="F45" s="198"/>
      <c r="G45" s="197">
        <f>'US 68  RAMP B MASTER'!G46</f>
        <v>0.02</v>
      </c>
      <c r="H45" s="198"/>
      <c r="I45" s="38">
        <f>'US 68  RAMP B MASTER'!I46</f>
        <v>16</v>
      </c>
      <c r="J45" s="152">
        <f>'US 68  RAMP B MASTER'!J46</f>
        <v>78500</v>
      </c>
      <c r="K45" s="344">
        <f>'US 68  RAMP B MASTER'!K46</f>
        <v>785.3199999999999</v>
      </c>
      <c r="L45" s="345"/>
      <c r="M45" s="39"/>
      <c r="N45" s="197"/>
      <c r="O45" s="198"/>
      <c r="P45" s="197"/>
      <c r="Q45" s="198"/>
      <c r="R45" s="391"/>
      <c r="S45" s="392"/>
      <c r="T45" s="344"/>
      <c r="U45" s="345"/>
      <c r="V45" s="151">
        <f>'US 68  RAMP B MASTER'!V46</f>
        <v>0</v>
      </c>
      <c r="W45" s="3"/>
      <c r="X45" s="344">
        <f>'US 68  RAMP B MASTER'!A91</f>
        <v>789.731675</v>
      </c>
      <c r="Y45" s="345"/>
      <c r="Z45" s="401">
        <f>'US 68  RAMP B MASTER'!C91</f>
        <v>0</v>
      </c>
      <c r="AA45" s="402"/>
      <c r="AB45" s="197">
        <f>'US 68  RAMP B MASTER'!E91</f>
        <v>-0.848</v>
      </c>
      <c r="AC45" s="198"/>
      <c r="AD45" s="197">
        <f>'US 68  RAMP B MASTER'!G91</f>
        <v>-0.053</v>
      </c>
      <c r="AE45" s="198"/>
      <c r="AF45" s="38">
        <f>'US 68  RAMP B MASTER'!I91</f>
        <v>16</v>
      </c>
      <c r="AG45" s="152">
        <f>'US 68  RAMP B MASTER'!J91</f>
        <v>79525</v>
      </c>
      <c r="AH45" s="344">
        <f>'US 68  RAMP B MASTER'!K91</f>
        <v>790.579675</v>
      </c>
      <c r="AI45" s="345"/>
      <c r="AJ45" s="39"/>
      <c r="AK45" s="197"/>
      <c r="AL45" s="198"/>
      <c r="AM45" s="197"/>
      <c r="AN45" s="198"/>
      <c r="AO45" s="201"/>
      <c r="AP45" s="202"/>
      <c r="AQ45" s="344"/>
      <c r="AR45" s="345"/>
      <c r="AS45" s="151">
        <f>'US 68  RAMP B MASTER'!V91</f>
        <v>0</v>
      </c>
    </row>
    <row r="46" spans="1:45" s="7" customFormat="1" ht="12.75" customHeight="1">
      <c r="A46" s="344"/>
      <c r="B46" s="345"/>
      <c r="C46" s="359"/>
      <c r="D46" s="202"/>
      <c r="E46" s="197"/>
      <c r="F46" s="198"/>
      <c r="G46" s="197"/>
      <c r="H46" s="198"/>
      <c r="I46" s="39"/>
      <c r="J46" s="144"/>
      <c r="K46" s="344"/>
      <c r="L46" s="345"/>
      <c r="M46" s="39"/>
      <c r="N46" s="197"/>
      <c r="O46" s="198"/>
      <c r="P46" s="197"/>
      <c r="Q46" s="198"/>
      <c r="R46" s="391"/>
      <c r="S46" s="392"/>
      <c r="T46" s="344"/>
      <c r="U46" s="345"/>
      <c r="V46" s="40"/>
      <c r="W46" s="3"/>
      <c r="X46" s="344">
        <f>'US 68  RAMP B MASTER'!A92</f>
        <v>789.8085</v>
      </c>
      <c r="Y46" s="345"/>
      <c r="Z46" s="401">
        <f>'US 68  RAMP B MASTER'!C92</f>
        <v>0</v>
      </c>
      <c r="AA46" s="402"/>
      <c r="AB46" s="197">
        <f>'US 68  RAMP B MASTER'!E92</f>
        <v>-0.848</v>
      </c>
      <c r="AC46" s="198"/>
      <c r="AD46" s="197">
        <f>'US 68  RAMP B MASTER'!G92</f>
        <v>-0.053</v>
      </c>
      <c r="AE46" s="198"/>
      <c r="AF46" s="38">
        <f>'US 68  RAMP B MASTER'!I92</f>
        <v>16</v>
      </c>
      <c r="AG46" s="152">
        <f>'US 68  RAMP B MASTER'!J92</f>
        <v>79550</v>
      </c>
      <c r="AH46" s="344">
        <f>'US 68  RAMP B MASTER'!K92</f>
        <v>790.6564999999999</v>
      </c>
      <c r="AI46" s="345"/>
      <c r="AJ46" s="39"/>
      <c r="AK46" s="197"/>
      <c r="AL46" s="198"/>
      <c r="AM46" s="197"/>
      <c r="AN46" s="198"/>
      <c r="AO46" s="201"/>
      <c r="AP46" s="202"/>
      <c r="AQ46" s="344"/>
      <c r="AR46" s="345"/>
      <c r="AS46" s="151">
        <f>'US 68  RAMP B MASTER'!V92</f>
        <v>0</v>
      </c>
    </row>
    <row r="47" spans="1:45" s="7" customFormat="1" ht="12.75" customHeight="1">
      <c r="A47" s="344"/>
      <c r="B47" s="345"/>
      <c r="C47" s="359"/>
      <c r="D47" s="202"/>
      <c r="E47" s="197"/>
      <c r="F47" s="198"/>
      <c r="G47" s="197"/>
      <c r="H47" s="198"/>
      <c r="I47" s="39"/>
      <c r="J47" s="34"/>
      <c r="K47" s="344"/>
      <c r="L47" s="345"/>
      <c r="M47" s="39"/>
      <c r="N47" s="197"/>
      <c r="O47" s="198"/>
      <c r="P47" s="197"/>
      <c r="Q47" s="198"/>
      <c r="R47" s="389"/>
      <c r="S47" s="392"/>
      <c r="T47" s="344"/>
      <c r="U47" s="345"/>
      <c r="V47" s="40"/>
      <c r="W47" s="3"/>
      <c r="X47" s="344">
        <f>'US 68  RAMP B MASTER'!A93</f>
        <v>789.885325</v>
      </c>
      <c r="Y47" s="345"/>
      <c r="Z47" s="401">
        <f>'US 68  RAMP B MASTER'!C93</f>
        <v>0</v>
      </c>
      <c r="AA47" s="402"/>
      <c r="AB47" s="197">
        <f>'US 68  RAMP B MASTER'!E93</f>
        <v>-0.848</v>
      </c>
      <c r="AC47" s="198"/>
      <c r="AD47" s="197">
        <f>'US 68  RAMP B MASTER'!G93</f>
        <v>-0.053</v>
      </c>
      <c r="AE47" s="198"/>
      <c r="AF47" s="38">
        <f>'US 68  RAMP B MASTER'!I93</f>
        <v>16</v>
      </c>
      <c r="AG47" s="152">
        <f>'US 68  RAMP B MASTER'!J93</f>
        <v>79575</v>
      </c>
      <c r="AH47" s="344">
        <f>'US 68  RAMP B MASTER'!K93</f>
        <v>790.7333249999999</v>
      </c>
      <c r="AI47" s="345"/>
      <c r="AJ47" s="39"/>
      <c r="AK47" s="197"/>
      <c r="AL47" s="198"/>
      <c r="AM47" s="197"/>
      <c r="AN47" s="198"/>
      <c r="AO47" s="201"/>
      <c r="AP47" s="202"/>
      <c r="AQ47" s="344"/>
      <c r="AR47" s="345"/>
      <c r="AS47" s="151">
        <f>'US 68  RAMP B MASTER'!V93</f>
        <v>0</v>
      </c>
    </row>
    <row r="48" spans="1:45" s="7" customFormat="1" ht="12.75" customHeight="1">
      <c r="A48" s="344"/>
      <c r="B48" s="345"/>
      <c r="C48" s="359"/>
      <c r="D48" s="202"/>
      <c r="E48" s="197"/>
      <c r="F48" s="198"/>
      <c r="G48" s="197"/>
      <c r="H48" s="198"/>
      <c r="I48" s="39"/>
      <c r="J48" s="34"/>
      <c r="K48" s="344"/>
      <c r="L48" s="345"/>
      <c r="M48" s="39"/>
      <c r="N48" s="197"/>
      <c r="O48" s="198"/>
      <c r="P48" s="197"/>
      <c r="Q48" s="198"/>
      <c r="R48" s="389"/>
      <c r="S48" s="392"/>
      <c r="T48" s="344"/>
      <c r="U48" s="345"/>
      <c r="V48" s="40"/>
      <c r="W48" s="3"/>
      <c r="X48" s="344">
        <f>'US 68  RAMP B MASTER'!A94</f>
        <v>789.96215</v>
      </c>
      <c r="Y48" s="345"/>
      <c r="Z48" s="401">
        <f>'US 68  RAMP B MASTER'!C94</f>
        <v>0</v>
      </c>
      <c r="AA48" s="402"/>
      <c r="AB48" s="197">
        <f>'US 68  RAMP B MASTER'!E94</f>
        <v>-0.848</v>
      </c>
      <c r="AC48" s="198"/>
      <c r="AD48" s="197">
        <f>'US 68  RAMP B MASTER'!G94</f>
        <v>-0.053</v>
      </c>
      <c r="AE48" s="198"/>
      <c r="AF48" s="38">
        <f>'US 68  RAMP B MASTER'!I94</f>
        <v>16</v>
      </c>
      <c r="AG48" s="152">
        <f>'US 68  RAMP B MASTER'!J94</f>
        <v>79600</v>
      </c>
      <c r="AH48" s="344">
        <f>'US 68  RAMP B MASTER'!K94</f>
        <v>790.8101499999999</v>
      </c>
      <c r="AI48" s="345"/>
      <c r="AJ48" s="39"/>
      <c r="AK48" s="205"/>
      <c r="AL48" s="202"/>
      <c r="AM48" s="205"/>
      <c r="AN48" s="202"/>
      <c r="AO48" s="205"/>
      <c r="AP48" s="202"/>
      <c r="AQ48" s="205"/>
      <c r="AR48" s="202"/>
      <c r="AS48" s="151">
        <f>'US 68  RAMP B MASTER'!V94</f>
        <v>0</v>
      </c>
    </row>
    <row r="49" spans="1:45" s="7" customFormat="1" ht="12.75" customHeight="1">
      <c r="A49" s="344"/>
      <c r="B49" s="345"/>
      <c r="C49" s="359"/>
      <c r="D49" s="202"/>
      <c r="E49" s="197"/>
      <c r="F49" s="198"/>
      <c r="G49" s="197"/>
      <c r="H49" s="198"/>
      <c r="I49" s="39"/>
      <c r="J49" s="34"/>
      <c r="K49" s="344"/>
      <c r="L49" s="345"/>
      <c r="M49" s="39"/>
      <c r="N49" s="197"/>
      <c r="O49" s="198"/>
      <c r="P49" s="197"/>
      <c r="Q49" s="198"/>
      <c r="R49" s="389"/>
      <c r="S49" s="392"/>
      <c r="T49" s="344"/>
      <c r="U49" s="345"/>
      <c r="V49" s="40"/>
      <c r="W49" s="3"/>
      <c r="X49" s="344">
        <f>'US 68  RAMP B MASTER'!A95</f>
        <v>790.0389749999999</v>
      </c>
      <c r="Y49" s="345"/>
      <c r="Z49" s="401">
        <f>'US 68  RAMP B MASTER'!C95</f>
        <v>0</v>
      </c>
      <c r="AA49" s="402"/>
      <c r="AB49" s="197">
        <f>'US 68  RAMP B MASTER'!E95</f>
        <v>-0.848</v>
      </c>
      <c r="AC49" s="198"/>
      <c r="AD49" s="197">
        <f>'US 68  RAMP B MASTER'!G95</f>
        <v>-0.053</v>
      </c>
      <c r="AE49" s="198"/>
      <c r="AF49" s="38">
        <f>'US 68  RAMP B MASTER'!I95</f>
        <v>16</v>
      </c>
      <c r="AG49" s="152">
        <f>'US 68  RAMP B MASTER'!J95</f>
        <v>79625</v>
      </c>
      <c r="AH49" s="344">
        <f>'US 68  RAMP B MASTER'!K95</f>
        <v>790.8869749999999</v>
      </c>
      <c r="AI49" s="345"/>
      <c r="AJ49" s="39"/>
      <c r="AK49" s="205"/>
      <c r="AL49" s="202"/>
      <c r="AM49" s="205"/>
      <c r="AN49" s="202"/>
      <c r="AO49" s="205"/>
      <c r="AP49" s="202"/>
      <c r="AQ49" s="205"/>
      <c r="AR49" s="202"/>
      <c r="AS49" s="151">
        <f>'US 68  RAMP B MASTER'!V95</f>
        <v>0</v>
      </c>
    </row>
    <row r="50" spans="1:45" s="7" customFormat="1" ht="12.75" customHeight="1">
      <c r="A50" s="344"/>
      <c r="B50" s="345"/>
      <c r="C50" s="359"/>
      <c r="D50" s="202"/>
      <c r="E50" s="197"/>
      <c r="F50" s="198"/>
      <c r="G50" s="197"/>
      <c r="H50" s="198"/>
      <c r="I50" s="39"/>
      <c r="J50" s="34"/>
      <c r="K50" s="344"/>
      <c r="L50" s="345"/>
      <c r="M50" s="39"/>
      <c r="N50" s="197"/>
      <c r="O50" s="198"/>
      <c r="P50" s="197"/>
      <c r="Q50" s="198"/>
      <c r="R50" s="389"/>
      <c r="S50" s="392"/>
      <c r="T50" s="344"/>
      <c r="U50" s="345"/>
      <c r="V50" s="40"/>
      <c r="W50" s="3"/>
      <c r="X50" s="344">
        <f>'US 68  RAMP B MASTER'!A96</f>
        <v>790.1158</v>
      </c>
      <c r="Y50" s="345"/>
      <c r="Z50" s="401">
        <f>'US 68  RAMP B MASTER'!C96</f>
        <v>0</v>
      </c>
      <c r="AA50" s="402"/>
      <c r="AB50" s="197">
        <f>'US 68  RAMP B MASTER'!E96</f>
        <v>-0.848</v>
      </c>
      <c r="AC50" s="198"/>
      <c r="AD50" s="197">
        <f>'US 68  RAMP B MASTER'!G96</f>
        <v>-0.053</v>
      </c>
      <c r="AE50" s="198"/>
      <c r="AF50" s="38">
        <f>'US 68  RAMP B MASTER'!I96</f>
        <v>16</v>
      </c>
      <c r="AG50" s="152">
        <f>'US 68  RAMP B MASTER'!J96</f>
        <v>79650</v>
      </c>
      <c r="AH50" s="344">
        <f>'US 68  RAMP B MASTER'!K96</f>
        <v>790.9638</v>
      </c>
      <c r="AI50" s="345"/>
      <c r="AJ50" s="39"/>
      <c r="AK50" s="205"/>
      <c r="AL50" s="202"/>
      <c r="AM50" s="205"/>
      <c r="AN50" s="202"/>
      <c r="AO50" s="205"/>
      <c r="AP50" s="202"/>
      <c r="AQ50" s="205"/>
      <c r="AR50" s="202"/>
      <c r="AS50" s="151">
        <f>'US 68  RAMP B MASTER'!V96</f>
        <v>0</v>
      </c>
    </row>
    <row r="51" spans="1:45" s="7" customFormat="1" ht="12.75" customHeight="1">
      <c r="A51" s="344"/>
      <c r="B51" s="345"/>
      <c r="C51" s="359"/>
      <c r="D51" s="202"/>
      <c r="E51" s="197"/>
      <c r="F51" s="198"/>
      <c r="G51" s="197"/>
      <c r="H51" s="198"/>
      <c r="I51" s="39"/>
      <c r="J51" s="34"/>
      <c r="K51" s="344"/>
      <c r="L51" s="345"/>
      <c r="M51" s="39"/>
      <c r="N51" s="197"/>
      <c r="O51" s="198"/>
      <c r="P51" s="197"/>
      <c r="Q51" s="198"/>
      <c r="R51" s="389"/>
      <c r="S51" s="392"/>
      <c r="T51" s="344"/>
      <c r="U51" s="345"/>
      <c r="V51" s="40"/>
      <c r="W51" s="3"/>
      <c r="X51" s="344">
        <f>'US 68  RAMP B MASTER'!A97</f>
        <v>790.192625</v>
      </c>
      <c r="Y51" s="345"/>
      <c r="Z51" s="401">
        <f>'US 68  RAMP B MASTER'!C97</f>
        <v>0</v>
      </c>
      <c r="AA51" s="402"/>
      <c r="AB51" s="197">
        <f>'US 68  RAMP B MASTER'!E97</f>
        <v>-0.848</v>
      </c>
      <c r="AC51" s="198"/>
      <c r="AD51" s="197">
        <f>'US 68  RAMP B MASTER'!G97</f>
        <v>-0.053</v>
      </c>
      <c r="AE51" s="198"/>
      <c r="AF51" s="38">
        <f>'US 68  RAMP B MASTER'!I97</f>
        <v>16</v>
      </c>
      <c r="AG51" s="152">
        <f>'US 68  RAMP B MASTER'!J97</f>
        <v>79675</v>
      </c>
      <c r="AH51" s="344">
        <f>'US 68  RAMP B MASTER'!K97</f>
        <v>791.040625</v>
      </c>
      <c r="AI51" s="345"/>
      <c r="AJ51" s="39"/>
      <c r="AK51" s="205"/>
      <c r="AL51" s="202"/>
      <c r="AM51" s="205"/>
      <c r="AN51" s="202"/>
      <c r="AO51" s="205"/>
      <c r="AP51" s="202"/>
      <c r="AQ51" s="205"/>
      <c r="AR51" s="202"/>
      <c r="AS51" s="151">
        <f>'US 68  RAMP B MASTER'!V97</f>
        <v>0</v>
      </c>
    </row>
    <row r="52" spans="1:45" s="7" customFormat="1" ht="12.75" customHeight="1">
      <c r="A52" s="344"/>
      <c r="B52" s="345"/>
      <c r="C52" s="359"/>
      <c r="D52" s="202"/>
      <c r="E52" s="197"/>
      <c r="F52" s="198"/>
      <c r="G52" s="197"/>
      <c r="H52" s="198"/>
      <c r="I52" s="39"/>
      <c r="J52" s="34"/>
      <c r="K52" s="344"/>
      <c r="L52" s="345"/>
      <c r="M52" s="39"/>
      <c r="N52" s="197"/>
      <c r="O52" s="198"/>
      <c r="P52" s="197"/>
      <c r="Q52" s="198"/>
      <c r="R52" s="389"/>
      <c r="S52" s="392"/>
      <c r="T52" s="344"/>
      <c r="U52" s="345"/>
      <c r="V52" s="40"/>
      <c r="W52" s="3"/>
      <c r="X52" s="344">
        <f>'US 68  RAMP B MASTER'!A98</f>
        <v>790.26945</v>
      </c>
      <c r="Y52" s="345"/>
      <c r="Z52" s="401">
        <f>'US 68  RAMP B MASTER'!C98</f>
        <v>0</v>
      </c>
      <c r="AA52" s="402"/>
      <c r="AB52" s="197">
        <f>'US 68  RAMP B MASTER'!E98</f>
        <v>-0.848</v>
      </c>
      <c r="AC52" s="198"/>
      <c r="AD52" s="197">
        <f>'US 68  RAMP B MASTER'!G98</f>
        <v>-0.053</v>
      </c>
      <c r="AE52" s="198"/>
      <c r="AF52" s="38">
        <f>'US 68  RAMP B MASTER'!I98</f>
        <v>16</v>
      </c>
      <c r="AG52" s="152">
        <f>'US 68  RAMP B MASTER'!J98</f>
        <v>79700</v>
      </c>
      <c r="AH52" s="344">
        <f>'US 68  RAMP B MASTER'!K98</f>
        <v>791.11745</v>
      </c>
      <c r="AI52" s="345"/>
      <c r="AJ52" s="39"/>
      <c r="AK52" s="205"/>
      <c r="AL52" s="202"/>
      <c r="AM52" s="205"/>
      <c r="AN52" s="202"/>
      <c r="AO52" s="205"/>
      <c r="AP52" s="202"/>
      <c r="AQ52" s="205"/>
      <c r="AR52" s="202"/>
      <c r="AS52" s="151">
        <f>'US 68  RAMP B MASTER'!V98</f>
        <v>0</v>
      </c>
    </row>
    <row r="53" spans="1:45" s="7" customFormat="1" ht="12.75" customHeight="1">
      <c r="A53" s="344"/>
      <c r="B53" s="345"/>
      <c r="C53" s="359"/>
      <c r="D53" s="202"/>
      <c r="E53" s="197"/>
      <c r="F53" s="198"/>
      <c r="G53" s="197"/>
      <c r="H53" s="198"/>
      <c r="I53" s="39"/>
      <c r="J53" s="34"/>
      <c r="K53" s="344"/>
      <c r="L53" s="345"/>
      <c r="M53" s="39"/>
      <c r="N53" s="197"/>
      <c r="O53" s="198"/>
      <c r="P53" s="197"/>
      <c r="Q53" s="198"/>
      <c r="R53" s="389"/>
      <c r="S53" s="392"/>
      <c r="T53" s="344"/>
      <c r="U53" s="345"/>
      <c r="V53" s="40"/>
      <c r="W53" s="3"/>
      <c r="X53" s="344">
        <f>'US 68  RAMP B MASTER'!A99</f>
        <v>790.3081524691258</v>
      </c>
      <c r="Y53" s="345"/>
      <c r="Z53" s="401" t="str">
        <f>'US 68  RAMP B MASTER'!C99</f>
        <v>254:1</v>
      </c>
      <c r="AA53" s="402"/>
      <c r="AB53" s="197">
        <f>'US 68  RAMP B MASTER'!E99</f>
        <v>-0.848</v>
      </c>
      <c r="AC53" s="198"/>
      <c r="AD53" s="197">
        <f>'US 68  RAMP B MASTER'!G99</f>
        <v>-0.053</v>
      </c>
      <c r="AE53" s="198"/>
      <c r="AF53" s="38">
        <f>'US 68  RAMP B MASTER'!I99</f>
        <v>16</v>
      </c>
      <c r="AG53" s="153">
        <f>'US 68  RAMP B MASTER'!J99</f>
        <v>79712.17</v>
      </c>
      <c r="AH53" s="344">
        <f>'US 68  RAMP B MASTER'!K99</f>
        <v>791.1561524691258</v>
      </c>
      <c r="AI53" s="345"/>
      <c r="AJ53" s="39"/>
      <c r="AK53" s="205"/>
      <c r="AL53" s="202"/>
      <c r="AM53" s="205"/>
      <c r="AN53" s="202"/>
      <c r="AO53" s="205"/>
      <c r="AP53" s="202"/>
      <c r="AQ53" s="205"/>
      <c r="AR53" s="202"/>
      <c r="AS53" s="151" t="str">
        <f>'US 68  RAMP B MASTER'!V99</f>
        <v>CS / FS</v>
      </c>
    </row>
    <row r="54" spans="1:45" s="7" customFormat="1" ht="12.75" customHeight="1">
      <c r="A54" s="344"/>
      <c r="B54" s="345"/>
      <c r="C54" s="359"/>
      <c r="D54" s="202"/>
      <c r="E54" s="197"/>
      <c r="F54" s="198"/>
      <c r="G54" s="197"/>
      <c r="H54" s="198"/>
      <c r="I54" s="39"/>
      <c r="J54" s="34"/>
      <c r="K54" s="344"/>
      <c r="L54" s="345"/>
      <c r="M54" s="39"/>
      <c r="N54" s="197"/>
      <c r="O54" s="198"/>
      <c r="P54" s="197"/>
      <c r="Q54" s="198"/>
      <c r="R54" s="389"/>
      <c r="S54" s="392"/>
      <c r="T54" s="344"/>
      <c r="U54" s="345"/>
      <c r="V54" s="40"/>
      <c r="W54" s="3"/>
      <c r="X54" s="344">
        <f>'US 68  RAMP B MASTER'!A100</f>
        <v>790.4027802539932</v>
      </c>
      <c r="Y54" s="345"/>
      <c r="Z54" s="401" t="str">
        <f>'US 68  RAMP B MASTER'!C100</f>
        <v>254:1</v>
      </c>
      <c r="AA54" s="402"/>
      <c r="AB54" s="197">
        <f>'US 68  RAMP B MASTER'!E100</f>
        <v>-0.7974806835066797</v>
      </c>
      <c r="AC54" s="198"/>
      <c r="AD54" s="197">
        <f>'US 68  RAMP B MASTER'!G100</f>
        <v>-0.04984254271916748</v>
      </c>
      <c r="AE54" s="198"/>
      <c r="AF54" s="38">
        <f>'US 68  RAMP B MASTER'!I100</f>
        <v>16</v>
      </c>
      <c r="AG54" s="152">
        <f>'US 68  RAMP B MASTER'!J100</f>
        <v>79725</v>
      </c>
      <c r="AH54" s="344">
        <f>'US 68  RAMP B MASTER'!K100</f>
        <v>791.2002609374999</v>
      </c>
      <c r="AI54" s="345"/>
      <c r="AJ54" s="39"/>
      <c r="AK54" s="205"/>
      <c r="AL54" s="202"/>
      <c r="AM54" s="205"/>
      <c r="AN54" s="202"/>
      <c r="AO54" s="205"/>
      <c r="AP54" s="202"/>
      <c r="AQ54" s="205"/>
      <c r="AR54" s="202"/>
      <c r="AS54" s="151">
        <f>'US 68  RAMP B MASTER'!V100</f>
        <v>0</v>
      </c>
    </row>
    <row r="55" spans="1:45" s="7" customFormat="1" ht="12.75" customHeight="1">
      <c r="A55" s="344"/>
      <c r="B55" s="345"/>
      <c r="C55" s="359"/>
      <c r="D55" s="202"/>
      <c r="E55" s="197"/>
      <c r="F55" s="198"/>
      <c r="G55" s="197"/>
      <c r="H55" s="198"/>
      <c r="I55" s="39"/>
      <c r="J55" s="34"/>
      <c r="K55" s="344"/>
      <c r="L55" s="345"/>
      <c r="M55" s="39"/>
      <c r="N55" s="197"/>
      <c r="O55" s="198"/>
      <c r="P55" s="197"/>
      <c r="Q55" s="198"/>
      <c r="R55" s="389"/>
      <c r="S55" s="392"/>
      <c r="T55" s="344"/>
      <c r="U55" s="345"/>
      <c r="V55" s="40"/>
      <c r="W55" s="3"/>
      <c r="X55" s="344">
        <f>'US 68  RAMP B MASTER'!A101</f>
        <v>790.5964528881872</v>
      </c>
      <c r="Y55" s="345"/>
      <c r="Z55" s="401" t="str">
        <f>'US 68  RAMP B MASTER'!C101</f>
        <v>254:1</v>
      </c>
      <c r="AA55" s="402"/>
      <c r="AB55" s="197">
        <f>'US 68  RAMP B MASTER'!E101</f>
        <v>-0.6990408618127721</v>
      </c>
      <c r="AC55" s="198"/>
      <c r="AD55" s="197">
        <f>'US 68  RAMP B MASTER'!G101</f>
        <v>-0.04369005386329826</v>
      </c>
      <c r="AE55" s="198"/>
      <c r="AF55" s="38">
        <f>'US 68  RAMP B MASTER'!I101</f>
        <v>16</v>
      </c>
      <c r="AG55" s="152">
        <f>'US 68  RAMP B MASTER'!J101</f>
        <v>79750</v>
      </c>
      <c r="AH55" s="344">
        <f>'US 68  RAMP B MASTER'!K101</f>
        <v>791.29549375</v>
      </c>
      <c r="AI55" s="345"/>
      <c r="AJ55" s="39"/>
      <c r="AK55" s="205"/>
      <c r="AL55" s="202"/>
      <c r="AM55" s="205"/>
      <c r="AN55" s="202"/>
      <c r="AO55" s="205"/>
      <c r="AP55" s="202"/>
      <c r="AQ55" s="205"/>
      <c r="AR55" s="202"/>
      <c r="AS55" s="151">
        <f>'US 68  RAMP B MASTER'!V101</f>
        <v>0</v>
      </c>
    </row>
    <row r="56" spans="1:45" s="7" customFormat="1" ht="12.75" customHeight="1">
      <c r="A56" s="344"/>
      <c r="B56" s="345"/>
      <c r="C56" s="359"/>
      <c r="D56" s="202"/>
      <c r="E56" s="197"/>
      <c r="F56" s="198"/>
      <c r="G56" s="197"/>
      <c r="H56" s="198"/>
      <c r="I56" s="39"/>
      <c r="J56" s="34"/>
      <c r="K56" s="344"/>
      <c r="L56" s="345"/>
      <c r="M56" s="39"/>
      <c r="N56" s="197"/>
      <c r="O56" s="198"/>
      <c r="P56" s="197"/>
      <c r="Q56" s="198"/>
      <c r="R56" s="389"/>
      <c r="S56" s="392"/>
      <c r="T56" s="344"/>
      <c r="U56" s="345"/>
      <c r="V56" s="40"/>
      <c r="W56" s="3"/>
      <c r="X56" s="344">
        <f>'US 68  RAMP B MASTER'!A102</f>
        <v>790.8023973973811</v>
      </c>
      <c r="Y56" s="345"/>
      <c r="Z56" s="401" t="str">
        <f>'US 68  RAMP B MASTER'!C102</f>
        <v>254:1</v>
      </c>
      <c r="AA56" s="402"/>
      <c r="AB56" s="197">
        <f>'US 68  RAMP B MASTER'!E102</f>
        <v>-0.6006010401188645</v>
      </c>
      <c r="AC56" s="198"/>
      <c r="AD56" s="197">
        <f>'US 68  RAMP B MASTER'!G102</f>
        <v>-0.03753756500742903</v>
      </c>
      <c r="AE56" s="198"/>
      <c r="AF56" s="38">
        <f>'US 68  RAMP B MASTER'!I102</f>
        <v>16</v>
      </c>
      <c r="AG56" s="152">
        <f>'US 68  RAMP B MASTER'!J102</f>
        <v>79775</v>
      </c>
      <c r="AH56" s="344">
        <f>'US 68  RAMP B MASTER'!K102</f>
        <v>791.4029984375</v>
      </c>
      <c r="AI56" s="345"/>
      <c r="AJ56" s="39"/>
      <c r="AK56" s="205"/>
      <c r="AL56" s="202"/>
      <c r="AM56" s="205"/>
      <c r="AN56" s="202"/>
      <c r="AO56" s="205"/>
      <c r="AP56" s="202"/>
      <c r="AQ56" s="205"/>
      <c r="AR56" s="202"/>
      <c r="AS56" s="151">
        <f>'US 68  RAMP B MASTER'!V102</f>
        <v>0</v>
      </c>
    </row>
    <row r="57" spans="1:45" s="7" customFormat="1" ht="12.75" customHeight="1">
      <c r="A57" s="344"/>
      <c r="B57" s="345"/>
      <c r="C57" s="359"/>
      <c r="D57" s="202"/>
      <c r="E57" s="197"/>
      <c r="F57" s="198"/>
      <c r="G57" s="197"/>
      <c r="H57" s="198"/>
      <c r="I57" s="39"/>
      <c r="J57" s="34"/>
      <c r="K57" s="344"/>
      <c r="L57" s="345"/>
      <c r="M57" s="39"/>
      <c r="N57" s="197"/>
      <c r="O57" s="198"/>
      <c r="P57" s="197"/>
      <c r="Q57" s="198"/>
      <c r="R57" s="391"/>
      <c r="S57" s="392"/>
      <c r="T57" s="344"/>
      <c r="U57" s="345"/>
      <c r="V57" s="40"/>
      <c r="W57" s="3"/>
      <c r="X57" s="344">
        <f>'US 68  RAMP B MASTER'!A103</f>
        <v>791.0206137815751</v>
      </c>
      <c r="Y57" s="345"/>
      <c r="Z57" s="401" t="str">
        <f>'US 68  RAMP B MASTER'!C103</f>
        <v>254:1</v>
      </c>
      <c r="AA57" s="402"/>
      <c r="AB57" s="197">
        <f>'US 68  RAMP B MASTER'!E103</f>
        <v>-0.5021612184249569</v>
      </c>
      <c r="AC57" s="198"/>
      <c r="AD57" s="197">
        <f>'US 68  RAMP B MASTER'!G103</f>
        <v>-0.031385076151559804</v>
      </c>
      <c r="AE57" s="198"/>
      <c r="AF57" s="38">
        <f>'US 68  RAMP B MASTER'!I103</f>
        <v>16</v>
      </c>
      <c r="AG57" s="152">
        <f>'US 68  RAMP B MASTER'!J103</f>
        <v>79800</v>
      </c>
      <c r="AH57" s="344">
        <f>'US 68  RAMP B MASTER'!K103</f>
        <v>791.522775</v>
      </c>
      <c r="AI57" s="345"/>
      <c r="AJ57" s="39"/>
      <c r="AK57" s="205"/>
      <c r="AL57" s="202"/>
      <c r="AM57" s="205"/>
      <c r="AN57" s="202"/>
      <c r="AO57" s="205"/>
      <c r="AP57" s="202"/>
      <c r="AQ57" s="205"/>
      <c r="AR57" s="202"/>
      <c r="AS57" s="151">
        <f>'US 68  RAMP B MASTER'!V103</f>
        <v>0</v>
      </c>
    </row>
    <row r="58" spans="1:45" s="7" customFormat="1" ht="12.75" customHeight="1">
      <c r="A58" s="344"/>
      <c r="B58" s="345"/>
      <c r="C58" s="359"/>
      <c r="D58" s="202"/>
      <c r="E58" s="197"/>
      <c r="F58" s="198"/>
      <c r="G58" s="197"/>
      <c r="H58" s="198"/>
      <c r="I58" s="39"/>
      <c r="J58" s="34"/>
      <c r="K58" s="344"/>
      <c r="L58" s="345"/>
      <c r="M58" s="39"/>
      <c r="N58" s="197"/>
      <c r="O58" s="198"/>
      <c r="P58" s="197"/>
      <c r="Q58" s="198"/>
      <c r="R58" s="391"/>
      <c r="S58" s="392"/>
      <c r="T58" s="344"/>
      <c r="U58" s="345"/>
      <c r="V58" s="40"/>
      <c r="W58" s="3"/>
      <c r="X58" s="344">
        <f>'US 68  RAMP B MASTER'!A104</f>
        <v>791.251102040769</v>
      </c>
      <c r="Y58" s="345"/>
      <c r="Z58" s="401" t="str">
        <f>'US 68  RAMP B MASTER'!C104</f>
        <v>254:1</v>
      </c>
      <c r="AA58" s="402"/>
      <c r="AB58" s="197">
        <f>'US 68  RAMP B MASTER'!E104</f>
        <v>-0.4037213967310493</v>
      </c>
      <c r="AC58" s="198"/>
      <c r="AD58" s="197">
        <f>'US 68  RAMP B MASTER'!G104</f>
        <v>-0.02523258729569058</v>
      </c>
      <c r="AE58" s="198"/>
      <c r="AF58" s="38">
        <f>'US 68  RAMP B MASTER'!I104</f>
        <v>16</v>
      </c>
      <c r="AG58" s="152">
        <f>'US 68  RAMP B MASTER'!J104</f>
        <v>79825</v>
      </c>
      <c r="AH58" s="344">
        <f>'US 68  RAMP B MASTER'!K104</f>
        <v>791.6548234375</v>
      </c>
      <c r="AI58" s="345"/>
      <c r="AJ58" s="39"/>
      <c r="AK58" s="205"/>
      <c r="AL58" s="202"/>
      <c r="AM58" s="205"/>
      <c r="AN58" s="202"/>
      <c r="AO58" s="205"/>
      <c r="AP58" s="202"/>
      <c r="AQ58" s="205"/>
      <c r="AR58" s="202"/>
      <c r="AS58" s="151">
        <f>'US 68  RAMP B MASTER'!V104</f>
        <v>0</v>
      </c>
    </row>
    <row r="59" spans="1:45" s="7" customFormat="1" ht="12.75" customHeight="1">
      <c r="A59" s="344"/>
      <c r="B59" s="345"/>
      <c r="C59" s="359"/>
      <c r="D59" s="202"/>
      <c r="E59" s="197"/>
      <c r="F59" s="198"/>
      <c r="G59" s="197"/>
      <c r="H59" s="198"/>
      <c r="I59" s="39"/>
      <c r="J59" s="34"/>
      <c r="K59" s="344"/>
      <c r="L59" s="345"/>
      <c r="M59" s="39"/>
      <c r="N59" s="197"/>
      <c r="O59" s="198"/>
      <c r="P59" s="197"/>
      <c r="Q59" s="198"/>
      <c r="R59" s="391"/>
      <c r="S59" s="392"/>
      <c r="T59" s="344"/>
      <c r="U59" s="345"/>
      <c r="V59" s="40"/>
      <c r="W59" s="3"/>
      <c r="X59" s="344">
        <f>'US 68  RAMP B MASTER'!A105</f>
        <v>791.4938621749628</v>
      </c>
      <c r="Y59" s="345"/>
      <c r="Z59" s="401" t="str">
        <f>'US 68  RAMP B MASTER'!C105</f>
        <v>254:1</v>
      </c>
      <c r="AA59" s="402"/>
      <c r="AB59" s="197">
        <f>'US 68  RAMP B MASTER'!E105</f>
        <v>-0.3052815750371417</v>
      </c>
      <c r="AC59" s="198"/>
      <c r="AD59" s="197">
        <f>'US 68  RAMP B MASTER'!G105</f>
        <v>-0.019080098439821357</v>
      </c>
      <c r="AE59" s="198"/>
      <c r="AF59" s="38">
        <f>'US 68  RAMP B MASTER'!I105</f>
        <v>16</v>
      </c>
      <c r="AG59" s="152">
        <f>'US 68  RAMP B MASTER'!J105</f>
        <v>79850</v>
      </c>
      <c r="AH59" s="344">
        <f>'US 68  RAMP B MASTER'!K105</f>
        <v>791.79914375</v>
      </c>
      <c r="AI59" s="345"/>
      <c r="AJ59" s="39"/>
      <c r="AK59" s="205"/>
      <c r="AL59" s="202"/>
      <c r="AM59" s="205"/>
      <c r="AN59" s="202"/>
      <c r="AO59" s="205"/>
      <c r="AP59" s="202"/>
      <c r="AQ59" s="205"/>
      <c r="AR59" s="202"/>
      <c r="AS59" s="151">
        <f>'US 68  RAMP B MASTER'!V105</f>
        <v>0</v>
      </c>
    </row>
    <row r="60" spans="1:45" s="7" customFormat="1" ht="12.75" customHeight="1">
      <c r="A60" s="344"/>
      <c r="B60" s="345"/>
      <c r="C60" s="359"/>
      <c r="D60" s="202"/>
      <c r="E60" s="197"/>
      <c r="F60" s="198"/>
      <c r="G60" s="197"/>
      <c r="H60" s="198"/>
      <c r="I60" s="39"/>
      <c r="J60" s="34"/>
      <c r="K60" s="344"/>
      <c r="L60" s="345"/>
      <c r="M60" s="39"/>
      <c r="N60" s="197"/>
      <c r="O60" s="198"/>
      <c r="P60" s="197"/>
      <c r="Q60" s="198"/>
      <c r="R60" s="391"/>
      <c r="S60" s="392"/>
      <c r="T60" s="344"/>
      <c r="U60" s="345"/>
      <c r="V60" s="40"/>
      <c r="W60" s="3"/>
      <c r="X60" s="344">
        <f>'US 68  RAMP B MASTER'!A106</f>
        <v>791.6200482247193</v>
      </c>
      <c r="Y60" s="345"/>
      <c r="Z60" s="401" t="str">
        <f>'US 68  RAMP B MASTER'!C106</f>
        <v>254:1</v>
      </c>
      <c r="AA60" s="402"/>
      <c r="AB60" s="197">
        <f>'US 68  RAMP B MASTER'!E106</f>
        <v>-0.25598291233281667</v>
      </c>
      <c r="AC60" s="198"/>
      <c r="AD60" s="197">
        <f>'US 68  RAMP B MASTER'!G106</f>
        <v>-0.015998932020801042</v>
      </c>
      <c r="AE60" s="198"/>
      <c r="AF60" s="38">
        <f>'US 68  RAMP B MASTER'!I106</f>
        <v>16</v>
      </c>
      <c r="AG60" s="152">
        <f>'US 68  RAMP B MASTER'!J106</f>
        <v>79862.52</v>
      </c>
      <c r="AH60" s="344">
        <f>'US 68  RAMP B MASTER'!K106</f>
        <v>791.8760311370521</v>
      </c>
      <c r="AI60" s="345"/>
      <c r="AJ60" s="39"/>
      <c r="AK60" s="205"/>
      <c r="AL60" s="202"/>
      <c r="AM60" s="205"/>
      <c r="AN60" s="202"/>
      <c r="AO60" s="205"/>
      <c r="AP60" s="202"/>
      <c r="AQ60" s="205"/>
      <c r="AR60" s="202"/>
      <c r="AS60" s="151">
        <f>'US 68  RAMP B MASTER'!V106</f>
        <v>0</v>
      </c>
    </row>
    <row r="61" spans="1:45" s="7" customFormat="1" ht="12.75" customHeight="1">
      <c r="A61" s="344"/>
      <c r="B61" s="345"/>
      <c r="C61" s="359"/>
      <c r="D61" s="202"/>
      <c r="E61" s="197"/>
      <c r="F61" s="198"/>
      <c r="G61" s="197"/>
      <c r="H61" s="198"/>
      <c r="I61" s="39"/>
      <c r="J61" s="34"/>
      <c r="K61" s="344"/>
      <c r="L61" s="345"/>
      <c r="M61" s="39"/>
      <c r="N61" s="197"/>
      <c r="O61" s="198"/>
      <c r="P61" s="197"/>
      <c r="Q61" s="198"/>
      <c r="R61" s="391"/>
      <c r="S61" s="392"/>
      <c r="T61" s="344"/>
      <c r="U61" s="345"/>
      <c r="V61" s="40"/>
      <c r="W61" s="3"/>
      <c r="X61" s="344">
        <f>'US 68  RAMP B MASTER'!A107</f>
        <v>791.7488941841567</v>
      </c>
      <c r="Y61" s="345"/>
      <c r="Z61" s="401" t="str">
        <f>'US 68  RAMP B MASTER'!C107</f>
        <v>254:1</v>
      </c>
      <c r="AA61" s="402"/>
      <c r="AB61" s="197">
        <f>'US 68  RAMP B MASTER'!E107</f>
        <v>-0.20684175334323407</v>
      </c>
      <c r="AC61" s="198"/>
      <c r="AD61" s="197">
        <f>'US 68  RAMP B MASTER'!G107</f>
        <v>-0.01292760958395213</v>
      </c>
      <c r="AE61" s="198"/>
      <c r="AF61" s="38">
        <f>'US 68  RAMP B MASTER'!I107</f>
        <v>16</v>
      </c>
      <c r="AG61" s="152">
        <f>'US 68  RAMP B MASTER'!J107</f>
        <v>79875</v>
      </c>
      <c r="AH61" s="344">
        <f>'US 68  RAMP B MASTER'!K107</f>
        <v>791.9557359375</v>
      </c>
      <c r="AI61" s="345"/>
      <c r="AJ61" s="39"/>
      <c r="AK61" s="205"/>
      <c r="AL61" s="202"/>
      <c r="AM61" s="205"/>
      <c r="AN61" s="202"/>
      <c r="AO61" s="205"/>
      <c r="AP61" s="202"/>
      <c r="AQ61" s="205"/>
      <c r="AR61" s="202"/>
      <c r="AS61" s="151">
        <f>'US 68  RAMP B MASTER'!V107</f>
        <v>0</v>
      </c>
    </row>
    <row r="62" spans="1:45" s="7" customFormat="1" ht="12.75" customHeight="1">
      <c r="A62" s="344"/>
      <c r="B62" s="345"/>
      <c r="C62" s="359"/>
      <c r="D62" s="202"/>
      <c r="E62" s="197"/>
      <c r="F62" s="198"/>
      <c r="G62" s="197"/>
      <c r="H62" s="198"/>
      <c r="I62" s="39"/>
      <c r="J62" s="34"/>
      <c r="K62" s="344"/>
      <c r="L62" s="345"/>
      <c r="M62" s="39"/>
      <c r="N62" s="197"/>
      <c r="O62" s="198"/>
      <c r="P62" s="197"/>
      <c r="Q62" s="198"/>
      <c r="R62" s="391"/>
      <c r="S62" s="392"/>
      <c r="T62" s="344"/>
      <c r="U62" s="345"/>
      <c r="V62" s="40"/>
      <c r="W62" s="3"/>
      <c r="X62" s="344">
        <f>'US 68  RAMP B MASTER'!A108</f>
        <v>792.0161980683506</v>
      </c>
      <c r="Y62" s="345"/>
      <c r="Z62" s="401" t="str">
        <f>'US 68  RAMP B MASTER'!C108</f>
        <v>254:1</v>
      </c>
      <c r="AA62" s="402"/>
      <c r="AB62" s="197">
        <f>'US 68  RAMP B MASTER'!E108</f>
        <v>-0.10840193164932643</v>
      </c>
      <c r="AC62" s="198"/>
      <c r="AD62" s="197">
        <f>'US 68  RAMP B MASTER'!G108</f>
        <v>-0.006775120728082902</v>
      </c>
      <c r="AE62" s="198"/>
      <c r="AF62" s="38">
        <f>'US 68  RAMP B MASTER'!I108</f>
        <v>16</v>
      </c>
      <c r="AG62" s="152">
        <f>'US 68  RAMP B MASTER'!J108</f>
        <v>79900</v>
      </c>
      <c r="AH62" s="344">
        <f>'US 68  RAMP B MASTER'!K108</f>
        <v>792.1246</v>
      </c>
      <c r="AI62" s="345"/>
      <c r="AJ62" s="39"/>
      <c r="AK62" s="205"/>
      <c r="AL62" s="202"/>
      <c r="AM62" s="205"/>
      <c r="AN62" s="202"/>
      <c r="AO62" s="205"/>
      <c r="AP62" s="202"/>
      <c r="AQ62" s="205"/>
      <c r="AR62" s="202"/>
      <c r="AS62" s="151">
        <f>'US 68  RAMP B MASTER'!V108</f>
        <v>0</v>
      </c>
    </row>
    <row r="63" spans="1:45" s="7" customFormat="1" ht="12.75" customHeight="1">
      <c r="A63" s="344"/>
      <c r="B63" s="345"/>
      <c r="C63" s="359"/>
      <c r="D63" s="202"/>
      <c r="E63" s="197"/>
      <c r="F63" s="198"/>
      <c r="G63" s="197"/>
      <c r="H63" s="198"/>
      <c r="I63" s="39"/>
      <c r="J63" s="34"/>
      <c r="K63" s="344"/>
      <c r="L63" s="345"/>
      <c r="M63" s="39"/>
      <c r="N63" s="197"/>
      <c r="O63" s="198"/>
      <c r="P63" s="197"/>
      <c r="Q63" s="198"/>
      <c r="R63" s="391"/>
      <c r="S63" s="392"/>
      <c r="T63" s="344"/>
      <c r="U63" s="345"/>
      <c r="V63" s="40"/>
      <c r="W63" s="3"/>
      <c r="X63" s="344">
        <f>'US 68  RAMP B MASTER'!A109</f>
        <v>792.1492085735513</v>
      </c>
      <c r="Y63" s="345"/>
      <c r="Z63" s="401" t="str">
        <f>'US 68  RAMP B MASTER'!C109</f>
        <v>254:1</v>
      </c>
      <c r="AA63" s="402"/>
      <c r="AB63" s="197">
        <f>'US 68  RAMP B MASTER'!E109</f>
        <v>-0.060481426448739106</v>
      </c>
      <c r="AC63" s="198"/>
      <c r="AD63" s="197">
        <f>'US 68  RAMP B MASTER'!G109</f>
        <v>-0.003780089153046194</v>
      </c>
      <c r="AE63" s="198"/>
      <c r="AF63" s="38">
        <f>'US 68  RAMP B MASTER'!I109</f>
        <v>16</v>
      </c>
      <c r="AG63" s="153">
        <f>'US 68  RAMP B MASTER'!J109</f>
        <v>79912.17</v>
      </c>
      <c r="AH63" s="344">
        <f>'US 68  RAMP B MASTER'!K109</f>
        <v>792.20969</v>
      </c>
      <c r="AI63" s="345"/>
      <c r="AJ63" s="8"/>
      <c r="AK63" s="205"/>
      <c r="AL63" s="202"/>
      <c r="AM63" s="205"/>
      <c r="AN63" s="202"/>
      <c r="AO63" s="205"/>
      <c r="AP63" s="202"/>
      <c r="AQ63" s="205"/>
      <c r="AR63" s="202"/>
      <c r="AS63" s="151" t="str">
        <f>'US 68  RAMP B MASTER'!V109</f>
        <v>ST</v>
      </c>
    </row>
    <row r="64" spans="1:45" s="7" customFormat="1" ht="12.75" customHeight="1">
      <c r="A64" s="344"/>
      <c r="B64" s="345"/>
      <c r="C64" s="359"/>
      <c r="D64" s="202"/>
      <c r="E64" s="197"/>
      <c r="F64" s="198"/>
      <c r="G64" s="197"/>
      <c r="H64" s="198"/>
      <c r="I64" s="39"/>
      <c r="J64" s="34"/>
      <c r="K64" s="344"/>
      <c r="L64" s="345"/>
      <c r="M64" s="39"/>
      <c r="N64" s="197"/>
      <c r="O64" s="198"/>
      <c r="P64" s="197"/>
      <c r="Q64" s="198"/>
      <c r="R64" s="391"/>
      <c r="S64" s="392"/>
      <c r="T64" s="344"/>
      <c r="U64" s="345"/>
      <c r="V64" s="40"/>
      <c r="W64" s="3"/>
      <c r="X64" s="344">
        <f>'US 68  RAMP B MASTER'!A110</f>
        <v>792.2895378900446</v>
      </c>
      <c r="Y64" s="345"/>
      <c r="Z64" s="401" t="str">
        <f>'US 68  RAMP B MASTER'!C110</f>
        <v>254:1</v>
      </c>
      <c r="AA64" s="402"/>
      <c r="AB64" s="197">
        <f>'US 68  RAMP B MASTER'!E110</f>
        <v>-0.009962109955418796</v>
      </c>
      <c r="AC64" s="198"/>
      <c r="AD64" s="197">
        <f>'US 68  RAMP B MASTER'!G110</f>
        <v>-0.0006226318722136748</v>
      </c>
      <c r="AE64" s="198"/>
      <c r="AF64" s="38">
        <f>'US 68  RAMP B MASTER'!I110</f>
        <v>16</v>
      </c>
      <c r="AG64" s="152">
        <f>'US 68  RAMP B MASTER'!J110</f>
        <v>79925</v>
      </c>
      <c r="AH64" s="344">
        <f>'US 68  RAMP B MASTER'!K110</f>
        <v>792.2995</v>
      </c>
      <c r="AI64" s="345"/>
      <c r="AJ64" s="8"/>
      <c r="AK64" s="205"/>
      <c r="AL64" s="202"/>
      <c r="AM64" s="205"/>
      <c r="AN64" s="202"/>
      <c r="AO64" s="205"/>
      <c r="AP64" s="202"/>
      <c r="AQ64" s="205"/>
      <c r="AR64" s="202"/>
      <c r="AS64" s="151">
        <f>'US 68  RAMP B MASTER'!V110</f>
        <v>0</v>
      </c>
    </row>
    <row r="65" spans="1:45" s="7" customFormat="1" ht="12.75" customHeight="1">
      <c r="A65" s="344"/>
      <c r="B65" s="345"/>
      <c r="C65" s="359"/>
      <c r="D65" s="202"/>
      <c r="E65" s="197"/>
      <c r="F65" s="198"/>
      <c r="G65" s="197"/>
      <c r="H65" s="198"/>
      <c r="I65" s="39"/>
      <c r="J65" s="34"/>
      <c r="K65" s="344"/>
      <c r="L65" s="345"/>
      <c r="M65" s="39"/>
      <c r="N65" s="197"/>
      <c r="O65" s="198"/>
      <c r="P65" s="197"/>
      <c r="Q65" s="198"/>
      <c r="R65" s="391"/>
      <c r="S65" s="392"/>
      <c r="T65" s="344"/>
      <c r="U65" s="345"/>
      <c r="V65" s="40"/>
      <c r="W65" s="3"/>
      <c r="X65" s="344">
        <f>'US 68  RAMP B MASTER'!A111</f>
        <v>792.317226</v>
      </c>
      <c r="Y65" s="345"/>
      <c r="Z65" s="401" t="str">
        <f>'US 68  RAMP B MASTER'!C111</f>
        <v>254:1</v>
      </c>
      <c r="AA65" s="402"/>
      <c r="AB65" s="197">
        <f>'US 68  RAMP B MASTER'!E111</f>
        <v>1.6E-05</v>
      </c>
      <c r="AC65" s="198"/>
      <c r="AD65" s="197">
        <f>'US 68  RAMP B MASTER'!G111</f>
        <v>1E-06</v>
      </c>
      <c r="AE65" s="198"/>
      <c r="AF65" s="38">
        <f>'US 68  RAMP B MASTER'!I111</f>
        <v>16</v>
      </c>
      <c r="AG65" s="152">
        <f>'US 68  RAMP B MASTER'!J111</f>
        <v>79927.53</v>
      </c>
      <c r="AH65" s="344">
        <f>'US 68  RAMP B MASTER'!K111</f>
        <v>792.31721</v>
      </c>
      <c r="AI65" s="345"/>
      <c r="AJ65" s="8"/>
      <c r="AK65" s="205"/>
      <c r="AL65" s="202"/>
      <c r="AM65" s="205"/>
      <c r="AN65" s="202"/>
      <c r="AO65" s="205"/>
      <c r="AP65" s="202"/>
      <c r="AQ65" s="205"/>
      <c r="AR65" s="202"/>
      <c r="AS65" s="151">
        <f>'US 68  RAMP B MASTER'!V111</f>
        <v>0</v>
      </c>
    </row>
    <row r="66" spans="1:45" s="7" customFormat="1" ht="12.75" customHeight="1">
      <c r="A66" s="344"/>
      <c r="B66" s="345"/>
      <c r="C66" s="359"/>
      <c r="D66" s="202"/>
      <c r="E66" s="197"/>
      <c r="F66" s="198"/>
      <c r="G66" s="197"/>
      <c r="H66" s="198"/>
      <c r="I66" s="39"/>
      <c r="J66" s="34"/>
      <c r="K66" s="344"/>
      <c r="L66" s="345"/>
      <c r="M66" s="39"/>
      <c r="N66" s="197"/>
      <c r="O66" s="198"/>
      <c r="P66" s="197"/>
      <c r="Q66" s="198"/>
      <c r="R66" s="391"/>
      <c r="S66" s="392"/>
      <c r="T66" s="344"/>
      <c r="U66" s="345"/>
      <c r="V66" s="40"/>
      <c r="W66" s="3"/>
      <c r="X66" s="344"/>
      <c r="Y66" s="345"/>
      <c r="Z66" s="205"/>
      <c r="AA66" s="202"/>
      <c r="AB66" s="197"/>
      <c r="AC66" s="198"/>
      <c r="AD66" s="197"/>
      <c r="AE66" s="198"/>
      <c r="AF66" s="39"/>
      <c r="AG66" s="35"/>
      <c r="AH66" s="344"/>
      <c r="AI66" s="345"/>
      <c r="AJ66" s="8"/>
      <c r="AK66" s="205"/>
      <c r="AL66" s="202"/>
      <c r="AM66" s="205"/>
      <c r="AN66" s="202"/>
      <c r="AO66" s="205"/>
      <c r="AP66" s="202"/>
      <c r="AQ66" s="205"/>
      <c r="AR66" s="202"/>
      <c r="AS66" s="40"/>
    </row>
    <row r="67" spans="1:45" s="7" customFormat="1" ht="12.75" customHeight="1">
      <c r="A67" s="344"/>
      <c r="B67" s="345"/>
      <c r="C67" s="359"/>
      <c r="D67" s="202"/>
      <c r="E67" s="197"/>
      <c r="F67" s="198"/>
      <c r="G67" s="197"/>
      <c r="H67" s="198"/>
      <c r="I67" s="39"/>
      <c r="J67" s="34"/>
      <c r="K67" s="344"/>
      <c r="L67" s="345"/>
      <c r="M67" s="39"/>
      <c r="N67" s="197"/>
      <c r="O67" s="198"/>
      <c r="P67" s="197"/>
      <c r="Q67" s="198"/>
      <c r="R67" s="391"/>
      <c r="S67" s="392"/>
      <c r="T67" s="344"/>
      <c r="U67" s="345"/>
      <c r="V67" s="40"/>
      <c r="W67"/>
      <c r="X67" s="344"/>
      <c r="Y67" s="345"/>
      <c r="Z67" s="205"/>
      <c r="AA67" s="202"/>
      <c r="AB67" s="197"/>
      <c r="AC67" s="198"/>
      <c r="AD67" s="197"/>
      <c r="AE67" s="198"/>
      <c r="AF67" s="39"/>
      <c r="AG67" s="35"/>
      <c r="AH67" s="344"/>
      <c r="AI67" s="345"/>
      <c r="AJ67" s="8"/>
      <c r="AK67" s="205"/>
      <c r="AL67" s="202"/>
      <c r="AM67" s="205"/>
      <c r="AN67" s="202"/>
      <c r="AO67" s="205"/>
      <c r="AP67" s="202"/>
      <c r="AQ67" s="205"/>
      <c r="AR67" s="202"/>
      <c r="AS67" s="40"/>
    </row>
    <row r="68" spans="1:45" s="7" customFormat="1" ht="12.75" customHeight="1">
      <c r="A68" s="344"/>
      <c r="B68" s="345"/>
      <c r="C68" s="359"/>
      <c r="D68" s="202"/>
      <c r="E68" s="197"/>
      <c r="F68" s="198"/>
      <c r="G68" s="197"/>
      <c r="H68" s="198"/>
      <c r="I68" s="39"/>
      <c r="J68" s="35"/>
      <c r="K68" s="344"/>
      <c r="L68" s="345"/>
      <c r="M68" s="39"/>
      <c r="N68" s="197"/>
      <c r="O68" s="198"/>
      <c r="P68" s="197"/>
      <c r="Q68" s="198"/>
      <c r="R68" s="391"/>
      <c r="S68" s="392"/>
      <c r="T68" s="344"/>
      <c r="U68" s="345"/>
      <c r="V68" s="40"/>
      <c r="W68"/>
      <c r="X68" s="344"/>
      <c r="Y68" s="345"/>
      <c r="Z68" s="205"/>
      <c r="AA68" s="202"/>
      <c r="AB68" s="197"/>
      <c r="AC68" s="198"/>
      <c r="AD68" s="197"/>
      <c r="AE68" s="198"/>
      <c r="AF68" s="39"/>
      <c r="AG68" s="35"/>
      <c r="AH68" s="344"/>
      <c r="AI68" s="345"/>
      <c r="AJ68" s="8"/>
      <c r="AK68" s="205"/>
      <c r="AL68" s="202"/>
      <c r="AM68" s="205"/>
      <c r="AN68" s="202"/>
      <c r="AO68" s="205"/>
      <c r="AP68" s="202"/>
      <c r="AQ68" s="205"/>
      <c r="AR68" s="202"/>
      <c r="AS68" s="40"/>
    </row>
    <row r="69" spans="1:45" s="7" customFormat="1" ht="12.75" customHeight="1">
      <c r="A69" s="344"/>
      <c r="B69" s="345"/>
      <c r="C69" s="359"/>
      <c r="D69" s="202"/>
      <c r="E69" s="197"/>
      <c r="F69" s="198"/>
      <c r="G69" s="197"/>
      <c r="H69" s="198"/>
      <c r="I69" s="39"/>
      <c r="J69" s="34"/>
      <c r="K69" s="344"/>
      <c r="L69" s="345"/>
      <c r="M69" s="39"/>
      <c r="N69" s="197"/>
      <c r="O69" s="198"/>
      <c r="P69" s="197"/>
      <c r="Q69" s="198"/>
      <c r="R69" s="391"/>
      <c r="S69" s="392"/>
      <c r="T69" s="344"/>
      <c r="U69" s="345"/>
      <c r="V69" s="40"/>
      <c r="W69"/>
      <c r="X69" s="344"/>
      <c r="Y69" s="345"/>
      <c r="Z69" s="205"/>
      <c r="AA69" s="202"/>
      <c r="AB69" s="197"/>
      <c r="AC69" s="198"/>
      <c r="AD69" s="197"/>
      <c r="AE69" s="198"/>
      <c r="AF69" s="39"/>
      <c r="AG69" s="35"/>
      <c r="AH69" s="344"/>
      <c r="AI69" s="345"/>
      <c r="AJ69" s="8"/>
      <c r="AK69" s="205"/>
      <c r="AL69" s="202"/>
      <c r="AM69" s="205"/>
      <c r="AN69" s="202"/>
      <c r="AO69" s="205"/>
      <c r="AP69" s="202"/>
      <c r="AQ69" s="205"/>
      <c r="AR69" s="202"/>
      <c r="AS69" s="40"/>
    </row>
    <row r="70" spans="1:45" s="7" customFormat="1" ht="12.75" customHeight="1">
      <c r="A70" s="344"/>
      <c r="B70" s="345"/>
      <c r="C70" s="359"/>
      <c r="D70" s="202"/>
      <c r="E70" s="197"/>
      <c r="F70" s="198"/>
      <c r="G70" s="197"/>
      <c r="H70" s="198"/>
      <c r="I70" s="39"/>
      <c r="J70" s="34"/>
      <c r="K70" s="344"/>
      <c r="L70" s="345"/>
      <c r="M70" s="39"/>
      <c r="N70" s="197"/>
      <c r="O70" s="198"/>
      <c r="P70" s="197"/>
      <c r="Q70" s="198"/>
      <c r="R70" s="391"/>
      <c r="S70" s="392"/>
      <c r="T70" s="344"/>
      <c r="U70" s="345"/>
      <c r="V70" s="40"/>
      <c r="W70"/>
      <c r="X70" s="344"/>
      <c r="Y70" s="345"/>
      <c r="Z70" s="205"/>
      <c r="AA70" s="202"/>
      <c r="AB70" s="197"/>
      <c r="AC70" s="198"/>
      <c r="AD70" s="197"/>
      <c r="AE70" s="198"/>
      <c r="AF70" s="39"/>
      <c r="AG70" s="35"/>
      <c r="AH70" s="344"/>
      <c r="AI70" s="345"/>
      <c r="AJ70" s="8"/>
      <c r="AK70" s="205"/>
      <c r="AL70" s="202"/>
      <c r="AM70" s="205"/>
      <c r="AN70" s="202"/>
      <c r="AO70" s="205"/>
      <c r="AP70" s="202"/>
      <c r="AQ70" s="205"/>
      <c r="AR70" s="202"/>
      <c r="AS70" s="40"/>
    </row>
    <row r="71" spans="1:45" s="7" customFormat="1" ht="12.75" customHeight="1">
      <c r="A71" s="344"/>
      <c r="B71" s="345"/>
      <c r="C71" s="359"/>
      <c r="D71" s="202"/>
      <c r="E71" s="197"/>
      <c r="F71" s="198"/>
      <c r="G71" s="197"/>
      <c r="H71" s="198"/>
      <c r="I71" s="39"/>
      <c r="J71" s="34"/>
      <c r="K71" s="344"/>
      <c r="L71" s="345"/>
      <c r="M71" s="39"/>
      <c r="N71" s="197"/>
      <c r="O71" s="198"/>
      <c r="P71" s="197"/>
      <c r="Q71" s="198"/>
      <c r="R71" s="391"/>
      <c r="S71" s="392"/>
      <c r="T71" s="344"/>
      <c r="U71" s="345"/>
      <c r="V71" s="40"/>
      <c r="W71"/>
      <c r="X71" s="344"/>
      <c r="Y71" s="345"/>
      <c r="Z71" s="205"/>
      <c r="AA71" s="202"/>
      <c r="AB71" s="197"/>
      <c r="AC71" s="198"/>
      <c r="AD71" s="197"/>
      <c r="AE71" s="198"/>
      <c r="AF71" s="39"/>
      <c r="AG71" s="35"/>
      <c r="AH71" s="344"/>
      <c r="AI71" s="345"/>
      <c r="AJ71" s="8"/>
      <c r="AK71" s="205"/>
      <c r="AL71" s="202"/>
      <c r="AM71" s="205"/>
      <c r="AN71" s="202"/>
      <c r="AO71" s="205"/>
      <c r="AP71" s="202"/>
      <c r="AQ71" s="205"/>
      <c r="AR71" s="202"/>
      <c r="AS71" s="40"/>
    </row>
    <row r="72" spans="1:45" s="7" customFormat="1" ht="12.75" customHeight="1">
      <c r="A72" s="344"/>
      <c r="B72" s="345"/>
      <c r="C72" s="359"/>
      <c r="D72" s="202"/>
      <c r="E72" s="197"/>
      <c r="F72" s="198"/>
      <c r="G72" s="197"/>
      <c r="H72" s="198"/>
      <c r="I72" s="39"/>
      <c r="J72" s="34"/>
      <c r="K72" s="344"/>
      <c r="L72" s="345"/>
      <c r="M72" s="39"/>
      <c r="N72" s="197"/>
      <c r="O72" s="198"/>
      <c r="P72" s="197"/>
      <c r="Q72" s="198"/>
      <c r="R72" s="391"/>
      <c r="S72" s="392"/>
      <c r="T72" s="344"/>
      <c r="U72" s="345"/>
      <c r="V72" s="40"/>
      <c r="W72"/>
      <c r="X72" s="344"/>
      <c r="Y72" s="345"/>
      <c r="Z72" s="205"/>
      <c r="AA72" s="202"/>
      <c r="AB72" s="197"/>
      <c r="AC72" s="198"/>
      <c r="AD72" s="197"/>
      <c r="AE72" s="198"/>
      <c r="AF72" s="39"/>
      <c r="AG72" s="35"/>
      <c r="AH72" s="344"/>
      <c r="AI72" s="345"/>
      <c r="AJ72" s="8"/>
      <c r="AK72" s="205"/>
      <c r="AL72" s="202"/>
      <c r="AM72" s="205"/>
      <c r="AN72" s="202"/>
      <c r="AO72" s="205"/>
      <c r="AP72" s="202"/>
      <c r="AQ72" s="205"/>
      <c r="AR72" s="202"/>
      <c r="AS72" s="40"/>
    </row>
    <row r="73" spans="1:45" s="7" customFormat="1" ht="12.75" customHeight="1">
      <c r="A73" s="344"/>
      <c r="B73" s="345"/>
      <c r="C73" s="359"/>
      <c r="D73" s="202"/>
      <c r="E73" s="197"/>
      <c r="F73" s="198"/>
      <c r="G73" s="197"/>
      <c r="H73" s="198"/>
      <c r="I73" s="39"/>
      <c r="J73" s="34"/>
      <c r="K73" s="344"/>
      <c r="L73" s="345"/>
      <c r="M73" s="39"/>
      <c r="N73" s="197"/>
      <c r="O73" s="198"/>
      <c r="P73" s="197"/>
      <c r="Q73" s="198"/>
      <c r="R73" s="391"/>
      <c r="S73" s="392"/>
      <c r="T73" s="344"/>
      <c r="U73" s="345"/>
      <c r="V73" s="40"/>
      <c r="W73"/>
      <c r="X73" s="344"/>
      <c r="Y73" s="345"/>
      <c r="Z73" s="205"/>
      <c r="AA73" s="202"/>
      <c r="AB73" s="197"/>
      <c r="AC73" s="198"/>
      <c r="AD73" s="197"/>
      <c r="AE73" s="198"/>
      <c r="AF73" s="39"/>
      <c r="AG73" s="35"/>
      <c r="AH73" s="344"/>
      <c r="AI73" s="345"/>
      <c r="AJ73" s="8"/>
      <c r="AK73" s="205"/>
      <c r="AL73" s="202"/>
      <c r="AM73" s="205"/>
      <c r="AN73" s="202"/>
      <c r="AO73" s="205"/>
      <c r="AP73" s="202"/>
      <c r="AQ73" s="205"/>
      <c r="AR73" s="202"/>
      <c r="AS73" s="40"/>
    </row>
    <row r="74" spans="1:45" s="7" customFormat="1" ht="12.75" customHeight="1">
      <c r="A74" s="344"/>
      <c r="B74" s="345"/>
      <c r="C74" s="359"/>
      <c r="D74" s="202"/>
      <c r="E74" s="197"/>
      <c r="F74" s="198"/>
      <c r="G74" s="197"/>
      <c r="H74" s="198"/>
      <c r="I74" s="39"/>
      <c r="J74" s="34"/>
      <c r="K74" s="344"/>
      <c r="L74" s="345"/>
      <c r="M74" s="39"/>
      <c r="N74" s="197"/>
      <c r="O74" s="198"/>
      <c r="P74" s="197"/>
      <c r="Q74" s="198"/>
      <c r="R74" s="391"/>
      <c r="S74" s="392"/>
      <c r="T74" s="344"/>
      <c r="U74" s="345"/>
      <c r="V74" s="40"/>
      <c r="W74"/>
      <c r="X74" s="344"/>
      <c r="Y74" s="345"/>
      <c r="Z74" s="205"/>
      <c r="AA74" s="202"/>
      <c r="AB74" s="197"/>
      <c r="AC74" s="198"/>
      <c r="AD74" s="197"/>
      <c r="AE74" s="198"/>
      <c r="AF74" s="39"/>
      <c r="AG74" s="35"/>
      <c r="AH74" s="344"/>
      <c r="AI74" s="345"/>
      <c r="AJ74" s="8"/>
      <c r="AK74" s="205"/>
      <c r="AL74" s="202"/>
      <c r="AM74" s="205"/>
      <c r="AN74" s="202"/>
      <c r="AO74" s="205"/>
      <c r="AP74" s="202"/>
      <c r="AQ74" s="205"/>
      <c r="AR74" s="202"/>
      <c r="AS74" s="40"/>
    </row>
    <row r="75" spans="1:45" s="7" customFormat="1" ht="12.75" customHeight="1">
      <c r="A75" s="344"/>
      <c r="B75" s="345"/>
      <c r="C75" s="359"/>
      <c r="D75" s="202"/>
      <c r="E75" s="197"/>
      <c r="F75" s="198"/>
      <c r="G75" s="197"/>
      <c r="H75" s="198"/>
      <c r="I75" s="39"/>
      <c r="J75" s="34"/>
      <c r="K75" s="344"/>
      <c r="L75" s="345"/>
      <c r="M75" s="39"/>
      <c r="N75" s="197"/>
      <c r="O75" s="198"/>
      <c r="P75" s="197"/>
      <c r="Q75" s="198"/>
      <c r="R75" s="391"/>
      <c r="S75" s="392"/>
      <c r="T75" s="344"/>
      <c r="U75" s="345"/>
      <c r="V75" s="40"/>
      <c r="W75"/>
      <c r="X75" s="344"/>
      <c r="Y75" s="345"/>
      <c r="Z75" s="205"/>
      <c r="AA75" s="202"/>
      <c r="AB75" s="197"/>
      <c r="AC75" s="198"/>
      <c r="AD75" s="197"/>
      <c r="AE75" s="198"/>
      <c r="AF75" s="39"/>
      <c r="AG75" s="35"/>
      <c r="AH75" s="344"/>
      <c r="AI75" s="345"/>
      <c r="AJ75" s="8"/>
      <c r="AK75" s="205"/>
      <c r="AL75" s="202"/>
      <c r="AM75" s="205"/>
      <c r="AN75" s="202"/>
      <c r="AO75" s="205"/>
      <c r="AP75" s="202"/>
      <c r="AQ75" s="205"/>
      <c r="AR75" s="202"/>
      <c r="AS75" s="40"/>
    </row>
  </sheetData>
  <sheetProtection/>
  <mergeCells count="1094">
    <mergeCell ref="A1:V3"/>
    <mergeCell ref="X1:AS3"/>
    <mergeCell ref="A4:B5"/>
    <mergeCell ref="C4:D5"/>
    <mergeCell ref="E4:K5"/>
    <mergeCell ref="L4:S5"/>
    <mergeCell ref="T4:U5"/>
    <mergeCell ref="V4:V5"/>
    <mergeCell ref="X4:Y5"/>
    <mergeCell ref="Z4:AA5"/>
    <mergeCell ref="AB4:AH5"/>
    <mergeCell ref="AI4:AP5"/>
    <mergeCell ref="AQ4:AR5"/>
    <mergeCell ref="AS4:AS5"/>
    <mergeCell ref="A6:V6"/>
    <mergeCell ref="X6:AS6"/>
    <mergeCell ref="A7:I8"/>
    <mergeCell ref="J7:L7"/>
    <mergeCell ref="M7:U8"/>
    <mergeCell ref="V7:V18"/>
    <mergeCell ref="X7:AF8"/>
    <mergeCell ref="AG7:AI7"/>
    <mergeCell ref="G9:G18"/>
    <mergeCell ref="H9:H18"/>
    <mergeCell ref="I9:I18"/>
    <mergeCell ref="J9:J18"/>
    <mergeCell ref="AJ7:AR8"/>
    <mergeCell ref="AS7:AS18"/>
    <mergeCell ref="J8:L8"/>
    <mergeCell ref="AG8:AI8"/>
    <mergeCell ref="A9:A18"/>
    <mergeCell ref="B9:B18"/>
    <mergeCell ref="C9:C18"/>
    <mergeCell ref="D9:D18"/>
    <mergeCell ref="E9:E18"/>
    <mergeCell ref="F9:F18"/>
    <mergeCell ref="K9:K18"/>
    <mergeCell ref="L9:L18"/>
    <mergeCell ref="M9:M18"/>
    <mergeCell ref="N9:N18"/>
    <mergeCell ref="O9:O18"/>
    <mergeCell ref="P9:P18"/>
    <mergeCell ref="Q9:Q18"/>
    <mergeCell ref="R9:R18"/>
    <mergeCell ref="S9:S18"/>
    <mergeCell ref="T9:T18"/>
    <mergeCell ref="U9:U18"/>
    <mergeCell ref="X9:X18"/>
    <mergeCell ref="Y9:Y18"/>
    <mergeCell ref="Z9:Z18"/>
    <mergeCell ref="AA9:AA18"/>
    <mergeCell ref="AB9:AB18"/>
    <mergeCell ref="AC9:AC18"/>
    <mergeCell ref="AD9:AD18"/>
    <mergeCell ref="AE9:AE18"/>
    <mergeCell ref="AF9:AF18"/>
    <mergeCell ref="AG9:AG18"/>
    <mergeCell ref="AH9:AH18"/>
    <mergeCell ref="AI9:AI18"/>
    <mergeCell ref="AJ9:AJ18"/>
    <mergeCell ref="AK9:AK18"/>
    <mergeCell ref="AL9:AL18"/>
    <mergeCell ref="AM9:AM18"/>
    <mergeCell ref="AN9:AN18"/>
    <mergeCell ref="AO9:AO18"/>
    <mergeCell ref="AP9:AP18"/>
    <mergeCell ref="AQ9:AQ18"/>
    <mergeCell ref="AR9:AR18"/>
    <mergeCell ref="A19:B19"/>
    <mergeCell ref="C19:D19"/>
    <mergeCell ref="E19:F19"/>
    <mergeCell ref="G19:H19"/>
    <mergeCell ref="K19:L19"/>
    <mergeCell ref="N19:O19"/>
    <mergeCell ref="P19:Q19"/>
    <mergeCell ref="R19:S19"/>
    <mergeCell ref="T19:U19"/>
    <mergeCell ref="X19:Y19"/>
    <mergeCell ref="Z19:AA19"/>
    <mergeCell ref="AB19:AC19"/>
    <mergeCell ref="AD19:AE19"/>
    <mergeCell ref="AH19:AI19"/>
    <mergeCell ref="AK19:AL19"/>
    <mergeCell ref="AM19:AN19"/>
    <mergeCell ref="AO19:AP19"/>
    <mergeCell ref="AQ19:AR19"/>
    <mergeCell ref="A20:B20"/>
    <mergeCell ref="C20:D20"/>
    <mergeCell ref="E20:F20"/>
    <mergeCell ref="G20:H20"/>
    <mergeCell ref="K20:L20"/>
    <mergeCell ref="N20:O20"/>
    <mergeCell ref="P20:Q20"/>
    <mergeCell ref="R20:S20"/>
    <mergeCell ref="T20:U20"/>
    <mergeCell ref="X20:Y20"/>
    <mergeCell ref="Z20:AA20"/>
    <mergeCell ref="AB20:AC20"/>
    <mergeCell ref="AD20:AE20"/>
    <mergeCell ref="AH20:AI20"/>
    <mergeCell ref="AK20:AL20"/>
    <mergeCell ref="AM20:AN20"/>
    <mergeCell ref="AO20:AP20"/>
    <mergeCell ref="AQ20:AR20"/>
    <mergeCell ref="A21:B21"/>
    <mergeCell ref="C21:D21"/>
    <mergeCell ref="E21:F21"/>
    <mergeCell ref="G21:H21"/>
    <mergeCell ref="K21:L21"/>
    <mergeCell ref="N21:O21"/>
    <mergeCell ref="P21:Q21"/>
    <mergeCell ref="R21:S21"/>
    <mergeCell ref="T21:U21"/>
    <mergeCell ref="X21:Y21"/>
    <mergeCell ref="Z21:AA21"/>
    <mergeCell ref="AB21:AC21"/>
    <mergeCell ref="AD21:AE21"/>
    <mergeCell ref="AH21:AI21"/>
    <mergeCell ref="AK21:AL21"/>
    <mergeCell ref="AM21:AN21"/>
    <mergeCell ref="AO21:AP21"/>
    <mergeCell ref="AQ21:AR21"/>
    <mergeCell ref="A22:B22"/>
    <mergeCell ref="C22:D22"/>
    <mergeCell ref="E22:F22"/>
    <mergeCell ref="G22:H22"/>
    <mergeCell ref="K22:L22"/>
    <mergeCell ref="N22:O22"/>
    <mergeCell ref="P22:Q22"/>
    <mergeCell ref="R22:S22"/>
    <mergeCell ref="T22:U22"/>
    <mergeCell ref="X22:Y22"/>
    <mergeCell ref="Z22:AA22"/>
    <mergeCell ref="AB22:AC22"/>
    <mergeCell ref="AD22:AE22"/>
    <mergeCell ref="AH22:AI22"/>
    <mergeCell ref="AK22:AL22"/>
    <mergeCell ref="AM22:AN22"/>
    <mergeCell ref="AO22:AP22"/>
    <mergeCell ref="AQ22:AR22"/>
    <mergeCell ref="A23:B23"/>
    <mergeCell ref="C23:D23"/>
    <mergeCell ref="E23:F23"/>
    <mergeCell ref="G23:H23"/>
    <mergeCell ref="K23:L23"/>
    <mergeCell ref="N23:O23"/>
    <mergeCell ref="P23:Q23"/>
    <mergeCell ref="R23:S23"/>
    <mergeCell ref="T23:U23"/>
    <mergeCell ref="X23:Y23"/>
    <mergeCell ref="Z23:AA23"/>
    <mergeCell ref="AB23:AC23"/>
    <mergeCell ref="AD23:AE23"/>
    <mergeCell ref="AH23:AI23"/>
    <mergeCell ref="AK23:AL23"/>
    <mergeCell ref="AM23:AN23"/>
    <mergeCell ref="AO23:AP23"/>
    <mergeCell ref="AQ23:AR23"/>
    <mergeCell ref="A24:B24"/>
    <mergeCell ref="C24:D24"/>
    <mergeCell ref="E24:F24"/>
    <mergeCell ref="G24:H24"/>
    <mergeCell ref="K24:L24"/>
    <mergeCell ref="N24:O24"/>
    <mergeCell ref="P24:Q24"/>
    <mergeCell ref="R24:S24"/>
    <mergeCell ref="T24:U24"/>
    <mergeCell ref="X24:Y24"/>
    <mergeCell ref="Z24:AA24"/>
    <mergeCell ref="AB24:AC24"/>
    <mergeCell ref="AD24:AE24"/>
    <mergeCell ref="AH24:AI24"/>
    <mergeCell ref="AK24:AL24"/>
    <mergeCell ref="AM24:AN24"/>
    <mergeCell ref="AO24:AP24"/>
    <mergeCell ref="AQ24:AR24"/>
    <mergeCell ref="A25:B25"/>
    <mergeCell ref="C25:D25"/>
    <mergeCell ref="E25:F25"/>
    <mergeCell ref="G25:H25"/>
    <mergeCell ref="K25:L25"/>
    <mergeCell ref="N25:O25"/>
    <mergeCell ref="P25:Q25"/>
    <mergeCell ref="R25:S25"/>
    <mergeCell ref="T25:U25"/>
    <mergeCell ref="X25:Y25"/>
    <mergeCell ref="Z25:AA25"/>
    <mergeCell ref="AB25:AC25"/>
    <mergeCell ref="AD25:AE25"/>
    <mergeCell ref="AH25:AI25"/>
    <mergeCell ref="AK25:AL25"/>
    <mergeCell ref="AM25:AN25"/>
    <mergeCell ref="AO25:AP25"/>
    <mergeCell ref="AQ25:AR25"/>
    <mergeCell ref="A26:B26"/>
    <mergeCell ref="C26:D26"/>
    <mergeCell ref="E26:F26"/>
    <mergeCell ref="G26:H26"/>
    <mergeCell ref="K26:L26"/>
    <mergeCell ref="N26:O26"/>
    <mergeCell ref="P26:Q26"/>
    <mergeCell ref="R26:S26"/>
    <mergeCell ref="T26:U26"/>
    <mergeCell ref="X26:Y26"/>
    <mergeCell ref="Z26:AA26"/>
    <mergeCell ref="AB26:AC26"/>
    <mergeCell ref="AD26:AE26"/>
    <mergeCell ref="AH26:AI26"/>
    <mergeCell ref="AK26:AL26"/>
    <mergeCell ref="AM26:AN26"/>
    <mergeCell ref="AO26:AP26"/>
    <mergeCell ref="AQ26:AR26"/>
    <mergeCell ref="A27:B27"/>
    <mergeCell ref="C27:D27"/>
    <mergeCell ref="E27:F27"/>
    <mergeCell ref="G27:H27"/>
    <mergeCell ref="K27:L27"/>
    <mergeCell ref="N27:O27"/>
    <mergeCell ref="P27:Q27"/>
    <mergeCell ref="R27:S27"/>
    <mergeCell ref="T27:U27"/>
    <mergeCell ref="X27:Y27"/>
    <mergeCell ref="Z27:AA27"/>
    <mergeCell ref="AB27:AC27"/>
    <mergeCell ref="AD27:AE27"/>
    <mergeCell ref="AH27:AI27"/>
    <mergeCell ref="AK27:AL27"/>
    <mergeCell ref="AM27:AN27"/>
    <mergeCell ref="AO27:AP27"/>
    <mergeCell ref="AQ27:AR27"/>
    <mergeCell ref="A28:B28"/>
    <mergeCell ref="C28:D28"/>
    <mergeCell ref="E28:F28"/>
    <mergeCell ref="G28:H28"/>
    <mergeCell ref="K28:L28"/>
    <mergeCell ref="N28:O28"/>
    <mergeCell ref="P28:Q28"/>
    <mergeCell ref="R28:S28"/>
    <mergeCell ref="T28:U28"/>
    <mergeCell ref="X28:Y28"/>
    <mergeCell ref="Z28:AA28"/>
    <mergeCell ref="AB28:AC28"/>
    <mergeCell ref="AD28:AE28"/>
    <mergeCell ref="AH28:AI28"/>
    <mergeCell ref="AK28:AL28"/>
    <mergeCell ref="AM28:AN28"/>
    <mergeCell ref="AO28:AP28"/>
    <mergeCell ref="AQ28:AR28"/>
    <mergeCell ref="A29:B29"/>
    <mergeCell ref="C29:D29"/>
    <mergeCell ref="E29:F29"/>
    <mergeCell ref="G29:H29"/>
    <mergeCell ref="K29:L29"/>
    <mergeCell ref="N29:O29"/>
    <mergeCell ref="P29:Q29"/>
    <mergeCell ref="R29:S29"/>
    <mergeCell ref="T29:U29"/>
    <mergeCell ref="X29:Y29"/>
    <mergeCell ref="Z29:AA29"/>
    <mergeCell ref="AB29:AC29"/>
    <mergeCell ref="AD29:AE29"/>
    <mergeCell ref="AH29:AI29"/>
    <mergeCell ref="AK29:AL29"/>
    <mergeCell ref="AM29:AN29"/>
    <mergeCell ref="AO29:AP29"/>
    <mergeCell ref="AQ29:AR29"/>
    <mergeCell ref="A30:B30"/>
    <mergeCell ref="C30:D30"/>
    <mergeCell ref="E30:F30"/>
    <mergeCell ref="G30:H30"/>
    <mergeCell ref="K30:L30"/>
    <mergeCell ref="N30:O30"/>
    <mergeCell ref="P30:Q30"/>
    <mergeCell ref="R30:S30"/>
    <mergeCell ref="T30:U30"/>
    <mergeCell ref="X30:Y30"/>
    <mergeCell ref="Z30:AA30"/>
    <mergeCell ref="AB30:AC30"/>
    <mergeCell ref="AD30:AE30"/>
    <mergeCell ref="AH30:AI30"/>
    <mergeCell ref="AK30:AL30"/>
    <mergeCell ref="AM30:AN30"/>
    <mergeCell ref="AO30:AP30"/>
    <mergeCell ref="AQ30:AR30"/>
    <mergeCell ref="A31:B31"/>
    <mergeCell ref="C31:D31"/>
    <mergeCell ref="E31:F31"/>
    <mergeCell ref="G31:H31"/>
    <mergeCell ref="K31:L31"/>
    <mergeCell ref="N31:O31"/>
    <mergeCell ref="P31:Q31"/>
    <mergeCell ref="R31:S31"/>
    <mergeCell ref="T31:U31"/>
    <mergeCell ref="X31:Y31"/>
    <mergeCell ref="Z31:AA31"/>
    <mergeCell ref="AB31:AC31"/>
    <mergeCell ref="AD31:AE31"/>
    <mergeCell ref="AH31:AI31"/>
    <mergeCell ref="AK31:AL31"/>
    <mergeCell ref="AM31:AN31"/>
    <mergeCell ref="AO31:AP31"/>
    <mergeCell ref="AQ31:AR31"/>
    <mergeCell ref="A32:B32"/>
    <mergeCell ref="C32:D32"/>
    <mergeCell ref="E32:F32"/>
    <mergeCell ref="G32:H32"/>
    <mergeCell ref="K32:L32"/>
    <mergeCell ref="N32:O32"/>
    <mergeCell ref="P32:Q32"/>
    <mergeCell ref="R32:S32"/>
    <mergeCell ref="T32:U32"/>
    <mergeCell ref="X32:Y32"/>
    <mergeCell ref="Z32:AA32"/>
    <mergeCell ref="AB32:AC32"/>
    <mergeCell ref="AD32:AE32"/>
    <mergeCell ref="AH32:AI32"/>
    <mergeCell ref="AK32:AL32"/>
    <mergeCell ref="AM32:AN32"/>
    <mergeCell ref="AO32:AP32"/>
    <mergeCell ref="AQ32:AR32"/>
    <mergeCell ref="A33:B33"/>
    <mergeCell ref="C33:D33"/>
    <mergeCell ref="E33:F33"/>
    <mergeCell ref="G33:H33"/>
    <mergeCell ref="K33:L33"/>
    <mergeCell ref="N33:O33"/>
    <mergeCell ref="P33:Q33"/>
    <mergeCell ref="R33:S33"/>
    <mergeCell ref="T33:U33"/>
    <mergeCell ref="X33:Y33"/>
    <mergeCell ref="Z33:AA33"/>
    <mergeCell ref="AB33:AC33"/>
    <mergeCell ref="AD33:AE33"/>
    <mergeCell ref="AH33:AI33"/>
    <mergeCell ref="AK33:AL33"/>
    <mergeCell ref="AM33:AN33"/>
    <mergeCell ref="AO33:AP33"/>
    <mergeCell ref="AQ33:AR33"/>
    <mergeCell ref="A34:B34"/>
    <mergeCell ref="C34:D34"/>
    <mergeCell ref="E34:F34"/>
    <mergeCell ref="G34:H34"/>
    <mergeCell ref="K34:L34"/>
    <mergeCell ref="N34:O34"/>
    <mergeCell ref="P34:Q34"/>
    <mergeCell ref="R34:S34"/>
    <mergeCell ref="T34:U34"/>
    <mergeCell ref="X34:Y34"/>
    <mergeCell ref="Z34:AA34"/>
    <mergeCell ref="AB34:AC34"/>
    <mergeCell ref="AD34:AE34"/>
    <mergeCell ref="AH34:AI34"/>
    <mergeCell ref="AK34:AL34"/>
    <mergeCell ref="AM34:AN34"/>
    <mergeCell ref="AO34:AP34"/>
    <mergeCell ref="AQ34:AR34"/>
    <mergeCell ref="A35:B35"/>
    <mergeCell ref="C35:D35"/>
    <mergeCell ref="E35:F35"/>
    <mergeCell ref="G35:H35"/>
    <mergeCell ref="K35:L35"/>
    <mergeCell ref="N35:O35"/>
    <mergeCell ref="P35:Q35"/>
    <mergeCell ref="R35:S35"/>
    <mergeCell ref="T35:U35"/>
    <mergeCell ref="X35:Y35"/>
    <mergeCell ref="Z35:AA35"/>
    <mergeCell ref="AB35:AC35"/>
    <mergeCell ref="AD35:AE35"/>
    <mergeCell ref="AH35:AI35"/>
    <mergeCell ref="AK35:AL35"/>
    <mergeCell ref="AM35:AN35"/>
    <mergeCell ref="AO35:AP35"/>
    <mergeCell ref="AQ35:AR35"/>
    <mergeCell ref="A36:B36"/>
    <mergeCell ref="C36:D36"/>
    <mergeCell ref="E36:F36"/>
    <mergeCell ref="G36:H36"/>
    <mergeCell ref="K36:L36"/>
    <mergeCell ref="N36:O36"/>
    <mergeCell ref="P36:Q36"/>
    <mergeCell ref="R36:S36"/>
    <mergeCell ref="T36:U36"/>
    <mergeCell ref="X36:Y36"/>
    <mergeCell ref="Z36:AA36"/>
    <mergeCell ref="AB36:AC36"/>
    <mergeCell ref="AD36:AE36"/>
    <mergeCell ref="AH36:AI36"/>
    <mergeCell ref="AK36:AL36"/>
    <mergeCell ref="AM36:AN36"/>
    <mergeCell ref="AO36:AP36"/>
    <mergeCell ref="AQ36:AR36"/>
    <mergeCell ref="A37:B37"/>
    <mergeCell ref="C37:D37"/>
    <mergeCell ref="E37:F37"/>
    <mergeCell ref="G37:H37"/>
    <mergeCell ref="K37:L37"/>
    <mergeCell ref="N37:O37"/>
    <mergeCell ref="P37:Q37"/>
    <mergeCell ref="R37:S37"/>
    <mergeCell ref="T37:U37"/>
    <mergeCell ref="X37:Y37"/>
    <mergeCell ref="Z37:AA37"/>
    <mergeCell ref="AB37:AC37"/>
    <mergeCell ref="AD37:AE37"/>
    <mergeCell ref="AH37:AI37"/>
    <mergeCell ref="AK37:AL37"/>
    <mergeCell ref="AM37:AN37"/>
    <mergeCell ref="AO37:AP37"/>
    <mergeCell ref="AQ37:AR37"/>
    <mergeCell ref="A38:B38"/>
    <mergeCell ref="C38:D38"/>
    <mergeCell ref="E38:F38"/>
    <mergeCell ref="G38:H38"/>
    <mergeCell ref="K38:L38"/>
    <mergeCell ref="N38:O38"/>
    <mergeCell ref="P38:Q38"/>
    <mergeCell ref="R38:S38"/>
    <mergeCell ref="T38:U38"/>
    <mergeCell ref="X38:Y38"/>
    <mergeCell ref="Z38:AA38"/>
    <mergeCell ref="AB38:AC38"/>
    <mergeCell ref="AD38:AE38"/>
    <mergeCell ref="AH38:AI38"/>
    <mergeCell ref="AK38:AL38"/>
    <mergeCell ref="AM38:AN38"/>
    <mergeCell ref="AO38:AP38"/>
    <mergeCell ref="AQ38:AR38"/>
    <mergeCell ref="A39:B39"/>
    <mergeCell ref="C39:D39"/>
    <mergeCell ref="E39:F39"/>
    <mergeCell ref="G39:H39"/>
    <mergeCell ref="K39:L39"/>
    <mergeCell ref="N39:O39"/>
    <mergeCell ref="P39:Q39"/>
    <mergeCell ref="R39:S39"/>
    <mergeCell ref="T39:U39"/>
    <mergeCell ref="X39:Y39"/>
    <mergeCell ref="Z39:AA39"/>
    <mergeCell ref="AB39:AC39"/>
    <mergeCell ref="AD39:AE39"/>
    <mergeCell ref="AH39:AI39"/>
    <mergeCell ref="AK39:AL39"/>
    <mergeCell ref="AM39:AN39"/>
    <mergeCell ref="AO39:AP39"/>
    <mergeCell ref="AQ39:AR39"/>
    <mergeCell ref="A40:B40"/>
    <mergeCell ref="C40:D40"/>
    <mergeCell ref="E40:F40"/>
    <mergeCell ref="G40:H40"/>
    <mergeCell ref="K40:L40"/>
    <mergeCell ref="N40:O40"/>
    <mergeCell ref="P40:Q40"/>
    <mergeCell ref="R40:S40"/>
    <mergeCell ref="T40:U40"/>
    <mergeCell ref="X40:Y40"/>
    <mergeCell ref="Z40:AA40"/>
    <mergeCell ref="AB40:AC40"/>
    <mergeCell ref="AD40:AE40"/>
    <mergeCell ref="AH40:AI40"/>
    <mergeCell ref="AK40:AL40"/>
    <mergeCell ref="AM40:AN40"/>
    <mergeCell ref="AO40:AP40"/>
    <mergeCell ref="AQ40:AR40"/>
    <mergeCell ref="A41:B41"/>
    <mergeCell ref="C41:D41"/>
    <mergeCell ref="E41:F41"/>
    <mergeCell ref="G41:H41"/>
    <mergeCell ref="K41:L41"/>
    <mergeCell ref="N41:O41"/>
    <mergeCell ref="P41:Q41"/>
    <mergeCell ref="R41:S41"/>
    <mergeCell ref="T41:U41"/>
    <mergeCell ref="X41:Y41"/>
    <mergeCell ref="Z41:AA41"/>
    <mergeCell ref="AB41:AC41"/>
    <mergeCell ref="AD41:AE41"/>
    <mergeCell ref="AH41:AI41"/>
    <mergeCell ref="AK41:AL41"/>
    <mergeCell ref="AM41:AN41"/>
    <mergeCell ref="AO41:AP41"/>
    <mergeCell ref="AQ41:AR41"/>
    <mergeCell ref="A42:B42"/>
    <mergeCell ref="C42:D42"/>
    <mergeCell ref="E42:F42"/>
    <mergeCell ref="G42:H42"/>
    <mergeCell ref="K42:L42"/>
    <mergeCell ref="N42:O42"/>
    <mergeCell ref="P42:Q42"/>
    <mergeCell ref="R42:S42"/>
    <mergeCell ref="T42:U42"/>
    <mergeCell ref="X42:Y42"/>
    <mergeCell ref="Z42:AA42"/>
    <mergeCell ref="AB42:AC42"/>
    <mergeCell ref="AD42:AE42"/>
    <mergeCell ref="AH42:AI42"/>
    <mergeCell ref="AK42:AL42"/>
    <mergeCell ref="AM42:AN42"/>
    <mergeCell ref="AO42:AP42"/>
    <mergeCell ref="AQ42:AR42"/>
    <mergeCell ref="A43:B43"/>
    <mergeCell ref="C43:D43"/>
    <mergeCell ref="E43:F43"/>
    <mergeCell ref="G43:H43"/>
    <mergeCell ref="K43:L43"/>
    <mergeCell ref="N43:O43"/>
    <mergeCell ref="P43:Q43"/>
    <mergeCell ref="R43:S43"/>
    <mergeCell ref="T43:U43"/>
    <mergeCell ref="X43:Y43"/>
    <mergeCell ref="Z43:AA43"/>
    <mergeCell ref="AB43:AC43"/>
    <mergeCell ref="AD43:AE43"/>
    <mergeCell ref="AH43:AI43"/>
    <mergeCell ref="AK43:AL43"/>
    <mergeCell ref="AM43:AN43"/>
    <mergeCell ref="AO43:AP43"/>
    <mergeCell ref="AQ43:AR43"/>
    <mergeCell ref="A44:B44"/>
    <mergeCell ref="C44:D44"/>
    <mergeCell ref="E44:F44"/>
    <mergeCell ref="G44:H44"/>
    <mergeCell ref="K44:L44"/>
    <mergeCell ref="N44:O44"/>
    <mergeCell ref="P44:Q44"/>
    <mergeCell ref="R44:S44"/>
    <mergeCell ref="T44:U44"/>
    <mergeCell ref="X44:Y44"/>
    <mergeCell ref="Z44:AA44"/>
    <mergeCell ref="AB44:AC44"/>
    <mergeCell ref="AD44:AE44"/>
    <mergeCell ref="AH44:AI44"/>
    <mergeCell ref="AK44:AL44"/>
    <mergeCell ref="AM44:AN44"/>
    <mergeCell ref="AO44:AP44"/>
    <mergeCell ref="AQ44:AR44"/>
    <mergeCell ref="A45:B45"/>
    <mergeCell ref="C45:D45"/>
    <mergeCell ref="E45:F45"/>
    <mergeCell ref="G45:H45"/>
    <mergeCell ref="K45:L45"/>
    <mergeCell ref="N45:O45"/>
    <mergeCell ref="P45:Q45"/>
    <mergeCell ref="R45:S45"/>
    <mergeCell ref="T45:U45"/>
    <mergeCell ref="X45:Y45"/>
    <mergeCell ref="Z45:AA45"/>
    <mergeCell ref="AB45:AC45"/>
    <mergeCell ref="AD45:AE45"/>
    <mergeCell ref="AH45:AI45"/>
    <mergeCell ref="AK45:AL45"/>
    <mergeCell ref="AM45:AN45"/>
    <mergeCell ref="AO45:AP45"/>
    <mergeCell ref="AQ45:AR45"/>
    <mergeCell ref="A46:B46"/>
    <mergeCell ref="C46:D46"/>
    <mergeCell ref="E46:F46"/>
    <mergeCell ref="G46:H46"/>
    <mergeCell ref="K46:L46"/>
    <mergeCell ref="N46:O46"/>
    <mergeCell ref="P46:Q46"/>
    <mergeCell ref="R46:S46"/>
    <mergeCell ref="T46:U46"/>
    <mergeCell ref="X46:Y46"/>
    <mergeCell ref="Z46:AA46"/>
    <mergeCell ref="AB46:AC46"/>
    <mergeCell ref="AD46:AE46"/>
    <mergeCell ref="AH46:AI46"/>
    <mergeCell ref="AK46:AL46"/>
    <mergeCell ref="AM46:AN46"/>
    <mergeCell ref="AO46:AP46"/>
    <mergeCell ref="AQ46:AR46"/>
    <mergeCell ref="A47:B47"/>
    <mergeCell ref="C47:D47"/>
    <mergeCell ref="E47:F47"/>
    <mergeCell ref="G47:H47"/>
    <mergeCell ref="K47:L47"/>
    <mergeCell ref="N47:O47"/>
    <mergeCell ref="P47:Q47"/>
    <mergeCell ref="R47:S47"/>
    <mergeCell ref="T47:U47"/>
    <mergeCell ref="X47:Y47"/>
    <mergeCell ref="Z47:AA47"/>
    <mergeCell ref="AB47:AC47"/>
    <mergeCell ref="AD47:AE47"/>
    <mergeCell ref="AH47:AI47"/>
    <mergeCell ref="AK47:AL47"/>
    <mergeCell ref="AM47:AN47"/>
    <mergeCell ref="AO47:AP47"/>
    <mergeCell ref="AQ47:AR47"/>
    <mergeCell ref="A48:B48"/>
    <mergeCell ref="C48:D48"/>
    <mergeCell ref="E48:F48"/>
    <mergeCell ref="G48:H48"/>
    <mergeCell ref="K48:L48"/>
    <mergeCell ref="N48:O48"/>
    <mergeCell ref="P48:Q48"/>
    <mergeCell ref="R48:S48"/>
    <mergeCell ref="T48:U48"/>
    <mergeCell ref="X48:Y48"/>
    <mergeCell ref="Z48:AA48"/>
    <mergeCell ref="AB48:AC48"/>
    <mergeCell ref="AD48:AE48"/>
    <mergeCell ref="AH48:AI48"/>
    <mergeCell ref="AK48:AL48"/>
    <mergeCell ref="AM48:AN48"/>
    <mergeCell ref="AO48:AP48"/>
    <mergeCell ref="AQ48:AR48"/>
    <mergeCell ref="A49:B49"/>
    <mergeCell ref="C49:D49"/>
    <mergeCell ref="E49:F49"/>
    <mergeCell ref="G49:H49"/>
    <mergeCell ref="K49:L49"/>
    <mergeCell ref="N49:O49"/>
    <mergeCell ref="P49:Q49"/>
    <mergeCell ref="R49:S49"/>
    <mergeCell ref="T49:U49"/>
    <mergeCell ref="X49:Y49"/>
    <mergeCell ref="Z49:AA49"/>
    <mergeCell ref="AB49:AC49"/>
    <mergeCell ref="AD49:AE49"/>
    <mergeCell ref="AH49:AI49"/>
    <mergeCell ref="AK49:AL49"/>
    <mergeCell ref="AM49:AN49"/>
    <mergeCell ref="AO49:AP49"/>
    <mergeCell ref="AQ49:AR49"/>
    <mergeCell ref="A50:B50"/>
    <mergeCell ref="C50:D50"/>
    <mergeCell ref="E50:F50"/>
    <mergeCell ref="G50:H50"/>
    <mergeCell ref="K50:L50"/>
    <mergeCell ref="N50:O50"/>
    <mergeCell ref="P50:Q50"/>
    <mergeCell ref="R50:S50"/>
    <mergeCell ref="T50:U50"/>
    <mergeCell ref="X50:Y50"/>
    <mergeCell ref="Z50:AA50"/>
    <mergeCell ref="AB50:AC50"/>
    <mergeCell ref="AD50:AE50"/>
    <mergeCell ref="AH50:AI50"/>
    <mergeCell ref="AK50:AL50"/>
    <mergeCell ref="AM50:AN50"/>
    <mergeCell ref="AO50:AP50"/>
    <mergeCell ref="AQ50:AR50"/>
    <mergeCell ref="A51:B51"/>
    <mergeCell ref="C51:D51"/>
    <mergeCell ref="E51:F51"/>
    <mergeCell ref="G51:H51"/>
    <mergeCell ref="K51:L51"/>
    <mergeCell ref="N51:O51"/>
    <mergeCell ref="P51:Q51"/>
    <mergeCell ref="R51:S51"/>
    <mergeCell ref="T51:U51"/>
    <mergeCell ref="X51:Y51"/>
    <mergeCell ref="Z51:AA51"/>
    <mergeCell ref="AB51:AC51"/>
    <mergeCell ref="AD51:AE51"/>
    <mergeCell ref="AH51:AI51"/>
    <mergeCell ref="AK51:AL51"/>
    <mergeCell ref="AM51:AN51"/>
    <mergeCell ref="AO51:AP51"/>
    <mergeCell ref="AQ51:AR51"/>
    <mergeCell ref="A52:B52"/>
    <mergeCell ref="C52:D52"/>
    <mergeCell ref="E52:F52"/>
    <mergeCell ref="G52:H52"/>
    <mergeCell ref="K52:L52"/>
    <mergeCell ref="N52:O52"/>
    <mergeCell ref="P52:Q52"/>
    <mergeCell ref="R52:S52"/>
    <mergeCell ref="T52:U52"/>
    <mergeCell ref="X52:Y52"/>
    <mergeCell ref="Z52:AA52"/>
    <mergeCell ref="AB52:AC52"/>
    <mergeCell ref="AD52:AE52"/>
    <mergeCell ref="AH52:AI52"/>
    <mergeCell ref="AK52:AL52"/>
    <mergeCell ref="AM52:AN52"/>
    <mergeCell ref="AO52:AP52"/>
    <mergeCell ref="AQ52:AR52"/>
    <mergeCell ref="A53:B53"/>
    <mergeCell ref="C53:D53"/>
    <mergeCell ref="E53:F53"/>
    <mergeCell ref="G53:H53"/>
    <mergeCell ref="K53:L53"/>
    <mergeCell ref="N53:O53"/>
    <mergeCell ref="P53:Q53"/>
    <mergeCell ref="R53:S53"/>
    <mergeCell ref="T53:U53"/>
    <mergeCell ref="X53:Y53"/>
    <mergeCell ref="Z53:AA53"/>
    <mergeCell ref="AB53:AC53"/>
    <mergeCell ref="AD53:AE53"/>
    <mergeCell ref="AH53:AI53"/>
    <mergeCell ref="AK53:AL53"/>
    <mergeCell ref="AM53:AN53"/>
    <mergeCell ref="AO53:AP53"/>
    <mergeCell ref="AQ53:AR53"/>
    <mergeCell ref="A54:B54"/>
    <mergeCell ref="C54:D54"/>
    <mergeCell ref="E54:F54"/>
    <mergeCell ref="G54:H54"/>
    <mergeCell ref="K54:L54"/>
    <mergeCell ref="N54:O54"/>
    <mergeCell ref="P54:Q54"/>
    <mergeCell ref="R54:S54"/>
    <mergeCell ref="T54:U54"/>
    <mergeCell ref="X54:Y54"/>
    <mergeCell ref="Z54:AA54"/>
    <mergeCell ref="AB54:AC54"/>
    <mergeCell ref="AD54:AE54"/>
    <mergeCell ref="AH54:AI54"/>
    <mergeCell ref="AK54:AL54"/>
    <mergeCell ref="AM54:AN54"/>
    <mergeCell ref="AO54:AP54"/>
    <mergeCell ref="AQ54:AR54"/>
    <mergeCell ref="A55:B55"/>
    <mergeCell ref="C55:D55"/>
    <mergeCell ref="E55:F55"/>
    <mergeCell ref="G55:H55"/>
    <mergeCell ref="K55:L55"/>
    <mergeCell ref="N55:O55"/>
    <mergeCell ref="P55:Q55"/>
    <mergeCell ref="R55:S55"/>
    <mergeCell ref="T55:U55"/>
    <mergeCell ref="X55:Y55"/>
    <mergeCell ref="Z55:AA55"/>
    <mergeCell ref="AB55:AC55"/>
    <mergeCell ref="AD55:AE55"/>
    <mergeCell ref="AH55:AI55"/>
    <mergeCell ref="AK55:AL55"/>
    <mergeCell ref="AM55:AN55"/>
    <mergeCell ref="AO55:AP55"/>
    <mergeCell ref="AQ55:AR55"/>
    <mergeCell ref="A56:B56"/>
    <mergeCell ref="C56:D56"/>
    <mergeCell ref="E56:F56"/>
    <mergeCell ref="G56:H56"/>
    <mergeCell ref="K56:L56"/>
    <mergeCell ref="N56:O56"/>
    <mergeCell ref="P56:Q56"/>
    <mergeCell ref="R56:S56"/>
    <mergeCell ref="T56:U56"/>
    <mergeCell ref="X56:Y56"/>
    <mergeCell ref="Z56:AA56"/>
    <mergeCell ref="AB56:AC56"/>
    <mergeCell ref="AD56:AE56"/>
    <mergeCell ref="AH56:AI56"/>
    <mergeCell ref="AK56:AL56"/>
    <mergeCell ref="AM56:AN56"/>
    <mergeCell ref="AO56:AP56"/>
    <mergeCell ref="AQ56:AR56"/>
    <mergeCell ref="A57:B57"/>
    <mergeCell ref="C57:D57"/>
    <mergeCell ref="E57:F57"/>
    <mergeCell ref="G57:H57"/>
    <mergeCell ref="K57:L57"/>
    <mergeCell ref="N57:O57"/>
    <mergeCell ref="P57:Q57"/>
    <mergeCell ref="R57:S57"/>
    <mergeCell ref="T57:U57"/>
    <mergeCell ref="X57:Y57"/>
    <mergeCell ref="Z57:AA57"/>
    <mergeCell ref="AB57:AC57"/>
    <mergeCell ref="AD57:AE57"/>
    <mergeCell ref="AH57:AI57"/>
    <mergeCell ref="AK57:AL57"/>
    <mergeCell ref="AM57:AN57"/>
    <mergeCell ref="AO57:AP57"/>
    <mergeCell ref="AQ57:AR57"/>
    <mergeCell ref="A58:B58"/>
    <mergeCell ref="C58:D58"/>
    <mergeCell ref="E58:F58"/>
    <mergeCell ref="G58:H58"/>
    <mergeCell ref="K58:L58"/>
    <mergeCell ref="N58:O58"/>
    <mergeCell ref="P58:Q58"/>
    <mergeCell ref="R58:S58"/>
    <mergeCell ref="T58:U58"/>
    <mergeCell ref="X58:Y58"/>
    <mergeCell ref="Z58:AA58"/>
    <mergeCell ref="AB58:AC58"/>
    <mergeCell ref="AD58:AE58"/>
    <mergeCell ref="AH58:AI58"/>
    <mergeCell ref="AK58:AL58"/>
    <mergeCell ref="AM58:AN58"/>
    <mergeCell ref="AO58:AP58"/>
    <mergeCell ref="AQ58:AR58"/>
    <mergeCell ref="A59:B59"/>
    <mergeCell ref="C59:D59"/>
    <mergeCell ref="E59:F59"/>
    <mergeCell ref="G59:H59"/>
    <mergeCell ref="K59:L59"/>
    <mergeCell ref="N59:O59"/>
    <mergeCell ref="P59:Q59"/>
    <mergeCell ref="R59:S59"/>
    <mergeCell ref="T59:U59"/>
    <mergeCell ref="X59:Y59"/>
    <mergeCell ref="Z59:AA59"/>
    <mergeCell ref="AB59:AC59"/>
    <mergeCell ref="AD59:AE59"/>
    <mergeCell ref="AH59:AI59"/>
    <mergeCell ref="AK59:AL59"/>
    <mergeCell ref="AM59:AN59"/>
    <mergeCell ref="AO59:AP59"/>
    <mergeCell ref="AQ59:AR59"/>
    <mergeCell ref="A60:B60"/>
    <mergeCell ref="C60:D60"/>
    <mergeCell ref="E60:F60"/>
    <mergeCell ref="G60:H60"/>
    <mergeCell ref="K60:L60"/>
    <mergeCell ref="N60:O60"/>
    <mergeCell ref="P60:Q60"/>
    <mergeCell ref="R60:S60"/>
    <mergeCell ref="T60:U60"/>
    <mergeCell ref="X60:Y60"/>
    <mergeCell ref="Z60:AA60"/>
    <mergeCell ref="AB60:AC60"/>
    <mergeCell ref="AD60:AE60"/>
    <mergeCell ref="AH60:AI60"/>
    <mergeCell ref="AK60:AL60"/>
    <mergeCell ref="AM60:AN60"/>
    <mergeCell ref="AO60:AP60"/>
    <mergeCell ref="AQ60:AR60"/>
    <mergeCell ref="A61:B61"/>
    <mergeCell ref="C61:D61"/>
    <mergeCell ref="E61:F61"/>
    <mergeCell ref="G61:H61"/>
    <mergeCell ref="K61:L61"/>
    <mergeCell ref="N61:O61"/>
    <mergeCell ref="P61:Q61"/>
    <mergeCell ref="R61:S61"/>
    <mergeCell ref="T61:U61"/>
    <mergeCell ref="X61:Y61"/>
    <mergeCell ref="Z61:AA61"/>
    <mergeCell ref="AB61:AC61"/>
    <mergeCell ref="AD61:AE61"/>
    <mergeCell ref="AH61:AI61"/>
    <mergeCell ref="AK61:AL61"/>
    <mergeCell ref="AM61:AN61"/>
    <mergeCell ref="AO61:AP61"/>
    <mergeCell ref="AQ61:AR61"/>
    <mergeCell ref="A62:B62"/>
    <mergeCell ref="C62:D62"/>
    <mergeCell ref="E62:F62"/>
    <mergeCell ref="G62:H62"/>
    <mergeCell ref="K62:L62"/>
    <mergeCell ref="N62:O62"/>
    <mergeCell ref="P62:Q62"/>
    <mergeCell ref="R62:S62"/>
    <mergeCell ref="T62:U62"/>
    <mergeCell ref="X62:Y62"/>
    <mergeCell ref="Z62:AA62"/>
    <mergeCell ref="AB62:AC62"/>
    <mergeCell ref="AD62:AE62"/>
    <mergeCell ref="AH62:AI62"/>
    <mergeCell ref="AK62:AL62"/>
    <mergeCell ref="AM62:AN62"/>
    <mergeCell ref="AO62:AP62"/>
    <mergeCell ref="AQ62:AR62"/>
    <mergeCell ref="A63:B63"/>
    <mergeCell ref="C63:D63"/>
    <mergeCell ref="E63:F63"/>
    <mergeCell ref="G63:H63"/>
    <mergeCell ref="K63:L63"/>
    <mergeCell ref="N63:O63"/>
    <mergeCell ref="P63:Q63"/>
    <mergeCell ref="R63:S63"/>
    <mergeCell ref="T63:U63"/>
    <mergeCell ref="X63:Y63"/>
    <mergeCell ref="Z63:AA63"/>
    <mergeCell ref="AB63:AC63"/>
    <mergeCell ref="AD63:AE63"/>
    <mergeCell ref="AH63:AI63"/>
    <mergeCell ref="AK63:AL63"/>
    <mergeCell ref="AM63:AN63"/>
    <mergeCell ref="AO63:AP63"/>
    <mergeCell ref="AQ63:AR63"/>
    <mergeCell ref="A64:B64"/>
    <mergeCell ref="C64:D64"/>
    <mergeCell ref="E64:F64"/>
    <mergeCell ref="G64:H64"/>
    <mergeCell ref="K64:L64"/>
    <mergeCell ref="N64:O64"/>
    <mergeCell ref="P64:Q64"/>
    <mergeCell ref="R64:S64"/>
    <mergeCell ref="T64:U64"/>
    <mergeCell ref="X64:Y64"/>
    <mergeCell ref="Z64:AA64"/>
    <mergeCell ref="AB64:AC64"/>
    <mergeCell ref="AD64:AE64"/>
    <mergeCell ref="AH64:AI64"/>
    <mergeCell ref="AK64:AL64"/>
    <mergeCell ref="AM64:AN64"/>
    <mergeCell ref="AO64:AP64"/>
    <mergeCell ref="AQ64:AR64"/>
    <mergeCell ref="A65:B65"/>
    <mergeCell ref="C65:D65"/>
    <mergeCell ref="E65:F65"/>
    <mergeCell ref="G65:H65"/>
    <mergeCell ref="K65:L65"/>
    <mergeCell ref="N65:O65"/>
    <mergeCell ref="P65:Q65"/>
    <mergeCell ref="R65:S65"/>
    <mergeCell ref="T65:U65"/>
    <mergeCell ref="X65:Y65"/>
    <mergeCell ref="Z65:AA65"/>
    <mergeCell ref="AB65:AC65"/>
    <mergeCell ref="AD65:AE65"/>
    <mergeCell ref="AH65:AI65"/>
    <mergeCell ref="AK65:AL65"/>
    <mergeCell ref="AM65:AN65"/>
    <mergeCell ref="AO65:AP65"/>
    <mergeCell ref="AQ65:AR65"/>
    <mergeCell ref="A66:B66"/>
    <mergeCell ref="C66:D66"/>
    <mergeCell ref="E66:F66"/>
    <mergeCell ref="G66:H66"/>
    <mergeCell ref="K66:L66"/>
    <mergeCell ref="N66:O66"/>
    <mergeCell ref="P66:Q66"/>
    <mergeCell ref="R66:S66"/>
    <mergeCell ref="T66:U66"/>
    <mergeCell ref="X66:Y66"/>
    <mergeCell ref="Z66:AA66"/>
    <mergeCell ref="AB66:AC66"/>
    <mergeCell ref="AD66:AE66"/>
    <mergeCell ref="AH66:AI66"/>
    <mergeCell ref="AK66:AL66"/>
    <mergeCell ref="AM66:AN66"/>
    <mergeCell ref="AO66:AP66"/>
    <mergeCell ref="AQ66:AR66"/>
    <mergeCell ref="P67:Q67"/>
    <mergeCell ref="R67:S67"/>
    <mergeCell ref="T67:U67"/>
    <mergeCell ref="A67:B67"/>
    <mergeCell ref="C67:D67"/>
    <mergeCell ref="E67:F67"/>
    <mergeCell ref="G67:H67"/>
    <mergeCell ref="K67:L67"/>
    <mergeCell ref="N67:O67"/>
    <mergeCell ref="P68:Q68"/>
    <mergeCell ref="R68:S68"/>
    <mergeCell ref="T68:U68"/>
    <mergeCell ref="A68:B68"/>
    <mergeCell ref="C68:D68"/>
    <mergeCell ref="E68:F68"/>
    <mergeCell ref="G68:H68"/>
    <mergeCell ref="K68:L68"/>
    <mergeCell ref="N68:O68"/>
    <mergeCell ref="P69:Q69"/>
    <mergeCell ref="R69:S69"/>
    <mergeCell ref="T69:U69"/>
    <mergeCell ref="A69:B69"/>
    <mergeCell ref="C69:D69"/>
    <mergeCell ref="E69:F69"/>
    <mergeCell ref="G69:H69"/>
    <mergeCell ref="K69:L69"/>
    <mergeCell ref="N69:O69"/>
    <mergeCell ref="P70:Q70"/>
    <mergeCell ref="R70:S70"/>
    <mergeCell ref="T70:U70"/>
    <mergeCell ref="A70:B70"/>
    <mergeCell ref="C70:D70"/>
    <mergeCell ref="E70:F70"/>
    <mergeCell ref="G70:H70"/>
    <mergeCell ref="K70:L70"/>
    <mergeCell ref="N70:O70"/>
    <mergeCell ref="P71:Q71"/>
    <mergeCell ref="R71:S71"/>
    <mergeCell ref="T71:U71"/>
    <mergeCell ref="A71:B71"/>
    <mergeCell ref="C71:D71"/>
    <mergeCell ref="E71:F71"/>
    <mergeCell ref="G71:H71"/>
    <mergeCell ref="K71:L71"/>
    <mergeCell ref="N71:O71"/>
    <mergeCell ref="A72:B72"/>
    <mergeCell ref="C72:D72"/>
    <mergeCell ref="E72:F72"/>
    <mergeCell ref="G72:H72"/>
    <mergeCell ref="K72:L72"/>
    <mergeCell ref="N72:O72"/>
    <mergeCell ref="A73:B73"/>
    <mergeCell ref="C73:D73"/>
    <mergeCell ref="E73:F73"/>
    <mergeCell ref="G73:H73"/>
    <mergeCell ref="K73:L73"/>
    <mergeCell ref="N73:O73"/>
    <mergeCell ref="AQ67:AR67"/>
    <mergeCell ref="X67:Y67"/>
    <mergeCell ref="Z67:AA67"/>
    <mergeCell ref="AB67:AC67"/>
    <mergeCell ref="P73:Q73"/>
    <mergeCell ref="R73:S73"/>
    <mergeCell ref="T73:U73"/>
    <mergeCell ref="P72:Q72"/>
    <mergeCell ref="R72:S72"/>
    <mergeCell ref="T72:U72"/>
    <mergeCell ref="AK68:AL68"/>
    <mergeCell ref="AD67:AE67"/>
    <mergeCell ref="AH67:AI67"/>
    <mergeCell ref="AK67:AL67"/>
    <mergeCell ref="AM67:AN67"/>
    <mergeCell ref="AO67:AP67"/>
    <mergeCell ref="AM72:AN72"/>
    <mergeCell ref="AO72:AP72"/>
    <mergeCell ref="AM68:AN68"/>
    <mergeCell ref="AO68:AP68"/>
    <mergeCell ref="AQ68:AR68"/>
    <mergeCell ref="X68:Y68"/>
    <mergeCell ref="Z68:AA68"/>
    <mergeCell ref="AB68:AC68"/>
    <mergeCell ref="AD68:AE68"/>
    <mergeCell ref="AH68:AI68"/>
    <mergeCell ref="X72:Y72"/>
    <mergeCell ref="Z72:AA72"/>
    <mergeCell ref="AB72:AC72"/>
    <mergeCell ref="AD72:AE72"/>
    <mergeCell ref="AH72:AI72"/>
    <mergeCell ref="AK72:AL72"/>
    <mergeCell ref="AQ72:AR72"/>
    <mergeCell ref="X73:Y73"/>
    <mergeCell ref="Z73:AA73"/>
    <mergeCell ref="AB73:AC73"/>
    <mergeCell ref="AD73:AE73"/>
    <mergeCell ref="AH73:AI73"/>
    <mergeCell ref="AK73:AL73"/>
    <mergeCell ref="AM73:AN73"/>
    <mergeCell ref="AO73:AP73"/>
    <mergeCell ref="AQ73:AR73"/>
    <mergeCell ref="AM70:AN70"/>
    <mergeCell ref="X69:Y69"/>
    <mergeCell ref="Z69:AA69"/>
    <mergeCell ref="AB69:AC69"/>
    <mergeCell ref="AD69:AE69"/>
    <mergeCell ref="AH69:AI69"/>
    <mergeCell ref="AK69:AL69"/>
    <mergeCell ref="AO71:AP71"/>
    <mergeCell ref="AM69:AN69"/>
    <mergeCell ref="AO69:AP69"/>
    <mergeCell ref="AQ69:AR69"/>
    <mergeCell ref="X70:Y70"/>
    <mergeCell ref="Z70:AA70"/>
    <mergeCell ref="AB70:AC70"/>
    <mergeCell ref="AD70:AE70"/>
    <mergeCell ref="AH70:AI70"/>
    <mergeCell ref="AK70:AL70"/>
    <mergeCell ref="AQ71:AR71"/>
    <mergeCell ref="AO70:AP70"/>
    <mergeCell ref="AQ70:AR70"/>
    <mergeCell ref="X71:Y71"/>
    <mergeCell ref="Z71:AA71"/>
    <mergeCell ref="AB71:AC71"/>
    <mergeCell ref="AD71:AE71"/>
    <mergeCell ref="AH71:AI71"/>
    <mergeCell ref="AK71:AL71"/>
    <mergeCell ref="AM71:AN71"/>
    <mergeCell ref="A74:B74"/>
    <mergeCell ref="C74:D74"/>
    <mergeCell ref="E74:F74"/>
    <mergeCell ref="G74:H74"/>
    <mergeCell ref="K74:L74"/>
    <mergeCell ref="N74:O74"/>
    <mergeCell ref="P74:Q74"/>
    <mergeCell ref="R74:S74"/>
    <mergeCell ref="T74:U74"/>
    <mergeCell ref="X74:Y74"/>
    <mergeCell ref="Z74:AA74"/>
    <mergeCell ref="AB74:AC74"/>
    <mergeCell ref="AD74:AE74"/>
    <mergeCell ref="AH74:AI74"/>
    <mergeCell ref="AK74:AL74"/>
    <mergeCell ref="AM74:AN74"/>
    <mergeCell ref="AO74:AP74"/>
    <mergeCell ref="AQ74:AR74"/>
    <mergeCell ref="A75:B75"/>
    <mergeCell ref="C75:D75"/>
    <mergeCell ref="E75:F75"/>
    <mergeCell ref="G75:H75"/>
    <mergeCell ref="K75:L75"/>
    <mergeCell ref="N75:O75"/>
    <mergeCell ref="P75:Q75"/>
    <mergeCell ref="R75:S75"/>
    <mergeCell ref="T75:U75"/>
    <mergeCell ref="X75:Y75"/>
    <mergeCell ref="Z75:AA75"/>
    <mergeCell ref="AB75:AC75"/>
    <mergeCell ref="AD75:AE75"/>
    <mergeCell ref="AH75:AI75"/>
    <mergeCell ref="AK75:AL75"/>
    <mergeCell ref="AM75:AN75"/>
    <mergeCell ref="AO75:AP75"/>
    <mergeCell ref="AQ75:AR75"/>
  </mergeCells>
  <printOptions/>
  <pageMargins left="0.75" right="0.75" top="1" bottom="1" header="0.5" footer="0.5"/>
  <pageSetup horizontalDpi="600" verticalDpi="600" orientation="landscape" paperSize="17" scale="6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S75"/>
  <sheetViews>
    <sheetView showZeros="0" zoomScale="70" zoomScaleNormal="70" zoomScalePageLayoutView="0" workbookViewId="0" topLeftCell="A1">
      <pane ySplit="18" topLeftCell="A34" activePane="bottomLeft" state="frozen"/>
      <selection pane="topLeft" activeCell="A1" sqref="A1"/>
      <selection pane="bottomLeft" activeCell="R70" sqref="R70:S70"/>
    </sheetView>
  </sheetViews>
  <sheetFormatPr defaultColWidth="9.140625" defaultRowHeight="12.75"/>
  <cols>
    <col min="1" max="2" width="5.28125" style="0" customWidth="1"/>
    <col min="3" max="4" width="4.28125" style="0" customWidth="1"/>
    <col min="5" max="6" width="5.28125" style="0" customWidth="1"/>
    <col min="7" max="8" width="4.28125" style="0" customWidth="1"/>
    <col min="9" max="9" width="8.7109375" style="0" customWidth="1"/>
    <col min="10" max="10" width="13.7109375" style="0" customWidth="1"/>
    <col min="11" max="12" width="4.28125" style="0" customWidth="1"/>
    <col min="13" max="13" width="8.7109375" style="0" customWidth="1"/>
    <col min="14" max="15" width="4.28125" style="0" customWidth="1"/>
    <col min="16" max="17" width="5.28125" style="0" customWidth="1"/>
    <col min="18" max="19" width="4.28125" style="0" customWidth="1"/>
    <col min="20" max="21" width="5.28125" style="0" customWidth="1"/>
    <col min="22" max="22" width="11.7109375" style="0" customWidth="1"/>
    <col min="23" max="23" width="8.8515625" style="0" customWidth="1"/>
    <col min="24" max="25" width="5.28125" style="0" customWidth="1"/>
    <col min="26" max="27" width="4.28125" style="0" customWidth="1"/>
    <col min="28" max="29" width="5.28125" style="0" customWidth="1"/>
    <col min="30" max="31" width="4.28125" style="0" customWidth="1"/>
    <col min="32" max="32" width="8.7109375" style="0" customWidth="1"/>
    <col min="33" max="33" width="13.7109375" style="0" customWidth="1"/>
    <col min="34" max="35" width="4.28125" style="0" customWidth="1"/>
    <col min="36" max="36" width="8.7109375" style="0" customWidth="1"/>
    <col min="37" max="38" width="4.28125" style="0" customWidth="1"/>
    <col min="39" max="40" width="5.28125" style="0" customWidth="1"/>
    <col min="41" max="42" width="4.28125" style="0" customWidth="1"/>
    <col min="43" max="44" width="5.28125" style="0" customWidth="1"/>
    <col min="45" max="45" width="11.421875" style="0" customWidth="1"/>
    <col min="46" max="46" width="5.7109375" style="0" customWidth="1"/>
  </cols>
  <sheetData>
    <row r="1" spans="1:45" ht="12.75" customHeight="1">
      <c r="A1" s="254" t="s">
        <v>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305"/>
      <c r="W1" s="1"/>
      <c r="X1" s="393" t="s">
        <v>1</v>
      </c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6"/>
    </row>
    <row r="2" spans="1:45" ht="12.75" customHeight="1">
      <c r="A2" s="257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306"/>
      <c r="W2" s="2"/>
      <c r="X2" s="394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9"/>
    </row>
    <row r="3" spans="1:45" ht="12.75" customHeight="1" thickBot="1">
      <c r="A3" s="257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306"/>
      <c r="W3" s="2"/>
      <c r="X3" s="394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9"/>
    </row>
    <row r="4" spans="1:45" ht="12.75" customHeight="1">
      <c r="A4" s="307"/>
      <c r="B4" s="308"/>
      <c r="C4" s="310"/>
      <c r="D4" s="311"/>
      <c r="E4" s="381" t="s">
        <v>110</v>
      </c>
      <c r="F4" s="382"/>
      <c r="G4" s="382"/>
      <c r="H4" s="382"/>
      <c r="I4" s="382"/>
      <c r="J4" s="382"/>
      <c r="K4" s="383"/>
      <c r="L4" s="381" t="s">
        <v>52</v>
      </c>
      <c r="M4" s="382"/>
      <c r="N4" s="382"/>
      <c r="O4" s="382"/>
      <c r="P4" s="382"/>
      <c r="Q4" s="382"/>
      <c r="R4" s="382"/>
      <c r="S4" s="383"/>
      <c r="T4" s="315"/>
      <c r="U4" s="262"/>
      <c r="V4" s="316"/>
      <c r="W4" s="2"/>
      <c r="X4" s="315"/>
      <c r="Y4" s="262"/>
      <c r="Z4" s="262"/>
      <c r="AA4" s="316"/>
      <c r="AB4" s="381"/>
      <c r="AC4" s="382"/>
      <c r="AD4" s="382"/>
      <c r="AE4" s="382"/>
      <c r="AF4" s="382"/>
      <c r="AG4" s="382"/>
      <c r="AH4" s="383"/>
      <c r="AI4" s="381"/>
      <c r="AJ4" s="382"/>
      <c r="AK4" s="382"/>
      <c r="AL4" s="382"/>
      <c r="AM4" s="382"/>
      <c r="AN4" s="382"/>
      <c r="AO4" s="382"/>
      <c r="AP4" s="383"/>
      <c r="AQ4" s="315"/>
      <c r="AR4" s="262"/>
      <c r="AS4" s="395"/>
    </row>
    <row r="5" spans="1:45" ht="12.75" customHeight="1" thickBot="1">
      <c r="A5" s="309"/>
      <c r="B5" s="308"/>
      <c r="C5" s="310"/>
      <c r="D5" s="311"/>
      <c r="E5" s="384"/>
      <c r="F5" s="375"/>
      <c r="G5" s="375"/>
      <c r="H5" s="375"/>
      <c r="I5" s="375"/>
      <c r="J5" s="375"/>
      <c r="K5" s="385"/>
      <c r="L5" s="384"/>
      <c r="M5" s="375"/>
      <c r="N5" s="375"/>
      <c r="O5" s="375"/>
      <c r="P5" s="375"/>
      <c r="Q5" s="375"/>
      <c r="R5" s="375"/>
      <c r="S5" s="385"/>
      <c r="T5" s="315"/>
      <c r="U5" s="262"/>
      <c r="V5" s="316"/>
      <c r="W5" s="2"/>
      <c r="X5" s="315"/>
      <c r="Y5" s="262"/>
      <c r="Z5" s="262"/>
      <c r="AA5" s="316"/>
      <c r="AB5" s="384"/>
      <c r="AC5" s="375"/>
      <c r="AD5" s="375"/>
      <c r="AE5" s="375"/>
      <c r="AF5" s="375"/>
      <c r="AG5" s="375"/>
      <c r="AH5" s="385"/>
      <c r="AI5" s="384"/>
      <c r="AJ5" s="375"/>
      <c r="AK5" s="375"/>
      <c r="AL5" s="375"/>
      <c r="AM5" s="375"/>
      <c r="AN5" s="375"/>
      <c r="AO5" s="375"/>
      <c r="AP5" s="385"/>
      <c r="AQ5" s="315"/>
      <c r="AR5" s="262"/>
      <c r="AS5" s="395"/>
    </row>
    <row r="6" spans="1:45" ht="12.75" customHeight="1" thickBot="1">
      <c r="A6" s="299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1"/>
      <c r="W6" s="2"/>
      <c r="X6" s="396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97"/>
    </row>
    <row r="7" spans="1:45" ht="12.75" customHeight="1">
      <c r="A7" s="302" t="s">
        <v>2</v>
      </c>
      <c r="B7" s="303"/>
      <c r="C7" s="303"/>
      <c r="D7" s="303"/>
      <c r="E7" s="303"/>
      <c r="F7" s="303"/>
      <c r="G7" s="303"/>
      <c r="H7" s="303"/>
      <c r="I7" s="298"/>
      <c r="J7" s="317" t="s">
        <v>3</v>
      </c>
      <c r="K7" s="318"/>
      <c r="L7" s="319"/>
      <c r="M7" s="297" t="s">
        <v>5</v>
      </c>
      <c r="N7" s="303"/>
      <c r="O7" s="303"/>
      <c r="P7" s="303"/>
      <c r="Q7" s="303"/>
      <c r="R7" s="303"/>
      <c r="S7" s="303"/>
      <c r="T7" s="303"/>
      <c r="U7" s="298"/>
      <c r="V7" s="228" t="s">
        <v>0</v>
      </c>
      <c r="W7" s="2"/>
      <c r="X7" s="297" t="s">
        <v>2</v>
      </c>
      <c r="Y7" s="303"/>
      <c r="Z7" s="303"/>
      <c r="AA7" s="303"/>
      <c r="AB7" s="303"/>
      <c r="AC7" s="303"/>
      <c r="AD7" s="303"/>
      <c r="AE7" s="303"/>
      <c r="AF7" s="298"/>
      <c r="AG7" s="317" t="s">
        <v>3</v>
      </c>
      <c r="AH7" s="318"/>
      <c r="AI7" s="319"/>
      <c r="AJ7" s="297" t="s">
        <v>5</v>
      </c>
      <c r="AK7" s="303"/>
      <c r="AL7" s="303"/>
      <c r="AM7" s="303"/>
      <c r="AN7" s="303"/>
      <c r="AO7" s="303"/>
      <c r="AP7" s="303"/>
      <c r="AQ7" s="303"/>
      <c r="AR7" s="298"/>
      <c r="AS7" s="398" t="s">
        <v>0</v>
      </c>
    </row>
    <row r="8" spans="1:45" ht="12.75" customHeight="1" thickBot="1">
      <c r="A8" s="304"/>
      <c r="B8" s="235"/>
      <c r="C8" s="235"/>
      <c r="D8" s="235"/>
      <c r="E8" s="235"/>
      <c r="F8" s="235"/>
      <c r="G8" s="235"/>
      <c r="H8" s="235"/>
      <c r="I8" s="236"/>
      <c r="J8" s="234" t="s">
        <v>4</v>
      </c>
      <c r="K8" s="235"/>
      <c r="L8" s="236"/>
      <c r="M8" s="237"/>
      <c r="N8" s="238"/>
      <c r="O8" s="238"/>
      <c r="P8" s="238"/>
      <c r="Q8" s="238"/>
      <c r="R8" s="238"/>
      <c r="S8" s="238"/>
      <c r="T8" s="238"/>
      <c r="U8" s="239"/>
      <c r="V8" s="229"/>
      <c r="W8" s="2"/>
      <c r="X8" s="234"/>
      <c r="Y8" s="235"/>
      <c r="Z8" s="235"/>
      <c r="AA8" s="235"/>
      <c r="AB8" s="235"/>
      <c r="AC8" s="235"/>
      <c r="AD8" s="235"/>
      <c r="AE8" s="235"/>
      <c r="AF8" s="236"/>
      <c r="AG8" s="234" t="s">
        <v>4</v>
      </c>
      <c r="AH8" s="235"/>
      <c r="AI8" s="236"/>
      <c r="AJ8" s="237"/>
      <c r="AK8" s="238"/>
      <c r="AL8" s="238"/>
      <c r="AM8" s="238"/>
      <c r="AN8" s="238"/>
      <c r="AO8" s="238"/>
      <c r="AP8" s="238"/>
      <c r="AQ8" s="238"/>
      <c r="AR8" s="239"/>
      <c r="AS8" s="399"/>
    </row>
    <row r="9" spans="1:45" ht="12.75" customHeight="1">
      <c r="A9" s="323" t="s">
        <v>6</v>
      </c>
      <c r="B9" s="216" t="s">
        <v>7</v>
      </c>
      <c r="C9" s="323" t="s">
        <v>8</v>
      </c>
      <c r="D9" s="216" t="s">
        <v>9</v>
      </c>
      <c r="E9" s="323" t="s">
        <v>7</v>
      </c>
      <c r="F9" s="216" t="s">
        <v>10</v>
      </c>
      <c r="G9" s="323" t="s">
        <v>11</v>
      </c>
      <c r="H9" s="216" t="s">
        <v>12</v>
      </c>
      <c r="I9" s="219" t="s">
        <v>13</v>
      </c>
      <c r="J9" s="219" t="s">
        <v>14</v>
      </c>
      <c r="K9" s="222" t="s">
        <v>15</v>
      </c>
      <c r="L9" s="216" t="s">
        <v>16</v>
      </c>
      <c r="M9" s="219" t="s">
        <v>13</v>
      </c>
      <c r="N9" s="225" t="s">
        <v>11</v>
      </c>
      <c r="O9" s="216" t="s">
        <v>12</v>
      </c>
      <c r="P9" s="225" t="s">
        <v>7</v>
      </c>
      <c r="Q9" s="216" t="s">
        <v>10</v>
      </c>
      <c r="R9" s="225" t="s">
        <v>8</v>
      </c>
      <c r="S9" s="216" t="s">
        <v>9</v>
      </c>
      <c r="T9" s="225" t="s">
        <v>6</v>
      </c>
      <c r="U9" s="216" t="s">
        <v>7</v>
      </c>
      <c r="V9" s="229"/>
      <c r="W9" s="2"/>
      <c r="X9" s="222" t="s">
        <v>6</v>
      </c>
      <c r="Y9" s="216" t="s">
        <v>7</v>
      </c>
      <c r="Z9" s="225" t="s">
        <v>8</v>
      </c>
      <c r="AA9" s="216" t="s">
        <v>9</v>
      </c>
      <c r="AB9" s="225" t="s">
        <v>7</v>
      </c>
      <c r="AC9" s="216" t="s">
        <v>10</v>
      </c>
      <c r="AD9" s="225" t="s">
        <v>11</v>
      </c>
      <c r="AE9" s="216" t="s">
        <v>12</v>
      </c>
      <c r="AF9" s="219" t="s">
        <v>13</v>
      </c>
      <c r="AG9" s="219" t="s">
        <v>14</v>
      </c>
      <c r="AH9" s="222" t="s">
        <v>15</v>
      </c>
      <c r="AI9" s="216" t="s">
        <v>16</v>
      </c>
      <c r="AJ9" s="219" t="s">
        <v>13</v>
      </c>
      <c r="AK9" s="225" t="s">
        <v>11</v>
      </c>
      <c r="AL9" s="216" t="s">
        <v>12</v>
      </c>
      <c r="AM9" s="225" t="s">
        <v>7</v>
      </c>
      <c r="AN9" s="216" t="s">
        <v>10</v>
      </c>
      <c r="AO9" s="225" t="s">
        <v>8</v>
      </c>
      <c r="AP9" s="216" t="s">
        <v>9</v>
      </c>
      <c r="AQ9" s="225" t="s">
        <v>6</v>
      </c>
      <c r="AR9" s="216" t="s">
        <v>7</v>
      </c>
      <c r="AS9" s="399"/>
    </row>
    <row r="10" spans="1:45" ht="12.75" customHeight="1">
      <c r="A10" s="324"/>
      <c r="B10" s="217"/>
      <c r="C10" s="324"/>
      <c r="D10" s="217"/>
      <c r="E10" s="324"/>
      <c r="F10" s="217"/>
      <c r="G10" s="324"/>
      <c r="H10" s="217"/>
      <c r="I10" s="220"/>
      <c r="J10" s="220"/>
      <c r="K10" s="223"/>
      <c r="L10" s="217"/>
      <c r="M10" s="220"/>
      <c r="N10" s="226"/>
      <c r="O10" s="217"/>
      <c r="P10" s="226"/>
      <c r="Q10" s="217"/>
      <c r="R10" s="226"/>
      <c r="S10" s="217"/>
      <c r="T10" s="226"/>
      <c r="U10" s="217"/>
      <c r="V10" s="229"/>
      <c r="W10" s="2"/>
      <c r="X10" s="223"/>
      <c r="Y10" s="217"/>
      <c r="Z10" s="226"/>
      <c r="AA10" s="217"/>
      <c r="AB10" s="226"/>
      <c r="AC10" s="217"/>
      <c r="AD10" s="226"/>
      <c r="AE10" s="217"/>
      <c r="AF10" s="220"/>
      <c r="AG10" s="220"/>
      <c r="AH10" s="223"/>
      <c r="AI10" s="217"/>
      <c r="AJ10" s="220"/>
      <c r="AK10" s="226"/>
      <c r="AL10" s="217"/>
      <c r="AM10" s="226"/>
      <c r="AN10" s="217"/>
      <c r="AO10" s="226"/>
      <c r="AP10" s="217"/>
      <c r="AQ10" s="226"/>
      <c r="AR10" s="217"/>
      <c r="AS10" s="399"/>
    </row>
    <row r="11" spans="1:45" ht="12.75" customHeight="1">
      <c r="A11" s="324"/>
      <c r="B11" s="217"/>
      <c r="C11" s="324"/>
      <c r="D11" s="217"/>
      <c r="E11" s="324"/>
      <c r="F11" s="217"/>
      <c r="G11" s="324"/>
      <c r="H11" s="217"/>
      <c r="I11" s="220"/>
      <c r="J11" s="220"/>
      <c r="K11" s="223"/>
      <c r="L11" s="217"/>
      <c r="M11" s="220"/>
      <c r="N11" s="226"/>
      <c r="O11" s="217"/>
      <c r="P11" s="226"/>
      <c r="Q11" s="217"/>
      <c r="R11" s="226"/>
      <c r="S11" s="217"/>
      <c r="T11" s="226"/>
      <c r="U11" s="217"/>
      <c r="V11" s="229"/>
      <c r="W11" s="2"/>
      <c r="X11" s="223"/>
      <c r="Y11" s="217"/>
      <c r="Z11" s="226"/>
      <c r="AA11" s="217"/>
      <c r="AB11" s="226"/>
      <c r="AC11" s="217"/>
      <c r="AD11" s="226"/>
      <c r="AE11" s="217"/>
      <c r="AF11" s="220"/>
      <c r="AG11" s="220"/>
      <c r="AH11" s="223"/>
      <c r="AI11" s="217"/>
      <c r="AJ11" s="220"/>
      <c r="AK11" s="226"/>
      <c r="AL11" s="217"/>
      <c r="AM11" s="226"/>
      <c r="AN11" s="217"/>
      <c r="AO11" s="226"/>
      <c r="AP11" s="217"/>
      <c r="AQ11" s="226"/>
      <c r="AR11" s="217"/>
      <c r="AS11" s="399"/>
    </row>
    <row r="12" spans="1:45" ht="12.75" customHeight="1">
      <c r="A12" s="324"/>
      <c r="B12" s="217"/>
      <c r="C12" s="324"/>
      <c r="D12" s="217"/>
      <c r="E12" s="324"/>
      <c r="F12" s="217"/>
      <c r="G12" s="324"/>
      <c r="H12" s="217"/>
      <c r="I12" s="220"/>
      <c r="J12" s="220"/>
      <c r="K12" s="223"/>
      <c r="L12" s="217"/>
      <c r="M12" s="220"/>
      <c r="N12" s="226"/>
      <c r="O12" s="217"/>
      <c r="P12" s="226"/>
      <c r="Q12" s="217"/>
      <c r="R12" s="226"/>
      <c r="S12" s="217"/>
      <c r="T12" s="226"/>
      <c r="U12" s="217"/>
      <c r="V12" s="229"/>
      <c r="W12" s="2"/>
      <c r="X12" s="223"/>
      <c r="Y12" s="217"/>
      <c r="Z12" s="226"/>
      <c r="AA12" s="217"/>
      <c r="AB12" s="226"/>
      <c r="AC12" s="217"/>
      <c r="AD12" s="226"/>
      <c r="AE12" s="217"/>
      <c r="AF12" s="220"/>
      <c r="AG12" s="220"/>
      <c r="AH12" s="223"/>
      <c r="AI12" s="217"/>
      <c r="AJ12" s="220"/>
      <c r="AK12" s="226"/>
      <c r="AL12" s="217"/>
      <c r="AM12" s="226"/>
      <c r="AN12" s="217"/>
      <c r="AO12" s="226"/>
      <c r="AP12" s="217"/>
      <c r="AQ12" s="226"/>
      <c r="AR12" s="217"/>
      <c r="AS12" s="399"/>
    </row>
    <row r="13" spans="1:45" ht="12.75" customHeight="1">
      <c r="A13" s="324"/>
      <c r="B13" s="217"/>
      <c r="C13" s="324"/>
      <c r="D13" s="217"/>
      <c r="E13" s="324"/>
      <c r="F13" s="217"/>
      <c r="G13" s="324"/>
      <c r="H13" s="217"/>
      <c r="I13" s="220"/>
      <c r="J13" s="220"/>
      <c r="K13" s="223"/>
      <c r="L13" s="217"/>
      <c r="M13" s="220"/>
      <c r="N13" s="226"/>
      <c r="O13" s="217"/>
      <c r="P13" s="226"/>
      <c r="Q13" s="217"/>
      <c r="R13" s="226"/>
      <c r="S13" s="217"/>
      <c r="T13" s="226"/>
      <c r="U13" s="217"/>
      <c r="V13" s="229"/>
      <c r="W13" s="2"/>
      <c r="X13" s="223"/>
      <c r="Y13" s="217"/>
      <c r="Z13" s="226"/>
      <c r="AA13" s="217"/>
      <c r="AB13" s="226"/>
      <c r="AC13" s="217"/>
      <c r="AD13" s="226"/>
      <c r="AE13" s="217"/>
      <c r="AF13" s="220"/>
      <c r="AG13" s="220"/>
      <c r="AH13" s="223"/>
      <c r="AI13" s="217"/>
      <c r="AJ13" s="220"/>
      <c r="AK13" s="226"/>
      <c r="AL13" s="217"/>
      <c r="AM13" s="226"/>
      <c r="AN13" s="217"/>
      <c r="AO13" s="226"/>
      <c r="AP13" s="217"/>
      <c r="AQ13" s="226"/>
      <c r="AR13" s="217"/>
      <c r="AS13" s="399"/>
    </row>
    <row r="14" spans="1:45" ht="12.75" customHeight="1">
      <c r="A14" s="324"/>
      <c r="B14" s="217"/>
      <c r="C14" s="324"/>
      <c r="D14" s="217"/>
      <c r="E14" s="324"/>
      <c r="F14" s="217"/>
      <c r="G14" s="324"/>
      <c r="H14" s="217"/>
      <c r="I14" s="220"/>
      <c r="J14" s="220"/>
      <c r="K14" s="223"/>
      <c r="L14" s="217"/>
      <c r="M14" s="220"/>
      <c r="N14" s="226"/>
      <c r="O14" s="217"/>
      <c r="P14" s="226"/>
      <c r="Q14" s="217"/>
      <c r="R14" s="226"/>
      <c r="S14" s="217"/>
      <c r="T14" s="226"/>
      <c r="U14" s="217"/>
      <c r="V14" s="229"/>
      <c r="W14" s="2"/>
      <c r="X14" s="223"/>
      <c r="Y14" s="217"/>
      <c r="Z14" s="226"/>
      <c r="AA14" s="217"/>
      <c r="AB14" s="226"/>
      <c r="AC14" s="217"/>
      <c r="AD14" s="226"/>
      <c r="AE14" s="217"/>
      <c r="AF14" s="220"/>
      <c r="AG14" s="220"/>
      <c r="AH14" s="223"/>
      <c r="AI14" s="217"/>
      <c r="AJ14" s="220"/>
      <c r="AK14" s="226"/>
      <c r="AL14" s="217"/>
      <c r="AM14" s="226"/>
      <c r="AN14" s="217"/>
      <c r="AO14" s="226"/>
      <c r="AP14" s="217"/>
      <c r="AQ14" s="226"/>
      <c r="AR14" s="217"/>
      <c r="AS14" s="399"/>
    </row>
    <row r="15" spans="1:45" ht="12.75" customHeight="1">
      <c r="A15" s="324"/>
      <c r="B15" s="217"/>
      <c r="C15" s="324"/>
      <c r="D15" s="217"/>
      <c r="E15" s="324"/>
      <c r="F15" s="217"/>
      <c r="G15" s="324"/>
      <c r="H15" s="217"/>
      <c r="I15" s="220"/>
      <c r="J15" s="220"/>
      <c r="K15" s="223"/>
      <c r="L15" s="217"/>
      <c r="M15" s="220"/>
      <c r="N15" s="226"/>
      <c r="O15" s="217"/>
      <c r="P15" s="226"/>
      <c r="Q15" s="217"/>
      <c r="R15" s="226"/>
      <c r="S15" s="217"/>
      <c r="T15" s="226"/>
      <c r="U15" s="217"/>
      <c r="V15" s="229"/>
      <c r="W15" s="2"/>
      <c r="X15" s="223"/>
      <c r="Y15" s="217"/>
      <c r="Z15" s="226"/>
      <c r="AA15" s="217"/>
      <c r="AB15" s="226"/>
      <c r="AC15" s="217"/>
      <c r="AD15" s="226"/>
      <c r="AE15" s="217"/>
      <c r="AF15" s="220"/>
      <c r="AG15" s="220"/>
      <c r="AH15" s="223"/>
      <c r="AI15" s="217"/>
      <c r="AJ15" s="220"/>
      <c r="AK15" s="226"/>
      <c r="AL15" s="217"/>
      <c r="AM15" s="226"/>
      <c r="AN15" s="217"/>
      <c r="AO15" s="226"/>
      <c r="AP15" s="217"/>
      <c r="AQ15" s="226"/>
      <c r="AR15" s="217"/>
      <c r="AS15" s="399"/>
    </row>
    <row r="16" spans="1:45" ht="12.75" customHeight="1">
      <c r="A16" s="324"/>
      <c r="B16" s="217"/>
      <c r="C16" s="324"/>
      <c r="D16" s="217"/>
      <c r="E16" s="324"/>
      <c r="F16" s="217"/>
      <c r="G16" s="324"/>
      <c r="H16" s="217"/>
      <c r="I16" s="220"/>
      <c r="J16" s="220"/>
      <c r="K16" s="223"/>
      <c r="L16" s="217"/>
      <c r="M16" s="220"/>
      <c r="N16" s="226"/>
      <c r="O16" s="217"/>
      <c r="P16" s="226"/>
      <c r="Q16" s="217"/>
      <c r="R16" s="226"/>
      <c r="S16" s="217"/>
      <c r="T16" s="226"/>
      <c r="U16" s="217"/>
      <c r="V16" s="229"/>
      <c r="W16" s="2"/>
      <c r="X16" s="223"/>
      <c r="Y16" s="217"/>
      <c r="Z16" s="226"/>
      <c r="AA16" s="217"/>
      <c r="AB16" s="226"/>
      <c r="AC16" s="217"/>
      <c r="AD16" s="226"/>
      <c r="AE16" s="217"/>
      <c r="AF16" s="220"/>
      <c r="AG16" s="220"/>
      <c r="AH16" s="223"/>
      <c r="AI16" s="217"/>
      <c r="AJ16" s="220"/>
      <c r="AK16" s="226"/>
      <c r="AL16" s="217"/>
      <c r="AM16" s="226"/>
      <c r="AN16" s="217"/>
      <c r="AO16" s="226"/>
      <c r="AP16" s="217"/>
      <c r="AQ16" s="226"/>
      <c r="AR16" s="217"/>
      <c r="AS16" s="399"/>
    </row>
    <row r="17" spans="1:45" ht="12.75" customHeight="1">
      <c r="A17" s="324"/>
      <c r="B17" s="217"/>
      <c r="C17" s="324"/>
      <c r="D17" s="217"/>
      <c r="E17" s="324"/>
      <c r="F17" s="217"/>
      <c r="G17" s="324"/>
      <c r="H17" s="217"/>
      <c r="I17" s="220"/>
      <c r="J17" s="220"/>
      <c r="K17" s="223"/>
      <c r="L17" s="217"/>
      <c r="M17" s="220"/>
      <c r="N17" s="226"/>
      <c r="O17" s="217"/>
      <c r="P17" s="226"/>
      <c r="Q17" s="217"/>
      <c r="R17" s="226"/>
      <c r="S17" s="217"/>
      <c r="T17" s="226"/>
      <c r="U17" s="217"/>
      <c r="V17" s="229"/>
      <c r="W17" s="2"/>
      <c r="X17" s="223"/>
      <c r="Y17" s="217"/>
      <c r="Z17" s="226"/>
      <c r="AA17" s="217"/>
      <c r="AB17" s="226"/>
      <c r="AC17" s="217"/>
      <c r="AD17" s="226"/>
      <c r="AE17" s="217"/>
      <c r="AF17" s="220"/>
      <c r="AG17" s="220"/>
      <c r="AH17" s="223"/>
      <c r="AI17" s="217"/>
      <c r="AJ17" s="220"/>
      <c r="AK17" s="226"/>
      <c r="AL17" s="217"/>
      <c r="AM17" s="226"/>
      <c r="AN17" s="217"/>
      <c r="AO17" s="226"/>
      <c r="AP17" s="217"/>
      <c r="AQ17" s="226"/>
      <c r="AR17" s="217"/>
      <c r="AS17" s="399"/>
    </row>
    <row r="18" spans="1:45" ht="12.75" customHeight="1" thickBot="1">
      <c r="A18" s="325"/>
      <c r="B18" s="218"/>
      <c r="C18" s="325"/>
      <c r="D18" s="218"/>
      <c r="E18" s="325"/>
      <c r="F18" s="218"/>
      <c r="G18" s="325"/>
      <c r="H18" s="218"/>
      <c r="I18" s="221"/>
      <c r="J18" s="221"/>
      <c r="K18" s="224"/>
      <c r="L18" s="218"/>
      <c r="M18" s="221"/>
      <c r="N18" s="227"/>
      <c r="O18" s="218"/>
      <c r="P18" s="227"/>
      <c r="Q18" s="218"/>
      <c r="R18" s="227"/>
      <c r="S18" s="218"/>
      <c r="T18" s="227"/>
      <c r="U18" s="218"/>
      <c r="V18" s="230"/>
      <c r="W18" s="2"/>
      <c r="X18" s="224"/>
      <c r="Y18" s="218"/>
      <c r="Z18" s="227"/>
      <c r="AA18" s="218"/>
      <c r="AB18" s="227"/>
      <c r="AC18" s="218"/>
      <c r="AD18" s="227"/>
      <c r="AE18" s="218"/>
      <c r="AF18" s="221"/>
      <c r="AG18" s="221"/>
      <c r="AH18" s="224"/>
      <c r="AI18" s="218"/>
      <c r="AJ18" s="221"/>
      <c r="AK18" s="227"/>
      <c r="AL18" s="218"/>
      <c r="AM18" s="227"/>
      <c r="AN18" s="218"/>
      <c r="AO18" s="227"/>
      <c r="AP18" s="218"/>
      <c r="AQ18" s="227"/>
      <c r="AR18" s="218"/>
      <c r="AS18" s="400"/>
    </row>
    <row r="19" spans="1:45" s="7" customFormat="1" ht="12.75" customHeight="1">
      <c r="A19" s="326"/>
      <c r="B19" s="327"/>
      <c r="C19" s="328"/>
      <c r="D19" s="327"/>
      <c r="E19" s="328"/>
      <c r="F19" s="327"/>
      <c r="G19" s="328"/>
      <c r="H19" s="327"/>
      <c r="I19" s="4"/>
      <c r="J19" s="5"/>
      <c r="K19" s="328"/>
      <c r="L19" s="327"/>
      <c r="M19" s="4"/>
      <c r="N19" s="328"/>
      <c r="O19" s="327"/>
      <c r="P19" s="328"/>
      <c r="Q19" s="327"/>
      <c r="R19" s="328"/>
      <c r="S19" s="327"/>
      <c r="T19" s="328"/>
      <c r="U19" s="327"/>
      <c r="V19" s="4"/>
      <c r="W19" s="3"/>
      <c r="X19" s="328"/>
      <c r="Y19" s="327"/>
      <c r="Z19" s="328"/>
      <c r="AA19" s="327"/>
      <c r="AB19" s="328"/>
      <c r="AC19" s="327"/>
      <c r="AD19" s="328"/>
      <c r="AE19" s="327"/>
      <c r="AF19" s="4"/>
      <c r="AG19" s="6"/>
      <c r="AH19" s="328"/>
      <c r="AI19" s="327"/>
      <c r="AJ19" s="4"/>
      <c r="AK19" s="328"/>
      <c r="AL19" s="327"/>
      <c r="AM19" s="328"/>
      <c r="AN19" s="327"/>
      <c r="AO19" s="328"/>
      <c r="AP19" s="327"/>
      <c r="AQ19" s="328"/>
      <c r="AR19" s="327"/>
      <c r="AS19" s="45"/>
    </row>
    <row r="20" spans="1:45" s="7" customFormat="1" ht="12.75" customHeight="1">
      <c r="A20" s="344">
        <f>'US 68  RAMP B MASTER'!A111</f>
        <v>792.317226</v>
      </c>
      <c r="B20" s="345"/>
      <c r="C20" s="403" t="str">
        <f>'US 68  RAMP B MASTER'!C111</f>
        <v>254:1</v>
      </c>
      <c r="D20" s="392"/>
      <c r="E20" s="197">
        <f>'US 68  RAMP B MASTER'!E111</f>
        <v>1.6E-05</v>
      </c>
      <c r="F20" s="198"/>
      <c r="G20" s="197">
        <f>'US 68  RAMP B MASTER'!G111</f>
        <v>1E-06</v>
      </c>
      <c r="H20" s="198"/>
      <c r="I20" s="38">
        <f>'US 68  RAMP B MASTER'!I111</f>
        <v>16</v>
      </c>
      <c r="J20" s="144">
        <f>'US 68  RAMP B MASTER'!J111</f>
        <v>79927.53</v>
      </c>
      <c r="K20" s="344">
        <f>'US 68  RAMP B MASTER'!K111</f>
        <v>792.31721</v>
      </c>
      <c r="L20" s="345"/>
      <c r="M20" s="39"/>
      <c r="N20" s="197"/>
      <c r="O20" s="198"/>
      <c r="P20" s="197"/>
      <c r="Q20" s="198"/>
      <c r="R20" s="389"/>
      <c r="S20" s="392"/>
      <c r="T20" s="344"/>
      <c r="U20" s="345"/>
      <c r="V20" s="151">
        <f>'US 68  RAMP B MASTER'!V111</f>
        <v>0</v>
      </c>
      <c r="W20" s="3"/>
      <c r="X20" s="344"/>
      <c r="Y20" s="345"/>
      <c r="Z20" s="365"/>
      <c r="AA20" s="345"/>
      <c r="AB20" s="197"/>
      <c r="AC20" s="198"/>
      <c r="AD20" s="197"/>
      <c r="AE20" s="198"/>
      <c r="AF20" s="39"/>
      <c r="AG20" s="34"/>
      <c r="AH20" s="344"/>
      <c r="AI20" s="345"/>
      <c r="AJ20" s="39"/>
      <c r="AK20" s="197"/>
      <c r="AL20" s="198"/>
      <c r="AM20" s="197"/>
      <c r="AN20" s="198"/>
      <c r="AO20" s="391"/>
      <c r="AP20" s="392"/>
      <c r="AQ20" s="344"/>
      <c r="AR20" s="345"/>
      <c r="AS20" s="42"/>
    </row>
    <row r="21" spans="1:45" s="7" customFormat="1" ht="12.75" customHeight="1">
      <c r="A21" s="344">
        <f>'US 68  RAMP B MASTER'!A112</f>
        <v>792.5629754521964</v>
      </c>
      <c r="B21" s="345"/>
      <c r="C21" s="403" t="str">
        <f>'US 68  RAMP B MASTER'!C112</f>
        <v>254:1</v>
      </c>
      <c r="D21" s="392"/>
      <c r="E21" s="197">
        <f>'US 68  RAMP B MASTER'!E112</f>
        <v>0.08847545219638786</v>
      </c>
      <c r="F21" s="198"/>
      <c r="G21" s="197">
        <f>'US 68  RAMP B MASTER'!G112</f>
        <v>0.005529715762274241</v>
      </c>
      <c r="H21" s="198"/>
      <c r="I21" s="38">
        <f>'US 68  RAMP B MASTER'!I112</f>
        <v>16</v>
      </c>
      <c r="J21" s="154">
        <f>'US 68  RAMP B MASTER'!J112</f>
        <v>79950</v>
      </c>
      <c r="K21" s="344">
        <f>'US 68  RAMP B MASTER'!K112</f>
        <v>792.4745</v>
      </c>
      <c r="L21" s="345"/>
      <c r="M21" s="39"/>
      <c r="N21" s="197"/>
      <c r="O21" s="198"/>
      <c r="P21" s="197"/>
      <c r="Q21" s="198"/>
      <c r="R21" s="389"/>
      <c r="S21" s="392"/>
      <c r="T21" s="344"/>
      <c r="U21" s="345"/>
      <c r="V21" s="151">
        <f>'US 68  RAMP B MASTER'!V112</f>
        <v>0</v>
      </c>
      <c r="W21" s="3"/>
      <c r="X21" s="344"/>
      <c r="Y21" s="345"/>
      <c r="Z21" s="365"/>
      <c r="AA21" s="345"/>
      <c r="AB21" s="197"/>
      <c r="AC21" s="198"/>
      <c r="AD21" s="197"/>
      <c r="AE21" s="198"/>
      <c r="AF21" s="39"/>
      <c r="AG21" s="34"/>
      <c r="AH21" s="344"/>
      <c r="AI21" s="345"/>
      <c r="AJ21" s="39"/>
      <c r="AK21" s="197"/>
      <c r="AL21" s="198"/>
      <c r="AM21" s="197"/>
      <c r="AN21" s="198"/>
      <c r="AO21" s="391"/>
      <c r="AP21" s="392"/>
      <c r="AQ21" s="344"/>
      <c r="AR21" s="345"/>
      <c r="AS21" s="42"/>
    </row>
    <row r="22" spans="1:45" s="7" customFormat="1" ht="12.75" customHeight="1">
      <c r="A22" s="344">
        <f>'US 68  RAMP B MASTER'!A113</f>
        <v>792.7963815380829</v>
      </c>
      <c r="B22" s="345"/>
      <c r="C22" s="403" t="str">
        <f>'US 68  RAMP B MASTER'!C113</f>
        <v>254:1</v>
      </c>
      <c r="D22" s="392"/>
      <c r="E22" s="197">
        <f>'US 68  RAMP B MASTER'!E113</f>
        <v>0.1725015380829259</v>
      </c>
      <c r="F22" s="198"/>
      <c r="G22" s="197">
        <f>'US 68  RAMP B MASTER'!G113</f>
        <v>0.010781346130182869</v>
      </c>
      <c r="H22" s="198"/>
      <c r="I22" s="38">
        <f>'US 68  RAMP B MASTER'!I113</f>
        <v>16</v>
      </c>
      <c r="J22" s="144">
        <f>'US 68  RAMP B MASTER'!J113</f>
        <v>79971.34</v>
      </c>
      <c r="K22" s="344">
        <f>'US 68  RAMP B MASTER'!K113</f>
        <v>792.62388</v>
      </c>
      <c r="L22" s="345"/>
      <c r="M22" s="39"/>
      <c r="N22" s="197"/>
      <c r="O22" s="198"/>
      <c r="P22" s="197"/>
      <c r="Q22" s="198"/>
      <c r="R22" s="389"/>
      <c r="S22" s="392"/>
      <c r="T22" s="344"/>
      <c r="U22" s="345"/>
      <c r="V22" s="151" t="str">
        <f>'US 68  RAMP B MASTER'!V113</f>
        <v>TS</v>
      </c>
      <c r="W22" s="3"/>
      <c r="X22" s="344"/>
      <c r="Y22" s="345"/>
      <c r="Z22" s="365"/>
      <c r="AA22" s="345"/>
      <c r="AB22" s="197"/>
      <c r="AC22" s="198"/>
      <c r="AD22" s="197"/>
      <c r="AE22" s="198"/>
      <c r="AF22" s="39"/>
      <c r="AG22" s="35"/>
      <c r="AH22" s="344"/>
      <c r="AI22" s="345"/>
      <c r="AJ22" s="39"/>
      <c r="AK22" s="197"/>
      <c r="AL22" s="198"/>
      <c r="AM22" s="197"/>
      <c r="AN22" s="198"/>
      <c r="AO22" s="389"/>
      <c r="AP22" s="392"/>
      <c r="AQ22" s="344"/>
      <c r="AR22" s="345"/>
      <c r="AS22" s="42"/>
    </row>
    <row r="23" spans="1:45" s="7" customFormat="1" ht="12.75" customHeight="1">
      <c r="A23" s="344">
        <f>'US 68  RAMP B MASTER'!A114</f>
        <v>792.836412759936</v>
      </c>
      <c r="B23" s="345"/>
      <c r="C23" s="403" t="str">
        <f>'US 68  RAMP B MASTER'!C114</f>
        <v>254:1</v>
      </c>
      <c r="D23" s="392"/>
      <c r="E23" s="197">
        <f>'US 68  RAMP B MASTER'!E114</f>
        <v>0.1869127599360221</v>
      </c>
      <c r="F23" s="198"/>
      <c r="G23" s="197">
        <f>'US 68  RAMP B MASTER'!G114</f>
        <v>0.011682047496001382</v>
      </c>
      <c r="H23" s="198"/>
      <c r="I23" s="38">
        <f>'US 68  RAMP B MASTER'!I114</f>
        <v>16</v>
      </c>
      <c r="J23" s="154">
        <f>'US 68  RAMP B MASTER'!J114</f>
        <v>79975</v>
      </c>
      <c r="K23" s="344">
        <f>'US 68  RAMP B MASTER'!K114</f>
        <v>792.6495</v>
      </c>
      <c r="L23" s="345"/>
      <c r="M23" s="39"/>
      <c r="N23" s="197"/>
      <c r="O23" s="198"/>
      <c r="P23" s="197"/>
      <c r="Q23" s="198"/>
      <c r="R23" s="389"/>
      <c r="S23" s="392"/>
      <c r="T23" s="344"/>
      <c r="U23" s="345"/>
      <c r="V23" s="151">
        <f>'US 68  RAMP B MASTER'!V114</f>
        <v>0</v>
      </c>
      <c r="W23" s="3"/>
      <c r="X23" s="344"/>
      <c r="Y23" s="345"/>
      <c r="Z23" s="365"/>
      <c r="AA23" s="345"/>
      <c r="AB23" s="197"/>
      <c r="AC23" s="198"/>
      <c r="AD23" s="197"/>
      <c r="AE23" s="198"/>
      <c r="AF23" s="39"/>
      <c r="AG23" s="34"/>
      <c r="AH23" s="344"/>
      <c r="AI23" s="345"/>
      <c r="AJ23" s="39"/>
      <c r="AK23" s="197"/>
      <c r="AL23" s="198"/>
      <c r="AM23" s="197"/>
      <c r="AN23" s="198"/>
      <c r="AO23" s="391"/>
      <c r="AP23" s="392"/>
      <c r="AQ23" s="344"/>
      <c r="AR23" s="345"/>
      <c r="AS23" s="42"/>
    </row>
    <row r="24" spans="1:45" s="7" customFormat="1" ht="12.75" customHeight="1">
      <c r="A24" s="344">
        <f>'US 68  RAMP B MASTER'!A115</f>
        <v>793.0283657499693</v>
      </c>
      <c r="B24" s="345"/>
      <c r="C24" s="403" t="str">
        <f>'US 68  RAMP B MASTER'!C115</f>
        <v>254:1</v>
      </c>
      <c r="D24" s="392"/>
      <c r="E24" s="197">
        <f>'US 68  RAMP B MASTER'!E115</f>
        <v>0.2560157499692568</v>
      </c>
      <c r="F24" s="198"/>
      <c r="G24" s="197">
        <f>'US 68  RAMP B MASTER'!G115</f>
        <v>0.01600098437307855</v>
      </c>
      <c r="H24" s="198"/>
      <c r="I24" s="38">
        <f>'US 68  RAMP B MASTER'!I115</f>
        <v>16</v>
      </c>
      <c r="J24" s="154">
        <f>'US 68  RAMP B MASTER'!J115</f>
        <v>79992.55</v>
      </c>
      <c r="K24" s="344">
        <f>'US 68  RAMP B MASTER'!K115</f>
        <v>792.7723500000001</v>
      </c>
      <c r="L24" s="345"/>
      <c r="M24" s="39"/>
      <c r="N24" s="197"/>
      <c r="O24" s="198"/>
      <c r="P24" s="197"/>
      <c r="Q24" s="198"/>
      <c r="R24" s="389"/>
      <c r="S24" s="392"/>
      <c r="T24" s="344"/>
      <c r="U24" s="345"/>
      <c r="V24" s="151">
        <f>'US 68  RAMP B MASTER'!V115</f>
        <v>0</v>
      </c>
      <c r="W24" s="3"/>
      <c r="X24" s="344"/>
      <c r="Y24" s="345"/>
      <c r="Z24" s="365"/>
      <c r="AA24" s="345"/>
      <c r="AB24" s="197"/>
      <c r="AC24" s="198"/>
      <c r="AD24" s="197"/>
      <c r="AE24" s="198"/>
      <c r="AF24" s="39"/>
      <c r="AG24" s="34"/>
      <c r="AH24" s="344"/>
      <c r="AI24" s="345"/>
      <c r="AJ24" s="39"/>
      <c r="AK24" s="197"/>
      <c r="AL24" s="198"/>
      <c r="AM24" s="197"/>
      <c r="AN24" s="198"/>
      <c r="AO24" s="389"/>
      <c r="AP24" s="392"/>
      <c r="AQ24" s="344"/>
      <c r="AR24" s="345"/>
      <c r="AS24" s="42"/>
    </row>
    <row r="25" spans="1:45" s="7" customFormat="1" ht="12.75" customHeight="1">
      <c r="A25" s="344">
        <f>'US 68  RAMP B MASTER'!A116</f>
        <v>793.1098500676757</v>
      </c>
      <c r="B25" s="345"/>
      <c r="C25" s="403" t="str">
        <f>'US 68  RAMP B MASTER'!C116</f>
        <v>254:1</v>
      </c>
      <c r="D25" s="392"/>
      <c r="E25" s="197">
        <f>'US 68  RAMP B MASTER'!E116</f>
        <v>0.28535006767565635</v>
      </c>
      <c r="F25" s="198"/>
      <c r="G25" s="197">
        <f>'US 68  RAMP B MASTER'!G116</f>
        <v>0.017834379229728522</v>
      </c>
      <c r="H25" s="198"/>
      <c r="I25" s="38">
        <f>'US 68  RAMP B MASTER'!I116</f>
        <v>16</v>
      </c>
      <c r="J25" s="154">
        <f>'US 68  RAMP B MASTER'!J116</f>
        <v>80000</v>
      </c>
      <c r="K25" s="344">
        <f>'US 68  RAMP B MASTER'!K116</f>
        <v>792.8245000000001</v>
      </c>
      <c r="L25" s="345"/>
      <c r="M25" s="39"/>
      <c r="N25" s="197"/>
      <c r="O25" s="198"/>
      <c r="P25" s="197"/>
      <c r="Q25" s="198"/>
      <c r="R25" s="389"/>
      <c r="S25" s="392"/>
      <c r="T25" s="344"/>
      <c r="U25" s="345"/>
      <c r="V25" s="151">
        <f>'US 68  RAMP B MASTER'!V116</f>
        <v>0</v>
      </c>
      <c r="W25" s="3"/>
      <c r="X25" s="344"/>
      <c r="Y25" s="345"/>
      <c r="Z25" s="365"/>
      <c r="AA25" s="345"/>
      <c r="AB25" s="197"/>
      <c r="AC25" s="198"/>
      <c r="AD25" s="197"/>
      <c r="AE25" s="198"/>
      <c r="AF25" s="39"/>
      <c r="AG25" s="34"/>
      <c r="AH25" s="344"/>
      <c r="AI25" s="345"/>
      <c r="AJ25" s="39"/>
      <c r="AK25" s="197"/>
      <c r="AL25" s="198"/>
      <c r="AM25" s="197"/>
      <c r="AN25" s="198"/>
      <c r="AO25" s="389"/>
      <c r="AP25" s="392"/>
      <c r="AQ25" s="344"/>
      <c r="AR25" s="345"/>
      <c r="AS25" s="42"/>
    </row>
    <row r="26" spans="1:45" s="7" customFormat="1" ht="12.75" customHeight="1">
      <c r="A26" s="344">
        <f>'US 68  RAMP B MASTER'!A117</f>
        <v>793.3832873754153</v>
      </c>
      <c r="B26" s="345"/>
      <c r="C26" s="403" t="str">
        <f>'US 68  RAMP B MASTER'!C117</f>
        <v>254:1</v>
      </c>
      <c r="D26" s="392"/>
      <c r="E26" s="197">
        <f>'US 68  RAMP B MASTER'!E117</f>
        <v>0.3837873754152906</v>
      </c>
      <c r="F26" s="198"/>
      <c r="G26" s="197">
        <f>'US 68  RAMP B MASTER'!G117</f>
        <v>0.023986710963455664</v>
      </c>
      <c r="H26" s="198"/>
      <c r="I26" s="38">
        <f>'US 68  RAMP B MASTER'!I117</f>
        <v>16</v>
      </c>
      <c r="J26" s="154">
        <f>'US 68  RAMP B MASTER'!J117</f>
        <v>80025</v>
      </c>
      <c r="K26" s="344">
        <f>'US 68  RAMP B MASTER'!K117</f>
        <v>792.9995</v>
      </c>
      <c r="L26" s="345"/>
      <c r="M26" s="39"/>
      <c r="N26" s="197"/>
      <c r="O26" s="198"/>
      <c r="P26" s="197"/>
      <c r="Q26" s="198"/>
      <c r="R26" s="389"/>
      <c r="S26" s="392"/>
      <c r="T26" s="344"/>
      <c r="U26" s="345"/>
      <c r="V26" s="151">
        <f>'US 68  RAMP B MASTER'!V117</f>
        <v>0</v>
      </c>
      <c r="W26" s="3"/>
      <c r="X26" s="344"/>
      <c r="Y26" s="345"/>
      <c r="Z26" s="365"/>
      <c r="AA26" s="345"/>
      <c r="AB26" s="197"/>
      <c r="AC26" s="198"/>
      <c r="AD26" s="197"/>
      <c r="AE26" s="198"/>
      <c r="AF26" s="39"/>
      <c r="AG26" s="34"/>
      <c r="AH26" s="344"/>
      <c r="AI26" s="345"/>
      <c r="AJ26" s="39"/>
      <c r="AK26" s="197"/>
      <c r="AL26" s="198"/>
      <c r="AM26" s="197"/>
      <c r="AN26" s="198"/>
      <c r="AO26" s="389"/>
      <c r="AP26" s="392"/>
      <c r="AQ26" s="344"/>
      <c r="AR26" s="345"/>
      <c r="AS26" s="42"/>
    </row>
    <row r="27" spans="1:45" s="7" customFormat="1" ht="12.75" customHeight="1">
      <c r="A27" s="344">
        <f>'US 68  RAMP B MASTER'!A118</f>
        <v>793.6567246831548</v>
      </c>
      <c r="B27" s="345"/>
      <c r="C27" s="403" t="str">
        <f>'US 68  RAMP B MASTER'!C118</f>
        <v>254:1</v>
      </c>
      <c r="D27" s="392"/>
      <c r="E27" s="197">
        <f>'US 68  RAMP B MASTER'!E118</f>
        <v>0.4822246831549249</v>
      </c>
      <c r="F27" s="198"/>
      <c r="G27" s="197">
        <f>'US 68  RAMP B MASTER'!G118</f>
        <v>0.030139042697182806</v>
      </c>
      <c r="H27" s="198"/>
      <c r="I27" s="38">
        <f>'US 68  RAMP B MASTER'!I118</f>
        <v>16</v>
      </c>
      <c r="J27" s="154">
        <f>'US 68  RAMP B MASTER'!J118</f>
        <v>80050</v>
      </c>
      <c r="K27" s="344">
        <f>'US 68  RAMP B MASTER'!K118</f>
        <v>793.1745</v>
      </c>
      <c r="L27" s="345"/>
      <c r="M27" s="39"/>
      <c r="N27" s="197"/>
      <c r="O27" s="198"/>
      <c r="P27" s="197"/>
      <c r="Q27" s="198"/>
      <c r="R27" s="389"/>
      <c r="S27" s="392"/>
      <c r="T27" s="344"/>
      <c r="U27" s="345"/>
      <c r="V27" s="151">
        <f>'US 68  RAMP B MASTER'!V118</f>
        <v>0</v>
      </c>
      <c r="W27" s="3"/>
      <c r="X27" s="344"/>
      <c r="Y27" s="345"/>
      <c r="Z27" s="365"/>
      <c r="AA27" s="345"/>
      <c r="AB27" s="197"/>
      <c r="AC27" s="198"/>
      <c r="AD27" s="197"/>
      <c r="AE27" s="198"/>
      <c r="AF27" s="39"/>
      <c r="AG27" s="34"/>
      <c r="AH27" s="344"/>
      <c r="AI27" s="345"/>
      <c r="AJ27" s="39"/>
      <c r="AK27" s="197"/>
      <c r="AL27" s="198"/>
      <c r="AM27" s="197"/>
      <c r="AN27" s="198"/>
      <c r="AO27" s="389"/>
      <c r="AP27" s="392"/>
      <c r="AQ27" s="344"/>
      <c r="AR27" s="345"/>
      <c r="AS27" s="42"/>
    </row>
    <row r="28" spans="1:45" s="7" customFormat="1" ht="12.75" customHeight="1">
      <c r="A28" s="344">
        <f>'US 68  RAMP B MASTER'!A119</f>
        <v>793.9301619908946</v>
      </c>
      <c r="B28" s="345"/>
      <c r="C28" s="403" t="str">
        <f>'US 68  RAMP B MASTER'!C119</f>
        <v>254:1</v>
      </c>
      <c r="D28" s="392"/>
      <c r="E28" s="197">
        <f>'US 68  RAMP B MASTER'!E119</f>
        <v>0.5806619908945592</v>
      </c>
      <c r="F28" s="198"/>
      <c r="G28" s="197">
        <f>'US 68  RAMP B MASTER'!G119</f>
        <v>0.03629137443090995</v>
      </c>
      <c r="H28" s="198"/>
      <c r="I28" s="38">
        <f>'US 68  RAMP B MASTER'!I119</f>
        <v>16</v>
      </c>
      <c r="J28" s="154">
        <f>'US 68  RAMP B MASTER'!J119</f>
        <v>80075</v>
      </c>
      <c r="K28" s="344">
        <f>'US 68  RAMP B MASTER'!K119</f>
        <v>793.3495</v>
      </c>
      <c r="L28" s="345"/>
      <c r="M28" s="39"/>
      <c r="N28" s="197"/>
      <c r="O28" s="198"/>
      <c r="P28" s="197"/>
      <c r="Q28" s="198"/>
      <c r="R28" s="389"/>
      <c r="S28" s="392"/>
      <c r="T28" s="344"/>
      <c r="U28" s="345"/>
      <c r="V28" s="151">
        <f>'US 68  RAMP B MASTER'!V119</f>
        <v>0</v>
      </c>
      <c r="W28" s="3"/>
      <c r="X28" s="344"/>
      <c r="Y28" s="345"/>
      <c r="Z28" s="365"/>
      <c r="AA28" s="345"/>
      <c r="AB28" s="197"/>
      <c r="AC28" s="198"/>
      <c r="AD28" s="197"/>
      <c r="AE28" s="198"/>
      <c r="AF28" s="39"/>
      <c r="AG28" s="34"/>
      <c r="AH28" s="344"/>
      <c r="AI28" s="345"/>
      <c r="AJ28" s="39"/>
      <c r="AK28" s="197"/>
      <c r="AL28" s="198"/>
      <c r="AM28" s="197"/>
      <c r="AN28" s="198"/>
      <c r="AO28" s="389"/>
      <c r="AP28" s="392"/>
      <c r="AQ28" s="344"/>
      <c r="AR28" s="345"/>
      <c r="AS28" s="42"/>
    </row>
    <row r="29" spans="1:45" s="7" customFormat="1" ht="12.75" customHeight="1">
      <c r="A29" s="344">
        <f>'US 68  RAMP B MASTER'!A120</f>
        <v>794.2035992986342</v>
      </c>
      <c r="B29" s="345"/>
      <c r="C29" s="403" t="str">
        <f>'US 68  RAMP B MASTER'!C120</f>
        <v>254:1</v>
      </c>
      <c r="D29" s="392"/>
      <c r="E29" s="197">
        <f>'US 68  RAMP B MASTER'!E120</f>
        <v>0.6790992986341934</v>
      </c>
      <c r="F29" s="198"/>
      <c r="G29" s="197">
        <f>'US 68  RAMP B MASTER'!G120</f>
        <v>0.042443706164637086</v>
      </c>
      <c r="H29" s="198"/>
      <c r="I29" s="38">
        <f>'US 68  RAMP B MASTER'!I120</f>
        <v>16</v>
      </c>
      <c r="J29" s="154">
        <f>'US 68  RAMP B MASTER'!J120</f>
        <v>80100</v>
      </c>
      <c r="K29" s="344">
        <f>'US 68  RAMP B MASTER'!K120</f>
        <v>793.5245</v>
      </c>
      <c r="L29" s="345"/>
      <c r="M29" s="39"/>
      <c r="N29" s="197"/>
      <c r="O29" s="198"/>
      <c r="P29" s="197"/>
      <c r="Q29" s="198"/>
      <c r="R29" s="389"/>
      <c r="S29" s="392"/>
      <c r="T29" s="344"/>
      <c r="U29" s="345"/>
      <c r="V29" s="151">
        <f>'US 68  RAMP B MASTER'!V120</f>
        <v>0</v>
      </c>
      <c r="W29" s="3"/>
      <c r="X29" s="344"/>
      <c r="Y29" s="345"/>
      <c r="Z29" s="365"/>
      <c r="AA29" s="345"/>
      <c r="AB29" s="197"/>
      <c r="AC29" s="198"/>
      <c r="AD29" s="197"/>
      <c r="AE29" s="198"/>
      <c r="AF29" s="39"/>
      <c r="AG29" s="34"/>
      <c r="AH29" s="344"/>
      <c r="AI29" s="345"/>
      <c r="AJ29" s="39"/>
      <c r="AK29" s="197"/>
      <c r="AL29" s="198"/>
      <c r="AM29" s="197"/>
      <c r="AN29" s="198"/>
      <c r="AO29" s="389"/>
      <c r="AP29" s="392"/>
      <c r="AQ29" s="344"/>
      <c r="AR29" s="345"/>
      <c r="AS29" s="42"/>
    </row>
    <row r="30" spans="1:45" s="7" customFormat="1" ht="12.75" customHeight="1">
      <c r="A30" s="344">
        <f>'US 68  RAMP B MASTER'!A121</f>
        <v>794.4770366063739</v>
      </c>
      <c r="B30" s="345"/>
      <c r="C30" s="403" t="str">
        <f>'US 68  RAMP B MASTER'!C121</f>
        <v>254:1</v>
      </c>
      <c r="D30" s="392"/>
      <c r="E30" s="197">
        <f>'US 68  RAMP B MASTER'!E121</f>
        <v>0.7775366063738276</v>
      </c>
      <c r="F30" s="198"/>
      <c r="G30" s="197">
        <f>'US 68  RAMP B MASTER'!G121</f>
        <v>0.048596037898364225</v>
      </c>
      <c r="H30" s="198"/>
      <c r="I30" s="38">
        <f>'US 68  RAMP B MASTER'!I121</f>
        <v>16</v>
      </c>
      <c r="J30" s="154">
        <f>'US 68  RAMP B MASTER'!J121</f>
        <v>80125</v>
      </c>
      <c r="K30" s="344">
        <f>'US 68  RAMP B MASTER'!K121</f>
        <v>793.6995000000001</v>
      </c>
      <c r="L30" s="345"/>
      <c r="M30" s="39"/>
      <c r="N30" s="197"/>
      <c r="O30" s="198"/>
      <c r="P30" s="197"/>
      <c r="Q30" s="198"/>
      <c r="R30" s="389"/>
      <c r="S30" s="392"/>
      <c r="T30" s="344"/>
      <c r="U30" s="345"/>
      <c r="V30" s="151">
        <f>'US 68  RAMP B MASTER'!V121</f>
        <v>0</v>
      </c>
      <c r="W30" s="3"/>
      <c r="X30" s="344"/>
      <c r="Y30" s="345"/>
      <c r="Z30" s="365"/>
      <c r="AA30" s="345"/>
      <c r="AB30" s="197"/>
      <c r="AC30" s="198"/>
      <c r="AD30" s="197"/>
      <c r="AE30" s="198"/>
      <c r="AF30" s="39"/>
      <c r="AG30" s="34"/>
      <c r="AH30" s="344"/>
      <c r="AI30" s="345"/>
      <c r="AJ30" s="39"/>
      <c r="AK30" s="197"/>
      <c r="AL30" s="198"/>
      <c r="AM30" s="197"/>
      <c r="AN30" s="198"/>
      <c r="AO30" s="389"/>
      <c r="AP30" s="392"/>
      <c r="AQ30" s="344"/>
      <c r="AR30" s="345"/>
      <c r="AS30" s="42"/>
    </row>
    <row r="31" spans="1:45" s="7" customFormat="1" ht="12.75" customHeight="1">
      <c r="A31" s="344">
        <f>'US 68  RAMP B MASTER'!A122</f>
        <v>794.7504739141135</v>
      </c>
      <c r="B31" s="345"/>
      <c r="C31" s="403" t="str">
        <f>'US 68  RAMP B MASTER'!C122</f>
        <v>254:1</v>
      </c>
      <c r="D31" s="392"/>
      <c r="E31" s="197">
        <f>'US 68  RAMP B MASTER'!E122</f>
        <v>0.8759739141134619</v>
      </c>
      <c r="F31" s="198"/>
      <c r="G31" s="197">
        <f>'US 68  RAMP B MASTER'!G122</f>
        <v>0.05474836963209137</v>
      </c>
      <c r="H31" s="198"/>
      <c r="I31" s="38">
        <f>'US 68  RAMP B MASTER'!I122</f>
        <v>16</v>
      </c>
      <c r="J31" s="154">
        <f>'US 68  RAMP B MASTER'!J122</f>
        <v>80150</v>
      </c>
      <c r="K31" s="344">
        <f>'US 68  RAMP B MASTER'!K122</f>
        <v>793.8745</v>
      </c>
      <c r="L31" s="345"/>
      <c r="M31" s="39"/>
      <c r="N31" s="197"/>
      <c r="O31" s="198"/>
      <c r="P31" s="197"/>
      <c r="Q31" s="198"/>
      <c r="R31" s="391"/>
      <c r="S31" s="392"/>
      <c r="T31" s="344"/>
      <c r="U31" s="345"/>
      <c r="V31" s="151">
        <f>'US 68  RAMP B MASTER'!V122</f>
        <v>0</v>
      </c>
      <c r="W31" s="3"/>
      <c r="X31" s="344"/>
      <c r="Y31" s="345"/>
      <c r="Z31" s="365"/>
      <c r="AA31" s="345"/>
      <c r="AB31" s="197"/>
      <c r="AC31" s="198"/>
      <c r="AD31" s="197"/>
      <c r="AE31" s="198"/>
      <c r="AF31" s="39"/>
      <c r="AG31" s="34"/>
      <c r="AH31" s="344"/>
      <c r="AI31" s="345"/>
      <c r="AJ31" s="39"/>
      <c r="AK31" s="197"/>
      <c r="AL31" s="198"/>
      <c r="AM31" s="197"/>
      <c r="AN31" s="198"/>
      <c r="AO31" s="391"/>
      <c r="AP31" s="392"/>
      <c r="AQ31" s="344"/>
      <c r="AR31" s="345"/>
      <c r="AS31" s="42"/>
    </row>
    <row r="32" spans="1:45" s="7" customFormat="1" ht="12.75" customHeight="1">
      <c r="A32" s="344">
        <f>'US 68  RAMP B MASTER'!A123</f>
        <v>794.98388</v>
      </c>
      <c r="B32" s="345"/>
      <c r="C32" s="403" t="str">
        <f>'US 68  RAMP B MASTER'!C123</f>
        <v>254:1</v>
      </c>
      <c r="D32" s="392"/>
      <c r="E32" s="197">
        <f>'US 68  RAMP B MASTER'!E123</f>
        <v>0.96</v>
      </c>
      <c r="F32" s="198"/>
      <c r="G32" s="197">
        <f>'US 68  RAMP B MASTER'!G123</f>
        <v>0.06</v>
      </c>
      <c r="H32" s="198"/>
      <c r="I32" s="38">
        <f>'US 68  RAMP B MASTER'!I123</f>
        <v>16</v>
      </c>
      <c r="J32" s="144">
        <f>'US 68  RAMP B MASTER'!J123</f>
        <v>80171.34</v>
      </c>
      <c r="K32" s="344">
        <f>'US 68  RAMP B MASTER'!K123</f>
        <v>794.02388</v>
      </c>
      <c r="L32" s="345"/>
      <c r="M32" s="39"/>
      <c r="N32" s="197"/>
      <c r="O32" s="198"/>
      <c r="P32" s="197"/>
      <c r="Q32" s="198"/>
      <c r="R32" s="391"/>
      <c r="S32" s="392"/>
      <c r="T32" s="344"/>
      <c r="U32" s="345"/>
      <c r="V32" s="151" t="str">
        <f>'US 68  RAMP B MASTER'!V123</f>
        <v>SC / FS</v>
      </c>
      <c r="W32" s="3"/>
      <c r="X32" s="344"/>
      <c r="Y32" s="345"/>
      <c r="Z32" s="365"/>
      <c r="AA32" s="345"/>
      <c r="AB32" s="197"/>
      <c r="AC32" s="198"/>
      <c r="AD32" s="197"/>
      <c r="AE32" s="198"/>
      <c r="AF32" s="39"/>
      <c r="AG32" s="34"/>
      <c r="AH32" s="344"/>
      <c r="AI32" s="345"/>
      <c r="AJ32" s="39"/>
      <c r="AK32" s="197"/>
      <c r="AL32" s="198"/>
      <c r="AM32" s="197"/>
      <c r="AN32" s="198"/>
      <c r="AO32" s="391"/>
      <c r="AP32" s="392"/>
      <c r="AQ32" s="344"/>
      <c r="AR32" s="345"/>
      <c r="AS32" s="42"/>
    </row>
    <row r="33" spans="1:45" s="7" customFormat="1" ht="12.75" customHeight="1">
      <c r="A33" s="344">
        <f>'US 68  RAMP B MASTER'!A124</f>
        <v>795.0095</v>
      </c>
      <c r="B33" s="345"/>
      <c r="C33" s="403">
        <f>'US 68  RAMP B MASTER'!C124</f>
        <v>0</v>
      </c>
      <c r="D33" s="392"/>
      <c r="E33" s="197">
        <f>'US 68  RAMP B MASTER'!E124</f>
        <v>0.96</v>
      </c>
      <c r="F33" s="198"/>
      <c r="G33" s="197">
        <f>'US 68  RAMP B MASTER'!G124</f>
        <v>0.06</v>
      </c>
      <c r="H33" s="198"/>
      <c r="I33" s="38">
        <f>'US 68  RAMP B MASTER'!I124</f>
        <v>16</v>
      </c>
      <c r="J33" s="154">
        <f>'US 68  RAMP B MASTER'!J124</f>
        <v>80175</v>
      </c>
      <c r="K33" s="344">
        <f>'US 68  RAMP B MASTER'!K124</f>
        <v>794.0495</v>
      </c>
      <c r="L33" s="345"/>
      <c r="M33" s="39"/>
      <c r="N33" s="197"/>
      <c r="O33" s="198"/>
      <c r="P33" s="197"/>
      <c r="Q33" s="198"/>
      <c r="R33" s="391"/>
      <c r="S33" s="392"/>
      <c r="T33" s="344"/>
      <c r="U33" s="345"/>
      <c r="V33" s="151">
        <f>'US 68  RAMP B MASTER'!V124</f>
        <v>0</v>
      </c>
      <c r="W33" s="3"/>
      <c r="X33" s="344"/>
      <c r="Y33" s="345"/>
      <c r="Z33" s="365"/>
      <c r="AA33" s="345"/>
      <c r="AB33" s="197"/>
      <c r="AC33" s="198"/>
      <c r="AD33" s="197"/>
      <c r="AE33" s="198"/>
      <c r="AF33" s="39"/>
      <c r="AG33" s="34"/>
      <c r="AH33" s="344"/>
      <c r="AI33" s="345"/>
      <c r="AJ33" s="39"/>
      <c r="AK33" s="197"/>
      <c r="AL33" s="198"/>
      <c r="AM33" s="197"/>
      <c r="AN33" s="198"/>
      <c r="AO33" s="391"/>
      <c r="AP33" s="392"/>
      <c r="AQ33" s="344"/>
      <c r="AR33" s="345"/>
      <c r="AS33" s="42"/>
    </row>
    <row r="34" spans="1:45" s="7" customFormat="1" ht="12.75" customHeight="1">
      <c r="A34" s="344">
        <f>'US 68  RAMP B MASTER'!A125</f>
        <v>795.1845000000001</v>
      </c>
      <c r="B34" s="345"/>
      <c r="C34" s="403">
        <f>'US 68  RAMP B MASTER'!C125</f>
        <v>0</v>
      </c>
      <c r="D34" s="392"/>
      <c r="E34" s="197">
        <f>'US 68  RAMP B MASTER'!E125</f>
        <v>0.96</v>
      </c>
      <c r="F34" s="198"/>
      <c r="G34" s="197">
        <f>'US 68  RAMP B MASTER'!G125</f>
        <v>0.06</v>
      </c>
      <c r="H34" s="198"/>
      <c r="I34" s="38">
        <f>'US 68  RAMP B MASTER'!I125</f>
        <v>16</v>
      </c>
      <c r="J34" s="154">
        <f>'US 68  RAMP B MASTER'!J125</f>
        <v>80200</v>
      </c>
      <c r="K34" s="344">
        <f>'US 68  RAMP B MASTER'!K125</f>
        <v>794.2245</v>
      </c>
      <c r="L34" s="345"/>
      <c r="M34" s="39"/>
      <c r="N34" s="197"/>
      <c r="O34" s="198"/>
      <c r="P34" s="197"/>
      <c r="Q34" s="198"/>
      <c r="R34" s="391"/>
      <c r="S34" s="392"/>
      <c r="T34" s="344"/>
      <c r="U34" s="345"/>
      <c r="V34" s="151">
        <f>'US 68  RAMP B MASTER'!V125</f>
        <v>0</v>
      </c>
      <c r="W34" s="3"/>
      <c r="X34" s="344"/>
      <c r="Y34" s="345"/>
      <c r="Z34" s="365"/>
      <c r="AA34" s="345"/>
      <c r="AB34" s="197"/>
      <c r="AC34" s="198"/>
      <c r="AD34" s="197"/>
      <c r="AE34" s="198"/>
      <c r="AF34" s="39"/>
      <c r="AG34" s="34"/>
      <c r="AH34" s="344"/>
      <c r="AI34" s="345"/>
      <c r="AJ34" s="39"/>
      <c r="AK34" s="197"/>
      <c r="AL34" s="198"/>
      <c r="AM34" s="197"/>
      <c r="AN34" s="198"/>
      <c r="AO34" s="391"/>
      <c r="AP34" s="392"/>
      <c r="AQ34" s="344"/>
      <c r="AR34" s="345"/>
      <c r="AS34" s="42"/>
    </row>
    <row r="35" spans="1:45" s="7" customFormat="1" ht="12.75" customHeight="1">
      <c r="A35" s="344">
        <f>'US 68  RAMP B MASTER'!A126</f>
        <v>795.3595</v>
      </c>
      <c r="B35" s="345"/>
      <c r="C35" s="403">
        <f>'US 68  RAMP B MASTER'!C126</f>
        <v>0</v>
      </c>
      <c r="D35" s="392"/>
      <c r="E35" s="197">
        <f>'US 68  RAMP B MASTER'!E126</f>
        <v>0.96</v>
      </c>
      <c r="F35" s="198"/>
      <c r="G35" s="197">
        <f>'US 68  RAMP B MASTER'!G126</f>
        <v>0.06</v>
      </c>
      <c r="H35" s="198"/>
      <c r="I35" s="38">
        <f>'US 68  RAMP B MASTER'!I126</f>
        <v>16</v>
      </c>
      <c r="J35" s="154">
        <f>'US 68  RAMP B MASTER'!J126</f>
        <v>80225</v>
      </c>
      <c r="K35" s="344">
        <f>'US 68  RAMP B MASTER'!K126</f>
        <v>794.3995</v>
      </c>
      <c r="L35" s="345"/>
      <c r="M35" s="39"/>
      <c r="N35" s="197"/>
      <c r="O35" s="198"/>
      <c r="P35" s="197"/>
      <c r="Q35" s="198"/>
      <c r="R35" s="391"/>
      <c r="S35" s="392"/>
      <c r="T35" s="344"/>
      <c r="U35" s="345"/>
      <c r="V35" s="151">
        <f>'US 68  RAMP B MASTER'!V126</f>
        <v>0</v>
      </c>
      <c r="W35" s="3"/>
      <c r="X35" s="344"/>
      <c r="Y35" s="345"/>
      <c r="Z35" s="365"/>
      <c r="AA35" s="345"/>
      <c r="AB35" s="197"/>
      <c r="AC35" s="198"/>
      <c r="AD35" s="197"/>
      <c r="AE35" s="198"/>
      <c r="AF35" s="39"/>
      <c r="AG35" s="34"/>
      <c r="AH35" s="344"/>
      <c r="AI35" s="345"/>
      <c r="AJ35" s="39"/>
      <c r="AK35" s="197"/>
      <c r="AL35" s="198"/>
      <c r="AM35" s="197"/>
      <c r="AN35" s="198"/>
      <c r="AO35" s="391"/>
      <c r="AP35" s="392"/>
      <c r="AQ35" s="344"/>
      <c r="AR35" s="345"/>
      <c r="AS35" s="42"/>
    </row>
    <row r="36" spans="1:45" s="7" customFormat="1" ht="12.75" customHeight="1">
      <c r="A36" s="344">
        <f>'US 68  RAMP B MASTER'!A127</f>
        <v>795.5345000000001</v>
      </c>
      <c r="B36" s="345"/>
      <c r="C36" s="403">
        <f>'US 68  RAMP B MASTER'!C127</f>
        <v>0</v>
      </c>
      <c r="D36" s="392"/>
      <c r="E36" s="197">
        <f>'US 68  RAMP B MASTER'!E127</f>
        <v>0.96</v>
      </c>
      <c r="F36" s="198"/>
      <c r="G36" s="197">
        <f>'US 68  RAMP B MASTER'!G127</f>
        <v>0.06</v>
      </c>
      <c r="H36" s="198"/>
      <c r="I36" s="38">
        <f>'US 68  RAMP B MASTER'!I127</f>
        <v>16</v>
      </c>
      <c r="J36" s="154">
        <f>'US 68  RAMP B MASTER'!J127</f>
        <v>80250</v>
      </c>
      <c r="K36" s="344">
        <f>'US 68  RAMP B MASTER'!K127</f>
        <v>794.5745000000001</v>
      </c>
      <c r="L36" s="345"/>
      <c r="M36" s="39"/>
      <c r="N36" s="197"/>
      <c r="O36" s="198"/>
      <c r="P36" s="197"/>
      <c r="Q36" s="198"/>
      <c r="R36" s="391"/>
      <c r="S36" s="392"/>
      <c r="T36" s="344"/>
      <c r="U36" s="345"/>
      <c r="V36" s="151">
        <f>'US 68  RAMP B MASTER'!V127</f>
        <v>0</v>
      </c>
      <c r="W36" s="3"/>
      <c r="X36" s="344"/>
      <c r="Y36" s="345"/>
      <c r="Z36" s="365"/>
      <c r="AA36" s="345"/>
      <c r="AB36" s="197"/>
      <c r="AC36" s="198"/>
      <c r="AD36" s="197"/>
      <c r="AE36" s="198"/>
      <c r="AF36" s="39"/>
      <c r="AG36" s="34"/>
      <c r="AH36" s="344"/>
      <c r="AI36" s="345"/>
      <c r="AJ36" s="39"/>
      <c r="AK36" s="197"/>
      <c r="AL36" s="198"/>
      <c r="AM36" s="197"/>
      <c r="AN36" s="198"/>
      <c r="AO36" s="391"/>
      <c r="AP36" s="392"/>
      <c r="AQ36" s="344"/>
      <c r="AR36" s="345"/>
      <c r="AS36" s="42"/>
    </row>
    <row r="37" spans="1:45" s="7" customFormat="1" ht="12.75" customHeight="1">
      <c r="A37" s="344">
        <f>'US 68  RAMP B MASTER'!A128</f>
        <v>795.7095</v>
      </c>
      <c r="B37" s="345"/>
      <c r="C37" s="403">
        <f>'US 68  RAMP B MASTER'!C128</f>
        <v>0</v>
      </c>
      <c r="D37" s="392"/>
      <c r="E37" s="197">
        <f>'US 68  RAMP B MASTER'!E128</f>
        <v>0.96</v>
      </c>
      <c r="F37" s="198"/>
      <c r="G37" s="197">
        <f>'US 68  RAMP B MASTER'!G128</f>
        <v>0.06</v>
      </c>
      <c r="H37" s="198"/>
      <c r="I37" s="38">
        <f>'US 68  RAMP B MASTER'!I128</f>
        <v>16</v>
      </c>
      <c r="J37" s="154">
        <f>'US 68  RAMP B MASTER'!J128</f>
        <v>80275</v>
      </c>
      <c r="K37" s="344">
        <f>'US 68  RAMP B MASTER'!K128</f>
        <v>794.7495</v>
      </c>
      <c r="L37" s="345"/>
      <c r="M37" s="39"/>
      <c r="N37" s="197"/>
      <c r="O37" s="198"/>
      <c r="P37" s="197"/>
      <c r="Q37" s="198"/>
      <c r="R37" s="391"/>
      <c r="S37" s="392"/>
      <c r="T37" s="344"/>
      <c r="U37" s="345"/>
      <c r="V37" s="151">
        <f>'US 68  RAMP B MASTER'!V128</f>
        <v>0</v>
      </c>
      <c r="W37" s="3"/>
      <c r="X37" s="344"/>
      <c r="Y37" s="345"/>
      <c r="Z37" s="365"/>
      <c r="AA37" s="345"/>
      <c r="AB37" s="197"/>
      <c r="AC37" s="198"/>
      <c r="AD37" s="197"/>
      <c r="AE37" s="198"/>
      <c r="AF37" s="39"/>
      <c r="AG37" s="34"/>
      <c r="AH37" s="344"/>
      <c r="AI37" s="345"/>
      <c r="AJ37" s="39"/>
      <c r="AK37" s="197"/>
      <c r="AL37" s="198"/>
      <c r="AM37" s="197"/>
      <c r="AN37" s="198"/>
      <c r="AO37" s="391"/>
      <c r="AP37" s="392"/>
      <c r="AQ37" s="344"/>
      <c r="AR37" s="345"/>
      <c r="AS37" s="42"/>
    </row>
    <row r="38" spans="1:45" s="7" customFormat="1" ht="12.75" customHeight="1">
      <c r="A38" s="344">
        <f>'US 68  RAMP B MASTER'!A129</f>
        <v>795.8845</v>
      </c>
      <c r="B38" s="345"/>
      <c r="C38" s="403">
        <f>'US 68  RAMP B MASTER'!C129</f>
        <v>0</v>
      </c>
      <c r="D38" s="392"/>
      <c r="E38" s="197">
        <f>'US 68  RAMP B MASTER'!E129</f>
        <v>0.96</v>
      </c>
      <c r="F38" s="198"/>
      <c r="G38" s="197">
        <f>'US 68  RAMP B MASTER'!G129</f>
        <v>0.06</v>
      </c>
      <c r="H38" s="198"/>
      <c r="I38" s="38">
        <f>'US 68  RAMP B MASTER'!I129</f>
        <v>16</v>
      </c>
      <c r="J38" s="154">
        <f>'US 68  RAMP B MASTER'!J129</f>
        <v>80300</v>
      </c>
      <c r="K38" s="344">
        <f>'US 68  RAMP B MASTER'!K129</f>
        <v>794.9245</v>
      </c>
      <c r="L38" s="345"/>
      <c r="M38" s="39"/>
      <c r="N38" s="197"/>
      <c r="O38" s="198"/>
      <c r="P38" s="197"/>
      <c r="Q38" s="198"/>
      <c r="R38" s="391"/>
      <c r="S38" s="392"/>
      <c r="T38" s="344"/>
      <c r="U38" s="345"/>
      <c r="V38" s="151">
        <f>'US 68  RAMP B MASTER'!V129</f>
        <v>0</v>
      </c>
      <c r="W38" s="3"/>
      <c r="X38" s="344"/>
      <c r="Y38" s="345"/>
      <c r="Z38" s="365"/>
      <c r="AA38" s="345"/>
      <c r="AB38" s="197"/>
      <c r="AC38" s="198"/>
      <c r="AD38" s="197"/>
      <c r="AE38" s="198"/>
      <c r="AF38" s="39"/>
      <c r="AG38" s="34"/>
      <c r="AH38" s="344"/>
      <c r="AI38" s="345"/>
      <c r="AJ38" s="39"/>
      <c r="AK38" s="197"/>
      <c r="AL38" s="198"/>
      <c r="AM38" s="197"/>
      <c r="AN38" s="198"/>
      <c r="AO38" s="201"/>
      <c r="AP38" s="202"/>
      <c r="AQ38" s="344"/>
      <c r="AR38" s="345"/>
      <c r="AS38" s="42"/>
    </row>
    <row r="39" spans="1:45" s="7" customFormat="1" ht="12.75" customHeight="1">
      <c r="A39" s="344">
        <f>'US 68  RAMP B MASTER'!A130</f>
        <v>796.0595000000001</v>
      </c>
      <c r="B39" s="345"/>
      <c r="C39" s="403">
        <f>'US 68  RAMP B MASTER'!C130</f>
        <v>0</v>
      </c>
      <c r="D39" s="392"/>
      <c r="E39" s="197">
        <f>'US 68  RAMP B MASTER'!E130</f>
        <v>0.96</v>
      </c>
      <c r="F39" s="198"/>
      <c r="G39" s="197">
        <f>'US 68  RAMP B MASTER'!G130</f>
        <v>0.06</v>
      </c>
      <c r="H39" s="198"/>
      <c r="I39" s="38">
        <f>'US 68  RAMP B MASTER'!I130</f>
        <v>16</v>
      </c>
      <c r="J39" s="154">
        <f>'US 68  RAMP B MASTER'!J130</f>
        <v>80325</v>
      </c>
      <c r="K39" s="344">
        <f>'US 68  RAMP B MASTER'!K130</f>
        <v>795.0995</v>
      </c>
      <c r="L39" s="345"/>
      <c r="M39" s="39"/>
      <c r="N39" s="197"/>
      <c r="O39" s="198"/>
      <c r="P39" s="197"/>
      <c r="Q39" s="198"/>
      <c r="R39" s="391"/>
      <c r="S39" s="392"/>
      <c r="T39" s="344"/>
      <c r="U39" s="345"/>
      <c r="V39" s="151">
        <f>'US 68  RAMP B MASTER'!V130</f>
        <v>0</v>
      </c>
      <c r="W39" s="3"/>
      <c r="X39" s="344"/>
      <c r="Y39" s="345"/>
      <c r="Z39" s="365"/>
      <c r="AA39" s="345"/>
      <c r="AB39" s="197"/>
      <c r="AC39" s="198"/>
      <c r="AD39" s="197"/>
      <c r="AE39" s="198"/>
      <c r="AF39" s="39"/>
      <c r="AG39" s="34"/>
      <c r="AH39" s="344"/>
      <c r="AI39" s="345"/>
      <c r="AJ39" s="39"/>
      <c r="AK39" s="197"/>
      <c r="AL39" s="198"/>
      <c r="AM39" s="197"/>
      <c r="AN39" s="198"/>
      <c r="AO39" s="201"/>
      <c r="AP39" s="202"/>
      <c r="AQ39" s="344"/>
      <c r="AR39" s="345"/>
      <c r="AS39" s="42"/>
    </row>
    <row r="40" spans="1:45" s="7" customFormat="1" ht="12.75" customHeight="1">
      <c r="A40" s="344">
        <f>'US 68  RAMP B MASTER'!A131</f>
        <v>796.2345</v>
      </c>
      <c r="B40" s="345"/>
      <c r="C40" s="403">
        <f>'US 68  RAMP B MASTER'!C131</f>
        <v>0</v>
      </c>
      <c r="D40" s="392"/>
      <c r="E40" s="197">
        <f>'US 68  RAMP B MASTER'!E131</f>
        <v>0.96</v>
      </c>
      <c r="F40" s="198"/>
      <c r="G40" s="197">
        <f>'US 68  RAMP B MASTER'!G131</f>
        <v>0.06</v>
      </c>
      <c r="H40" s="198"/>
      <c r="I40" s="38">
        <f>'US 68  RAMP B MASTER'!I131</f>
        <v>16</v>
      </c>
      <c r="J40" s="154">
        <f>'US 68  RAMP B MASTER'!J131</f>
        <v>80350</v>
      </c>
      <c r="K40" s="344">
        <f>'US 68  RAMP B MASTER'!K131</f>
        <v>795.2745</v>
      </c>
      <c r="L40" s="345"/>
      <c r="M40" s="39"/>
      <c r="N40" s="197"/>
      <c r="O40" s="198"/>
      <c r="P40" s="197"/>
      <c r="Q40" s="198"/>
      <c r="R40" s="391"/>
      <c r="S40" s="392"/>
      <c r="T40" s="344"/>
      <c r="U40" s="345"/>
      <c r="V40" s="151">
        <f>'US 68  RAMP B MASTER'!V131</f>
        <v>0</v>
      </c>
      <c r="W40" s="3"/>
      <c r="X40" s="344"/>
      <c r="Y40" s="345"/>
      <c r="Z40" s="365"/>
      <c r="AA40" s="345"/>
      <c r="AB40" s="197"/>
      <c r="AC40" s="198"/>
      <c r="AD40" s="197"/>
      <c r="AE40" s="198"/>
      <c r="AF40" s="39"/>
      <c r="AG40" s="34"/>
      <c r="AH40" s="344"/>
      <c r="AI40" s="345"/>
      <c r="AJ40" s="39"/>
      <c r="AK40" s="197"/>
      <c r="AL40" s="198"/>
      <c r="AM40" s="197"/>
      <c r="AN40" s="198"/>
      <c r="AO40" s="201"/>
      <c r="AP40" s="202"/>
      <c r="AQ40" s="344"/>
      <c r="AR40" s="345"/>
      <c r="AS40" s="42"/>
    </row>
    <row r="41" spans="1:45" s="7" customFormat="1" ht="12.75" customHeight="1">
      <c r="A41" s="344">
        <f>'US 68  RAMP B MASTER'!A132</f>
        <v>796.4095000000001</v>
      </c>
      <c r="B41" s="345"/>
      <c r="C41" s="403">
        <f>'US 68  RAMP B MASTER'!C132</f>
        <v>0</v>
      </c>
      <c r="D41" s="392"/>
      <c r="E41" s="197">
        <f>'US 68  RAMP B MASTER'!E132</f>
        <v>0.96</v>
      </c>
      <c r="F41" s="198"/>
      <c r="G41" s="197">
        <f>'US 68  RAMP B MASTER'!G132</f>
        <v>0.06</v>
      </c>
      <c r="H41" s="198"/>
      <c r="I41" s="38">
        <f>'US 68  RAMP B MASTER'!I132</f>
        <v>16</v>
      </c>
      <c r="J41" s="154">
        <f>'US 68  RAMP B MASTER'!J132</f>
        <v>80375</v>
      </c>
      <c r="K41" s="344">
        <f>'US 68  RAMP B MASTER'!K132</f>
        <v>795.4495000000001</v>
      </c>
      <c r="L41" s="345"/>
      <c r="M41" s="39"/>
      <c r="N41" s="197"/>
      <c r="O41" s="198"/>
      <c r="P41" s="197"/>
      <c r="Q41" s="198"/>
      <c r="R41" s="391"/>
      <c r="S41" s="392"/>
      <c r="T41" s="344"/>
      <c r="U41" s="345"/>
      <c r="V41" s="151">
        <f>'US 68  RAMP B MASTER'!V132</f>
        <v>0</v>
      </c>
      <c r="W41" s="3"/>
      <c r="X41" s="344"/>
      <c r="Y41" s="345"/>
      <c r="Z41" s="365"/>
      <c r="AA41" s="345"/>
      <c r="AB41" s="197"/>
      <c r="AC41" s="198"/>
      <c r="AD41" s="197"/>
      <c r="AE41" s="198"/>
      <c r="AF41" s="39"/>
      <c r="AG41" s="34"/>
      <c r="AH41" s="344"/>
      <c r="AI41" s="345"/>
      <c r="AJ41" s="39"/>
      <c r="AK41" s="197"/>
      <c r="AL41" s="198"/>
      <c r="AM41" s="197"/>
      <c r="AN41" s="198"/>
      <c r="AO41" s="201"/>
      <c r="AP41" s="202"/>
      <c r="AQ41" s="344"/>
      <c r="AR41" s="345"/>
      <c r="AS41" s="42"/>
    </row>
    <row r="42" spans="1:45" s="7" customFormat="1" ht="12.75" customHeight="1">
      <c r="A42" s="344">
        <f>'US 68  RAMP B MASTER'!A133</f>
        <v>796.5984562499999</v>
      </c>
      <c r="B42" s="345"/>
      <c r="C42" s="403">
        <f>'US 68  RAMP B MASTER'!C133</f>
        <v>0</v>
      </c>
      <c r="D42" s="392"/>
      <c r="E42" s="197">
        <f>'US 68  RAMP B MASTER'!E133</f>
        <v>0.96</v>
      </c>
      <c r="F42" s="198"/>
      <c r="G42" s="197">
        <f>'US 68  RAMP B MASTER'!G133</f>
        <v>0.06</v>
      </c>
      <c r="H42" s="198"/>
      <c r="I42" s="38">
        <f>'US 68  RAMP B MASTER'!I133</f>
        <v>16</v>
      </c>
      <c r="J42" s="154">
        <f>'US 68  RAMP B MASTER'!J133</f>
        <v>80400</v>
      </c>
      <c r="K42" s="344">
        <f>'US 68  RAMP B MASTER'!K133</f>
        <v>795.6384562499999</v>
      </c>
      <c r="L42" s="345"/>
      <c r="M42" s="39"/>
      <c r="N42" s="197"/>
      <c r="O42" s="198"/>
      <c r="P42" s="197"/>
      <c r="Q42" s="198"/>
      <c r="R42" s="391"/>
      <c r="S42" s="392"/>
      <c r="T42" s="344"/>
      <c r="U42" s="345"/>
      <c r="V42" s="151">
        <f>'US 68  RAMP B MASTER'!V133</f>
        <v>0</v>
      </c>
      <c r="W42" s="3"/>
      <c r="X42" s="344"/>
      <c r="Y42" s="345"/>
      <c r="Z42" s="365"/>
      <c r="AA42" s="345"/>
      <c r="AB42" s="197"/>
      <c r="AC42" s="198"/>
      <c r="AD42" s="197"/>
      <c r="AE42" s="198"/>
      <c r="AF42" s="39"/>
      <c r="AG42" s="35"/>
      <c r="AH42" s="344"/>
      <c r="AI42" s="345"/>
      <c r="AJ42" s="39"/>
      <c r="AK42" s="197"/>
      <c r="AL42" s="198"/>
      <c r="AM42" s="197"/>
      <c r="AN42" s="198"/>
      <c r="AO42" s="201"/>
      <c r="AP42" s="202"/>
      <c r="AQ42" s="344"/>
      <c r="AR42" s="345"/>
      <c r="AS42" s="42"/>
    </row>
    <row r="43" spans="1:45" s="7" customFormat="1" ht="12.75" customHeight="1">
      <c r="A43" s="344">
        <f>'US 68  RAMP B MASTER'!A134</f>
        <v>796.815325</v>
      </c>
      <c r="B43" s="345"/>
      <c r="C43" s="403">
        <f>'US 68  RAMP B MASTER'!C134</f>
        <v>0</v>
      </c>
      <c r="D43" s="392"/>
      <c r="E43" s="197">
        <f>'US 68  RAMP B MASTER'!E134</f>
        <v>0.96</v>
      </c>
      <c r="F43" s="198"/>
      <c r="G43" s="197">
        <f>'US 68  RAMP B MASTER'!G134</f>
        <v>0.06</v>
      </c>
      <c r="H43" s="198"/>
      <c r="I43" s="38">
        <f>'US 68  RAMP B MASTER'!I134</f>
        <v>16</v>
      </c>
      <c r="J43" s="154">
        <f>'US 68  RAMP B MASTER'!J134</f>
        <v>80425</v>
      </c>
      <c r="K43" s="344">
        <f>'US 68  RAMP B MASTER'!K134</f>
        <v>795.855325</v>
      </c>
      <c r="L43" s="345"/>
      <c r="M43" s="39"/>
      <c r="N43" s="197"/>
      <c r="O43" s="198"/>
      <c r="P43" s="197"/>
      <c r="Q43" s="198"/>
      <c r="R43" s="391"/>
      <c r="S43" s="392"/>
      <c r="T43" s="344"/>
      <c r="U43" s="345"/>
      <c r="V43" s="151">
        <f>'US 68  RAMP B MASTER'!V134</f>
        <v>0</v>
      </c>
      <c r="W43" s="3"/>
      <c r="X43" s="344"/>
      <c r="Y43" s="345"/>
      <c r="Z43" s="365"/>
      <c r="AA43" s="345"/>
      <c r="AB43" s="197"/>
      <c r="AC43" s="198"/>
      <c r="AD43" s="197"/>
      <c r="AE43" s="198"/>
      <c r="AF43" s="39"/>
      <c r="AG43" s="34"/>
      <c r="AH43" s="344"/>
      <c r="AI43" s="345"/>
      <c r="AJ43" s="39"/>
      <c r="AK43" s="197"/>
      <c r="AL43" s="198"/>
      <c r="AM43" s="197"/>
      <c r="AN43" s="198"/>
      <c r="AO43" s="201"/>
      <c r="AP43" s="202"/>
      <c r="AQ43" s="344"/>
      <c r="AR43" s="345"/>
      <c r="AS43" s="42"/>
    </row>
    <row r="44" spans="1:45" s="7" customFormat="1" ht="12.75" customHeight="1">
      <c r="A44" s="344">
        <f>'US 68  RAMP B MASTER'!A135</f>
        <v>797.06010625</v>
      </c>
      <c r="B44" s="345"/>
      <c r="C44" s="403">
        <f>'US 68  RAMP B MASTER'!C135</f>
        <v>0</v>
      </c>
      <c r="D44" s="392"/>
      <c r="E44" s="197">
        <f>'US 68  RAMP B MASTER'!E135</f>
        <v>0.96</v>
      </c>
      <c r="F44" s="198"/>
      <c r="G44" s="197">
        <f>'US 68  RAMP B MASTER'!G135</f>
        <v>0.06</v>
      </c>
      <c r="H44" s="198"/>
      <c r="I44" s="38">
        <f>'US 68  RAMP B MASTER'!I135</f>
        <v>16</v>
      </c>
      <c r="J44" s="154">
        <f>'US 68  RAMP B MASTER'!J135</f>
        <v>80450</v>
      </c>
      <c r="K44" s="344">
        <f>'US 68  RAMP B MASTER'!K135</f>
        <v>796.10010625</v>
      </c>
      <c r="L44" s="345"/>
      <c r="M44" s="39"/>
      <c r="N44" s="197"/>
      <c r="O44" s="198"/>
      <c r="P44" s="197"/>
      <c r="Q44" s="198"/>
      <c r="R44" s="391"/>
      <c r="S44" s="392"/>
      <c r="T44" s="344"/>
      <c r="U44" s="345"/>
      <c r="V44" s="151">
        <f>'US 68  RAMP B MASTER'!V135</f>
        <v>0</v>
      </c>
      <c r="W44" s="3"/>
      <c r="X44" s="344"/>
      <c r="Y44" s="345"/>
      <c r="Z44" s="365"/>
      <c r="AA44" s="345"/>
      <c r="AB44" s="197"/>
      <c r="AC44" s="198"/>
      <c r="AD44" s="197"/>
      <c r="AE44" s="198"/>
      <c r="AF44" s="39"/>
      <c r="AG44" s="34"/>
      <c r="AH44" s="344"/>
      <c r="AI44" s="345"/>
      <c r="AJ44" s="39"/>
      <c r="AK44" s="197"/>
      <c r="AL44" s="198"/>
      <c r="AM44" s="197"/>
      <c r="AN44" s="198"/>
      <c r="AO44" s="201"/>
      <c r="AP44" s="202"/>
      <c r="AQ44" s="344"/>
      <c r="AR44" s="345"/>
      <c r="AS44" s="42"/>
    </row>
    <row r="45" spans="1:45" s="7" customFormat="1" ht="12.75" customHeight="1">
      <c r="A45" s="344"/>
      <c r="B45" s="345"/>
      <c r="C45" s="403"/>
      <c r="D45" s="392"/>
      <c r="E45" s="197"/>
      <c r="F45" s="198"/>
      <c r="G45" s="197"/>
      <c r="H45" s="198"/>
      <c r="I45" s="38"/>
      <c r="J45" s="144"/>
      <c r="K45" s="344"/>
      <c r="L45" s="345"/>
      <c r="M45" s="39"/>
      <c r="N45" s="197"/>
      <c r="O45" s="198"/>
      <c r="P45" s="197"/>
      <c r="Q45" s="198"/>
      <c r="R45" s="391"/>
      <c r="S45" s="392"/>
      <c r="T45" s="344"/>
      <c r="U45" s="345"/>
      <c r="V45" s="42"/>
      <c r="W45" s="3"/>
      <c r="X45" s="344"/>
      <c r="Y45" s="345"/>
      <c r="Z45" s="365"/>
      <c r="AA45" s="345"/>
      <c r="AB45" s="197"/>
      <c r="AC45" s="198"/>
      <c r="AD45" s="197"/>
      <c r="AE45" s="198"/>
      <c r="AF45" s="39"/>
      <c r="AG45" s="34"/>
      <c r="AH45" s="344"/>
      <c r="AI45" s="345"/>
      <c r="AJ45" s="39"/>
      <c r="AK45" s="197"/>
      <c r="AL45" s="198"/>
      <c r="AM45" s="197"/>
      <c r="AN45" s="198"/>
      <c r="AO45" s="201"/>
      <c r="AP45" s="202"/>
      <c r="AQ45" s="344"/>
      <c r="AR45" s="345"/>
      <c r="AS45" s="42"/>
    </row>
    <row r="46" spans="1:45" s="7" customFormat="1" ht="12.75" customHeight="1">
      <c r="A46" s="344"/>
      <c r="B46" s="345"/>
      <c r="C46" s="403"/>
      <c r="D46" s="392"/>
      <c r="E46" s="197"/>
      <c r="F46" s="198"/>
      <c r="G46" s="197"/>
      <c r="H46" s="198"/>
      <c r="I46" s="38"/>
      <c r="J46" s="144"/>
      <c r="K46" s="344"/>
      <c r="L46" s="345"/>
      <c r="M46" s="39"/>
      <c r="N46" s="197"/>
      <c r="O46" s="198"/>
      <c r="P46" s="197"/>
      <c r="Q46" s="198"/>
      <c r="R46" s="391"/>
      <c r="S46" s="392"/>
      <c r="T46" s="344"/>
      <c r="U46" s="345"/>
      <c r="V46" s="42"/>
      <c r="W46" s="3"/>
      <c r="X46" s="344"/>
      <c r="Y46" s="345"/>
      <c r="Z46" s="365"/>
      <c r="AA46" s="345"/>
      <c r="AB46" s="197"/>
      <c r="AC46" s="198"/>
      <c r="AD46" s="197"/>
      <c r="AE46" s="198"/>
      <c r="AF46" s="39"/>
      <c r="AG46" s="34"/>
      <c r="AH46" s="344"/>
      <c r="AI46" s="345"/>
      <c r="AJ46" s="39"/>
      <c r="AK46" s="197"/>
      <c r="AL46" s="198"/>
      <c r="AM46" s="197"/>
      <c r="AN46" s="198"/>
      <c r="AO46" s="201"/>
      <c r="AP46" s="202"/>
      <c r="AQ46" s="344"/>
      <c r="AR46" s="345"/>
      <c r="AS46" s="42"/>
    </row>
    <row r="47" spans="1:45" s="7" customFormat="1" ht="12.75" customHeight="1">
      <c r="A47" s="344"/>
      <c r="B47" s="345"/>
      <c r="C47" s="403"/>
      <c r="D47" s="392"/>
      <c r="E47" s="197"/>
      <c r="F47" s="198"/>
      <c r="G47" s="197"/>
      <c r="H47" s="198"/>
      <c r="I47" s="38"/>
      <c r="J47" s="144"/>
      <c r="K47" s="344"/>
      <c r="L47" s="345"/>
      <c r="M47" s="39"/>
      <c r="N47" s="197"/>
      <c r="O47" s="198"/>
      <c r="P47" s="197"/>
      <c r="Q47" s="198"/>
      <c r="R47" s="389"/>
      <c r="S47" s="392"/>
      <c r="T47" s="344"/>
      <c r="U47" s="345"/>
      <c r="V47" s="42"/>
      <c r="W47" s="3"/>
      <c r="X47" s="344"/>
      <c r="Y47" s="345"/>
      <c r="Z47" s="365"/>
      <c r="AA47" s="345"/>
      <c r="AB47" s="197"/>
      <c r="AC47" s="198"/>
      <c r="AD47" s="197"/>
      <c r="AE47" s="198"/>
      <c r="AF47" s="39"/>
      <c r="AG47" s="34"/>
      <c r="AH47" s="344"/>
      <c r="AI47" s="345"/>
      <c r="AJ47" s="39"/>
      <c r="AK47" s="197"/>
      <c r="AL47" s="198"/>
      <c r="AM47" s="197"/>
      <c r="AN47" s="198"/>
      <c r="AO47" s="201"/>
      <c r="AP47" s="202"/>
      <c r="AQ47" s="344"/>
      <c r="AR47" s="345"/>
      <c r="AS47" s="42"/>
    </row>
    <row r="48" spans="1:45" s="7" customFormat="1" ht="12.75" customHeight="1">
      <c r="A48" s="344"/>
      <c r="B48" s="345"/>
      <c r="C48" s="403"/>
      <c r="D48" s="392"/>
      <c r="E48" s="197"/>
      <c r="F48" s="198"/>
      <c r="G48" s="197"/>
      <c r="H48" s="198"/>
      <c r="I48" s="38"/>
      <c r="J48" s="144"/>
      <c r="K48" s="344"/>
      <c r="L48" s="345"/>
      <c r="M48" s="39"/>
      <c r="N48" s="197"/>
      <c r="O48" s="198"/>
      <c r="P48" s="197"/>
      <c r="Q48" s="198"/>
      <c r="R48" s="389"/>
      <c r="S48" s="392"/>
      <c r="T48" s="344"/>
      <c r="U48" s="345"/>
      <c r="V48" s="42"/>
      <c r="W48" s="3"/>
      <c r="X48" s="344"/>
      <c r="Y48" s="345"/>
      <c r="Z48" s="365"/>
      <c r="AA48" s="345"/>
      <c r="AB48" s="197"/>
      <c r="AC48" s="198"/>
      <c r="AD48" s="197"/>
      <c r="AE48" s="198"/>
      <c r="AF48" s="39"/>
      <c r="AG48" s="34"/>
      <c r="AH48" s="344"/>
      <c r="AI48" s="345"/>
      <c r="AJ48" s="39"/>
      <c r="AK48" s="205"/>
      <c r="AL48" s="202"/>
      <c r="AM48" s="205"/>
      <c r="AN48" s="202"/>
      <c r="AO48" s="205"/>
      <c r="AP48" s="202"/>
      <c r="AQ48" s="205"/>
      <c r="AR48" s="202"/>
      <c r="AS48" s="42"/>
    </row>
    <row r="49" spans="1:45" s="7" customFormat="1" ht="12.75" customHeight="1">
      <c r="A49" s="344"/>
      <c r="B49" s="345"/>
      <c r="C49" s="403"/>
      <c r="D49" s="392"/>
      <c r="E49" s="197"/>
      <c r="F49" s="198"/>
      <c r="G49" s="197"/>
      <c r="H49" s="198"/>
      <c r="I49" s="38"/>
      <c r="J49" s="144"/>
      <c r="K49" s="344"/>
      <c r="L49" s="345"/>
      <c r="M49" s="39"/>
      <c r="N49" s="197"/>
      <c r="O49" s="198"/>
      <c r="P49" s="197"/>
      <c r="Q49" s="198"/>
      <c r="R49" s="389"/>
      <c r="S49" s="392"/>
      <c r="T49" s="344"/>
      <c r="U49" s="345"/>
      <c r="V49" s="42"/>
      <c r="W49" s="3"/>
      <c r="X49" s="344"/>
      <c r="Y49" s="345"/>
      <c r="Z49" s="365"/>
      <c r="AA49" s="345"/>
      <c r="AB49" s="197"/>
      <c r="AC49" s="198"/>
      <c r="AD49" s="197"/>
      <c r="AE49" s="198"/>
      <c r="AF49" s="39"/>
      <c r="AG49" s="34"/>
      <c r="AH49" s="344"/>
      <c r="AI49" s="345"/>
      <c r="AJ49" s="39"/>
      <c r="AK49" s="205"/>
      <c r="AL49" s="202"/>
      <c r="AM49" s="205"/>
      <c r="AN49" s="202"/>
      <c r="AO49" s="205"/>
      <c r="AP49" s="202"/>
      <c r="AQ49" s="205"/>
      <c r="AR49" s="202"/>
      <c r="AS49" s="42"/>
    </row>
    <row r="50" spans="1:45" s="7" customFormat="1" ht="12.75" customHeight="1">
      <c r="A50" s="344"/>
      <c r="B50" s="345"/>
      <c r="C50" s="403"/>
      <c r="D50" s="392"/>
      <c r="E50" s="197"/>
      <c r="F50" s="198"/>
      <c r="G50" s="197"/>
      <c r="H50" s="198"/>
      <c r="I50" s="38"/>
      <c r="J50" s="144"/>
      <c r="K50" s="344"/>
      <c r="L50" s="345"/>
      <c r="M50" s="39"/>
      <c r="N50" s="197"/>
      <c r="O50" s="198"/>
      <c r="P50" s="197"/>
      <c r="Q50" s="198"/>
      <c r="R50" s="389"/>
      <c r="S50" s="392"/>
      <c r="T50" s="344"/>
      <c r="U50" s="345"/>
      <c r="V50" s="42"/>
      <c r="W50" s="3"/>
      <c r="X50" s="344"/>
      <c r="Y50" s="345"/>
      <c r="Z50" s="365"/>
      <c r="AA50" s="345"/>
      <c r="AB50" s="197"/>
      <c r="AC50" s="198"/>
      <c r="AD50" s="197"/>
      <c r="AE50" s="198"/>
      <c r="AF50" s="39"/>
      <c r="AG50" s="34"/>
      <c r="AH50" s="344"/>
      <c r="AI50" s="345"/>
      <c r="AJ50" s="39"/>
      <c r="AK50" s="205"/>
      <c r="AL50" s="202"/>
      <c r="AM50" s="205"/>
      <c r="AN50" s="202"/>
      <c r="AO50" s="205"/>
      <c r="AP50" s="202"/>
      <c r="AQ50" s="205"/>
      <c r="AR50" s="202"/>
      <c r="AS50" s="42"/>
    </row>
    <row r="51" spans="1:45" s="7" customFormat="1" ht="12.75" customHeight="1">
      <c r="A51" s="344">
        <f>'US 68  RAMP B MASTER'!A150</f>
        <v>803.5598890625001</v>
      </c>
      <c r="B51" s="345"/>
      <c r="C51" s="403">
        <f>'US 68  RAMP B MASTER'!C150</f>
        <v>0</v>
      </c>
      <c r="D51" s="392"/>
      <c r="E51" s="197">
        <f>'US 68  RAMP B MASTER'!E150</f>
        <v>0.96</v>
      </c>
      <c r="F51" s="198"/>
      <c r="G51" s="197">
        <f>'US 68  RAMP B MASTER'!G150</f>
        <v>0.06</v>
      </c>
      <c r="H51" s="198"/>
      <c r="I51" s="38">
        <f>'US 68  RAMP B MASTER'!I150</f>
        <v>16</v>
      </c>
      <c r="J51" s="34">
        <f>'US 68  RAMP B MASTER'!J150</f>
        <v>80825</v>
      </c>
      <c r="K51" s="344">
        <f>'US 68  RAMP B MASTER'!K150</f>
        <v>802.5998890625001</v>
      </c>
      <c r="L51" s="345"/>
      <c r="M51" s="39"/>
      <c r="N51" s="197"/>
      <c r="O51" s="198"/>
      <c r="P51" s="197"/>
      <c r="Q51" s="198"/>
      <c r="R51" s="391"/>
      <c r="S51" s="392"/>
      <c r="T51" s="344"/>
      <c r="U51" s="345"/>
      <c r="V51" s="151">
        <f>'US 68  RAMP B MASTER'!V150</f>
        <v>0</v>
      </c>
      <c r="W51" s="3"/>
      <c r="X51" s="344"/>
      <c r="Y51" s="345"/>
      <c r="Z51" s="365"/>
      <c r="AA51" s="345"/>
      <c r="AB51" s="197"/>
      <c r="AC51" s="198"/>
      <c r="AD51" s="197"/>
      <c r="AE51" s="198"/>
      <c r="AF51" s="39"/>
      <c r="AG51" s="34"/>
      <c r="AH51" s="344"/>
      <c r="AI51" s="345"/>
      <c r="AJ51" s="39"/>
      <c r="AK51" s="205"/>
      <c r="AL51" s="202"/>
      <c r="AM51" s="205"/>
      <c r="AN51" s="202"/>
      <c r="AO51" s="205"/>
      <c r="AP51" s="202"/>
      <c r="AQ51" s="205"/>
      <c r="AR51" s="202"/>
      <c r="AS51" s="42"/>
    </row>
    <row r="52" spans="1:45" s="7" customFormat="1" ht="12.75" customHeight="1">
      <c r="A52" s="344">
        <f>'US 68  RAMP B MASTER'!A151</f>
        <v>804.0126562500001</v>
      </c>
      <c r="B52" s="345"/>
      <c r="C52" s="403">
        <f>'US 68  RAMP B MASTER'!C151</f>
        <v>0</v>
      </c>
      <c r="D52" s="392"/>
      <c r="E52" s="197">
        <f>'US 68  RAMP B MASTER'!E151</f>
        <v>0.96</v>
      </c>
      <c r="F52" s="198"/>
      <c r="G52" s="197">
        <f>'US 68  RAMP B MASTER'!G151</f>
        <v>0.06</v>
      </c>
      <c r="H52" s="198"/>
      <c r="I52" s="38">
        <f>'US 68  RAMP B MASTER'!I151</f>
        <v>16</v>
      </c>
      <c r="J52" s="34">
        <f>'US 68  RAMP B MASTER'!J151</f>
        <v>80850</v>
      </c>
      <c r="K52" s="344">
        <f>'US 68  RAMP B MASTER'!K151</f>
        <v>803.05265625</v>
      </c>
      <c r="L52" s="345"/>
      <c r="M52" s="39"/>
      <c r="N52" s="197"/>
      <c r="O52" s="198"/>
      <c r="P52" s="197"/>
      <c r="Q52" s="198"/>
      <c r="R52" s="391"/>
      <c r="S52" s="392"/>
      <c r="T52" s="344"/>
      <c r="U52" s="345"/>
      <c r="V52" s="151">
        <f>'US 68  RAMP B MASTER'!V151</f>
        <v>0</v>
      </c>
      <c r="W52" s="3"/>
      <c r="X52" s="344"/>
      <c r="Y52" s="345"/>
      <c r="Z52" s="365"/>
      <c r="AA52" s="345"/>
      <c r="AB52" s="197"/>
      <c r="AC52" s="198"/>
      <c r="AD52" s="197"/>
      <c r="AE52" s="198"/>
      <c r="AF52" s="39"/>
      <c r="AG52" s="34"/>
      <c r="AH52" s="344"/>
      <c r="AI52" s="345"/>
      <c r="AJ52" s="39"/>
      <c r="AK52" s="205"/>
      <c r="AL52" s="202"/>
      <c r="AM52" s="205"/>
      <c r="AN52" s="202"/>
      <c r="AO52" s="205"/>
      <c r="AP52" s="202"/>
      <c r="AQ52" s="205"/>
      <c r="AR52" s="202"/>
      <c r="AS52" s="42"/>
    </row>
    <row r="53" spans="1:45" s="7" customFormat="1" ht="12.75" customHeight="1">
      <c r="A53" s="344">
        <f>'US 68  RAMP B MASTER'!A152</f>
        <v>804.4273015625001</v>
      </c>
      <c r="B53" s="345"/>
      <c r="C53" s="403">
        <f>'US 68  RAMP B MASTER'!C152</f>
        <v>0</v>
      </c>
      <c r="D53" s="392"/>
      <c r="E53" s="197">
        <f>'US 68  RAMP B MASTER'!E152</f>
        <v>0.96</v>
      </c>
      <c r="F53" s="198"/>
      <c r="G53" s="197">
        <f>'US 68  RAMP B MASTER'!G152</f>
        <v>0.06</v>
      </c>
      <c r="H53" s="198"/>
      <c r="I53" s="38">
        <f>'US 68  RAMP B MASTER'!I152</f>
        <v>16</v>
      </c>
      <c r="J53" s="34">
        <f>'US 68  RAMP B MASTER'!J152</f>
        <v>80875</v>
      </c>
      <c r="K53" s="344">
        <f>'US 68  RAMP B MASTER'!K152</f>
        <v>803.4673015625001</v>
      </c>
      <c r="L53" s="345"/>
      <c r="M53" s="39"/>
      <c r="N53" s="197"/>
      <c r="O53" s="198"/>
      <c r="P53" s="197"/>
      <c r="Q53" s="198"/>
      <c r="R53" s="391"/>
      <c r="S53" s="392"/>
      <c r="T53" s="344"/>
      <c r="U53" s="345"/>
      <c r="V53" s="151">
        <f>'US 68  RAMP B MASTER'!V152</f>
        <v>0</v>
      </c>
      <c r="W53" s="3"/>
      <c r="X53" s="344"/>
      <c r="Y53" s="345"/>
      <c r="Z53" s="365"/>
      <c r="AA53" s="345"/>
      <c r="AB53" s="197"/>
      <c r="AC53" s="198"/>
      <c r="AD53" s="197"/>
      <c r="AE53" s="198"/>
      <c r="AF53" s="39"/>
      <c r="AG53" s="34"/>
      <c r="AH53" s="344"/>
      <c r="AI53" s="345"/>
      <c r="AJ53" s="39"/>
      <c r="AK53" s="205"/>
      <c r="AL53" s="202"/>
      <c r="AM53" s="205"/>
      <c r="AN53" s="202"/>
      <c r="AO53" s="205"/>
      <c r="AP53" s="202"/>
      <c r="AQ53" s="205"/>
      <c r="AR53" s="202"/>
      <c r="AS53" s="42"/>
    </row>
    <row r="54" spans="1:45" s="7" customFormat="1" ht="12.75" customHeight="1">
      <c r="A54" s="344">
        <f>'US 68  RAMP B MASTER'!A153</f>
        <v>804.8038250000001</v>
      </c>
      <c r="B54" s="345"/>
      <c r="C54" s="403">
        <f>'US 68  RAMP B MASTER'!C153</f>
        <v>0</v>
      </c>
      <c r="D54" s="392"/>
      <c r="E54" s="197">
        <f>'US 68  RAMP B MASTER'!E153</f>
        <v>0.96</v>
      </c>
      <c r="F54" s="198"/>
      <c r="G54" s="197">
        <f>'US 68  RAMP B MASTER'!G153</f>
        <v>0.06</v>
      </c>
      <c r="H54" s="198"/>
      <c r="I54" s="38">
        <f>'US 68  RAMP B MASTER'!I153</f>
        <v>16</v>
      </c>
      <c r="J54" s="34">
        <f>'US 68  RAMP B MASTER'!J153</f>
        <v>80900</v>
      </c>
      <c r="K54" s="344">
        <f>'US 68  RAMP B MASTER'!K153</f>
        <v>803.843825</v>
      </c>
      <c r="L54" s="345"/>
      <c r="M54" s="39"/>
      <c r="N54" s="197"/>
      <c r="O54" s="198"/>
      <c r="P54" s="197"/>
      <c r="Q54" s="198"/>
      <c r="R54" s="391"/>
      <c r="S54" s="392"/>
      <c r="T54" s="344"/>
      <c r="U54" s="345"/>
      <c r="V54" s="151">
        <f>'US 68  RAMP B MASTER'!V153</f>
        <v>0</v>
      </c>
      <c r="W54" s="3"/>
      <c r="X54" s="344"/>
      <c r="Y54" s="345"/>
      <c r="Z54" s="365"/>
      <c r="AA54" s="345"/>
      <c r="AB54" s="197"/>
      <c r="AC54" s="198"/>
      <c r="AD54" s="197"/>
      <c r="AE54" s="198"/>
      <c r="AF54" s="39"/>
      <c r="AG54" s="35"/>
      <c r="AH54" s="344"/>
      <c r="AI54" s="345"/>
      <c r="AJ54" s="39"/>
      <c r="AK54" s="205"/>
      <c r="AL54" s="202"/>
      <c r="AM54" s="205"/>
      <c r="AN54" s="202"/>
      <c r="AO54" s="205"/>
      <c r="AP54" s="202"/>
      <c r="AQ54" s="205"/>
      <c r="AR54" s="202"/>
      <c r="AS54" s="42"/>
    </row>
    <row r="55" spans="1:45" s="7" customFormat="1" ht="12.75" customHeight="1">
      <c r="A55" s="344">
        <f>'US 68  RAMP B MASTER'!A154</f>
        <v>805.1422265625001</v>
      </c>
      <c r="B55" s="345"/>
      <c r="C55" s="403">
        <f>'US 68  RAMP B MASTER'!C154</f>
        <v>0</v>
      </c>
      <c r="D55" s="392"/>
      <c r="E55" s="197">
        <f>'US 68  RAMP B MASTER'!E154</f>
        <v>0.96</v>
      </c>
      <c r="F55" s="198"/>
      <c r="G55" s="197">
        <f>'US 68  RAMP B MASTER'!G154</f>
        <v>0.06</v>
      </c>
      <c r="H55" s="198"/>
      <c r="I55" s="38">
        <f>'US 68  RAMP B MASTER'!I154</f>
        <v>16</v>
      </c>
      <c r="J55" s="34">
        <f>'US 68  RAMP B MASTER'!J154</f>
        <v>80925</v>
      </c>
      <c r="K55" s="344">
        <f>'US 68  RAMP B MASTER'!K154</f>
        <v>804.1822265625001</v>
      </c>
      <c r="L55" s="345"/>
      <c r="M55" s="39"/>
      <c r="N55" s="197"/>
      <c r="O55" s="198"/>
      <c r="P55" s="197"/>
      <c r="Q55" s="198"/>
      <c r="R55" s="391"/>
      <c r="S55" s="392"/>
      <c r="T55" s="344"/>
      <c r="U55" s="345"/>
      <c r="V55" s="151">
        <f>'US 68  RAMP B MASTER'!V154</f>
        <v>0</v>
      </c>
      <c r="W55" s="3"/>
      <c r="X55" s="344"/>
      <c r="Y55" s="345"/>
      <c r="Z55" s="365"/>
      <c r="AA55" s="345"/>
      <c r="AB55" s="197"/>
      <c r="AC55" s="198"/>
      <c r="AD55" s="197"/>
      <c r="AE55" s="198"/>
      <c r="AF55" s="39"/>
      <c r="AG55" s="34"/>
      <c r="AH55" s="344"/>
      <c r="AI55" s="345"/>
      <c r="AJ55" s="39"/>
      <c r="AK55" s="205"/>
      <c r="AL55" s="202"/>
      <c r="AM55" s="205"/>
      <c r="AN55" s="202"/>
      <c r="AO55" s="205"/>
      <c r="AP55" s="202"/>
      <c r="AQ55" s="205"/>
      <c r="AR55" s="202"/>
      <c r="AS55" s="42"/>
    </row>
    <row r="56" spans="1:45" s="7" customFormat="1" ht="12.75" customHeight="1">
      <c r="A56" s="344">
        <f>'US 68  RAMP B MASTER'!A155</f>
        <v>805.4425062500001</v>
      </c>
      <c r="B56" s="345"/>
      <c r="C56" s="403">
        <f>'US 68  RAMP B MASTER'!C155</f>
        <v>0</v>
      </c>
      <c r="D56" s="392"/>
      <c r="E56" s="197">
        <f>'US 68  RAMP B MASTER'!E155</f>
        <v>0.96</v>
      </c>
      <c r="F56" s="198"/>
      <c r="G56" s="197">
        <f>'US 68  RAMP B MASTER'!G155</f>
        <v>0.06</v>
      </c>
      <c r="H56" s="198"/>
      <c r="I56" s="38">
        <f>'US 68  RAMP B MASTER'!I155</f>
        <v>16</v>
      </c>
      <c r="J56" s="34">
        <f>'US 68  RAMP B MASTER'!J155</f>
        <v>80950</v>
      </c>
      <c r="K56" s="344">
        <f>'US 68  RAMP B MASTER'!K155</f>
        <v>804.48250625</v>
      </c>
      <c r="L56" s="345"/>
      <c r="M56" s="39"/>
      <c r="N56" s="197"/>
      <c r="O56" s="198"/>
      <c r="P56" s="197"/>
      <c r="Q56" s="198"/>
      <c r="R56" s="391"/>
      <c r="S56" s="392"/>
      <c r="T56" s="344"/>
      <c r="U56" s="345"/>
      <c r="V56" s="151">
        <f>'US 68  RAMP B MASTER'!V155</f>
        <v>0</v>
      </c>
      <c r="W56" s="3"/>
      <c r="X56" s="344"/>
      <c r="Y56" s="345"/>
      <c r="Z56" s="365"/>
      <c r="AA56" s="345"/>
      <c r="AB56" s="197"/>
      <c r="AC56" s="198"/>
      <c r="AD56" s="197"/>
      <c r="AE56" s="198"/>
      <c r="AF56" s="39"/>
      <c r="AG56" s="35"/>
      <c r="AH56" s="344"/>
      <c r="AI56" s="345"/>
      <c r="AJ56" s="39"/>
      <c r="AK56" s="205"/>
      <c r="AL56" s="202"/>
      <c r="AM56" s="205"/>
      <c r="AN56" s="202"/>
      <c r="AO56" s="205"/>
      <c r="AP56" s="202"/>
      <c r="AQ56" s="205"/>
      <c r="AR56" s="202"/>
      <c r="AS56" s="42"/>
    </row>
    <row r="57" spans="1:45" s="7" customFormat="1" ht="12.75" customHeight="1">
      <c r="A57" s="344">
        <f>'US 68  RAMP B MASTER'!A156</f>
        <v>805.7046640625001</v>
      </c>
      <c r="B57" s="345"/>
      <c r="C57" s="403">
        <f>'US 68  RAMP B MASTER'!C156</f>
        <v>0</v>
      </c>
      <c r="D57" s="392"/>
      <c r="E57" s="197">
        <f>'US 68  RAMP B MASTER'!E156</f>
        <v>0.96</v>
      </c>
      <c r="F57" s="198"/>
      <c r="G57" s="197">
        <f>'US 68  RAMP B MASTER'!G156</f>
        <v>0.06</v>
      </c>
      <c r="H57" s="198"/>
      <c r="I57" s="38">
        <f>'US 68  RAMP B MASTER'!I156</f>
        <v>16</v>
      </c>
      <c r="J57" s="34">
        <f>'US 68  RAMP B MASTER'!J156</f>
        <v>80975</v>
      </c>
      <c r="K57" s="344">
        <f>'US 68  RAMP B MASTER'!K156</f>
        <v>804.7446640625001</v>
      </c>
      <c r="L57" s="345"/>
      <c r="M57" s="39"/>
      <c r="N57" s="197"/>
      <c r="O57" s="198"/>
      <c r="P57" s="197"/>
      <c r="Q57" s="198"/>
      <c r="R57" s="391"/>
      <c r="S57" s="392"/>
      <c r="T57" s="344"/>
      <c r="U57" s="345"/>
      <c r="V57" s="151">
        <f>'US 68  RAMP B MASTER'!V156</f>
        <v>0</v>
      </c>
      <c r="W57" s="3"/>
      <c r="X57" s="344"/>
      <c r="Y57" s="345"/>
      <c r="Z57" s="205"/>
      <c r="AA57" s="202"/>
      <c r="AB57" s="197"/>
      <c r="AC57" s="198"/>
      <c r="AD57" s="197"/>
      <c r="AE57" s="198"/>
      <c r="AF57" s="39"/>
      <c r="AG57" s="34"/>
      <c r="AH57" s="344"/>
      <c r="AI57" s="345"/>
      <c r="AJ57" s="8"/>
      <c r="AK57" s="205"/>
      <c r="AL57" s="202"/>
      <c r="AM57" s="205"/>
      <c r="AN57" s="202"/>
      <c r="AO57" s="205"/>
      <c r="AP57" s="202"/>
      <c r="AQ57" s="205"/>
      <c r="AR57" s="202"/>
      <c r="AS57" s="40"/>
    </row>
    <row r="58" spans="1:45" s="7" customFormat="1" ht="12.75" customHeight="1">
      <c r="A58" s="344">
        <f>'US 68  RAMP B MASTER'!A157</f>
        <v>805.9287</v>
      </c>
      <c r="B58" s="345"/>
      <c r="C58" s="403">
        <f>'US 68  RAMP B MASTER'!C157</f>
        <v>0</v>
      </c>
      <c r="D58" s="392"/>
      <c r="E58" s="197">
        <f>'US 68  RAMP B MASTER'!E157</f>
        <v>0.96</v>
      </c>
      <c r="F58" s="198"/>
      <c r="G58" s="197">
        <f>'US 68  RAMP B MASTER'!G157</f>
        <v>0.06</v>
      </c>
      <c r="H58" s="198"/>
      <c r="I58" s="38">
        <f>'US 68  RAMP B MASTER'!I157</f>
        <v>16</v>
      </c>
      <c r="J58" s="34">
        <f>'US 68  RAMP B MASTER'!J157</f>
        <v>81000</v>
      </c>
      <c r="K58" s="344">
        <f>'US 68  RAMP B MASTER'!K157</f>
        <v>804.9687</v>
      </c>
      <c r="L58" s="345"/>
      <c r="M58" s="39"/>
      <c r="N58" s="197"/>
      <c r="O58" s="198"/>
      <c r="P58" s="197"/>
      <c r="Q58" s="198"/>
      <c r="R58" s="391"/>
      <c r="S58" s="392"/>
      <c r="T58" s="344"/>
      <c r="U58" s="345"/>
      <c r="V58" s="151">
        <f>'US 68  RAMP B MASTER'!V157</f>
        <v>0</v>
      </c>
      <c r="W58" s="3"/>
      <c r="X58" s="344"/>
      <c r="Y58" s="345"/>
      <c r="Z58" s="205"/>
      <c r="AA58" s="202"/>
      <c r="AB58" s="197"/>
      <c r="AC58" s="198"/>
      <c r="AD58" s="197"/>
      <c r="AE58" s="198"/>
      <c r="AF58" s="39"/>
      <c r="AG58" s="34"/>
      <c r="AH58" s="344"/>
      <c r="AI58" s="345"/>
      <c r="AJ58" s="8"/>
      <c r="AK58" s="205"/>
      <c r="AL58" s="202"/>
      <c r="AM58" s="205"/>
      <c r="AN58" s="202"/>
      <c r="AO58" s="205"/>
      <c r="AP58" s="202"/>
      <c r="AQ58" s="205"/>
      <c r="AR58" s="202"/>
      <c r="AS58" s="40"/>
    </row>
    <row r="59" spans="1:45" s="7" customFormat="1" ht="12.75" customHeight="1">
      <c r="A59" s="344">
        <f>'US 68  RAMP B MASTER'!A158</f>
        <v>806.1146140625001</v>
      </c>
      <c r="B59" s="345"/>
      <c r="C59" s="403">
        <f>'US 68  RAMP B MASTER'!C158</f>
        <v>0</v>
      </c>
      <c r="D59" s="392"/>
      <c r="E59" s="197">
        <f>'US 68  RAMP B MASTER'!E158</f>
        <v>0.96</v>
      </c>
      <c r="F59" s="198"/>
      <c r="G59" s="197">
        <f>'US 68  RAMP B MASTER'!G158</f>
        <v>0.06</v>
      </c>
      <c r="H59" s="198"/>
      <c r="I59" s="38">
        <f>'US 68  RAMP B MASTER'!I158</f>
        <v>16</v>
      </c>
      <c r="J59" s="34">
        <f>'US 68  RAMP B MASTER'!J158</f>
        <v>81025</v>
      </c>
      <c r="K59" s="344">
        <f>'US 68  RAMP B MASTER'!K158</f>
        <v>805.1546140625001</v>
      </c>
      <c r="L59" s="345"/>
      <c r="M59" s="39"/>
      <c r="N59" s="197"/>
      <c r="O59" s="198"/>
      <c r="P59" s="197"/>
      <c r="Q59" s="198"/>
      <c r="R59" s="391"/>
      <c r="S59" s="392"/>
      <c r="T59" s="344"/>
      <c r="U59" s="345"/>
      <c r="V59" s="151">
        <f>'US 68  RAMP B MASTER'!V158</f>
        <v>0</v>
      </c>
      <c r="W59" s="3"/>
      <c r="X59" s="344"/>
      <c r="Y59" s="345"/>
      <c r="Z59" s="205"/>
      <c r="AA59" s="202"/>
      <c r="AB59" s="197"/>
      <c r="AC59" s="198"/>
      <c r="AD59" s="197"/>
      <c r="AE59" s="198"/>
      <c r="AF59" s="39"/>
      <c r="AG59" s="35"/>
      <c r="AH59" s="344"/>
      <c r="AI59" s="345"/>
      <c r="AJ59" s="8"/>
      <c r="AK59" s="205"/>
      <c r="AL59" s="202"/>
      <c r="AM59" s="205"/>
      <c r="AN59" s="202"/>
      <c r="AO59" s="205"/>
      <c r="AP59" s="202"/>
      <c r="AQ59" s="205"/>
      <c r="AR59" s="202"/>
      <c r="AS59" s="40"/>
    </row>
    <row r="60" spans="1:45" s="7" customFormat="1" ht="12.75" customHeight="1">
      <c r="A60" s="344">
        <f>'US 68  RAMP B MASTER'!A159</f>
        <v>806.2624062500001</v>
      </c>
      <c r="B60" s="345"/>
      <c r="C60" s="403">
        <f>'US 68  RAMP B MASTER'!C159</f>
        <v>0</v>
      </c>
      <c r="D60" s="392"/>
      <c r="E60" s="197">
        <f>'US 68  RAMP B MASTER'!E159</f>
        <v>0.96</v>
      </c>
      <c r="F60" s="198"/>
      <c r="G60" s="197">
        <f>'US 68  RAMP B MASTER'!G159</f>
        <v>0.06</v>
      </c>
      <c r="H60" s="198"/>
      <c r="I60" s="38">
        <f>'US 68  RAMP B MASTER'!I159</f>
        <v>16</v>
      </c>
      <c r="J60" s="34">
        <f>'US 68  RAMP B MASTER'!J159</f>
        <v>81050</v>
      </c>
      <c r="K60" s="344">
        <f>'US 68  RAMP B MASTER'!K159</f>
        <v>805.3024062500001</v>
      </c>
      <c r="L60" s="345"/>
      <c r="M60" s="39"/>
      <c r="N60" s="197"/>
      <c r="O60" s="198"/>
      <c r="P60" s="197"/>
      <c r="Q60" s="198"/>
      <c r="R60" s="391"/>
      <c r="S60" s="392"/>
      <c r="T60" s="344"/>
      <c r="U60" s="345"/>
      <c r="V60" s="151">
        <f>'US 68  RAMP B MASTER'!V159</f>
        <v>0</v>
      </c>
      <c r="W60" s="3"/>
      <c r="X60" s="344"/>
      <c r="Y60" s="345"/>
      <c r="Z60" s="205"/>
      <c r="AA60" s="202"/>
      <c r="AB60" s="197"/>
      <c r="AC60" s="198"/>
      <c r="AD60" s="197"/>
      <c r="AE60" s="198"/>
      <c r="AF60" s="39"/>
      <c r="AG60" s="35"/>
      <c r="AH60" s="344"/>
      <c r="AI60" s="345"/>
      <c r="AJ60" s="8"/>
      <c r="AK60" s="205"/>
      <c r="AL60" s="202"/>
      <c r="AM60" s="205"/>
      <c r="AN60" s="202"/>
      <c r="AO60" s="205"/>
      <c r="AP60" s="202"/>
      <c r="AQ60" s="205"/>
      <c r="AR60" s="202"/>
      <c r="AS60" s="40"/>
    </row>
    <row r="61" spans="1:45" s="7" customFormat="1" ht="12.75" customHeight="1">
      <c r="A61" s="344">
        <f>'US 68  RAMP B MASTER'!A160</f>
        <v>806.3720765625001</v>
      </c>
      <c r="B61" s="345"/>
      <c r="C61" s="403">
        <f>'US 68  RAMP B MASTER'!C160</f>
        <v>0</v>
      </c>
      <c r="D61" s="392"/>
      <c r="E61" s="197">
        <f>'US 68  RAMP B MASTER'!E160</f>
        <v>0.96</v>
      </c>
      <c r="F61" s="198"/>
      <c r="G61" s="197">
        <f>'US 68  RAMP B MASTER'!G160</f>
        <v>0.06</v>
      </c>
      <c r="H61" s="198"/>
      <c r="I61" s="38">
        <f>'US 68  RAMP B MASTER'!I160</f>
        <v>16</v>
      </c>
      <c r="J61" s="34">
        <f>'US 68  RAMP B MASTER'!J160</f>
        <v>81075</v>
      </c>
      <c r="K61" s="344">
        <f>'US 68  RAMP B MASTER'!K160</f>
        <v>805.4120765625</v>
      </c>
      <c r="L61" s="345"/>
      <c r="M61" s="39"/>
      <c r="N61" s="197"/>
      <c r="O61" s="198"/>
      <c r="P61" s="197"/>
      <c r="Q61" s="198"/>
      <c r="R61" s="391"/>
      <c r="S61" s="392"/>
      <c r="T61" s="344"/>
      <c r="U61" s="345"/>
      <c r="V61" s="151">
        <f>'US 68  RAMP B MASTER'!V160</f>
        <v>0</v>
      </c>
      <c r="W61" s="3"/>
      <c r="X61" s="205"/>
      <c r="Y61" s="202"/>
      <c r="Z61" s="205"/>
      <c r="AA61" s="202"/>
      <c r="AB61" s="205"/>
      <c r="AC61" s="202"/>
      <c r="AD61" s="205"/>
      <c r="AE61" s="202"/>
      <c r="AF61" s="8"/>
      <c r="AG61" s="34"/>
      <c r="AH61" s="344"/>
      <c r="AI61" s="345"/>
      <c r="AJ61" s="8"/>
      <c r="AK61" s="205"/>
      <c r="AL61" s="202"/>
      <c r="AM61" s="205"/>
      <c r="AN61" s="202"/>
      <c r="AO61" s="205"/>
      <c r="AP61" s="202"/>
      <c r="AQ61" s="205"/>
      <c r="AR61" s="202"/>
      <c r="AS61" s="40"/>
    </row>
    <row r="62" spans="1:45" s="7" customFormat="1" ht="12.75" customHeight="1">
      <c r="A62" s="344">
        <f>'US 68  RAMP B MASTER'!A161</f>
        <v>806.4374391635723</v>
      </c>
      <c r="B62" s="345"/>
      <c r="C62" s="403" t="str">
        <f>'US 68  RAMP B MASTER'!C161</f>
        <v>164:1</v>
      </c>
      <c r="D62" s="392"/>
      <c r="E62" s="197">
        <f>'US 68  RAMP B MASTER'!E161</f>
        <v>0.96</v>
      </c>
      <c r="F62" s="198"/>
      <c r="G62" s="197">
        <f>'US 68  RAMP B MASTER'!G161</f>
        <v>0.06</v>
      </c>
      <c r="H62" s="198"/>
      <c r="I62" s="38">
        <f>'US 68  RAMP B MASTER'!I161</f>
        <v>16</v>
      </c>
      <c r="J62" s="35">
        <f>'US 68  RAMP B MASTER'!J161</f>
        <v>81097.17</v>
      </c>
      <c r="K62" s="344">
        <f>'US 68  RAMP B MASTER'!K161</f>
        <v>805.4774391635723</v>
      </c>
      <c r="L62" s="345"/>
      <c r="M62" s="39"/>
      <c r="N62" s="197"/>
      <c r="O62" s="198"/>
      <c r="P62" s="197"/>
      <c r="Q62" s="198"/>
      <c r="R62" s="391"/>
      <c r="S62" s="392"/>
      <c r="T62" s="344"/>
      <c r="U62" s="345"/>
      <c r="V62" s="151" t="str">
        <f>'US 68  RAMP B MASTER'!V161</f>
        <v>CS</v>
      </c>
      <c r="W62" s="3"/>
      <c r="X62" s="205"/>
      <c r="Y62" s="202"/>
      <c r="Z62" s="205"/>
      <c r="AA62" s="202"/>
      <c r="AB62" s="205"/>
      <c r="AC62" s="202"/>
      <c r="AD62" s="205"/>
      <c r="AE62" s="202"/>
      <c r="AF62" s="8"/>
      <c r="AG62" s="34"/>
      <c r="AH62" s="344"/>
      <c r="AI62" s="345"/>
      <c r="AJ62" s="8"/>
      <c r="AK62" s="205"/>
      <c r="AL62" s="202"/>
      <c r="AM62" s="205"/>
      <c r="AN62" s="202"/>
      <c r="AO62" s="205"/>
      <c r="AP62" s="202"/>
      <c r="AQ62" s="205"/>
      <c r="AR62" s="202"/>
      <c r="AS62" s="40"/>
    </row>
    <row r="63" spans="1:45" s="7" customFormat="1" ht="12.75" customHeight="1">
      <c r="A63" s="344">
        <f>'US 68  RAMP B MASTER'!A162</f>
        <v>806.4300410000001</v>
      </c>
      <c r="B63" s="345"/>
      <c r="C63" s="403" t="str">
        <f>'US 68  RAMP B MASTER'!C162</f>
        <v>164:1</v>
      </c>
      <c r="D63" s="392"/>
      <c r="E63" s="197">
        <f>'US 68  RAMP B MASTER'!E162</f>
        <v>0.9464159999999916</v>
      </c>
      <c r="F63" s="198"/>
      <c r="G63" s="197">
        <f>'US 68  RAMP B MASTER'!G162</f>
        <v>0.059150999999999475</v>
      </c>
      <c r="H63" s="198"/>
      <c r="I63" s="38">
        <f>'US 68  RAMP B MASTER'!I162</f>
        <v>16</v>
      </c>
      <c r="J63" s="34">
        <f>'US 68  RAMP B MASTER'!J162</f>
        <v>81100</v>
      </c>
      <c r="K63" s="344">
        <f>'US 68  RAMP B MASTER'!K162</f>
        <v>805.4836250000001</v>
      </c>
      <c r="L63" s="345"/>
      <c r="M63" s="39"/>
      <c r="N63" s="197"/>
      <c r="O63" s="198"/>
      <c r="P63" s="197"/>
      <c r="Q63" s="198"/>
      <c r="R63" s="391"/>
      <c r="S63" s="392"/>
      <c r="T63" s="344"/>
      <c r="U63" s="345"/>
      <c r="V63" s="151">
        <f>'US 68  RAMP B MASTER'!V162</f>
        <v>0</v>
      </c>
      <c r="W63" s="3"/>
      <c r="X63" s="205"/>
      <c r="Y63" s="202"/>
      <c r="Z63" s="205"/>
      <c r="AA63" s="202"/>
      <c r="AB63" s="205"/>
      <c r="AC63" s="202"/>
      <c r="AD63" s="205"/>
      <c r="AE63" s="202"/>
      <c r="AF63" s="8"/>
      <c r="AG63" s="34"/>
      <c r="AH63" s="344"/>
      <c r="AI63" s="345"/>
      <c r="AJ63" s="8"/>
      <c r="AK63" s="205"/>
      <c r="AL63" s="202"/>
      <c r="AM63" s="205"/>
      <c r="AN63" s="202"/>
      <c r="AO63" s="205"/>
      <c r="AP63" s="202"/>
      <c r="AQ63" s="205"/>
      <c r="AR63" s="202"/>
      <c r="AS63" s="40"/>
    </row>
    <row r="64" spans="1:45" s="7" customFormat="1" ht="12.75" customHeight="1">
      <c r="A64" s="344">
        <f>'US 68  RAMP B MASTER'!A163</f>
        <v>806.3434675625001</v>
      </c>
      <c r="B64" s="345"/>
      <c r="C64" s="403" t="str">
        <f>'US 68  RAMP B MASTER'!C163</f>
        <v>164:1</v>
      </c>
      <c r="D64" s="392"/>
      <c r="E64" s="197">
        <f>'US 68  RAMP B MASTER'!E163</f>
        <v>0.8264159999999916</v>
      </c>
      <c r="F64" s="198"/>
      <c r="G64" s="197">
        <f>'US 68  RAMP B MASTER'!G163</f>
        <v>0.051650999999999475</v>
      </c>
      <c r="H64" s="198"/>
      <c r="I64" s="38">
        <f>'US 68  RAMP B MASTER'!I163</f>
        <v>16</v>
      </c>
      <c r="J64" s="34">
        <f>'US 68  RAMP B MASTER'!J163</f>
        <v>81125</v>
      </c>
      <c r="K64" s="344">
        <f>'US 68  RAMP B MASTER'!K163</f>
        <v>805.5170515625001</v>
      </c>
      <c r="L64" s="345"/>
      <c r="M64" s="39"/>
      <c r="N64" s="197"/>
      <c r="O64" s="198"/>
      <c r="P64" s="197"/>
      <c r="Q64" s="198"/>
      <c r="R64" s="391"/>
      <c r="S64" s="392"/>
      <c r="T64" s="344"/>
      <c r="U64" s="345"/>
      <c r="V64" s="151">
        <f>'US 68  RAMP B MASTER'!V163</f>
        <v>0</v>
      </c>
      <c r="W64" s="3"/>
      <c r="X64" s="205"/>
      <c r="Y64" s="202"/>
      <c r="Z64" s="205"/>
      <c r="AA64" s="202"/>
      <c r="AB64" s="205"/>
      <c r="AC64" s="202"/>
      <c r="AD64" s="205"/>
      <c r="AE64" s="202"/>
      <c r="AF64" s="8"/>
      <c r="AG64" s="34"/>
      <c r="AH64" s="344"/>
      <c r="AI64" s="345"/>
      <c r="AJ64" s="8"/>
      <c r="AK64" s="205"/>
      <c r="AL64" s="202"/>
      <c r="AM64" s="205"/>
      <c r="AN64" s="202"/>
      <c r="AO64" s="205"/>
      <c r="AP64" s="202"/>
      <c r="AQ64" s="205"/>
      <c r="AR64" s="202"/>
      <c r="AS64" s="40"/>
    </row>
    <row r="65" spans="1:45" s="7" customFormat="1" ht="12.75" customHeight="1">
      <c r="A65" s="344">
        <f>'US 68  RAMP B MASTER'!A164</f>
        <v>806.21877225</v>
      </c>
      <c r="B65" s="345"/>
      <c r="C65" s="403" t="str">
        <f>'US 68  RAMP B MASTER'!C164</f>
        <v>164:1</v>
      </c>
      <c r="D65" s="392"/>
      <c r="E65" s="197">
        <f>'US 68  RAMP B MASTER'!E164</f>
        <v>0.7064159999999916</v>
      </c>
      <c r="F65" s="198"/>
      <c r="G65" s="197">
        <f>'US 68  RAMP B MASTER'!G164</f>
        <v>0.044150999999999475</v>
      </c>
      <c r="H65" s="198"/>
      <c r="I65" s="38">
        <f>'US 68  RAMP B MASTER'!I164</f>
        <v>16</v>
      </c>
      <c r="J65" s="34">
        <f>'US 68  RAMP B MASTER'!J164</f>
        <v>81150</v>
      </c>
      <c r="K65" s="344">
        <f>'US 68  RAMP B MASTER'!K164</f>
        <v>805.51235625</v>
      </c>
      <c r="L65" s="345"/>
      <c r="M65" s="39"/>
      <c r="N65" s="197"/>
      <c r="O65" s="198"/>
      <c r="P65" s="197"/>
      <c r="Q65" s="198"/>
      <c r="R65" s="391"/>
      <c r="S65" s="392"/>
      <c r="T65" s="344"/>
      <c r="U65" s="345"/>
      <c r="V65" s="151">
        <f>'US 68  RAMP B MASTER'!V164</f>
        <v>0</v>
      </c>
      <c r="W65" s="3"/>
      <c r="X65" s="205"/>
      <c r="Y65" s="202"/>
      <c r="Z65" s="205"/>
      <c r="AA65" s="202"/>
      <c r="AB65" s="205"/>
      <c r="AC65" s="202"/>
      <c r="AD65" s="205"/>
      <c r="AE65" s="202"/>
      <c r="AF65" s="8"/>
      <c r="AG65" s="34"/>
      <c r="AH65" s="344"/>
      <c r="AI65" s="345"/>
      <c r="AJ65" s="8"/>
      <c r="AK65" s="205"/>
      <c r="AL65" s="202"/>
      <c r="AM65" s="205"/>
      <c r="AN65" s="202"/>
      <c r="AO65" s="205"/>
      <c r="AP65" s="202"/>
      <c r="AQ65" s="205"/>
      <c r="AR65" s="202"/>
      <c r="AS65" s="40"/>
    </row>
    <row r="66" spans="1:45" s="7" customFormat="1" ht="12.75" customHeight="1">
      <c r="A66" s="344">
        <f>'US 68  RAMP B MASTER'!A165</f>
        <v>806.0559550625001</v>
      </c>
      <c r="B66" s="345"/>
      <c r="C66" s="403" t="str">
        <f>'US 68  RAMP B MASTER'!C165</f>
        <v>164:1</v>
      </c>
      <c r="D66" s="392"/>
      <c r="E66" s="197">
        <f>'US 68  RAMP B MASTER'!E165</f>
        <v>0.5864159999999916</v>
      </c>
      <c r="F66" s="198"/>
      <c r="G66" s="197">
        <f>'US 68  RAMP B MASTER'!G165</f>
        <v>0.036650999999999476</v>
      </c>
      <c r="H66" s="198"/>
      <c r="I66" s="38">
        <f>'US 68  RAMP B MASTER'!I165</f>
        <v>16</v>
      </c>
      <c r="J66" s="34">
        <f>'US 68  RAMP B MASTER'!J165</f>
        <v>81175</v>
      </c>
      <c r="K66" s="344">
        <f>'US 68  RAMP B MASTER'!K165</f>
        <v>805.4695390625001</v>
      </c>
      <c r="L66" s="345"/>
      <c r="M66" s="39"/>
      <c r="N66" s="197"/>
      <c r="O66" s="198"/>
      <c r="P66" s="197"/>
      <c r="Q66" s="198"/>
      <c r="R66" s="391"/>
      <c r="S66" s="392"/>
      <c r="T66" s="344"/>
      <c r="U66" s="345"/>
      <c r="V66" s="151">
        <f>'US 68  RAMP B MASTER'!V165</f>
        <v>0</v>
      </c>
      <c r="W66" s="3"/>
      <c r="X66" s="205"/>
      <c r="Y66" s="202"/>
      <c r="Z66" s="205"/>
      <c r="AA66" s="202"/>
      <c r="AB66" s="205"/>
      <c r="AC66" s="202"/>
      <c r="AD66" s="205"/>
      <c r="AE66" s="202"/>
      <c r="AF66" s="8"/>
      <c r="AG66" s="34"/>
      <c r="AH66" s="344"/>
      <c r="AI66" s="345"/>
      <c r="AJ66" s="8"/>
      <c r="AK66" s="205"/>
      <c r="AL66" s="202"/>
      <c r="AM66" s="205"/>
      <c r="AN66" s="202"/>
      <c r="AO66" s="205"/>
      <c r="AP66" s="202"/>
      <c r="AQ66" s="205"/>
      <c r="AR66" s="202"/>
      <c r="AS66" s="40"/>
    </row>
    <row r="67" spans="1:45" s="7" customFormat="1" ht="12.75" customHeight="1">
      <c r="A67" s="344">
        <f>'US 68  RAMP B MASTER'!A166</f>
        <v>805.8550160000001</v>
      </c>
      <c r="B67" s="345"/>
      <c r="C67" s="403" t="str">
        <f>'US 68  RAMP B MASTER'!C166</f>
        <v>164:1</v>
      </c>
      <c r="D67" s="392"/>
      <c r="E67" s="197">
        <f>'US 68  RAMP B MASTER'!E166</f>
        <v>0.4664159999999916</v>
      </c>
      <c r="F67" s="198"/>
      <c r="G67" s="197">
        <f>'US 68  RAMP B MASTER'!G166</f>
        <v>0.029150999999999476</v>
      </c>
      <c r="H67" s="198"/>
      <c r="I67" s="38">
        <f>'US 68  RAMP B MASTER'!I166</f>
        <v>16</v>
      </c>
      <c r="J67" s="34">
        <f>'US 68  RAMP B MASTER'!J166</f>
        <v>81200</v>
      </c>
      <c r="K67" s="344">
        <f>'US 68  RAMP B MASTER'!K166</f>
        <v>805.3886000000001</v>
      </c>
      <c r="L67" s="345"/>
      <c r="M67" s="39"/>
      <c r="N67" s="197"/>
      <c r="O67" s="198"/>
      <c r="P67" s="197"/>
      <c r="Q67" s="198"/>
      <c r="R67" s="391"/>
      <c r="S67" s="392"/>
      <c r="T67" s="344"/>
      <c r="U67" s="345"/>
      <c r="V67" s="151">
        <f>'US 68  RAMP B MASTER'!V166</f>
        <v>0</v>
      </c>
      <c r="W67" s="3"/>
      <c r="X67" s="205"/>
      <c r="Y67" s="202"/>
      <c r="Z67" s="205"/>
      <c r="AA67" s="202"/>
      <c r="AB67" s="205"/>
      <c r="AC67" s="202"/>
      <c r="AD67" s="205"/>
      <c r="AE67" s="202"/>
      <c r="AF67" s="8"/>
      <c r="AG67" s="34"/>
      <c r="AH67" s="344"/>
      <c r="AI67" s="345"/>
      <c r="AJ67" s="8"/>
      <c r="AK67" s="205"/>
      <c r="AL67" s="202"/>
      <c r="AM67" s="205"/>
      <c r="AN67" s="202"/>
      <c r="AO67" s="205"/>
      <c r="AP67" s="202"/>
      <c r="AQ67" s="205"/>
      <c r="AR67" s="202"/>
      <c r="AS67" s="40"/>
    </row>
    <row r="68" spans="1:45" s="7" customFormat="1" ht="12.75" customHeight="1">
      <c r="A68" s="344">
        <f>'US 68  RAMP B MASTER'!A167</f>
        <v>805.6351159999999</v>
      </c>
      <c r="B68" s="345"/>
      <c r="C68" s="403" t="str">
        <f>'US 68  RAMP B MASTER'!C167</f>
        <v>164:1</v>
      </c>
      <c r="D68" s="392"/>
      <c r="E68" s="197">
        <f>'US 68  RAMP B MASTER'!E167</f>
        <v>0.3464159999999916</v>
      </c>
      <c r="F68" s="198"/>
      <c r="G68" s="197">
        <f>'US 68  RAMP B MASTER'!G167</f>
        <v>0.021650999999999476</v>
      </c>
      <c r="H68" s="198"/>
      <c r="I68" s="38">
        <f>'US 68  RAMP B MASTER'!I167</f>
        <v>16</v>
      </c>
      <c r="J68" s="34">
        <f>'US 68  RAMP B MASTER'!J167</f>
        <v>81225</v>
      </c>
      <c r="K68" s="344">
        <f>'US 68  RAMP B MASTER'!K167</f>
        <v>805.2887</v>
      </c>
      <c r="L68" s="345"/>
      <c r="M68" s="39"/>
      <c r="N68" s="197"/>
      <c r="O68" s="198"/>
      <c r="P68" s="197"/>
      <c r="Q68" s="198"/>
      <c r="R68" s="391"/>
      <c r="S68" s="392"/>
      <c r="T68" s="344"/>
      <c r="U68" s="345"/>
      <c r="V68" s="151">
        <f>'US 68  RAMP B MASTER'!V167</f>
        <v>0</v>
      </c>
      <c r="W68" s="3"/>
      <c r="X68" s="205"/>
      <c r="Y68" s="202"/>
      <c r="Z68" s="205"/>
      <c r="AA68" s="202"/>
      <c r="AB68" s="205"/>
      <c r="AC68" s="202"/>
      <c r="AD68" s="205"/>
      <c r="AE68" s="202"/>
      <c r="AF68" s="8"/>
      <c r="AG68" s="34"/>
      <c r="AH68" s="344"/>
      <c r="AI68" s="345"/>
      <c r="AJ68" s="8"/>
      <c r="AK68" s="205"/>
      <c r="AL68" s="202"/>
      <c r="AM68" s="205"/>
      <c r="AN68" s="202"/>
      <c r="AO68" s="205"/>
      <c r="AP68" s="202"/>
      <c r="AQ68" s="205"/>
      <c r="AR68" s="202"/>
      <c r="AS68" s="40"/>
    </row>
    <row r="69" spans="1:45" s="7" customFormat="1" ht="12.75" customHeight="1">
      <c r="A69" s="344">
        <f>'US 68  RAMP B MASTER'!A168</f>
        <v>805.469324</v>
      </c>
      <c r="B69" s="345"/>
      <c r="C69" s="403" t="str">
        <f>'US 68  RAMP B MASTER'!C168</f>
        <v>164:1</v>
      </c>
      <c r="D69" s="392"/>
      <c r="E69" s="197">
        <f>'US 68  RAMP B MASTER'!E168</f>
        <v>0.2559840000000084</v>
      </c>
      <c r="F69" s="198"/>
      <c r="G69" s="197">
        <f>'US 68  RAMP B MASTER'!G168</f>
        <v>0.015999000000000527</v>
      </c>
      <c r="H69" s="198"/>
      <c r="I69" s="38">
        <f>'US 68  RAMP B MASTER'!I168</f>
        <v>16</v>
      </c>
      <c r="J69" s="34">
        <f>'US 68  RAMP B MASTER'!J168</f>
        <v>81243.84</v>
      </c>
      <c r="K69" s="344">
        <f>'US 68  RAMP B MASTER'!K168</f>
        <v>805.21334</v>
      </c>
      <c r="L69" s="345"/>
      <c r="M69" s="39"/>
      <c r="N69" s="197"/>
      <c r="O69" s="198"/>
      <c r="P69" s="197"/>
      <c r="Q69" s="198"/>
      <c r="R69" s="391"/>
      <c r="S69" s="392"/>
      <c r="T69" s="344"/>
      <c r="U69" s="345"/>
      <c r="V69" s="151">
        <f>'US 68  RAMP B MASTER'!V168</f>
        <v>0</v>
      </c>
      <c r="W69" s="3"/>
      <c r="X69" s="205"/>
      <c r="Y69" s="202"/>
      <c r="Z69" s="205"/>
      <c r="AA69" s="202"/>
      <c r="AB69" s="205"/>
      <c r="AC69" s="202"/>
      <c r="AD69" s="205"/>
      <c r="AE69" s="202"/>
      <c r="AF69" s="8"/>
      <c r="AG69" s="34"/>
      <c r="AH69" s="344"/>
      <c r="AI69" s="345"/>
      <c r="AJ69" s="8"/>
      <c r="AK69" s="205"/>
      <c r="AL69" s="202"/>
      <c r="AM69" s="205"/>
      <c r="AN69" s="202"/>
      <c r="AO69" s="205"/>
      <c r="AP69" s="202"/>
      <c r="AQ69" s="205"/>
      <c r="AR69" s="202"/>
      <c r="AS69" s="40"/>
    </row>
    <row r="70" spans="1:45" ht="12.75">
      <c r="A70" s="344">
        <f>'US 68  RAMP B MASTER'!A169</f>
        <v>805.4151159999999</v>
      </c>
      <c r="B70" s="345"/>
      <c r="C70" s="403" t="str">
        <f>'US 68  RAMP B MASTER'!C169</f>
        <v>164:1</v>
      </c>
      <c r="D70" s="392"/>
      <c r="E70" s="197">
        <f>'US 68  RAMP B MASTER'!E169</f>
        <v>0.22641599999999162</v>
      </c>
      <c r="F70" s="198"/>
      <c r="G70" s="197">
        <f>'US 68  RAMP B MASTER'!G169</f>
        <v>0.014150999999999476</v>
      </c>
      <c r="H70" s="198"/>
      <c r="I70" s="38">
        <f>'US 68  RAMP B MASTER'!I169</f>
        <v>16</v>
      </c>
      <c r="J70" s="34">
        <f>'US 68  RAMP B MASTER'!J169</f>
        <v>81250</v>
      </c>
      <c r="K70" s="344">
        <f>'US 68  RAMP B MASTER'!K169</f>
        <v>805.1886999999999</v>
      </c>
      <c r="L70" s="345"/>
      <c r="M70" s="39"/>
      <c r="N70" s="197"/>
      <c r="O70" s="198"/>
      <c r="P70" s="197"/>
      <c r="Q70" s="198"/>
      <c r="R70" s="391"/>
      <c r="S70" s="392"/>
      <c r="T70" s="344"/>
      <c r="U70" s="345"/>
      <c r="V70" s="151">
        <f>'US 68  RAMP B MASTER'!V169</f>
        <v>0</v>
      </c>
      <c r="X70" s="205"/>
      <c r="Y70" s="202"/>
      <c r="Z70" s="205"/>
      <c r="AA70" s="202"/>
      <c r="AB70" s="205"/>
      <c r="AC70" s="202"/>
      <c r="AD70" s="205"/>
      <c r="AE70" s="202"/>
      <c r="AF70" s="8"/>
      <c r="AG70" s="34"/>
      <c r="AH70" s="344"/>
      <c r="AI70" s="345"/>
      <c r="AJ70" s="8"/>
      <c r="AK70" s="205"/>
      <c r="AL70" s="202"/>
      <c r="AM70" s="205"/>
      <c r="AN70" s="202"/>
      <c r="AO70" s="205"/>
      <c r="AP70" s="202"/>
      <c r="AQ70" s="205"/>
      <c r="AR70" s="202"/>
      <c r="AS70" s="40"/>
    </row>
    <row r="71" spans="1:45" ht="12.75">
      <c r="A71" s="344">
        <f>'US 68  RAMP B MASTER'!A170</f>
        <v>805.195116</v>
      </c>
      <c r="B71" s="345"/>
      <c r="C71" s="403" t="str">
        <f>'US 68  RAMP B MASTER'!C170</f>
        <v>164:1</v>
      </c>
      <c r="D71" s="392"/>
      <c r="E71" s="197">
        <f>'US 68  RAMP B MASTER'!E170</f>
        <v>0.10641599999999163</v>
      </c>
      <c r="F71" s="198"/>
      <c r="G71" s="197">
        <f>'US 68  RAMP B MASTER'!G170</f>
        <v>0.006650999999999477</v>
      </c>
      <c r="H71" s="198"/>
      <c r="I71" s="38">
        <f>'US 68  RAMP B MASTER'!I170</f>
        <v>16</v>
      </c>
      <c r="J71" s="34">
        <f>'US 68  RAMP B MASTER'!J170</f>
        <v>81275</v>
      </c>
      <c r="K71" s="344">
        <f>'US 68  RAMP B MASTER'!K170</f>
        <v>805.0887</v>
      </c>
      <c r="L71" s="345"/>
      <c r="M71" s="39"/>
      <c r="N71" s="197"/>
      <c r="O71" s="198"/>
      <c r="P71" s="197"/>
      <c r="Q71" s="198"/>
      <c r="R71" s="391"/>
      <c r="S71" s="392"/>
      <c r="T71" s="344"/>
      <c r="U71" s="345"/>
      <c r="V71" s="151">
        <f>'US 68  RAMP B MASTER'!V170</f>
        <v>0</v>
      </c>
      <c r="X71" s="205"/>
      <c r="Y71" s="202"/>
      <c r="Z71" s="205"/>
      <c r="AA71" s="202"/>
      <c r="AB71" s="205"/>
      <c r="AC71" s="202"/>
      <c r="AD71" s="205"/>
      <c r="AE71" s="202"/>
      <c r="AF71" s="8"/>
      <c r="AG71" s="34"/>
      <c r="AH71" s="344"/>
      <c r="AI71" s="345"/>
      <c r="AJ71" s="8"/>
      <c r="AK71" s="205"/>
      <c r="AL71" s="202"/>
      <c r="AM71" s="205"/>
      <c r="AN71" s="202"/>
      <c r="AO71" s="205"/>
      <c r="AP71" s="202"/>
      <c r="AQ71" s="205"/>
      <c r="AR71" s="202"/>
      <c r="AS71" s="40"/>
    </row>
    <row r="72" spans="1:45" ht="12.75">
      <c r="A72" s="344">
        <f>'US 68  RAMP B MASTER'!A171</f>
        <v>805.0631159999999</v>
      </c>
      <c r="B72" s="345"/>
      <c r="C72" s="403" t="str">
        <f>'US 68  RAMP B MASTER'!C171</f>
        <v>164:1</v>
      </c>
      <c r="D72" s="392"/>
      <c r="E72" s="197">
        <f>'US 68  RAMP B MASTER'!E171</f>
        <v>0.034415999999991675</v>
      </c>
      <c r="F72" s="198"/>
      <c r="G72" s="197">
        <f>'US 68  RAMP B MASTER'!G171</f>
        <v>0.0021509999999994797</v>
      </c>
      <c r="H72" s="198"/>
      <c r="I72" s="38">
        <f>'US 68  RAMP B MASTER'!I171</f>
        <v>16</v>
      </c>
      <c r="J72" s="34">
        <f>'US 68  RAMP B MASTER'!J171</f>
        <v>81290</v>
      </c>
      <c r="K72" s="344">
        <f>'US 68  RAMP B MASTER'!K171</f>
        <v>805.0287</v>
      </c>
      <c r="L72" s="345"/>
      <c r="M72" s="39"/>
      <c r="N72" s="197"/>
      <c r="O72" s="198"/>
      <c r="P72" s="197"/>
      <c r="Q72" s="198"/>
      <c r="R72" s="391"/>
      <c r="S72" s="392"/>
      <c r="T72" s="344"/>
      <c r="U72" s="345"/>
      <c r="V72" s="151">
        <f>'US 68  RAMP B MASTER'!V171</f>
        <v>0</v>
      </c>
      <c r="X72" s="205"/>
      <c r="Y72" s="202"/>
      <c r="Z72" s="205"/>
      <c r="AA72" s="202"/>
      <c r="AB72" s="205"/>
      <c r="AC72" s="202"/>
      <c r="AD72" s="205"/>
      <c r="AE72" s="202"/>
      <c r="AF72" s="8"/>
      <c r="AG72" s="34"/>
      <c r="AH72" s="344"/>
      <c r="AI72" s="345"/>
      <c r="AJ72" s="8"/>
      <c r="AK72" s="205"/>
      <c r="AL72" s="202"/>
      <c r="AM72" s="205"/>
      <c r="AN72" s="202"/>
      <c r="AO72" s="205"/>
      <c r="AP72" s="202"/>
      <c r="AQ72" s="205"/>
      <c r="AR72" s="202"/>
      <c r="AS72" s="40"/>
    </row>
    <row r="73" spans="1:45" ht="12.75">
      <c r="A73" s="344">
        <f>'US 68  RAMP B MASTER'!A172</f>
        <v>805.0000359999999</v>
      </c>
      <c r="B73" s="345"/>
      <c r="C73" s="403" t="str">
        <f>'US 68  RAMP B MASTER'!C172</f>
        <v>164:1</v>
      </c>
      <c r="D73" s="392"/>
      <c r="E73" s="197">
        <f>'US 68  RAMP B MASTER'!E172</f>
        <v>1.6E-05</v>
      </c>
      <c r="F73" s="198"/>
      <c r="G73" s="197">
        <f>'US 68  RAMP B MASTER'!G172</f>
        <v>1E-06</v>
      </c>
      <c r="H73" s="198"/>
      <c r="I73" s="38">
        <f>'US 68  RAMP B MASTER'!I172</f>
        <v>16</v>
      </c>
      <c r="J73" s="35">
        <f>'US 68  RAMP B MASTER'!J172</f>
        <v>81297.17</v>
      </c>
      <c r="K73" s="344">
        <f>'US 68  RAMP B MASTER'!K172</f>
        <v>805.00002</v>
      </c>
      <c r="L73" s="345"/>
      <c r="M73" s="39"/>
      <c r="N73" s="197"/>
      <c r="O73" s="198"/>
      <c r="P73" s="197"/>
      <c r="Q73" s="198"/>
      <c r="R73" s="391"/>
      <c r="S73" s="392"/>
      <c r="T73" s="344"/>
      <c r="U73" s="345"/>
      <c r="V73" s="151" t="str">
        <f>'US 68  RAMP B MASTER'!V172</f>
        <v>ST</v>
      </c>
      <c r="X73" s="205"/>
      <c r="Y73" s="202"/>
      <c r="Z73" s="205"/>
      <c r="AA73" s="202"/>
      <c r="AB73" s="205"/>
      <c r="AC73" s="202"/>
      <c r="AD73" s="205"/>
      <c r="AE73" s="202"/>
      <c r="AF73" s="8"/>
      <c r="AG73" s="34"/>
      <c r="AH73" s="344"/>
      <c r="AI73" s="345"/>
      <c r="AJ73" s="8"/>
      <c r="AK73" s="205"/>
      <c r="AL73" s="202"/>
      <c r="AM73" s="205"/>
      <c r="AN73" s="202"/>
      <c r="AO73" s="205"/>
      <c r="AP73" s="202"/>
      <c r="AQ73" s="205"/>
      <c r="AR73" s="202"/>
      <c r="AS73" s="40"/>
    </row>
    <row r="74" spans="1:45" ht="12.75">
      <c r="A74" s="344">
        <f>'US 68  RAMP B MASTER'!A173</f>
        <v>0</v>
      </c>
      <c r="B74" s="345"/>
      <c r="C74" s="403">
        <f>'US 68  RAMP B MASTER'!C173</f>
        <v>0</v>
      </c>
      <c r="D74" s="392"/>
      <c r="E74" s="197">
        <f>'US 68  RAMP B MASTER'!E173</f>
        <v>0</v>
      </c>
      <c r="F74" s="198"/>
      <c r="G74" s="197">
        <f>'US 68  RAMP B MASTER'!G173</f>
        <v>0</v>
      </c>
      <c r="H74" s="198"/>
      <c r="I74" s="38">
        <f>'US 68  RAMP B MASTER'!I173</f>
        <v>0</v>
      </c>
      <c r="J74" s="34">
        <f>'US 68  RAMP B MASTER'!J173</f>
        <v>0</v>
      </c>
      <c r="K74" s="344">
        <f>'US 68  RAMP B MASTER'!K173</f>
        <v>0</v>
      </c>
      <c r="L74" s="345"/>
      <c r="M74" s="39"/>
      <c r="N74" s="197"/>
      <c r="O74" s="198"/>
      <c r="P74" s="197"/>
      <c r="Q74" s="198"/>
      <c r="R74" s="391"/>
      <c r="S74" s="392"/>
      <c r="T74" s="344"/>
      <c r="U74" s="345"/>
      <c r="V74" s="151">
        <f>'US 68  RAMP B MASTER'!V173</f>
        <v>0</v>
      </c>
      <c r="X74" s="205"/>
      <c r="Y74" s="202"/>
      <c r="Z74" s="205"/>
      <c r="AA74" s="202"/>
      <c r="AB74" s="205"/>
      <c r="AC74" s="202"/>
      <c r="AD74" s="205"/>
      <c r="AE74" s="202"/>
      <c r="AF74" s="8"/>
      <c r="AG74" s="34"/>
      <c r="AH74" s="344"/>
      <c r="AI74" s="345"/>
      <c r="AJ74" s="8"/>
      <c r="AK74" s="205"/>
      <c r="AL74" s="202"/>
      <c r="AM74" s="205"/>
      <c r="AN74" s="202"/>
      <c r="AO74" s="205"/>
      <c r="AP74" s="202"/>
      <c r="AQ74" s="205"/>
      <c r="AR74" s="202"/>
      <c r="AS74" s="40"/>
    </row>
    <row r="75" spans="1:45" ht="12.75">
      <c r="A75" s="344"/>
      <c r="B75" s="345"/>
      <c r="C75" s="403"/>
      <c r="D75" s="392"/>
      <c r="E75" s="197"/>
      <c r="F75" s="198"/>
      <c r="G75" s="197"/>
      <c r="H75" s="198"/>
      <c r="I75" s="39"/>
      <c r="J75" s="35"/>
      <c r="K75" s="344"/>
      <c r="L75" s="345"/>
      <c r="M75" s="39"/>
      <c r="N75" s="197"/>
      <c r="O75" s="198"/>
      <c r="P75" s="197"/>
      <c r="Q75" s="198"/>
      <c r="R75" s="391"/>
      <c r="S75" s="392"/>
      <c r="T75" s="344"/>
      <c r="U75" s="345"/>
      <c r="V75" s="42"/>
      <c r="X75" s="205"/>
      <c r="Y75" s="202"/>
      <c r="Z75" s="205"/>
      <c r="AA75" s="202"/>
      <c r="AB75" s="205"/>
      <c r="AC75" s="202"/>
      <c r="AD75" s="205"/>
      <c r="AE75" s="202"/>
      <c r="AF75" s="8"/>
      <c r="AG75" s="34"/>
      <c r="AH75" s="344"/>
      <c r="AI75" s="345"/>
      <c r="AJ75" s="8"/>
      <c r="AK75" s="205"/>
      <c r="AL75" s="202"/>
      <c r="AM75" s="205"/>
      <c r="AN75" s="202"/>
      <c r="AO75" s="205"/>
      <c r="AP75" s="202"/>
      <c r="AQ75" s="205"/>
      <c r="AR75" s="202"/>
      <c r="AS75" s="40"/>
    </row>
  </sheetData>
  <sheetProtection/>
  <mergeCells count="1094">
    <mergeCell ref="A1:V3"/>
    <mergeCell ref="X1:AS3"/>
    <mergeCell ref="A4:B5"/>
    <mergeCell ref="C4:D5"/>
    <mergeCell ref="E4:K5"/>
    <mergeCell ref="L4:S5"/>
    <mergeCell ref="T4:U5"/>
    <mergeCell ref="V4:V5"/>
    <mergeCell ref="X4:Y5"/>
    <mergeCell ref="Z4:AA5"/>
    <mergeCell ref="AB4:AH5"/>
    <mergeCell ref="AI4:AP5"/>
    <mergeCell ref="AQ4:AR5"/>
    <mergeCell ref="AS4:AS5"/>
    <mergeCell ref="A6:V6"/>
    <mergeCell ref="X6:AS6"/>
    <mergeCell ref="A7:I8"/>
    <mergeCell ref="J7:L7"/>
    <mergeCell ref="M7:U8"/>
    <mergeCell ref="V7:V18"/>
    <mergeCell ref="X7:AF8"/>
    <mergeCell ref="AG7:AI7"/>
    <mergeCell ref="G9:G18"/>
    <mergeCell ref="H9:H18"/>
    <mergeCell ref="I9:I18"/>
    <mergeCell ref="J9:J18"/>
    <mergeCell ref="AJ7:AR8"/>
    <mergeCell ref="AS7:AS18"/>
    <mergeCell ref="J8:L8"/>
    <mergeCell ref="AG8:AI8"/>
    <mergeCell ref="A9:A18"/>
    <mergeCell ref="B9:B18"/>
    <mergeCell ref="C9:C18"/>
    <mergeCell ref="D9:D18"/>
    <mergeCell ref="E9:E18"/>
    <mergeCell ref="F9:F18"/>
    <mergeCell ref="K9:K18"/>
    <mergeCell ref="L9:L18"/>
    <mergeCell ref="M9:M18"/>
    <mergeCell ref="N9:N18"/>
    <mergeCell ref="O9:O18"/>
    <mergeCell ref="P9:P18"/>
    <mergeCell ref="Q9:Q18"/>
    <mergeCell ref="R9:R18"/>
    <mergeCell ref="S9:S18"/>
    <mergeCell ref="T9:T18"/>
    <mergeCell ref="U9:U18"/>
    <mergeCell ref="X9:X18"/>
    <mergeCell ref="Y9:Y18"/>
    <mergeCell ref="Z9:Z18"/>
    <mergeCell ref="AA9:AA18"/>
    <mergeCell ref="AB9:AB18"/>
    <mergeCell ref="AC9:AC18"/>
    <mergeCell ref="AD9:AD18"/>
    <mergeCell ref="AE9:AE18"/>
    <mergeCell ref="AF9:AF18"/>
    <mergeCell ref="AG9:AG18"/>
    <mergeCell ref="AH9:AH18"/>
    <mergeCell ref="AI9:AI18"/>
    <mergeCell ref="AJ9:AJ18"/>
    <mergeCell ref="AK9:AK18"/>
    <mergeCell ref="AL9:AL18"/>
    <mergeCell ref="AM9:AM18"/>
    <mergeCell ref="AN9:AN18"/>
    <mergeCell ref="AO9:AO18"/>
    <mergeCell ref="AP9:AP18"/>
    <mergeCell ref="AQ9:AQ18"/>
    <mergeCell ref="AR9:AR18"/>
    <mergeCell ref="A19:B19"/>
    <mergeCell ref="C19:D19"/>
    <mergeCell ref="E19:F19"/>
    <mergeCell ref="G19:H19"/>
    <mergeCell ref="K19:L19"/>
    <mergeCell ref="N19:O19"/>
    <mergeCell ref="P19:Q19"/>
    <mergeCell ref="R19:S19"/>
    <mergeCell ref="T19:U19"/>
    <mergeCell ref="X19:Y19"/>
    <mergeCell ref="Z19:AA19"/>
    <mergeCell ref="AB19:AC19"/>
    <mergeCell ref="AD19:AE19"/>
    <mergeCell ref="AH19:AI19"/>
    <mergeCell ref="AK19:AL19"/>
    <mergeCell ref="AM19:AN19"/>
    <mergeCell ref="AO19:AP19"/>
    <mergeCell ref="AQ19:AR19"/>
    <mergeCell ref="A20:B20"/>
    <mergeCell ref="C20:D20"/>
    <mergeCell ref="E20:F20"/>
    <mergeCell ref="G20:H20"/>
    <mergeCell ref="K20:L20"/>
    <mergeCell ref="N20:O20"/>
    <mergeCell ref="P20:Q20"/>
    <mergeCell ref="R20:S20"/>
    <mergeCell ref="T20:U20"/>
    <mergeCell ref="X20:Y20"/>
    <mergeCell ref="Z20:AA20"/>
    <mergeCell ref="AB20:AC20"/>
    <mergeCell ref="AD20:AE20"/>
    <mergeCell ref="AH20:AI20"/>
    <mergeCell ref="AK20:AL20"/>
    <mergeCell ref="AM20:AN20"/>
    <mergeCell ref="AO20:AP20"/>
    <mergeCell ref="AQ20:AR20"/>
    <mergeCell ref="A21:B21"/>
    <mergeCell ref="C21:D21"/>
    <mergeCell ref="E21:F21"/>
    <mergeCell ref="G21:H21"/>
    <mergeCell ref="K21:L21"/>
    <mergeCell ref="N21:O21"/>
    <mergeCell ref="P21:Q21"/>
    <mergeCell ref="R21:S21"/>
    <mergeCell ref="T21:U21"/>
    <mergeCell ref="X21:Y21"/>
    <mergeCell ref="Z21:AA21"/>
    <mergeCell ref="AB21:AC21"/>
    <mergeCell ref="AD21:AE21"/>
    <mergeCell ref="AH21:AI21"/>
    <mergeCell ref="AK21:AL21"/>
    <mergeCell ref="AM21:AN21"/>
    <mergeCell ref="AO21:AP21"/>
    <mergeCell ref="AQ21:AR21"/>
    <mergeCell ref="A22:B22"/>
    <mergeCell ref="C22:D22"/>
    <mergeCell ref="E22:F22"/>
    <mergeCell ref="G22:H22"/>
    <mergeCell ref="K22:L22"/>
    <mergeCell ref="N22:O22"/>
    <mergeCell ref="P22:Q22"/>
    <mergeCell ref="R22:S22"/>
    <mergeCell ref="T22:U22"/>
    <mergeCell ref="X22:Y22"/>
    <mergeCell ref="Z22:AA22"/>
    <mergeCell ref="AB22:AC22"/>
    <mergeCell ref="AD22:AE22"/>
    <mergeCell ref="AH22:AI22"/>
    <mergeCell ref="AK22:AL22"/>
    <mergeCell ref="AM22:AN22"/>
    <mergeCell ref="AO22:AP22"/>
    <mergeCell ref="AQ22:AR22"/>
    <mergeCell ref="A23:B23"/>
    <mergeCell ref="C23:D23"/>
    <mergeCell ref="E23:F23"/>
    <mergeCell ref="G23:H23"/>
    <mergeCell ref="K23:L23"/>
    <mergeCell ref="N23:O23"/>
    <mergeCell ref="P23:Q23"/>
    <mergeCell ref="R23:S23"/>
    <mergeCell ref="T23:U23"/>
    <mergeCell ref="X23:Y23"/>
    <mergeCell ref="Z23:AA23"/>
    <mergeCell ref="AB23:AC23"/>
    <mergeCell ref="AD23:AE23"/>
    <mergeCell ref="AH23:AI23"/>
    <mergeCell ref="AK23:AL23"/>
    <mergeCell ref="AM23:AN23"/>
    <mergeCell ref="AO23:AP23"/>
    <mergeCell ref="AQ23:AR23"/>
    <mergeCell ref="A24:B24"/>
    <mergeCell ref="C24:D24"/>
    <mergeCell ref="E24:F24"/>
    <mergeCell ref="G24:H24"/>
    <mergeCell ref="K24:L24"/>
    <mergeCell ref="N24:O24"/>
    <mergeCell ref="P24:Q24"/>
    <mergeCell ref="R24:S24"/>
    <mergeCell ref="T24:U24"/>
    <mergeCell ref="X24:Y24"/>
    <mergeCell ref="Z24:AA24"/>
    <mergeCell ref="AB24:AC24"/>
    <mergeCell ref="AD24:AE24"/>
    <mergeCell ref="AH24:AI24"/>
    <mergeCell ref="AK24:AL24"/>
    <mergeCell ref="AM24:AN24"/>
    <mergeCell ref="AO24:AP24"/>
    <mergeCell ref="AQ24:AR24"/>
    <mergeCell ref="A25:B25"/>
    <mergeCell ref="C25:D25"/>
    <mergeCell ref="E25:F25"/>
    <mergeCell ref="G25:H25"/>
    <mergeCell ref="K25:L25"/>
    <mergeCell ref="N25:O25"/>
    <mergeCell ref="P25:Q25"/>
    <mergeCell ref="R25:S25"/>
    <mergeCell ref="T25:U25"/>
    <mergeCell ref="X25:Y25"/>
    <mergeCell ref="Z25:AA25"/>
    <mergeCell ref="AB25:AC25"/>
    <mergeCell ref="AD25:AE25"/>
    <mergeCell ref="AH25:AI25"/>
    <mergeCell ref="AK25:AL25"/>
    <mergeCell ref="AM25:AN25"/>
    <mergeCell ref="AO25:AP25"/>
    <mergeCell ref="AQ25:AR25"/>
    <mergeCell ref="A26:B26"/>
    <mergeCell ref="C26:D26"/>
    <mergeCell ref="E26:F26"/>
    <mergeCell ref="G26:H26"/>
    <mergeCell ref="K26:L26"/>
    <mergeCell ref="N26:O26"/>
    <mergeCell ref="P26:Q26"/>
    <mergeCell ref="R26:S26"/>
    <mergeCell ref="T26:U26"/>
    <mergeCell ref="X26:Y26"/>
    <mergeCell ref="Z26:AA26"/>
    <mergeCell ref="AB26:AC26"/>
    <mergeCell ref="AD26:AE26"/>
    <mergeCell ref="AH26:AI26"/>
    <mergeCell ref="AK26:AL26"/>
    <mergeCell ref="AM26:AN26"/>
    <mergeCell ref="AO26:AP26"/>
    <mergeCell ref="AQ26:AR26"/>
    <mergeCell ref="A27:B27"/>
    <mergeCell ref="C27:D27"/>
    <mergeCell ref="E27:F27"/>
    <mergeCell ref="G27:H27"/>
    <mergeCell ref="K27:L27"/>
    <mergeCell ref="N27:O27"/>
    <mergeCell ref="P27:Q27"/>
    <mergeCell ref="R27:S27"/>
    <mergeCell ref="T27:U27"/>
    <mergeCell ref="X27:Y27"/>
    <mergeCell ref="Z27:AA27"/>
    <mergeCell ref="AB27:AC27"/>
    <mergeCell ref="AD27:AE27"/>
    <mergeCell ref="AH27:AI27"/>
    <mergeCell ref="AK27:AL27"/>
    <mergeCell ref="AM27:AN27"/>
    <mergeCell ref="AO27:AP27"/>
    <mergeCell ref="AQ27:AR27"/>
    <mergeCell ref="A28:B28"/>
    <mergeCell ref="C28:D28"/>
    <mergeCell ref="E28:F28"/>
    <mergeCell ref="G28:H28"/>
    <mergeCell ref="K28:L28"/>
    <mergeCell ref="N28:O28"/>
    <mergeCell ref="P28:Q28"/>
    <mergeCell ref="R28:S28"/>
    <mergeCell ref="T28:U28"/>
    <mergeCell ref="X28:Y28"/>
    <mergeCell ref="Z28:AA28"/>
    <mergeCell ref="AB28:AC28"/>
    <mergeCell ref="AD28:AE28"/>
    <mergeCell ref="AH28:AI28"/>
    <mergeCell ref="AK28:AL28"/>
    <mergeCell ref="AM28:AN28"/>
    <mergeCell ref="AO28:AP28"/>
    <mergeCell ref="AQ28:AR28"/>
    <mergeCell ref="A29:B29"/>
    <mergeCell ref="C29:D29"/>
    <mergeCell ref="E29:F29"/>
    <mergeCell ref="G29:H29"/>
    <mergeCell ref="K29:L29"/>
    <mergeCell ref="N29:O29"/>
    <mergeCell ref="P29:Q29"/>
    <mergeCell ref="R29:S29"/>
    <mergeCell ref="T29:U29"/>
    <mergeCell ref="X29:Y29"/>
    <mergeCell ref="Z29:AA29"/>
    <mergeCell ref="AB29:AC29"/>
    <mergeCell ref="AD29:AE29"/>
    <mergeCell ref="AH29:AI29"/>
    <mergeCell ref="AK29:AL29"/>
    <mergeCell ref="AM29:AN29"/>
    <mergeCell ref="AO29:AP29"/>
    <mergeCell ref="AQ29:AR29"/>
    <mergeCell ref="A30:B30"/>
    <mergeCell ref="C30:D30"/>
    <mergeCell ref="E30:F30"/>
    <mergeCell ref="G30:H30"/>
    <mergeCell ref="K30:L30"/>
    <mergeCell ref="N30:O30"/>
    <mergeCell ref="P30:Q30"/>
    <mergeCell ref="R30:S30"/>
    <mergeCell ref="T30:U30"/>
    <mergeCell ref="X30:Y30"/>
    <mergeCell ref="Z30:AA30"/>
    <mergeCell ref="AB30:AC30"/>
    <mergeCell ref="AD30:AE30"/>
    <mergeCell ref="AH30:AI30"/>
    <mergeCell ref="AK30:AL30"/>
    <mergeCell ref="AM30:AN30"/>
    <mergeCell ref="AO30:AP30"/>
    <mergeCell ref="AQ30:AR30"/>
    <mergeCell ref="A31:B31"/>
    <mergeCell ref="C31:D31"/>
    <mergeCell ref="E31:F31"/>
    <mergeCell ref="G31:H31"/>
    <mergeCell ref="K31:L31"/>
    <mergeCell ref="N31:O31"/>
    <mergeCell ref="P31:Q31"/>
    <mergeCell ref="R31:S31"/>
    <mergeCell ref="T31:U31"/>
    <mergeCell ref="X31:Y31"/>
    <mergeCell ref="Z31:AA31"/>
    <mergeCell ref="AB31:AC31"/>
    <mergeCell ref="AD31:AE31"/>
    <mergeCell ref="AH31:AI31"/>
    <mergeCell ref="AK31:AL31"/>
    <mergeCell ref="AM31:AN31"/>
    <mergeCell ref="AO31:AP31"/>
    <mergeCell ref="AQ31:AR31"/>
    <mergeCell ref="A32:B32"/>
    <mergeCell ref="C32:D32"/>
    <mergeCell ref="E32:F32"/>
    <mergeCell ref="G32:H32"/>
    <mergeCell ref="K32:L32"/>
    <mergeCell ref="N32:O32"/>
    <mergeCell ref="P32:Q32"/>
    <mergeCell ref="R32:S32"/>
    <mergeCell ref="T32:U32"/>
    <mergeCell ref="X32:Y32"/>
    <mergeCell ref="Z32:AA32"/>
    <mergeCell ref="AB32:AC32"/>
    <mergeCell ref="AD32:AE32"/>
    <mergeCell ref="AH32:AI32"/>
    <mergeCell ref="AK32:AL32"/>
    <mergeCell ref="AM32:AN32"/>
    <mergeCell ref="AO32:AP32"/>
    <mergeCell ref="AQ32:AR32"/>
    <mergeCell ref="A33:B33"/>
    <mergeCell ref="C33:D33"/>
    <mergeCell ref="E33:F33"/>
    <mergeCell ref="G33:H33"/>
    <mergeCell ref="K33:L33"/>
    <mergeCell ref="N33:O33"/>
    <mergeCell ref="P33:Q33"/>
    <mergeCell ref="R33:S33"/>
    <mergeCell ref="T33:U33"/>
    <mergeCell ref="X33:Y33"/>
    <mergeCell ref="Z33:AA33"/>
    <mergeCell ref="AB33:AC33"/>
    <mergeCell ref="AD33:AE33"/>
    <mergeCell ref="AH33:AI33"/>
    <mergeCell ref="AK33:AL33"/>
    <mergeCell ref="AM33:AN33"/>
    <mergeCell ref="AO33:AP33"/>
    <mergeCell ref="AQ33:AR33"/>
    <mergeCell ref="A34:B34"/>
    <mergeCell ref="C34:D34"/>
    <mergeCell ref="E34:F34"/>
    <mergeCell ref="G34:H34"/>
    <mergeCell ref="K34:L34"/>
    <mergeCell ref="N34:O34"/>
    <mergeCell ref="P34:Q34"/>
    <mergeCell ref="R34:S34"/>
    <mergeCell ref="T34:U34"/>
    <mergeCell ref="X34:Y34"/>
    <mergeCell ref="Z34:AA34"/>
    <mergeCell ref="AB34:AC34"/>
    <mergeCell ref="AD34:AE34"/>
    <mergeCell ref="AH34:AI34"/>
    <mergeCell ref="AK34:AL34"/>
    <mergeCell ref="AM34:AN34"/>
    <mergeCell ref="AO34:AP34"/>
    <mergeCell ref="AQ34:AR34"/>
    <mergeCell ref="A35:B35"/>
    <mergeCell ref="C35:D35"/>
    <mergeCell ref="E35:F35"/>
    <mergeCell ref="G35:H35"/>
    <mergeCell ref="K35:L35"/>
    <mergeCell ref="N35:O35"/>
    <mergeCell ref="P35:Q35"/>
    <mergeCell ref="R35:S35"/>
    <mergeCell ref="T35:U35"/>
    <mergeCell ref="X35:Y35"/>
    <mergeCell ref="Z35:AA35"/>
    <mergeCell ref="AB35:AC35"/>
    <mergeCell ref="AD35:AE35"/>
    <mergeCell ref="AH35:AI35"/>
    <mergeCell ref="AK35:AL35"/>
    <mergeCell ref="AM35:AN35"/>
    <mergeCell ref="AO35:AP35"/>
    <mergeCell ref="AQ35:AR35"/>
    <mergeCell ref="A36:B36"/>
    <mergeCell ref="C36:D36"/>
    <mergeCell ref="E36:F36"/>
    <mergeCell ref="G36:H36"/>
    <mergeCell ref="K36:L36"/>
    <mergeCell ref="N36:O36"/>
    <mergeCell ref="P36:Q36"/>
    <mergeCell ref="R36:S36"/>
    <mergeCell ref="T36:U36"/>
    <mergeCell ref="X36:Y36"/>
    <mergeCell ref="Z36:AA36"/>
    <mergeCell ref="AB36:AC36"/>
    <mergeCell ref="AD36:AE36"/>
    <mergeCell ref="AH36:AI36"/>
    <mergeCell ref="AK36:AL36"/>
    <mergeCell ref="AM36:AN36"/>
    <mergeCell ref="AO36:AP36"/>
    <mergeCell ref="AQ36:AR36"/>
    <mergeCell ref="A37:B37"/>
    <mergeCell ref="C37:D37"/>
    <mergeCell ref="E37:F37"/>
    <mergeCell ref="G37:H37"/>
    <mergeCell ref="K37:L37"/>
    <mergeCell ref="N37:O37"/>
    <mergeCell ref="P37:Q37"/>
    <mergeCell ref="R37:S37"/>
    <mergeCell ref="T37:U37"/>
    <mergeCell ref="X37:Y37"/>
    <mergeCell ref="Z37:AA37"/>
    <mergeCell ref="AB37:AC37"/>
    <mergeCell ref="AD37:AE37"/>
    <mergeCell ref="AH37:AI37"/>
    <mergeCell ref="AK37:AL37"/>
    <mergeCell ref="AM37:AN37"/>
    <mergeCell ref="AO37:AP37"/>
    <mergeCell ref="AQ37:AR37"/>
    <mergeCell ref="A38:B38"/>
    <mergeCell ref="C38:D38"/>
    <mergeCell ref="E38:F38"/>
    <mergeCell ref="G38:H38"/>
    <mergeCell ref="K38:L38"/>
    <mergeCell ref="N38:O38"/>
    <mergeCell ref="P38:Q38"/>
    <mergeCell ref="R38:S38"/>
    <mergeCell ref="T38:U38"/>
    <mergeCell ref="X38:Y38"/>
    <mergeCell ref="Z38:AA38"/>
    <mergeCell ref="AB38:AC38"/>
    <mergeCell ref="AD38:AE38"/>
    <mergeCell ref="AH38:AI38"/>
    <mergeCell ref="AK38:AL38"/>
    <mergeCell ref="AM38:AN38"/>
    <mergeCell ref="AO38:AP38"/>
    <mergeCell ref="AQ38:AR38"/>
    <mergeCell ref="A39:B39"/>
    <mergeCell ref="C39:D39"/>
    <mergeCell ref="E39:F39"/>
    <mergeCell ref="G39:H39"/>
    <mergeCell ref="K39:L39"/>
    <mergeCell ref="N39:O39"/>
    <mergeCell ref="P39:Q39"/>
    <mergeCell ref="R39:S39"/>
    <mergeCell ref="T39:U39"/>
    <mergeCell ref="X39:Y39"/>
    <mergeCell ref="Z39:AA39"/>
    <mergeCell ref="AB39:AC39"/>
    <mergeCell ref="AD39:AE39"/>
    <mergeCell ref="AH39:AI39"/>
    <mergeCell ref="AK39:AL39"/>
    <mergeCell ref="AM39:AN39"/>
    <mergeCell ref="AO39:AP39"/>
    <mergeCell ref="AQ39:AR39"/>
    <mergeCell ref="A40:B40"/>
    <mergeCell ref="C40:D40"/>
    <mergeCell ref="E40:F40"/>
    <mergeCell ref="G40:H40"/>
    <mergeCell ref="K40:L40"/>
    <mergeCell ref="N40:O40"/>
    <mergeCell ref="P40:Q40"/>
    <mergeCell ref="R40:S40"/>
    <mergeCell ref="T40:U40"/>
    <mergeCell ref="X40:Y40"/>
    <mergeCell ref="Z40:AA40"/>
    <mergeCell ref="AB40:AC40"/>
    <mergeCell ref="AD40:AE40"/>
    <mergeCell ref="AH40:AI40"/>
    <mergeCell ref="AK40:AL40"/>
    <mergeCell ref="AM40:AN40"/>
    <mergeCell ref="AO40:AP40"/>
    <mergeCell ref="AQ40:AR40"/>
    <mergeCell ref="A41:B41"/>
    <mergeCell ref="C41:D41"/>
    <mergeCell ref="E41:F41"/>
    <mergeCell ref="G41:H41"/>
    <mergeCell ref="K41:L41"/>
    <mergeCell ref="N41:O41"/>
    <mergeCell ref="P41:Q41"/>
    <mergeCell ref="R41:S41"/>
    <mergeCell ref="T41:U41"/>
    <mergeCell ref="X41:Y41"/>
    <mergeCell ref="Z41:AA41"/>
    <mergeCell ref="AB41:AC41"/>
    <mergeCell ref="AD41:AE41"/>
    <mergeCell ref="AH41:AI41"/>
    <mergeCell ref="AK41:AL41"/>
    <mergeCell ref="AM41:AN41"/>
    <mergeCell ref="AO41:AP41"/>
    <mergeCell ref="AQ41:AR41"/>
    <mergeCell ref="A42:B42"/>
    <mergeCell ref="C42:D42"/>
    <mergeCell ref="E42:F42"/>
    <mergeCell ref="G42:H42"/>
    <mergeCell ref="K42:L42"/>
    <mergeCell ref="N42:O42"/>
    <mergeCell ref="P42:Q42"/>
    <mergeCell ref="R42:S42"/>
    <mergeCell ref="T42:U42"/>
    <mergeCell ref="X42:Y42"/>
    <mergeCell ref="Z42:AA42"/>
    <mergeCell ref="AB42:AC42"/>
    <mergeCell ref="AD42:AE42"/>
    <mergeCell ref="AH42:AI42"/>
    <mergeCell ref="AK42:AL42"/>
    <mergeCell ref="AM42:AN42"/>
    <mergeCell ref="AO42:AP42"/>
    <mergeCell ref="AQ42:AR42"/>
    <mergeCell ref="A43:B43"/>
    <mergeCell ref="C43:D43"/>
    <mergeCell ref="E43:F43"/>
    <mergeCell ref="G43:H43"/>
    <mergeCell ref="K43:L43"/>
    <mergeCell ref="N43:O43"/>
    <mergeCell ref="P43:Q43"/>
    <mergeCell ref="R43:S43"/>
    <mergeCell ref="T43:U43"/>
    <mergeCell ref="X43:Y43"/>
    <mergeCell ref="Z43:AA43"/>
    <mergeCell ref="AB43:AC43"/>
    <mergeCell ref="AD43:AE43"/>
    <mergeCell ref="AH43:AI43"/>
    <mergeCell ref="AK43:AL43"/>
    <mergeCell ref="AM43:AN43"/>
    <mergeCell ref="AO43:AP43"/>
    <mergeCell ref="AQ43:AR43"/>
    <mergeCell ref="A44:B44"/>
    <mergeCell ref="C44:D44"/>
    <mergeCell ref="E44:F44"/>
    <mergeCell ref="G44:H44"/>
    <mergeCell ref="K44:L44"/>
    <mergeCell ref="N44:O44"/>
    <mergeCell ref="P44:Q44"/>
    <mergeCell ref="R44:S44"/>
    <mergeCell ref="T44:U44"/>
    <mergeCell ref="X44:Y44"/>
    <mergeCell ref="Z44:AA44"/>
    <mergeCell ref="AB44:AC44"/>
    <mergeCell ref="AD44:AE44"/>
    <mergeCell ref="AH44:AI44"/>
    <mergeCell ref="AK44:AL44"/>
    <mergeCell ref="AM44:AN44"/>
    <mergeCell ref="AO44:AP44"/>
    <mergeCell ref="AQ44:AR44"/>
    <mergeCell ref="A45:B45"/>
    <mergeCell ref="C45:D45"/>
    <mergeCell ref="E45:F45"/>
    <mergeCell ref="G45:H45"/>
    <mergeCell ref="K45:L45"/>
    <mergeCell ref="N45:O45"/>
    <mergeCell ref="P45:Q45"/>
    <mergeCell ref="R45:S45"/>
    <mergeCell ref="T45:U45"/>
    <mergeCell ref="X45:Y45"/>
    <mergeCell ref="Z45:AA45"/>
    <mergeCell ref="AB45:AC45"/>
    <mergeCell ref="AD45:AE45"/>
    <mergeCell ref="AH45:AI45"/>
    <mergeCell ref="AK45:AL45"/>
    <mergeCell ref="AM45:AN45"/>
    <mergeCell ref="AO45:AP45"/>
    <mergeCell ref="AQ45:AR45"/>
    <mergeCell ref="A46:B46"/>
    <mergeCell ref="C46:D46"/>
    <mergeCell ref="E46:F46"/>
    <mergeCell ref="G46:H46"/>
    <mergeCell ref="K46:L46"/>
    <mergeCell ref="N46:O46"/>
    <mergeCell ref="P46:Q46"/>
    <mergeCell ref="R46:S46"/>
    <mergeCell ref="T46:U46"/>
    <mergeCell ref="X46:Y46"/>
    <mergeCell ref="Z46:AA46"/>
    <mergeCell ref="AB46:AC46"/>
    <mergeCell ref="AD46:AE46"/>
    <mergeCell ref="AH46:AI46"/>
    <mergeCell ref="AK46:AL46"/>
    <mergeCell ref="AM46:AN46"/>
    <mergeCell ref="AO46:AP46"/>
    <mergeCell ref="AQ46:AR46"/>
    <mergeCell ref="A47:B47"/>
    <mergeCell ref="C47:D47"/>
    <mergeCell ref="E47:F47"/>
    <mergeCell ref="G47:H47"/>
    <mergeCell ref="K47:L47"/>
    <mergeCell ref="N47:O47"/>
    <mergeCell ref="P47:Q47"/>
    <mergeCell ref="R47:S47"/>
    <mergeCell ref="T47:U47"/>
    <mergeCell ref="X47:Y47"/>
    <mergeCell ref="Z47:AA47"/>
    <mergeCell ref="AB47:AC47"/>
    <mergeCell ref="AD47:AE47"/>
    <mergeCell ref="AH47:AI47"/>
    <mergeCell ref="AK47:AL47"/>
    <mergeCell ref="AM47:AN47"/>
    <mergeCell ref="AO47:AP47"/>
    <mergeCell ref="AQ47:AR47"/>
    <mergeCell ref="AO65:AP65"/>
    <mergeCell ref="AQ65:AR65"/>
    <mergeCell ref="X66:Y66"/>
    <mergeCell ref="Z66:AA66"/>
    <mergeCell ref="AB66:AC66"/>
    <mergeCell ref="X67:Y67"/>
    <mergeCell ref="Z67:AA67"/>
    <mergeCell ref="AB67:AC67"/>
    <mergeCell ref="AD66:AE66"/>
    <mergeCell ref="AH66:AI66"/>
    <mergeCell ref="AM64:AN64"/>
    <mergeCell ref="AO64:AP64"/>
    <mergeCell ref="AQ64:AR64"/>
    <mergeCell ref="X65:Y65"/>
    <mergeCell ref="Z65:AA65"/>
    <mergeCell ref="AB65:AC65"/>
    <mergeCell ref="AD65:AE65"/>
    <mergeCell ref="AH65:AI65"/>
    <mergeCell ref="AK65:AL65"/>
    <mergeCell ref="AM65:AN65"/>
    <mergeCell ref="X64:Y64"/>
    <mergeCell ref="Z64:AA64"/>
    <mergeCell ref="AB64:AC64"/>
    <mergeCell ref="AD64:AE64"/>
    <mergeCell ref="AH64:AI64"/>
    <mergeCell ref="AK64:AL64"/>
    <mergeCell ref="AD63:AE63"/>
    <mergeCell ref="AH63:AI63"/>
    <mergeCell ref="AK63:AL63"/>
    <mergeCell ref="AM63:AN63"/>
    <mergeCell ref="AO63:AP63"/>
    <mergeCell ref="AQ63:AR63"/>
    <mergeCell ref="X62:Y62"/>
    <mergeCell ref="Z62:AA62"/>
    <mergeCell ref="AB62:AC62"/>
    <mergeCell ref="X63:Y63"/>
    <mergeCell ref="Z63:AA63"/>
    <mergeCell ref="AB63:AC63"/>
    <mergeCell ref="A48:B48"/>
    <mergeCell ref="C48:D48"/>
    <mergeCell ref="E48:F48"/>
    <mergeCell ref="G48:H48"/>
    <mergeCell ref="K48:L48"/>
    <mergeCell ref="N48:O48"/>
    <mergeCell ref="P48:Q48"/>
    <mergeCell ref="R48:S48"/>
    <mergeCell ref="T48:U48"/>
    <mergeCell ref="X48:Y48"/>
    <mergeCell ref="Z48:AA48"/>
    <mergeCell ref="AB48:AC48"/>
    <mergeCell ref="AD48:AE48"/>
    <mergeCell ref="AH48:AI48"/>
    <mergeCell ref="AK48:AL48"/>
    <mergeCell ref="AM48:AN48"/>
    <mergeCell ref="AO48:AP48"/>
    <mergeCell ref="AQ48:AR48"/>
    <mergeCell ref="A49:B49"/>
    <mergeCell ref="C49:D49"/>
    <mergeCell ref="E49:F49"/>
    <mergeCell ref="G49:H49"/>
    <mergeCell ref="K49:L49"/>
    <mergeCell ref="N49:O49"/>
    <mergeCell ref="P49:Q49"/>
    <mergeCell ref="R49:S49"/>
    <mergeCell ref="T49:U49"/>
    <mergeCell ref="X49:Y49"/>
    <mergeCell ref="Z49:AA49"/>
    <mergeCell ref="AB49:AC49"/>
    <mergeCell ref="AD49:AE49"/>
    <mergeCell ref="AH49:AI49"/>
    <mergeCell ref="AK49:AL49"/>
    <mergeCell ref="AM49:AN49"/>
    <mergeCell ref="AO49:AP49"/>
    <mergeCell ref="AQ49:AR49"/>
    <mergeCell ref="A50:B50"/>
    <mergeCell ref="C50:D50"/>
    <mergeCell ref="E50:F50"/>
    <mergeCell ref="G50:H50"/>
    <mergeCell ref="K50:L50"/>
    <mergeCell ref="N50:O50"/>
    <mergeCell ref="P50:Q50"/>
    <mergeCell ref="R50:S50"/>
    <mergeCell ref="T50:U50"/>
    <mergeCell ref="X50:Y50"/>
    <mergeCell ref="Z50:AA50"/>
    <mergeCell ref="AB50:AC50"/>
    <mergeCell ref="AD50:AE50"/>
    <mergeCell ref="AH50:AI50"/>
    <mergeCell ref="AK50:AL50"/>
    <mergeCell ref="AM50:AN50"/>
    <mergeCell ref="AO50:AP50"/>
    <mergeCell ref="AQ50:AR50"/>
    <mergeCell ref="A51:B51"/>
    <mergeCell ref="C51:D51"/>
    <mergeCell ref="E51:F51"/>
    <mergeCell ref="G51:H51"/>
    <mergeCell ref="K51:L51"/>
    <mergeCell ref="N51:O51"/>
    <mergeCell ref="P51:Q51"/>
    <mergeCell ref="R51:S51"/>
    <mergeCell ref="T51:U51"/>
    <mergeCell ref="X51:Y51"/>
    <mergeCell ref="Z51:AA51"/>
    <mergeCell ref="AB51:AC51"/>
    <mergeCell ref="AD51:AE51"/>
    <mergeCell ref="AH51:AI51"/>
    <mergeCell ref="AK51:AL51"/>
    <mergeCell ref="AM51:AN51"/>
    <mergeCell ref="AO51:AP51"/>
    <mergeCell ref="AQ51:AR51"/>
    <mergeCell ref="A52:B52"/>
    <mergeCell ref="C52:D52"/>
    <mergeCell ref="E52:F52"/>
    <mergeCell ref="G52:H52"/>
    <mergeCell ref="K52:L52"/>
    <mergeCell ref="N52:O52"/>
    <mergeCell ref="P52:Q52"/>
    <mergeCell ref="R52:S52"/>
    <mergeCell ref="T52:U52"/>
    <mergeCell ref="X52:Y52"/>
    <mergeCell ref="Z52:AA52"/>
    <mergeCell ref="AB52:AC52"/>
    <mergeCell ref="AD52:AE52"/>
    <mergeCell ref="AH52:AI52"/>
    <mergeCell ref="AK52:AL52"/>
    <mergeCell ref="AM52:AN52"/>
    <mergeCell ref="AO52:AP52"/>
    <mergeCell ref="AQ52:AR52"/>
    <mergeCell ref="A53:B53"/>
    <mergeCell ref="C53:D53"/>
    <mergeCell ref="E53:F53"/>
    <mergeCell ref="G53:H53"/>
    <mergeCell ref="K53:L53"/>
    <mergeCell ref="N53:O53"/>
    <mergeCell ref="P53:Q53"/>
    <mergeCell ref="R53:S53"/>
    <mergeCell ref="T53:U53"/>
    <mergeCell ref="X53:Y53"/>
    <mergeCell ref="Z53:AA53"/>
    <mergeCell ref="AB53:AC53"/>
    <mergeCell ref="AD53:AE53"/>
    <mergeCell ref="AH53:AI53"/>
    <mergeCell ref="AK53:AL53"/>
    <mergeCell ref="AM53:AN53"/>
    <mergeCell ref="AO53:AP53"/>
    <mergeCell ref="AQ53:AR53"/>
    <mergeCell ref="A54:B54"/>
    <mergeCell ref="C54:D54"/>
    <mergeCell ref="E54:F54"/>
    <mergeCell ref="G54:H54"/>
    <mergeCell ref="K54:L54"/>
    <mergeCell ref="N54:O54"/>
    <mergeCell ref="P54:Q54"/>
    <mergeCell ref="R54:S54"/>
    <mergeCell ref="T54:U54"/>
    <mergeCell ref="X54:Y54"/>
    <mergeCell ref="Z54:AA54"/>
    <mergeCell ref="AB54:AC54"/>
    <mergeCell ref="AD54:AE54"/>
    <mergeCell ref="AH54:AI54"/>
    <mergeCell ref="AK54:AL54"/>
    <mergeCell ref="AM54:AN54"/>
    <mergeCell ref="AO54:AP54"/>
    <mergeCell ref="AQ54:AR54"/>
    <mergeCell ref="A55:B55"/>
    <mergeCell ref="C55:D55"/>
    <mergeCell ref="E55:F55"/>
    <mergeCell ref="G55:H55"/>
    <mergeCell ref="K55:L55"/>
    <mergeCell ref="N55:O55"/>
    <mergeCell ref="P55:Q55"/>
    <mergeCell ref="R55:S55"/>
    <mergeCell ref="T55:U55"/>
    <mergeCell ref="X55:Y55"/>
    <mergeCell ref="Z55:AA55"/>
    <mergeCell ref="AB55:AC55"/>
    <mergeCell ref="AD55:AE55"/>
    <mergeCell ref="AH55:AI55"/>
    <mergeCell ref="AK55:AL55"/>
    <mergeCell ref="AM55:AN55"/>
    <mergeCell ref="AO55:AP55"/>
    <mergeCell ref="AQ55:AR55"/>
    <mergeCell ref="A56:B56"/>
    <mergeCell ref="C56:D56"/>
    <mergeCell ref="E56:F56"/>
    <mergeCell ref="G56:H56"/>
    <mergeCell ref="K56:L56"/>
    <mergeCell ref="N56:O56"/>
    <mergeCell ref="P56:Q56"/>
    <mergeCell ref="R56:S56"/>
    <mergeCell ref="T56:U56"/>
    <mergeCell ref="X56:Y56"/>
    <mergeCell ref="Z56:AA56"/>
    <mergeCell ref="AB56:AC56"/>
    <mergeCell ref="AD56:AE56"/>
    <mergeCell ref="AH56:AI56"/>
    <mergeCell ref="AK56:AL56"/>
    <mergeCell ref="AM56:AN56"/>
    <mergeCell ref="AO56:AP56"/>
    <mergeCell ref="AQ56:AR56"/>
    <mergeCell ref="A57:B57"/>
    <mergeCell ref="C57:D57"/>
    <mergeCell ref="E57:F57"/>
    <mergeCell ref="G57:H57"/>
    <mergeCell ref="K57:L57"/>
    <mergeCell ref="N57:O57"/>
    <mergeCell ref="P57:Q57"/>
    <mergeCell ref="R57:S57"/>
    <mergeCell ref="T57:U57"/>
    <mergeCell ref="X57:Y57"/>
    <mergeCell ref="Z57:AA57"/>
    <mergeCell ref="AB57:AC57"/>
    <mergeCell ref="AD57:AE57"/>
    <mergeCell ref="AH57:AI57"/>
    <mergeCell ref="AK57:AL57"/>
    <mergeCell ref="AM57:AN57"/>
    <mergeCell ref="AO57:AP57"/>
    <mergeCell ref="AQ57:AR57"/>
    <mergeCell ref="A58:B58"/>
    <mergeCell ref="C58:D58"/>
    <mergeCell ref="E58:F58"/>
    <mergeCell ref="G58:H58"/>
    <mergeCell ref="K58:L58"/>
    <mergeCell ref="N58:O58"/>
    <mergeCell ref="P58:Q58"/>
    <mergeCell ref="R58:S58"/>
    <mergeCell ref="T58:U58"/>
    <mergeCell ref="X58:Y58"/>
    <mergeCell ref="Z58:AA58"/>
    <mergeCell ref="AB58:AC58"/>
    <mergeCell ref="AD58:AE58"/>
    <mergeCell ref="AH58:AI58"/>
    <mergeCell ref="AK58:AL58"/>
    <mergeCell ref="AM58:AN58"/>
    <mergeCell ref="AO58:AP58"/>
    <mergeCell ref="AQ58:AR58"/>
    <mergeCell ref="A59:B59"/>
    <mergeCell ref="C59:D59"/>
    <mergeCell ref="E59:F59"/>
    <mergeCell ref="G59:H59"/>
    <mergeCell ref="K59:L59"/>
    <mergeCell ref="N59:O59"/>
    <mergeCell ref="P59:Q59"/>
    <mergeCell ref="R59:S59"/>
    <mergeCell ref="T59:U59"/>
    <mergeCell ref="X59:Y59"/>
    <mergeCell ref="Z59:AA59"/>
    <mergeCell ref="AB59:AC59"/>
    <mergeCell ref="AD59:AE59"/>
    <mergeCell ref="AH59:AI59"/>
    <mergeCell ref="AK59:AL59"/>
    <mergeCell ref="AM59:AN59"/>
    <mergeCell ref="AO59:AP59"/>
    <mergeCell ref="AQ59:AR59"/>
    <mergeCell ref="A60:B60"/>
    <mergeCell ref="C60:D60"/>
    <mergeCell ref="E60:F60"/>
    <mergeCell ref="G60:H60"/>
    <mergeCell ref="K60:L60"/>
    <mergeCell ref="N60:O60"/>
    <mergeCell ref="P60:Q60"/>
    <mergeCell ref="R60:S60"/>
    <mergeCell ref="T60:U60"/>
    <mergeCell ref="X60:Y60"/>
    <mergeCell ref="Z60:AA60"/>
    <mergeCell ref="AB60:AC60"/>
    <mergeCell ref="AD60:AE60"/>
    <mergeCell ref="AH60:AI60"/>
    <mergeCell ref="AK60:AL60"/>
    <mergeCell ref="AM60:AN60"/>
    <mergeCell ref="AO60:AP60"/>
    <mergeCell ref="AQ60:AR60"/>
    <mergeCell ref="A61:B61"/>
    <mergeCell ref="C61:D61"/>
    <mergeCell ref="E61:F61"/>
    <mergeCell ref="G61:H61"/>
    <mergeCell ref="K61:L61"/>
    <mergeCell ref="N61:O61"/>
    <mergeCell ref="P61:Q61"/>
    <mergeCell ref="R61:S61"/>
    <mergeCell ref="T61:U61"/>
    <mergeCell ref="X61:Y61"/>
    <mergeCell ref="Z61:AA61"/>
    <mergeCell ref="AB61:AC61"/>
    <mergeCell ref="AD61:AE61"/>
    <mergeCell ref="AH61:AI61"/>
    <mergeCell ref="AK61:AL61"/>
    <mergeCell ref="AM61:AN61"/>
    <mergeCell ref="AO61:AP61"/>
    <mergeCell ref="AQ61:AR61"/>
    <mergeCell ref="P62:Q62"/>
    <mergeCell ref="R62:S62"/>
    <mergeCell ref="T62:U62"/>
    <mergeCell ref="A62:B62"/>
    <mergeCell ref="C62:D62"/>
    <mergeCell ref="E62:F62"/>
    <mergeCell ref="G62:H62"/>
    <mergeCell ref="K62:L62"/>
    <mergeCell ref="N62:O62"/>
    <mergeCell ref="AD62:AE62"/>
    <mergeCell ref="AH62:AI62"/>
    <mergeCell ref="AK62:AL62"/>
    <mergeCell ref="AM62:AN62"/>
    <mergeCell ref="AO62:AP62"/>
    <mergeCell ref="AQ62:AR62"/>
    <mergeCell ref="A63:B63"/>
    <mergeCell ref="C63:D63"/>
    <mergeCell ref="E63:F63"/>
    <mergeCell ref="G63:H63"/>
    <mergeCell ref="K63:L63"/>
    <mergeCell ref="N63:O63"/>
    <mergeCell ref="P64:Q64"/>
    <mergeCell ref="P63:Q63"/>
    <mergeCell ref="R63:S63"/>
    <mergeCell ref="T63:U63"/>
    <mergeCell ref="R64:S64"/>
    <mergeCell ref="T64:U64"/>
    <mergeCell ref="A64:B64"/>
    <mergeCell ref="C64:D64"/>
    <mergeCell ref="E64:F64"/>
    <mergeCell ref="G64:H64"/>
    <mergeCell ref="K64:L64"/>
    <mergeCell ref="N64:O64"/>
    <mergeCell ref="A65:B65"/>
    <mergeCell ref="C65:D65"/>
    <mergeCell ref="E65:F65"/>
    <mergeCell ref="G65:H65"/>
    <mergeCell ref="K65:L65"/>
    <mergeCell ref="N65:O65"/>
    <mergeCell ref="A66:B66"/>
    <mergeCell ref="C66:D66"/>
    <mergeCell ref="E66:F66"/>
    <mergeCell ref="G66:H66"/>
    <mergeCell ref="K66:L66"/>
    <mergeCell ref="N66:O66"/>
    <mergeCell ref="P66:Q66"/>
    <mergeCell ref="R66:S66"/>
    <mergeCell ref="T66:U66"/>
    <mergeCell ref="P65:Q65"/>
    <mergeCell ref="R65:S65"/>
    <mergeCell ref="T65:U65"/>
    <mergeCell ref="AK66:AL66"/>
    <mergeCell ref="AM66:AN66"/>
    <mergeCell ref="AO66:AP66"/>
    <mergeCell ref="AQ66:AR66"/>
    <mergeCell ref="P67:Q67"/>
    <mergeCell ref="R67:S67"/>
    <mergeCell ref="T67:U67"/>
    <mergeCell ref="AD67:AE67"/>
    <mergeCell ref="AH67:AI67"/>
    <mergeCell ref="AK67:AL67"/>
    <mergeCell ref="A67:B67"/>
    <mergeCell ref="C67:D67"/>
    <mergeCell ref="E67:F67"/>
    <mergeCell ref="G67:H67"/>
    <mergeCell ref="K67:L67"/>
    <mergeCell ref="N67:O67"/>
    <mergeCell ref="AM67:AN67"/>
    <mergeCell ref="AO67:AP67"/>
    <mergeCell ref="AQ67:AR67"/>
    <mergeCell ref="X68:Y68"/>
    <mergeCell ref="Z68:AA68"/>
    <mergeCell ref="AB68:AC68"/>
    <mergeCell ref="AD68:AE68"/>
    <mergeCell ref="AH68:AI68"/>
    <mergeCell ref="AK68:AL68"/>
    <mergeCell ref="AM68:AN68"/>
    <mergeCell ref="AO68:AP68"/>
    <mergeCell ref="AQ68:AR68"/>
    <mergeCell ref="X69:Y69"/>
    <mergeCell ref="Z69:AA69"/>
    <mergeCell ref="AB69:AC69"/>
    <mergeCell ref="AD69:AE69"/>
    <mergeCell ref="AH69:AI69"/>
    <mergeCell ref="AK69:AL69"/>
    <mergeCell ref="AM69:AN69"/>
    <mergeCell ref="AO69:AP69"/>
    <mergeCell ref="AQ69:AR69"/>
    <mergeCell ref="X70:Y70"/>
    <mergeCell ref="Z70:AA70"/>
    <mergeCell ref="AB70:AC70"/>
    <mergeCell ref="AD70:AE70"/>
    <mergeCell ref="AH70:AI70"/>
    <mergeCell ref="AK70:AL70"/>
    <mergeCell ref="AM70:AN70"/>
    <mergeCell ref="AO70:AP70"/>
    <mergeCell ref="AQ70:AR70"/>
    <mergeCell ref="X72:Y72"/>
    <mergeCell ref="Z72:AA72"/>
    <mergeCell ref="AB72:AC72"/>
    <mergeCell ref="AD72:AE72"/>
    <mergeCell ref="AH72:AI72"/>
    <mergeCell ref="X71:Y71"/>
    <mergeCell ref="Z71:AA71"/>
    <mergeCell ref="AB71:AC71"/>
    <mergeCell ref="AD71:AE71"/>
    <mergeCell ref="AH71:AI71"/>
    <mergeCell ref="AQ72:AR72"/>
    <mergeCell ref="AM71:AN71"/>
    <mergeCell ref="AO71:AP71"/>
    <mergeCell ref="AQ71:AR71"/>
    <mergeCell ref="AK73:AL73"/>
    <mergeCell ref="AM73:AN73"/>
    <mergeCell ref="AK71:AL71"/>
    <mergeCell ref="Z73:AA73"/>
    <mergeCell ref="AB73:AC73"/>
    <mergeCell ref="AD73:AE73"/>
    <mergeCell ref="AH73:AI73"/>
    <mergeCell ref="AO75:AP75"/>
    <mergeCell ref="AK72:AL72"/>
    <mergeCell ref="AM74:AN74"/>
    <mergeCell ref="AO74:AP74"/>
    <mergeCell ref="AM72:AN72"/>
    <mergeCell ref="AO72:AP72"/>
    <mergeCell ref="AQ75:AR75"/>
    <mergeCell ref="AO73:AP73"/>
    <mergeCell ref="AQ73:AR73"/>
    <mergeCell ref="X74:Y74"/>
    <mergeCell ref="Z74:AA74"/>
    <mergeCell ref="AB74:AC74"/>
    <mergeCell ref="AD74:AE74"/>
    <mergeCell ref="AH74:AI74"/>
    <mergeCell ref="AK74:AL74"/>
    <mergeCell ref="X73:Y73"/>
    <mergeCell ref="K74:L74"/>
    <mergeCell ref="T68:U68"/>
    <mergeCell ref="AQ74:AR74"/>
    <mergeCell ref="X75:Y75"/>
    <mergeCell ref="Z75:AA75"/>
    <mergeCell ref="AB75:AC75"/>
    <mergeCell ref="AD75:AE75"/>
    <mergeCell ref="AH75:AI75"/>
    <mergeCell ref="AK75:AL75"/>
    <mergeCell ref="AM75:AN75"/>
    <mergeCell ref="K68:L68"/>
    <mergeCell ref="K69:L69"/>
    <mergeCell ref="K70:L70"/>
    <mergeCell ref="K71:L71"/>
    <mergeCell ref="K72:L72"/>
    <mergeCell ref="K73:L73"/>
    <mergeCell ref="G68:H68"/>
    <mergeCell ref="G69:H69"/>
    <mergeCell ref="G70:H70"/>
    <mergeCell ref="G71:H71"/>
    <mergeCell ref="G72:H72"/>
    <mergeCell ref="G73:H73"/>
    <mergeCell ref="G74:H74"/>
    <mergeCell ref="G75:H75"/>
    <mergeCell ref="K75:L75"/>
    <mergeCell ref="N68:O68"/>
    <mergeCell ref="P68:Q68"/>
    <mergeCell ref="R68:S68"/>
    <mergeCell ref="N69:O69"/>
    <mergeCell ref="P69:Q69"/>
    <mergeCell ref="R69:S69"/>
    <mergeCell ref="N72:O72"/>
    <mergeCell ref="T69:U69"/>
    <mergeCell ref="N70:O70"/>
    <mergeCell ref="P70:Q70"/>
    <mergeCell ref="R70:S70"/>
    <mergeCell ref="T70:U70"/>
    <mergeCell ref="N71:O71"/>
    <mergeCell ref="P71:Q71"/>
    <mergeCell ref="R71:S71"/>
    <mergeCell ref="T71:U71"/>
    <mergeCell ref="P72:Q72"/>
    <mergeCell ref="R72:S72"/>
    <mergeCell ref="T72:U72"/>
    <mergeCell ref="N73:O73"/>
    <mergeCell ref="P73:Q73"/>
    <mergeCell ref="R73:S73"/>
    <mergeCell ref="T73:U73"/>
    <mergeCell ref="N74:O74"/>
    <mergeCell ref="P74:Q74"/>
    <mergeCell ref="R74:S74"/>
    <mergeCell ref="T74:U74"/>
    <mergeCell ref="N75:O75"/>
    <mergeCell ref="P75:Q75"/>
    <mergeCell ref="R75:S75"/>
    <mergeCell ref="T75:U75"/>
    <mergeCell ref="A68:B68"/>
    <mergeCell ref="C68:D68"/>
    <mergeCell ref="E68:F68"/>
    <mergeCell ref="A69:B69"/>
    <mergeCell ref="C69:D69"/>
    <mergeCell ref="E69:F69"/>
    <mergeCell ref="A70:B70"/>
    <mergeCell ref="C70:D70"/>
    <mergeCell ref="E70:F70"/>
    <mergeCell ref="A71:B71"/>
    <mergeCell ref="C71:D71"/>
    <mergeCell ref="E71:F71"/>
    <mergeCell ref="A72:B72"/>
    <mergeCell ref="C72:D72"/>
    <mergeCell ref="E72:F72"/>
    <mergeCell ref="A73:B73"/>
    <mergeCell ref="C73:D73"/>
    <mergeCell ref="E73:F73"/>
    <mergeCell ref="A74:B74"/>
    <mergeCell ref="C74:D74"/>
    <mergeCell ref="E74:F74"/>
    <mergeCell ref="A75:B75"/>
    <mergeCell ref="C75:D75"/>
    <mergeCell ref="E75:F75"/>
  </mergeCells>
  <printOptions/>
  <pageMargins left="0.75" right="0.75" top="1" bottom="1" header="0.5" footer="0.5"/>
  <pageSetup horizontalDpi="600" verticalDpi="600" orientation="landscape" paperSize="17" scale="6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S75"/>
  <sheetViews>
    <sheetView showZeros="0" zoomScale="70" zoomScaleNormal="70" workbookViewId="0" topLeftCell="A1">
      <pane ySplit="18" topLeftCell="A37" activePane="bottomLeft" state="frozen"/>
      <selection pane="topLeft" activeCell="A1" sqref="A1"/>
      <selection pane="bottomLeft" activeCell="AG58" sqref="AG58"/>
    </sheetView>
  </sheetViews>
  <sheetFormatPr defaultColWidth="9.140625" defaultRowHeight="12.75"/>
  <cols>
    <col min="1" max="2" width="5.28125" style="0" customWidth="1"/>
    <col min="3" max="4" width="4.28125" style="0" customWidth="1"/>
    <col min="5" max="6" width="5.28125" style="0" customWidth="1"/>
    <col min="7" max="8" width="4.28125" style="0" customWidth="1"/>
    <col min="9" max="9" width="8.7109375" style="0" customWidth="1"/>
    <col min="10" max="10" width="13.7109375" style="0" customWidth="1"/>
    <col min="11" max="12" width="4.28125" style="0" customWidth="1"/>
    <col min="13" max="13" width="8.7109375" style="0" customWidth="1"/>
    <col min="14" max="15" width="4.28125" style="0" customWidth="1"/>
    <col min="16" max="17" width="5.28125" style="0" customWidth="1"/>
    <col min="18" max="19" width="4.28125" style="0" customWidth="1"/>
    <col min="20" max="21" width="5.28125" style="0" customWidth="1"/>
    <col min="22" max="22" width="11.7109375" style="0" customWidth="1"/>
    <col min="23" max="23" width="8.8515625" style="0" customWidth="1"/>
    <col min="24" max="25" width="5.28125" style="0" customWidth="1"/>
    <col min="26" max="27" width="4.28125" style="0" customWidth="1"/>
    <col min="28" max="29" width="5.28125" style="0" customWidth="1"/>
    <col min="30" max="31" width="4.28125" style="0" customWidth="1"/>
    <col min="32" max="32" width="8.7109375" style="0" customWidth="1"/>
    <col min="33" max="33" width="13.7109375" style="0" customWidth="1"/>
    <col min="34" max="35" width="4.28125" style="0" customWidth="1"/>
    <col min="36" max="36" width="8.7109375" style="0" customWidth="1"/>
    <col min="37" max="38" width="4.28125" style="0" customWidth="1"/>
    <col min="39" max="40" width="5.28125" style="0" customWidth="1"/>
    <col min="41" max="42" width="4.28125" style="0" customWidth="1"/>
    <col min="43" max="44" width="5.28125" style="0" customWidth="1"/>
    <col min="45" max="45" width="11.421875" style="0" customWidth="1"/>
    <col min="46" max="46" width="5.7109375" style="0" customWidth="1"/>
  </cols>
  <sheetData>
    <row r="1" spans="1:45" ht="12.75" customHeight="1">
      <c r="A1" s="254" t="s">
        <v>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305"/>
      <c r="W1" s="1"/>
      <c r="X1" s="393" t="s">
        <v>1</v>
      </c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6"/>
    </row>
    <row r="2" spans="1:45" ht="12.75" customHeight="1">
      <c r="A2" s="257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306"/>
      <c r="W2" s="2"/>
      <c r="X2" s="394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9"/>
    </row>
    <row r="3" spans="1:45" ht="12.75" customHeight="1" thickBot="1">
      <c r="A3" s="257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306"/>
      <c r="W3" s="2"/>
      <c r="X3" s="394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9"/>
    </row>
    <row r="4" spans="1:45" ht="12.75" customHeight="1">
      <c r="A4" s="307"/>
      <c r="B4" s="308"/>
      <c r="C4" s="310"/>
      <c r="D4" s="311"/>
      <c r="E4" s="381" t="s">
        <v>113</v>
      </c>
      <c r="F4" s="382"/>
      <c r="G4" s="382"/>
      <c r="H4" s="382"/>
      <c r="I4" s="382"/>
      <c r="J4" s="382"/>
      <c r="K4" s="383"/>
      <c r="L4" s="381" t="s">
        <v>42</v>
      </c>
      <c r="M4" s="382"/>
      <c r="N4" s="382"/>
      <c r="O4" s="382"/>
      <c r="P4" s="382"/>
      <c r="Q4" s="382"/>
      <c r="R4" s="382"/>
      <c r="S4" s="383"/>
      <c r="T4" s="315"/>
      <c r="U4" s="262"/>
      <c r="V4" s="316"/>
      <c r="W4" s="2"/>
      <c r="X4" s="315"/>
      <c r="Y4" s="262"/>
      <c r="Z4" s="262"/>
      <c r="AA4" s="316"/>
      <c r="AB4" s="381" t="s">
        <v>43</v>
      </c>
      <c r="AC4" s="382"/>
      <c r="AD4" s="382"/>
      <c r="AE4" s="382"/>
      <c r="AF4" s="382"/>
      <c r="AG4" s="382"/>
      <c r="AH4" s="383"/>
      <c r="AI4" s="381" t="s">
        <v>44</v>
      </c>
      <c r="AJ4" s="382"/>
      <c r="AK4" s="382"/>
      <c r="AL4" s="382"/>
      <c r="AM4" s="382"/>
      <c r="AN4" s="382"/>
      <c r="AO4" s="382"/>
      <c r="AP4" s="383"/>
      <c r="AQ4" s="315"/>
      <c r="AR4" s="262"/>
      <c r="AS4" s="395"/>
    </row>
    <row r="5" spans="1:45" ht="12.75" customHeight="1" thickBot="1">
      <c r="A5" s="309"/>
      <c r="B5" s="308"/>
      <c r="C5" s="310"/>
      <c r="D5" s="311"/>
      <c r="E5" s="384"/>
      <c r="F5" s="375"/>
      <c r="G5" s="375"/>
      <c r="H5" s="375"/>
      <c r="I5" s="375"/>
      <c r="J5" s="375"/>
      <c r="K5" s="385"/>
      <c r="L5" s="384"/>
      <c r="M5" s="375"/>
      <c r="N5" s="375"/>
      <c r="O5" s="375"/>
      <c r="P5" s="375"/>
      <c r="Q5" s="375"/>
      <c r="R5" s="375"/>
      <c r="S5" s="385"/>
      <c r="T5" s="315"/>
      <c r="U5" s="262"/>
      <c r="V5" s="316"/>
      <c r="W5" s="2"/>
      <c r="X5" s="315"/>
      <c r="Y5" s="262"/>
      <c r="Z5" s="262"/>
      <c r="AA5" s="316"/>
      <c r="AB5" s="384"/>
      <c r="AC5" s="375"/>
      <c r="AD5" s="375"/>
      <c r="AE5" s="375"/>
      <c r="AF5" s="375"/>
      <c r="AG5" s="375"/>
      <c r="AH5" s="385"/>
      <c r="AI5" s="384"/>
      <c r="AJ5" s="375"/>
      <c r="AK5" s="375"/>
      <c r="AL5" s="375"/>
      <c r="AM5" s="375"/>
      <c r="AN5" s="375"/>
      <c r="AO5" s="375"/>
      <c r="AP5" s="385"/>
      <c r="AQ5" s="315"/>
      <c r="AR5" s="262"/>
      <c r="AS5" s="395"/>
    </row>
    <row r="6" spans="1:45" ht="12.75" customHeight="1" thickBot="1">
      <c r="A6" s="299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1"/>
      <c r="W6" s="2"/>
      <c r="X6" s="396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97"/>
    </row>
    <row r="7" spans="1:45" ht="12.75" customHeight="1">
      <c r="A7" s="302" t="s">
        <v>2</v>
      </c>
      <c r="B7" s="303"/>
      <c r="C7" s="303"/>
      <c r="D7" s="303"/>
      <c r="E7" s="303"/>
      <c r="F7" s="303"/>
      <c r="G7" s="303"/>
      <c r="H7" s="303"/>
      <c r="I7" s="298"/>
      <c r="J7" s="317" t="s">
        <v>3</v>
      </c>
      <c r="K7" s="318"/>
      <c r="L7" s="319"/>
      <c r="M7" s="297" t="s">
        <v>5</v>
      </c>
      <c r="N7" s="303"/>
      <c r="O7" s="303"/>
      <c r="P7" s="303"/>
      <c r="Q7" s="303"/>
      <c r="R7" s="303"/>
      <c r="S7" s="303"/>
      <c r="T7" s="303"/>
      <c r="U7" s="298"/>
      <c r="V7" s="228" t="s">
        <v>0</v>
      </c>
      <c r="W7" s="2"/>
      <c r="X7" s="297" t="s">
        <v>2</v>
      </c>
      <c r="Y7" s="303"/>
      <c r="Z7" s="303"/>
      <c r="AA7" s="303"/>
      <c r="AB7" s="303"/>
      <c r="AC7" s="303"/>
      <c r="AD7" s="303"/>
      <c r="AE7" s="303"/>
      <c r="AF7" s="298"/>
      <c r="AG7" s="317" t="s">
        <v>3</v>
      </c>
      <c r="AH7" s="318"/>
      <c r="AI7" s="319"/>
      <c r="AJ7" s="297" t="s">
        <v>5</v>
      </c>
      <c r="AK7" s="303"/>
      <c r="AL7" s="303"/>
      <c r="AM7" s="303"/>
      <c r="AN7" s="303"/>
      <c r="AO7" s="303"/>
      <c r="AP7" s="303"/>
      <c r="AQ7" s="303"/>
      <c r="AR7" s="298"/>
      <c r="AS7" s="398" t="s">
        <v>0</v>
      </c>
    </row>
    <row r="8" spans="1:45" ht="12.75" customHeight="1" thickBot="1">
      <c r="A8" s="304"/>
      <c r="B8" s="235"/>
      <c r="C8" s="235"/>
      <c r="D8" s="235"/>
      <c r="E8" s="235"/>
      <c r="F8" s="235"/>
      <c r="G8" s="235"/>
      <c r="H8" s="235"/>
      <c r="I8" s="236"/>
      <c r="J8" s="234" t="s">
        <v>4</v>
      </c>
      <c r="K8" s="235"/>
      <c r="L8" s="236"/>
      <c r="M8" s="237"/>
      <c r="N8" s="238"/>
      <c r="O8" s="238"/>
      <c r="P8" s="238"/>
      <c r="Q8" s="238"/>
      <c r="R8" s="238"/>
      <c r="S8" s="238"/>
      <c r="T8" s="238"/>
      <c r="U8" s="239"/>
      <c r="V8" s="229"/>
      <c r="W8" s="2"/>
      <c r="X8" s="234"/>
      <c r="Y8" s="235"/>
      <c r="Z8" s="235"/>
      <c r="AA8" s="235"/>
      <c r="AB8" s="235"/>
      <c r="AC8" s="235"/>
      <c r="AD8" s="235"/>
      <c r="AE8" s="235"/>
      <c r="AF8" s="236"/>
      <c r="AG8" s="234" t="s">
        <v>4</v>
      </c>
      <c r="AH8" s="235"/>
      <c r="AI8" s="236"/>
      <c r="AJ8" s="237"/>
      <c r="AK8" s="238"/>
      <c r="AL8" s="238"/>
      <c r="AM8" s="238"/>
      <c r="AN8" s="238"/>
      <c r="AO8" s="238"/>
      <c r="AP8" s="238"/>
      <c r="AQ8" s="238"/>
      <c r="AR8" s="239"/>
      <c r="AS8" s="399"/>
    </row>
    <row r="9" spans="1:45" ht="12.75" customHeight="1">
      <c r="A9" s="323" t="s">
        <v>6</v>
      </c>
      <c r="B9" s="216" t="s">
        <v>7</v>
      </c>
      <c r="C9" s="323" t="s">
        <v>8</v>
      </c>
      <c r="D9" s="216" t="s">
        <v>9</v>
      </c>
      <c r="E9" s="323" t="s">
        <v>7</v>
      </c>
      <c r="F9" s="216" t="s">
        <v>10</v>
      </c>
      <c r="G9" s="323" t="s">
        <v>11</v>
      </c>
      <c r="H9" s="216" t="s">
        <v>12</v>
      </c>
      <c r="I9" s="219" t="s">
        <v>13</v>
      </c>
      <c r="J9" s="219" t="s">
        <v>14</v>
      </c>
      <c r="K9" s="222" t="s">
        <v>15</v>
      </c>
      <c r="L9" s="216" t="s">
        <v>16</v>
      </c>
      <c r="M9" s="219" t="s">
        <v>13</v>
      </c>
      <c r="N9" s="225" t="s">
        <v>11</v>
      </c>
      <c r="O9" s="216" t="s">
        <v>12</v>
      </c>
      <c r="P9" s="225" t="s">
        <v>7</v>
      </c>
      <c r="Q9" s="216" t="s">
        <v>10</v>
      </c>
      <c r="R9" s="225" t="s">
        <v>8</v>
      </c>
      <c r="S9" s="216" t="s">
        <v>9</v>
      </c>
      <c r="T9" s="225" t="s">
        <v>6</v>
      </c>
      <c r="U9" s="216" t="s">
        <v>7</v>
      </c>
      <c r="V9" s="229"/>
      <c r="W9" s="2"/>
      <c r="X9" s="222" t="s">
        <v>6</v>
      </c>
      <c r="Y9" s="216" t="s">
        <v>7</v>
      </c>
      <c r="Z9" s="225" t="s">
        <v>8</v>
      </c>
      <c r="AA9" s="216" t="s">
        <v>9</v>
      </c>
      <c r="AB9" s="225" t="s">
        <v>7</v>
      </c>
      <c r="AC9" s="216" t="s">
        <v>10</v>
      </c>
      <c r="AD9" s="225" t="s">
        <v>11</v>
      </c>
      <c r="AE9" s="216" t="s">
        <v>12</v>
      </c>
      <c r="AF9" s="219" t="s">
        <v>13</v>
      </c>
      <c r="AG9" s="219" t="s">
        <v>14</v>
      </c>
      <c r="AH9" s="222" t="s">
        <v>15</v>
      </c>
      <c r="AI9" s="216" t="s">
        <v>16</v>
      </c>
      <c r="AJ9" s="219" t="s">
        <v>13</v>
      </c>
      <c r="AK9" s="225" t="s">
        <v>11</v>
      </c>
      <c r="AL9" s="216" t="s">
        <v>12</v>
      </c>
      <c r="AM9" s="225" t="s">
        <v>7</v>
      </c>
      <c r="AN9" s="216" t="s">
        <v>10</v>
      </c>
      <c r="AO9" s="225" t="s">
        <v>8</v>
      </c>
      <c r="AP9" s="216" t="s">
        <v>9</v>
      </c>
      <c r="AQ9" s="225" t="s">
        <v>6</v>
      </c>
      <c r="AR9" s="216" t="s">
        <v>7</v>
      </c>
      <c r="AS9" s="399"/>
    </row>
    <row r="10" spans="1:45" ht="12.75" customHeight="1">
      <c r="A10" s="324"/>
      <c r="B10" s="217"/>
      <c r="C10" s="324"/>
      <c r="D10" s="217"/>
      <c r="E10" s="324"/>
      <c r="F10" s="217"/>
      <c r="G10" s="324"/>
      <c r="H10" s="217"/>
      <c r="I10" s="220"/>
      <c r="J10" s="220"/>
      <c r="K10" s="223"/>
      <c r="L10" s="217"/>
      <c r="M10" s="220"/>
      <c r="N10" s="226"/>
      <c r="O10" s="217"/>
      <c r="P10" s="226"/>
      <c r="Q10" s="217"/>
      <c r="R10" s="226"/>
      <c r="S10" s="217"/>
      <c r="T10" s="226"/>
      <c r="U10" s="217"/>
      <c r="V10" s="229"/>
      <c r="W10" s="2"/>
      <c r="X10" s="223"/>
      <c r="Y10" s="217"/>
      <c r="Z10" s="226"/>
      <c r="AA10" s="217"/>
      <c r="AB10" s="226"/>
      <c r="AC10" s="217"/>
      <c r="AD10" s="226"/>
      <c r="AE10" s="217"/>
      <c r="AF10" s="220"/>
      <c r="AG10" s="220"/>
      <c r="AH10" s="223"/>
      <c r="AI10" s="217"/>
      <c r="AJ10" s="220"/>
      <c r="AK10" s="226"/>
      <c r="AL10" s="217"/>
      <c r="AM10" s="226"/>
      <c r="AN10" s="217"/>
      <c r="AO10" s="226"/>
      <c r="AP10" s="217"/>
      <c r="AQ10" s="226"/>
      <c r="AR10" s="217"/>
      <c r="AS10" s="399"/>
    </row>
    <row r="11" spans="1:45" ht="12.75" customHeight="1">
      <c r="A11" s="324"/>
      <c r="B11" s="217"/>
      <c r="C11" s="324"/>
      <c r="D11" s="217"/>
      <c r="E11" s="324"/>
      <c r="F11" s="217"/>
      <c r="G11" s="324"/>
      <c r="H11" s="217"/>
      <c r="I11" s="220"/>
      <c r="J11" s="220"/>
      <c r="K11" s="223"/>
      <c r="L11" s="217"/>
      <c r="M11" s="220"/>
      <c r="N11" s="226"/>
      <c r="O11" s="217"/>
      <c r="P11" s="226"/>
      <c r="Q11" s="217"/>
      <c r="R11" s="226"/>
      <c r="S11" s="217"/>
      <c r="T11" s="226"/>
      <c r="U11" s="217"/>
      <c r="V11" s="229"/>
      <c r="W11" s="2"/>
      <c r="X11" s="223"/>
      <c r="Y11" s="217"/>
      <c r="Z11" s="226"/>
      <c r="AA11" s="217"/>
      <c r="AB11" s="226"/>
      <c r="AC11" s="217"/>
      <c r="AD11" s="226"/>
      <c r="AE11" s="217"/>
      <c r="AF11" s="220"/>
      <c r="AG11" s="220"/>
      <c r="AH11" s="223"/>
      <c r="AI11" s="217"/>
      <c r="AJ11" s="220"/>
      <c r="AK11" s="226"/>
      <c r="AL11" s="217"/>
      <c r="AM11" s="226"/>
      <c r="AN11" s="217"/>
      <c r="AO11" s="226"/>
      <c r="AP11" s="217"/>
      <c r="AQ11" s="226"/>
      <c r="AR11" s="217"/>
      <c r="AS11" s="399"/>
    </row>
    <row r="12" spans="1:45" ht="12.75" customHeight="1">
      <c r="A12" s="324"/>
      <c r="B12" s="217"/>
      <c r="C12" s="324"/>
      <c r="D12" s="217"/>
      <c r="E12" s="324"/>
      <c r="F12" s="217"/>
      <c r="G12" s="324"/>
      <c r="H12" s="217"/>
      <c r="I12" s="220"/>
      <c r="J12" s="220"/>
      <c r="K12" s="223"/>
      <c r="L12" s="217"/>
      <c r="M12" s="220"/>
      <c r="N12" s="226"/>
      <c r="O12" s="217"/>
      <c r="P12" s="226"/>
      <c r="Q12" s="217"/>
      <c r="R12" s="226"/>
      <c r="S12" s="217"/>
      <c r="T12" s="226"/>
      <c r="U12" s="217"/>
      <c r="V12" s="229"/>
      <c r="W12" s="2"/>
      <c r="X12" s="223"/>
      <c r="Y12" s="217"/>
      <c r="Z12" s="226"/>
      <c r="AA12" s="217"/>
      <c r="AB12" s="226"/>
      <c r="AC12" s="217"/>
      <c r="AD12" s="226"/>
      <c r="AE12" s="217"/>
      <c r="AF12" s="220"/>
      <c r="AG12" s="220"/>
      <c r="AH12" s="223"/>
      <c r="AI12" s="217"/>
      <c r="AJ12" s="220"/>
      <c r="AK12" s="226"/>
      <c r="AL12" s="217"/>
      <c r="AM12" s="226"/>
      <c r="AN12" s="217"/>
      <c r="AO12" s="226"/>
      <c r="AP12" s="217"/>
      <c r="AQ12" s="226"/>
      <c r="AR12" s="217"/>
      <c r="AS12" s="399"/>
    </row>
    <row r="13" spans="1:45" ht="12.75" customHeight="1">
      <c r="A13" s="324"/>
      <c r="B13" s="217"/>
      <c r="C13" s="324"/>
      <c r="D13" s="217"/>
      <c r="E13" s="324"/>
      <c r="F13" s="217"/>
      <c r="G13" s="324"/>
      <c r="H13" s="217"/>
      <c r="I13" s="220"/>
      <c r="J13" s="220"/>
      <c r="K13" s="223"/>
      <c r="L13" s="217"/>
      <c r="M13" s="220"/>
      <c r="N13" s="226"/>
      <c r="O13" s="217"/>
      <c r="P13" s="226"/>
      <c r="Q13" s="217"/>
      <c r="R13" s="226"/>
      <c r="S13" s="217"/>
      <c r="T13" s="226"/>
      <c r="U13" s="217"/>
      <c r="V13" s="229"/>
      <c r="W13" s="2"/>
      <c r="X13" s="223"/>
      <c r="Y13" s="217"/>
      <c r="Z13" s="226"/>
      <c r="AA13" s="217"/>
      <c r="AB13" s="226"/>
      <c r="AC13" s="217"/>
      <c r="AD13" s="226"/>
      <c r="AE13" s="217"/>
      <c r="AF13" s="220"/>
      <c r="AG13" s="220"/>
      <c r="AH13" s="223"/>
      <c r="AI13" s="217"/>
      <c r="AJ13" s="220"/>
      <c r="AK13" s="226"/>
      <c r="AL13" s="217"/>
      <c r="AM13" s="226"/>
      <c r="AN13" s="217"/>
      <c r="AO13" s="226"/>
      <c r="AP13" s="217"/>
      <c r="AQ13" s="226"/>
      <c r="AR13" s="217"/>
      <c r="AS13" s="399"/>
    </row>
    <row r="14" spans="1:45" ht="12.75" customHeight="1">
      <c r="A14" s="324"/>
      <c r="B14" s="217"/>
      <c r="C14" s="324"/>
      <c r="D14" s="217"/>
      <c r="E14" s="324"/>
      <c r="F14" s="217"/>
      <c r="G14" s="324"/>
      <c r="H14" s="217"/>
      <c r="I14" s="220"/>
      <c r="J14" s="220"/>
      <c r="K14" s="223"/>
      <c r="L14" s="217"/>
      <c r="M14" s="220"/>
      <c r="N14" s="226"/>
      <c r="O14" s="217"/>
      <c r="P14" s="226"/>
      <c r="Q14" s="217"/>
      <c r="R14" s="226"/>
      <c r="S14" s="217"/>
      <c r="T14" s="226"/>
      <c r="U14" s="217"/>
      <c r="V14" s="229"/>
      <c r="W14" s="2"/>
      <c r="X14" s="223"/>
      <c r="Y14" s="217"/>
      <c r="Z14" s="226"/>
      <c r="AA14" s="217"/>
      <c r="AB14" s="226"/>
      <c r="AC14" s="217"/>
      <c r="AD14" s="226"/>
      <c r="AE14" s="217"/>
      <c r="AF14" s="220"/>
      <c r="AG14" s="220"/>
      <c r="AH14" s="223"/>
      <c r="AI14" s="217"/>
      <c r="AJ14" s="220"/>
      <c r="AK14" s="226"/>
      <c r="AL14" s="217"/>
      <c r="AM14" s="226"/>
      <c r="AN14" s="217"/>
      <c r="AO14" s="226"/>
      <c r="AP14" s="217"/>
      <c r="AQ14" s="226"/>
      <c r="AR14" s="217"/>
      <c r="AS14" s="399"/>
    </row>
    <row r="15" spans="1:45" ht="12.75" customHeight="1">
      <c r="A15" s="324"/>
      <c r="B15" s="217"/>
      <c r="C15" s="324"/>
      <c r="D15" s="217"/>
      <c r="E15" s="324"/>
      <c r="F15" s="217"/>
      <c r="G15" s="324"/>
      <c r="H15" s="217"/>
      <c r="I15" s="220"/>
      <c r="J15" s="220"/>
      <c r="K15" s="223"/>
      <c r="L15" s="217"/>
      <c r="M15" s="220"/>
      <c r="N15" s="226"/>
      <c r="O15" s="217"/>
      <c r="P15" s="226"/>
      <c r="Q15" s="217"/>
      <c r="R15" s="226"/>
      <c r="S15" s="217"/>
      <c r="T15" s="226"/>
      <c r="U15" s="217"/>
      <c r="V15" s="229"/>
      <c r="W15" s="2"/>
      <c r="X15" s="223"/>
      <c r="Y15" s="217"/>
      <c r="Z15" s="226"/>
      <c r="AA15" s="217"/>
      <c r="AB15" s="226"/>
      <c r="AC15" s="217"/>
      <c r="AD15" s="226"/>
      <c r="AE15" s="217"/>
      <c r="AF15" s="220"/>
      <c r="AG15" s="220"/>
      <c r="AH15" s="223"/>
      <c r="AI15" s="217"/>
      <c r="AJ15" s="220"/>
      <c r="AK15" s="226"/>
      <c r="AL15" s="217"/>
      <c r="AM15" s="226"/>
      <c r="AN15" s="217"/>
      <c r="AO15" s="226"/>
      <c r="AP15" s="217"/>
      <c r="AQ15" s="226"/>
      <c r="AR15" s="217"/>
      <c r="AS15" s="399"/>
    </row>
    <row r="16" spans="1:45" ht="12.75" customHeight="1">
      <c r="A16" s="324"/>
      <c r="B16" s="217"/>
      <c r="C16" s="324"/>
      <c r="D16" s="217"/>
      <c r="E16" s="324"/>
      <c r="F16" s="217"/>
      <c r="G16" s="324"/>
      <c r="H16" s="217"/>
      <c r="I16" s="220"/>
      <c r="J16" s="220"/>
      <c r="K16" s="223"/>
      <c r="L16" s="217"/>
      <c r="M16" s="220"/>
      <c r="N16" s="226"/>
      <c r="O16" s="217"/>
      <c r="P16" s="226"/>
      <c r="Q16" s="217"/>
      <c r="R16" s="226"/>
      <c r="S16" s="217"/>
      <c r="T16" s="226"/>
      <c r="U16" s="217"/>
      <c r="V16" s="229"/>
      <c r="W16" s="2"/>
      <c r="X16" s="223"/>
      <c r="Y16" s="217"/>
      <c r="Z16" s="226"/>
      <c r="AA16" s="217"/>
      <c r="AB16" s="226"/>
      <c r="AC16" s="217"/>
      <c r="AD16" s="226"/>
      <c r="AE16" s="217"/>
      <c r="AF16" s="220"/>
      <c r="AG16" s="220"/>
      <c r="AH16" s="223"/>
      <c r="AI16" s="217"/>
      <c r="AJ16" s="220"/>
      <c r="AK16" s="226"/>
      <c r="AL16" s="217"/>
      <c r="AM16" s="226"/>
      <c r="AN16" s="217"/>
      <c r="AO16" s="226"/>
      <c r="AP16" s="217"/>
      <c r="AQ16" s="226"/>
      <c r="AR16" s="217"/>
      <c r="AS16" s="399"/>
    </row>
    <row r="17" spans="1:45" ht="12.75" customHeight="1">
      <c r="A17" s="324"/>
      <c r="B17" s="217"/>
      <c r="C17" s="324"/>
      <c r="D17" s="217"/>
      <c r="E17" s="324"/>
      <c r="F17" s="217"/>
      <c r="G17" s="324"/>
      <c r="H17" s="217"/>
      <c r="I17" s="220"/>
      <c r="J17" s="220"/>
      <c r="K17" s="223"/>
      <c r="L17" s="217"/>
      <c r="M17" s="220"/>
      <c r="N17" s="226"/>
      <c r="O17" s="217"/>
      <c r="P17" s="226"/>
      <c r="Q17" s="217"/>
      <c r="R17" s="226"/>
      <c r="S17" s="217"/>
      <c r="T17" s="226"/>
      <c r="U17" s="217"/>
      <c r="V17" s="229"/>
      <c r="W17" s="2"/>
      <c r="X17" s="223"/>
      <c r="Y17" s="217"/>
      <c r="Z17" s="226"/>
      <c r="AA17" s="217"/>
      <c r="AB17" s="226"/>
      <c r="AC17" s="217"/>
      <c r="AD17" s="226"/>
      <c r="AE17" s="217"/>
      <c r="AF17" s="220"/>
      <c r="AG17" s="220"/>
      <c r="AH17" s="223"/>
      <c r="AI17" s="217"/>
      <c r="AJ17" s="220"/>
      <c r="AK17" s="226"/>
      <c r="AL17" s="217"/>
      <c r="AM17" s="226"/>
      <c r="AN17" s="217"/>
      <c r="AO17" s="226"/>
      <c r="AP17" s="217"/>
      <c r="AQ17" s="226"/>
      <c r="AR17" s="217"/>
      <c r="AS17" s="399"/>
    </row>
    <row r="18" spans="1:45" ht="12.75" customHeight="1" thickBot="1">
      <c r="A18" s="325"/>
      <c r="B18" s="218"/>
      <c r="C18" s="325"/>
      <c r="D18" s="218"/>
      <c r="E18" s="325"/>
      <c r="F18" s="218"/>
      <c r="G18" s="325"/>
      <c r="H18" s="218"/>
      <c r="I18" s="221"/>
      <c r="J18" s="221"/>
      <c r="K18" s="224"/>
      <c r="L18" s="218"/>
      <c r="M18" s="221"/>
      <c r="N18" s="227"/>
      <c r="O18" s="218"/>
      <c r="P18" s="227"/>
      <c r="Q18" s="218"/>
      <c r="R18" s="227"/>
      <c r="S18" s="218"/>
      <c r="T18" s="227"/>
      <c r="U18" s="218"/>
      <c r="V18" s="230"/>
      <c r="W18" s="2"/>
      <c r="X18" s="224"/>
      <c r="Y18" s="218"/>
      <c r="Z18" s="227"/>
      <c r="AA18" s="218"/>
      <c r="AB18" s="227"/>
      <c r="AC18" s="218"/>
      <c r="AD18" s="227"/>
      <c r="AE18" s="218"/>
      <c r="AF18" s="221"/>
      <c r="AG18" s="221"/>
      <c r="AH18" s="224"/>
      <c r="AI18" s="218"/>
      <c r="AJ18" s="221"/>
      <c r="AK18" s="227"/>
      <c r="AL18" s="218"/>
      <c r="AM18" s="227"/>
      <c r="AN18" s="218"/>
      <c r="AO18" s="227"/>
      <c r="AP18" s="218"/>
      <c r="AQ18" s="227"/>
      <c r="AR18" s="218"/>
      <c r="AS18" s="400"/>
    </row>
    <row r="19" spans="1:45" s="7" customFormat="1" ht="12.75" customHeight="1">
      <c r="A19" s="326"/>
      <c r="B19" s="327"/>
      <c r="C19" s="328"/>
      <c r="D19" s="327"/>
      <c r="E19" s="328"/>
      <c r="F19" s="327"/>
      <c r="G19" s="328"/>
      <c r="H19" s="327"/>
      <c r="I19" s="4"/>
      <c r="J19" s="5"/>
      <c r="K19" s="328"/>
      <c r="L19" s="327"/>
      <c r="M19" s="4"/>
      <c r="N19" s="328"/>
      <c r="O19" s="327"/>
      <c r="P19" s="328"/>
      <c r="Q19" s="327"/>
      <c r="R19" s="328"/>
      <c r="S19" s="327"/>
      <c r="T19" s="328"/>
      <c r="U19" s="327"/>
      <c r="V19" s="4"/>
      <c r="W19" s="3"/>
      <c r="X19" s="328"/>
      <c r="Y19" s="327"/>
      <c r="Z19" s="328"/>
      <c r="AA19" s="327"/>
      <c r="AB19" s="328"/>
      <c r="AC19" s="327"/>
      <c r="AD19" s="328"/>
      <c r="AE19" s="327"/>
      <c r="AF19" s="4"/>
      <c r="AG19" s="6"/>
      <c r="AH19" s="328"/>
      <c r="AI19" s="327"/>
      <c r="AJ19" s="4"/>
      <c r="AK19" s="328"/>
      <c r="AL19" s="327"/>
      <c r="AM19" s="328"/>
      <c r="AN19" s="327"/>
      <c r="AO19" s="328"/>
      <c r="AP19" s="327"/>
      <c r="AQ19" s="328"/>
      <c r="AR19" s="327"/>
      <c r="AS19" s="155"/>
    </row>
    <row r="20" spans="1:45" s="7" customFormat="1" ht="12.75" customHeight="1">
      <c r="A20" s="365"/>
      <c r="B20" s="202"/>
      <c r="C20" s="403"/>
      <c r="D20" s="392"/>
      <c r="E20" s="361"/>
      <c r="F20" s="198"/>
      <c r="G20" s="361"/>
      <c r="H20" s="198"/>
      <c r="I20" s="39"/>
      <c r="J20" s="35"/>
      <c r="K20" s="344"/>
      <c r="L20" s="202"/>
      <c r="M20" s="8"/>
      <c r="N20" s="205"/>
      <c r="O20" s="202"/>
      <c r="P20" s="205"/>
      <c r="Q20" s="202"/>
      <c r="R20" s="205"/>
      <c r="S20" s="202"/>
      <c r="T20" s="205"/>
      <c r="U20" s="202"/>
      <c r="V20" s="45"/>
      <c r="W20" s="3"/>
      <c r="X20" s="365"/>
      <c r="Y20" s="202"/>
      <c r="Z20" s="404"/>
      <c r="AA20" s="392"/>
      <c r="AB20" s="361"/>
      <c r="AC20" s="198"/>
      <c r="AD20" s="361"/>
      <c r="AE20" s="198"/>
      <c r="AF20" s="39"/>
      <c r="AG20" s="35"/>
      <c r="AH20" s="344"/>
      <c r="AI20" s="202"/>
      <c r="AJ20" s="8"/>
      <c r="AK20" s="205"/>
      <c r="AL20" s="202"/>
      <c r="AM20" s="205"/>
      <c r="AN20" s="202"/>
      <c r="AO20" s="205"/>
      <c r="AP20" s="202"/>
      <c r="AQ20" s="205"/>
      <c r="AR20" s="202"/>
      <c r="AS20" s="156"/>
    </row>
    <row r="21" spans="1:45" s="7" customFormat="1" ht="12.75" customHeight="1">
      <c r="A21" s="365"/>
      <c r="B21" s="202"/>
      <c r="C21" s="403"/>
      <c r="D21" s="392"/>
      <c r="E21" s="197"/>
      <c r="F21" s="198"/>
      <c r="G21" s="197"/>
      <c r="H21" s="198"/>
      <c r="I21" s="39"/>
      <c r="J21" s="144">
        <f>'US68 RAMP C MASTER'!J21</f>
        <v>78493.4522</v>
      </c>
      <c r="K21" s="344">
        <f>'US68 RAMP C MASTER'!K21</f>
        <v>805.55</v>
      </c>
      <c r="L21" s="345"/>
      <c r="M21" s="38">
        <f>'US68 RAMP C MASTER'!M21</f>
        <v>16</v>
      </c>
      <c r="N21" s="197">
        <f>'US68 RAMP C MASTER'!N21</f>
        <v>0.016</v>
      </c>
      <c r="O21" s="198"/>
      <c r="P21" s="197">
        <f>'US68 RAMP C MASTER'!P21</f>
        <v>0.256</v>
      </c>
      <c r="Q21" s="198"/>
      <c r="R21" s="405" t="str">
        <f>'US68 RAMP C MASTER'!R21</f>
        <v>291:1</v>
      </c>
      <c r="S21" s="345"/>
      <c r="T21" s="344">
        <f>'US68 RAMP C MASTER'!T21</f>
        <v>805.8059999999999</v>
      </c>
      <c r="U21" s="345"/>
      <c r="V21" s="40" t="str">
        <f>'US68 RAMP C MASTER'!V21</f>
        <v>TS</v>
      </c>
      <c r="W21" s="3"/>
      <c r="X21" s="344"/>
      <c r="Y21" s="345"/>
      <c r="Z21" s="389"/>
      <c r="AA21" s="390"/>
      <c r="AB21" s="197"/>
      <c r="AC21" s="198"/>
      <c r="AD21" s="197"/>
      <c r="AE21" s="198"/>
      <c r="AF21" s="39"/>
      <c r="AG21" s="154">
        <f>'US68 RAMP C MASTER'!J61</f>
        <v>79400</v>
      </c>
      <c r="AH21" s="344">
        <f>'US68 RAMP C MASTER'!K61</f>
        <v>816.02269</v>
      </c>
      <c r="AI21" s="345"/>
      <c r="AJ21" s="38">
        <f>'US68 RAMP C MASTER'!M61</f>
        <v>16</v>
      </c>
      <c r="AK21" s="197">
        <f>'US68 RAMP C MASTER'!N61</f>
        <v>0.016</v>
      </c>
      <c r="AL21" s="198"/>
      <c r="AM21" s="197">
        <f>'US68 RAMP C MASTER'!P61</f>
        <v>0.256</v>
      </c>
      <c r="AN21" s="198"/>
      <c r="AO21" s="401">
        <f>'US68 RAMP C MASTER'!R61</f>
        <v>0</v>
      </c>
      <c r="AP21" s="402"/>
      <c r="AQ21" s="344">
        <f>'US68 RAMP C MASTER'!T61</f>
        <v>816.27869</v>
      </c>
      <c r="AR21" s="345"/>
      <c r="AS21" s="157">
        <f>'US68 RAMP C MASTER'!V61</f>
        <v>0</v>
      </c>
    </row>
    <row r="22" spans="1:45" s="7" customFormat="1" ht="12.75" customHeight="1">
      <c r="A22" s="365"/>
      <c r="B22" s="202"/>
      <c r="C22" s="403"/>
      <c r="D22" s="392"/>
      <c r="E22" s="361"/>
      <c r="F22" s="198"/>
      <c r="G22" s="361"/>
      <c r="H22" s="198"/>
      <c r="I22" s="39"/>
      <c r="J22" s="154">
        <f>'US68 RAMP C MASTER'!J22</f>
        <v>78500</v>
      </c>
      <c r="K22" s="344">
        <f>'US68 RAMP C MASTER'!K22</f>
        <v>805.4700899999999</v>
      </c>
      <c r="L22" s="345"/>
      <c r="M22" s="38">
        <f>'US68 RAMP C MASTER'!M22</f>
        <v>16</v>
      </c>
      <c r="N22" s="197">
        <f>'US68 RAMP C MASTER'!N22</f>
        <v>0.01740777700000006</v>
      </c>
      <c r="O22" s="198"/>
      <c r="P22" s="197">
        <f>'US68 RAMP C MASTER'!P22</f>
        <v>0.278524432000001</v>
      </c>
      <c r="Q22" s="198"/>
      <c r="R22" s="405" t="str">
        <f>'US68 RAMP C MASTER'!R22</f>
        <v>291:1</v>
      </c>
      <c r="S22" s="345"/>
      <c r="T22" s="344">
        <f>'US68 RAMP C MASTER'!T22</f>
        <v>805.748614432</v>
      </c>
      <c r="U22" s="345"/>
      <c r="V22" s="40">
        <f>'US68 RAMP C MASTER'!V22</f>
        <v>0</v>
      </c>
      <c r="W22" s="3"/>
      <c r="X22" s="365"/>
      <c r="Y22" s="202"/>
      <c r="Z22" s="404"/>
      <c r="AA22" s="392"/>
      <c r="AB22" s="361"/>
      <c r="AC22" s="198"/>
      <c r="AD22" s="361"/>
      <c r="AE22" s="198"/>
      <c r="AF22" s="39"/>
      <c r="AG22" s="154">
        <f>'US68 RAMP C MASTER'!J62</f>
        <v>79425</v>
      </c>
      <c r="AH22" s="344">
        <f>'US68 RAMP C MASTER'!K62</f>
        <v>816.957265</v>
      </c>
      <c r="AI22" s="345"/>
      <c r="AJ22" s="38">
        <f>'US68 RAMP C MASTER'!M62</f>
        <v>16</v>
      </c>
      <c r="AK22" s="197">
        <f>'US68 RAMP C MASTER'!N62</f>
        <v>0.016</v>
      </c>
      <c r="AL22" s="198"/>
      <c r="AM22" s="197">
        <f>'US68 RAMP C MASTER'!P62</f>
        <v>0.256</v>
      </c>
      <c r="AN22" s="198"/>
      <c r="AO22" s="401">
        <f>'US68 RAMP C MASTER'!R62</f>
        <v>0</v>
      </c>
      <c r="AP22" s="402"/>
      <c r="AQ22" s="344">
        <f>'US68 RAMP C MASTER'!T62</f>
        <v>817.213265</v>
      </c>
      <c r="AR22" s="345"/>
      <c r="AS22" s="157">
        <f>'US68 RAMP C MASTER'!V62</f>
        <v>0</v>
      </c>
    </row>
    <row r="23" spans="1:45" s="7" customFormat="1" ht="12.75" customHeight="1">
      <c r="A23" s="365"/>
      <c r="B23" s="202"/>
      <c r="C23" s="403"/>
      <c r="D23" s="392"/>
      <c r="E23" s="361"/>
      <c r="F23" s="198"/>
      <c r="G23" s="361"/>
      <c r="H23" s="198"/>
      <c r="I23" s="39"/>
      <c r="J23" s="154">
        <f>'US68 RAMP C MASTER'!J23</f>
        <v>78525</v>
      </c>
      <c r="K23" s="344">
        <f>'US68 RAMP C MASTER'!K23</f>
        <v>805.1734656250001</v>
      </c>
      <c r="L23" s="345"/>
      <c r="M23" s="38">
        <f>'US68 RAMP C MASTER'!M23</f>
        <v>16</v>
      </c>
      <c r="N23" s="197">
        <f>'US68 RAMP C MASTER'!N23</f>
        <v>0.02278277700000006</v>
      </c>
      <c r="O23" s="198"/>
      <c r="P23" s="197">
        <f>'US68 RAMP C MASTER'!P23</f>
        <v>0.36452443200000095</v>
      </c>
      <c r="Q23" s="198"/>
      <c r="R23" s="405" t="str">
        <f>'US68 RAMP C MASTER'!R23</f>
        <v>291:1</v>
      </c>
      <c r="S23" s="345"/>
      <c r="T23" s="344">
        <f>'US68 RAMP C MASTER'!T23</f>
        <v>805.5379900570001</v>
      </c>
      <c r="U23" s="345"/>
      <c r="V23" s="40">
        <f>'US68 RAMP C MASTER'!V23</f>
        <v>0</v>
      </c>
      <c r="W23" s="3"/>
      <c r="X23" s="365"/>
      <c r="Y23" s="202"/>
      <c r="Z23" s="404"/>
      <c r="AA23" s="392"/>
      <c r="AB23" s="361"/>
      <c r="AC23" s="198"/>
      <c r="AD23" s="361"/>
      <c r="AE23" s="198"/>
      <c r="AF23" s="39"/>
      <c r="AG23" s="154">
        <f>'US68 RAMP C MASTER'!J63</f>
        <v>79450</v>
      </c>
      <c r="AH23" s="344">
        <f>'US68 RAMP C MASTER'!K63</f>
        <v>817.89184</v>
      </c>
      <c r="AI23" s="345"/>
      <c r="AJ23" s="38">
        <f>'US68 RAMP C MASTER'!M63</f>
        <v>16</v>
      </c>
      <c r="AK23" s="197">
        <f>'US68 RAMP C MASTER'!N63</f>
        <v>0.016</v>
      </c>
      <c r="AL23" s="198"/>
      <c r="AM23" s="197">
        <f>'US68 RAMP C MASTER'!P63</f>
        <v>0.256</v>
      </c>
      <c r="AN23" s="198"/>
      <c r="AO23" s="401">
        <f>'US68 RAMP C MASTER'!R63</f>
        <v>0</v>
      </c>
      <c r="AP23" s="402"/>
      <c r="AQ23" s="344">
        <f>'US68 RAMP C MASTER'!T63</f>
        <v>818.14784</v>
      </c>
      <c r="AR23" s="345"/>
      <c r="AS23" s="157">
        <f>'US68 RAMP C MASTER'!V63</f>
        <v>0</v>
      </c>
    </row>
    <row r="24" spans="1:45" s="7" customFormat="1" ht="12.75" customHeight="1">
      <c r="A24" s="365"/>
      <c r="B24" s="202"/>
      <c r="C24" s="403"/>
      <c r="D24" s="392"/>
      <c r="E24" s="361"/>
      <c r="F24" s="198"/>
      <c r="G24" s="361"/>
      <c r="H24" s="198"/>
      <c r="I24" s="39"/>
      <c r="J24" s="154">
        <f>'US68 RAMP C MASTER'!J24</f>
        <v>78550</v>
      </c>
      <c r="K24" s="344">
        <f>'US68 RAMP C MASTER'!K24</f>
        <v>804.8935625</v>
      </c>
      <c r="L24" s="345"/>
      <c r="M24" s="38">
        <f>'US68 RAMP C MASTER'!M24</f>
        <v>16</v>
      </c>
      <c r="N24" s="197">
        <f>'US68 RAMP C MASTER'!N24</f>
        <v>0.02815777700000006</v>
      </c>
      <c r="O24" s="198"/>
      <c r="P24" s="197">
        <f>'US68 RAMP C MASTER'!P24</f>
        <v>0.450524432000001</v>
      </c>
      <c r="Q24" s="198"/>
      <c r="R24" s="405" t="str">
        <f>'US68 RAMP C MASTER'!R24</f>
        <v>291:1</v>
      </c>
      <c r="S24" s="345"/>
      <c r="T24" s="344">
        <f>'US68 RAMP C MASTER'!T24</f>
        <v>805.344086932</v>
      </c>
      <c r="U24" s="345"/>
      <c r="V24" s="40">
        <f>'US68 RAMP C MASTER'!V24</f>
        <v>0</v>
      </c>
      <c r="W24" s="3"/>
      <c r="X24" s="365"/>
      <c r="Y24" s="202"/>
      <c r="Z24" s="404"/>
      <c r="AA24" s="392"/>
      <c r="AB24" s="361"/>
      <c r="AC24" s="198"/>
      <c r="AD24" s="361"/>
      <c r="AE24" s="198"/>
      <c r="AF24" s="39"/>
      <c r="AG24" s="153">
        <f>'US68 RAMP C MASTER'!J64</f>
        <v>79457.2</v>
      </c>
      <c r="AH24" s="344">
        <f>'US68 RAMP C MASTER'!K64</f>
        <v>818.1609976</v>
      </c>
      <c r="AI24" s="345"/>
      <c r="AJ24" s="38">
        <f>'US68 RAMP C MASTER'!M64</f>
        <v>16</v>
      </c>
      <c r="AK24" s="197">
        <f>'US68 RAMP C MASTER'!N64</f>
        <v>0.016</v>
      </c>
      <c r="AL24" s="198"/>
      <c r="AM24" s="197">
        <f>'US68 RAMP C MASTER'!P64</f>
        <v>0.256</v>
      </c>
      <c r="AN24" s="198"/>
      <c r="AO24" s="401" t="str">
        <f>'US68 RAMP C MASTER'!R64</f>
        <v>185:1</v>
      </c>
      <c r="AP24" s="402"/>
      <c r="AQ24" s="344">
        <f>'US68 RAMP C MASTER'!T64</f>
        <v>818.4169976</v>
      </c>
      <c r="AR24" s="345"/>
      <c r="AS24" s="157">
        <f>'US68 RAMP C MASTER'!V64</f>
        <v>0</v>
      </c>
    </row>
    <row r="25" spans="1:45" s="7" customFormat="1" ht="12.75" customHeight="1">
      <c r="A25" s="365"/>
      <c r="B25" s="202"/>
      <c r="C25" s="403"/>
      <c r="D25" s="392"/>
      <c r="E25" s="361"/>
      <c r="F25" s="198"/>
      <c r="G25" s="361"/>
      <c r="H25" s="198"/>
      <c r="I25" s="39"/>
      <c r="J25" s="154">
        <f>'US68 RAMP C MASTER'!J25</f>
        <v>78575</v>
      </c>
      <c r="K25" s="344">
        <f>'US68 RAMP C MASTER'!K25</f>
        <v>804.630390625</v>
      </c>
      <c r="L25" s="345"/>
      <c r="M25" s="38">
        <f>'US68 RAMP C MASTER'!M25</f>
        <v>16</v>
      </c>
      <c r="N25" s="197">
        <f>'US68 RAMP C MASTER'!N25</f>
        <v>0.033532777000000055</v>
      </c>
      <c r="O25" s="198"/>
      <c r="P25" s="197">
        <f>'US68 RAMP C MASTER'!P25</f>
        <v>0.5365244320000009</v>
      </c>
      <c r="Q25" s="198"/>
      <c r="R25" s="405" t="str">
        <f>'US68 RAMP C MASTER'!R25</f>
        <v>291:1</v>
      </c>
      <c r="S25" s="345"/>
      <c r="T25" s="344">
        <f>'US68 RAMP C MASTER'!T25</f>
        <v>805.166915057</v>
      </c>
      <c r="U25" s="345"/>
      <c r="V25" s="40">
        <f>'US68 RAMP C MASTER'!V25</f>
        <v>0</v>
      </c>
      <c r="W25" s="3"/>
      <c r="X25" s="365"/>
      <c r="Y25" s="202"/>
      <c r="Z25" s="404"/>
      <c r="AA25" s="392"/>
      <c r="AB25" s="361"/>
      <c r="AC25" s="198"/>
      <c r="AD25" s="361"/>
      <c r="AE25" s="198"/>
      <c r="AF25" s="39"/>
      <c r="AG25" s="154">
        <f>'US68 RAMP C MASTER'!J65</f>
        <v>79475</v>
      </c>
      <c r="AH25" s="344">
        <f>'US68 RAMP C MASTER'!K65</f>
        <v>818.826415</v>
      </c>
      <c r="AI25" s="345"/>
      <c r="AJ25" s="38">
        <f>'US68 RAMP C MASTER'!M65</f>
        <v>16</v>
      </c>
      <c r="AK25" s="197">
        <f>'US68 RAMP C MASTER'!N65</f>
        <v>0.00999982258493665</v>
      </c>
      <c r="AL25" s="198"/>
      <c r="AM25" s="197">
        <f>'US68 RAMP C MASTER'!P65</f>
        <v>0.1599971613589864</v>
      </c>
      <c r="AN25" s="198"/>
      <c r="AO25" s="401" t="str">
        <f>'US68 RAMP C MASTER'!R65</f>
        <v>185:1</v>
      </c>
      <c r="AP25" s="402"/>
      <c r="AQ25" s="344">
        <f>'US68 RAMP C MASTER'!T65</f>
        <v>818.986412161359</v>
      </c>
      <c r="AR25" s="345"/>
      <c r="AS25" s="157">
        <f>'US68 RAMP C MASTER'!V65</f>
        <v>0</v>
      </c>
    </row>
    <row r="26" spans="1:45" s="7" customFormat="1" ht="12.75" customHeight="1">
      <c r="A26" s="365"/>
      <c r="B26" s="202"/>
      <c r="C26" s="403"/>
      <c r="D26" s="392"/>
      <c r="E26" s="361"/>
      <c r="F26" s="198"/>
      <c r="G26" s="361"/>
      <c r="H26" s="198"/>
      <c r="I26" s="39"/>
      <c r="J26" s="154">
        <f>'US68 RAMP C MASTER'!J26</f>
        <v>78600</v>
      </c>
      <c r="K26" s="344">
        <f>'US68 RAMP C MASTER'!K26</f>
        <v>804.38395</v>
      </c>
      <c r="L26" s="345"/>
      <c r="M26" s="38">
        <f>'US68 RAMP C MASTER'!M26</f>
        <v>16</v>
      </c>
      <c r="N26" s="197">
        <f>'US68 RAMP C MASTER'!N26</f>
        <v>0.03890777700000006</v>
      </c>
      <c r="O26" s="198"/>
      <c r="P26" s="197">
        <f>'US68 RAMP C MASTER'!P26</f>
        <v>0.622524432000001</v>
      </c>
      <c r="Q26" s="198"/>
      <c r="R26" s="405" t="str">
        <f>'US68 RAMP C MASTER'!R26</f>
        <v>291:1</v>
      </c>
      <c r="S26" s="345"/>
      <c r="T26" s="344">
        <f>'US68 RAMP C MASTER'!T26</f>
        <v>805.006474432</v>
      </c>
      <c r="U26" s="345"/>
      <c r="V26" s="40">
        <f>'US68 RAMP C MASTER'!V26</f>
        <v>0</v>
      </c>
      <c r="W26" s="3"/>
      <c r="X26" s="365"/>
      <c r="Y26" s="202"/>
      <c r="Z26" s="404"/>
      <c r="AA26" s="392"/>
      <c r="AB26" s="361"/>
      <c r="AC26" s="198"/>
      <c r="AD26" s="361"/>
      <c r="AE26" s="198"/>
      <c r="AF26" s="39"/>
      <c r="AG26" s="154">
        <f>'US68 RAMP C MASTER'!J66</f>
        <v>79500</v>
      </c>
      <c r="AH26" s="344">
        <f>'US68 RAMP C MASTER'!K66</f>
        <v>819.76099</v>
      </c>
      <c r="AI26" s="345"/>
      <c r="AJ26" s="38">
        <f>'US68 RAMP C MASTER'!M66</f>
        <v>16</v>
      </c>
      <c r="AK26" s="197">
        <f>'US68 RAMP C MASTER'!N66</f>
        <v>0.001572607114343436</v>
      </c>
      <c r="AL26" s="198"/>
      <c r="AM26" s="197">
        <f>'US68 RAMP C MASTER'!P66</f>
        <v>0.025161713829494975</v>
      </c>
      <c r="AN26" s="198"/>
      <c r="AO26" s="401" t="str">
        <f>'US68 RAMP C MASTER'!R66</f>
        <v>185:1</v>
      </c>
      <c r="AP26" s="402"/>
      <c r="AQ26" s="344">
        <f>'US68 RAMP C MASTER'!T66</f>
        <v>819.7861517138294</v>
      </c>
      <c r="AR26" s="345"/>
      <c r="AS26" s="157">
        <f>'US68 RAMP C MASTER'!V66</f>
        <v>0</v>
      </c>
    </row>
    <row r="27" spans="1:45" s="7" customFormat="1" ht="12.75" customHeight="1">
      <c r="A27" s="365"/>
      <c r="B27" s="202"/>
      <c r="C27" s="403"/>
      <c r="D27" s="392"/>
      <c r="E27" s="361"/>
      <c r="F27" s="198"/>
      <c r="G27" s="361"/>
      <c r="H27" s="198"/>
      <c r="I27" s="39"/>
      <c r="J27" s="154">
        <f>'US68 RAMP C MASTER'!J27</f>
        <v>78625</v>
      </c>
      <c r="K27" s="344">
        <f>'US68 RAMP C MASTER'!K27</f>
        <v>804.154240625</v>
      </c>
      <c r="L27" s="345"/>
      <c r="M27" s="38">
        <f>'US68 RAMP C MASTER'!M27</f>
        <v>16</v>
      </c>
      <c r="N27" s="197">
        <f>'US68 RAMP C MASTER'!N27</f>
        <v>0.044282777000000065</v>
      </c>
      <c r="O27" s="198"/>
      <c r="P27" s="197">
        <f>'US68 RAMP C MASTER'!P27</f>
        <v>0.708524432000001</v>
      </c>
      <c r="Q27" s="198"/>
      <c r="R27" s="405" t="str">
        <f>'US68 RAMP C MASTER'!R27</f>
        <v>291:1</v>
      </c>
      <c r="S27" s="345"/>
      <c r="T27" s="344">
        <f>'US68 RAMP C MASTER'!T27</f>
        <v>804.862765057</v>
      </c>
      <c r="U27" s="345"/>
      <c r="V27" s="40">
        <f>'US68 RAMP C MASTER'!V27</f>
        <v>0</v>
      </c>
      <c r="W27" s="3"/>
      <c r="X27" s="365"/>
      <c r="Y27" s="202"/>
      <c r="Z27" s="404"/>
      <c r="AA27" s="392"/>
      <c r="AB27" s="361"/>
      <c r="AC27" s="198"/>
      <c r="AD27" s="361"/>
      <c r="AE27" s="198"/>
      <c r="AF27" s="39"/>
      <c r="AG27" s="153">
        <f>'US68 RAMP C MASTER'!J67</f>
        <v>79504.67</v>
      </c>
      <c r="AH27" s="344">
        <f>'US68 RAMP C MASTER'!K67</f>
        <v>815.82</v>
      </c>
      <c r="AI27" s="345"/>
      <c r="AJ27" s="38">
        <f>'US68 RAMP C MASTER'!M67</f>
        <v>16</v>
      </c>
      <c r="AK27" s="197">
        <f>'US68 RAMP C MASTER'!N67</f>
        <v>-1.5967355627873048E-06</v>
      </c>
      <c r="AL27" s="198"/>
      <c r="AM27" s="197">
        <f>'US68 RAMP C MASTER'!P67</f>
        <v>-2.5547769004596876E-05</v>
      </c>
      <c r="AN27" s="198"/>
      <c r="AO27" s="401" t="str">
        <f>'US68 RAMP C MASTER'!R67</f>
        <v>185:1</v>
      </c>
      <c r="AP27" s="402"/>
      <c r="AQ27" s="344">
        <f>'US68 RAMP C MASTER'!T67</f>
        <v>815.819974452231</v>
      </c>
      <c r="AR27" s="345"/>
      <c r="AS27" s="157">
        <f>'US68 RAMP C MASTER'!V67</f>
        <v>0</v>
      </c>
    </row>
    <row r="28" spans="1:45" s="7" customFormat="1" ht="12.75" customHeight="1">
      <c r="A28" s="365"/>
      <c r="B28" s="202"/>
      <c r="C28" s="403"/>
      <c r="D28" s="392"/>
      <c r="E28" s="361"/>
      <c r="F28" s="198"/>
      <c r="G28" s="361"/>
      <c r="H28" s="198"/>
      <c r="I28" s="39"/>
      <c r="J28" s="154">
        <f>'US68 RAMP C MASTER'!J28</f>
        <v>78650</v>
      </c>
      <c r="K28" s="344">
        <f>'US68 RAMP C MASTER'!K28</f>
        <v>803.9412625</v>
      </c>
      <c r="L28" s="345"/>
      <c r="M28" s="38">
        <f>'US68 RAMP C MASTER'!M28</f>
        <v>16</v>
      </c>
      <c r="N28" s="197">
        <f>'US68 RAMP C MASTER'!N28</f>
        <v>0.04965777700000006</v>
      </c>
      <c r="O28" s="198"/>
      <c r="P28" s="197">
        <f>'US68 RAMP C MASTER'!P28</f>
        <v>0.794524432000001</v>
      </c>
      <c r="Q28" s="198"/>
      <c r="R28" s="405" t="str">
        <f>'US68 RAMP C MASTER'!R28</f>
        <v>291:1</v>
      </c>
      <c r="S28" s="345"/>
      <c r="T28" s="344">
        <f>'US68 RAMP C MASTER'!T28</f>
        <v>804.735786932</v>
      </c>
      <c r="U28" s="345"/>
      <c r="V28" s="40">
        <f>'US68 RAMP C MASTER'!V28</f>
        <v>0</v>
      </c>
      <c r="W28" s="3"/>
      <c r="X28" s="365"/>
      <c r="Y28" s="202"/>
      <c r="Z28" s="404"/>
      <c r="AA28" s="392"/>
      <c r="AB28" s="361"/>
      <c r="AC28" s="198"/>
      <c r="AD28" s="361"/>
      <c r="AE28" s="198"/>
      <c r="AF28" s="39"/>
      <c r="AG28" s="153">
        <f>'US68 RAMP C MASTER'!J68</f>
        <v>79510</v>
      </c>
      <c r="AH28" s="344">
        <f>'US68 RAMP C MASTER'!K68</f>
        <v>820.13482</v>
      </c>
      <c r="AI28" s="345"/>
      <c r="AJ28" s="38">
        <f>'US68 RAMP C MASTER'!M68</f>
        <v>17</v>
      </c>
      <c r="AK28" s="197">
        <f>'US68 RAMP C MASTER'!N68</f>
        <v>-0.0017982790738938492</v>
      </c>
      <c r="AL28" s="198"/>
      <c r="AM28" s="197">
        <f>'US68 RAMP C MASTER'!P68</f>
        <v>-0.030570744256195437</v>
      </c>
      <c r="AN28" s="198"/>
      <c r="AO28" s="401" t="str">
        <f>'US68 RAMP C MASTER'!R68</f>
        <v>185:1</v>
      </c>
      <c r="AP28" s="402"/>
      <c r="AQ28" s="344">
        <f>'US68 RAMP C MASTER'!T68</f>
        <v>820.1042492557438</v>
      </c>
      <c r="AR28" s="345"/>
      <c r="AS28" s="157">
        <f>'US68 RAMP C MASTER'!V68</f>
        <v>0</v>
      </c>
    </row>
    <row r="29" spans="1:45" s="7" customFormat="1" ht="12.75" customHeight="1">
      <c r="A29" s="365"/>
      <c r="B29" s="202"/>
      <c r="C29" s="403"/>
      <c r="D29" s="392"/>
      <c r="E29" s="361"/>
      <c r="F29" s="198"/>
      <c r="G29" s="361"/>
      <c r="H29" s="198"/>
      <c r="I29" s="39"/>
      <c r="J29" s="154">
        <f>'US68 RAMP C MASTER'!J29</f>
        <v>78675</v>
      </c>
      <c r="K29" s="344">
        <f>'US68 RAMP C MASTER'!K29</f>
        <v>803.7450156250001</v>
      </c>
      <c r="L29" s="345"/>
      <c r="M29" s="38">
        <f>'US68 RAMP C MASTER'!M29</f>
        <v>16</v>
      </c>
      <c r="N29" s="197">
        <f>'US68 RAMP C MASTER'!N29</f>
        <v>0.05503277700000006</v>
      </c>
      <c r="O29" s="198"/>
      <c r="P29" s="197">
        <f>'US68 RAMP C MASTER'!P29</f>
        <v>0.880524432000001</v>
      </c>
      <c r="Q29" s="198"/>
      <c r="R29" s="405" t="str">
        <f>'US68 RAMP C MASTER'!R29</f>
        <v>291:1</v>
      </c>
      <c r="S29" s="345"/>
      <c r="T29" s="344">
        <f>'US68 RAMP C MASTER'!T29</f>
        <v>804.6255400570001</v>
      </c>
      <c r="U29" s="345"/>
      <c r="V29" s="40">
        <f>'US68 RAMP C MASTER'!V29</f>
        <v>0</v>
      </c>
      <c r="W29" s="3"/>
      <c r="X29" s="365"/>
      <c r="Y29" s="202"/>
      <c r="Z29" s="404"/>
      <c r="AA29" s="392"/>
      <c r="AB29" s="361"/>
      <c r="AC29" s="198"/>
      <c r="AD29" s="361"/>
      <c r="AE29" s="198"/>
      <c r="AF29" s="39"/>
      <c r="AG29" s="154">
        <f>'US68 RAMP C MASTER'!J69</f>
        <v>79525</v>
      </c>
      <c r="AH29" s="344">
        <f>'US68 RAMP C MASTER'!K69</f>
        <v>820.6838003320313</v>
      </c>
      <c r="AI29" s="345"/>
      <c r="AJ29" s="38">
        <f>'US68 RAMP C MASTER'!M69</f>
        <v>16</v>
      </c>
      <c r="AK29" s="197">
        <f>'US68 RAMP C MASTER'!N69</f>
        <v>-0.006854608356249778</v>
      </c>
      <c r="AL29" s="198"/>
      <c r="AM29" s="197">
        <f>'US68 RAMP C MASTER'!P69</f>
        <v>-0.10967373369999645</v>
      </c>
      <c r="AN29" s="198"/>
      <c r="AO29" s="401" t="str">
        <f>'US68 RAMP C MASTER'!R69</f>
        <v>185:1</v>
      </c>
      <c r="AP29" s="402"/>
      <c r="AQ29" s="344">
        <f>'US68 RAMP C MASTER'!T69</f>
        <v>820.5741265983313</v>
      </c>
      <c r="AR29" s="345"/>
      <c r="AS29" s="157">
        <f>'US68 RAMP C MASTER'!V69</f>
        <v>0</v>
      </c>
    </row>
    <row r="30" spans="1:45" s="7" customFormat="1" ht="12.75" customHeight="1">
      <c r="A30" s="365"/>
      <c r="B30" s="202"/>
      <c r="C30" s="403"/>
      <c r="D30" s="392"/>
      <c r="E30" s="361"/>
      <c r="F30" s="198"/>
      <c r="G30" s="361"/>
      <c r="H30" s="198"/>
      <c r="I30" s="39"/>
      <c r="J30" s="153">
        <f>'US68 RAMP C MASTER'!J30</f>
        <v>78693.4522</v>
      </c>
      <c r="K30" s="344">
        <f>'US68 RAMP C MASTER'!K30</f>
        <v>803.6109001030716</v>
      </c>
      <c r="L30" s="345"/>
      <c r="M30" s="38">
        <f>'US68 RAMP C MASTER'!M30</f>
        <v>16</v>
      </c>
      <c r="N30" s="197">
        <f>'US68 RAMP C MASTER'!N30</f>
        <v>0.059</v>
      </c>
      <c r="O30" s="198"/>
      <c r="P30" s="197">
        <f>'US68 RAMP C MASTER'!P30</f>
        <v>0.944</v>
      </c>
      <c r="Q30" s="198"/>
      <c r="R30" s="405" t="str">
        <f>'US68 RAMP C MASTER'!R30</f>
        <v>291:1</v>
      </c>
      <c r="S30" s="345"/>
      <c r="T30" s="344">
        <f>'US68 RAMP C MASTER'!T30</f>
        <v>804.5549001030715</v>
      </c>
      <c r="U30" s="345"/>
      <c r="V30" s="40" t="str">
        <f>'US68 RAMP C MASTER'!V30</f>
        <v>SC / FS</v>
      </c>
      <c r="W30" s="3"/>
      <c r="X30" s="365"/>
      <c r="Y30" s="202"/>
      <c r="Z30" s="404"/>
      <c r="AA30" s="392"/>
      <c r="AB30" s="361"/>
      <c r="AC30" s="198"/>
      <c r="AD30" s="361"/>
      <c r="AE30" s="198"/>
      <c r="AF30" s="39"/>
      <c r="AG30" s="154">
        <f>'US68 RAMP C MASTER'!J70</f>
        <v>79550</v>
      </c>
      <c r="AH30" s="344">
        <f>'US68 RAMP C MASTER'!K70</f>
        <v>821.54599125</v>
      </c>
      <c r="AI30" s="345"/>
      <c r="AJ30" s="38">
        <f>'US68 RAMP C MASTER'!M70</f>
        <v>16</v>
      </c>
      <c r="AK30" s="197">
        <f>'US68 RAMP C MASTER'!N70</f>
        <v>-0.01528182382684299</v>
      </c>
      <c r="AL30" s="198"/>
      <c r="AM30" s="197">
        <f>'US68 RAMP C MASTER'!P70</f>
        <v>-0.24450918122948784</v>
      </c>
      <c r="AN30" s="198"/>
      <c r="AO30" s="401" t="str">
        <f>'US68 RAMP C MASTER'!R70</f>
        <v>185:1</v>
      </c>
      <c r="AP30" s="402"/>
      <c r="AQ30" s="344">
        <f>'US68 RAMP C MASTER'!T70</f>
        <v>821.3014820687706</v>
      </c>
      <c r="AR30" s="345"/>
      <c r="AS30" s="157">
        <f>'US68 RAMP C MASTER'!V70</f>
        <v>0</v>
      </c>
    </row>
    <row r="31" spans="1:45" s="7" customFormat="1" ht="12.75" customHeight="1">
      <c r="A31" s="365"/>
      <c r="B31" s="202"/>
      <c r="C31" s="403"/>
      <c r="D31" s="392"/>
      <c r="E31" s="361"/>
      <c r="F31" s="198"/>
      <c r="G31" s="361"/>
      <c r="H31" s="198"/>
      <c r="I31" s="39"/>
      <c r="J31" s="154">
        <f>'US68 RAMP C MASTER'!J31</f>
        <v>78700</v>
      </c>
      <c r="K31" s="344">
        <f>'US68 RAMP C MASTER'!K31</f>
        <v>803.5654999999999</v>
      </c>
      <c r="L31" s="345"/>
      <c r="M31" s="38">
        <f>'US68 RAMP C MASTER'!M31</f>
        <v>16</v>
      </c>
      <c r="N31" s="197">
        <f>'US68 RAMP C MASTER'!N31</f>
        <v>0.059</v>
      </c>
      <c r="O31" s="198"/>
      <c r="P31" s="197">
        <f>'US68 RAMP C MASTER'!P31</f>
        <v>0.944</v>
      </c>
      <c r="Q31" s="198"/>
      <c r="R31" s="405">
        <f>'US68 RAMP C MASTER'!R31</f>
        <v>0</v>
      </c>
      <c r="S31" s="345"/>
      <c r="T31" s="344">
        <f>'US68 RAMP C MASTER'!T31</f>
        <v>804.5094999999999</v>
      </c>
      <c r="U31" s="345"/>
      <c r="V31" s="40">
        <f>'US68 RAMP C MASTER'!V31</f>
        <v>0</v>
      </c>
      <c r="W31" s="3"/>
      <c r="X31" s="365"/>
      <c r="Y31" s="202"/>
      <c r="Z31" s="404"/>
      <c r="AA31" s="392"/>
      <c r="AB31" s="361"/>
      <c r="AC31" s="198"/>
      <c r="AD31" s="361"/>
      <c r="AE31" s="198"/>
      <c r="AF31" s="39"/>
      <c r="AG31" s="153">
        <f>'US68 RAMP C MASTER'!J71</f>
        <v>79552.13</v>
      </c>
      <c r="AH31" s="344">
        <f>'US68 RAMP C MASTER'!K71</f>
        <v>821.6164078422402</v>
      </c>
      <c r="AI31" s="345"/>
      <c r="AJ31" s="38">
        <f>'US68 RAMP C MASTER'!M71</f>
        <v>16</v>
      </c>
      <c r="AK31" s="197">
        <f>'US68 RAMP C MASTER'!N71</f>
        <v>-0.0159998225849391</v>
      </c>
      <c r="AL31" s="198"/>
      <c r="AM31" s="197">
        <f>'US68 RAMP C MASTER'!P71</f>
        <v>-0.2559971613590256</v>
      </c>
      <c r="AN31" s="198"/>
      <c r="AO31" s="401" t="str">
        <f>'US68 RAMP C MASTER'!R71</f>
        <v>185:1</v>
      </c>
      <c r="AP31" s="402"/>
      <c r="AQ31" s="344">
        <f>'US68 RAMP C MASTER'!T71</f>
        <v>821.3604106808812</v>
      </c>
      <c r="AR31" s="345"/>
      <c r="AS31" s="157">
        <f>'US68 RAMP C MASTER'!V71</f>
        <v>0</v>
      </c>
    </row>
    <row r="32" spans="1:45" s="7" customFormat="1" ht="12.75" customHeight="1">
      <c r="A32" s="365"/>
      <c r="B32" s="202"/>
      <c r="C32" s="403"/>
      <c r="D32" s="392"/>
      <c r="E32" s="361"/>
      <c r="F32" s="198"/>
      <c r="G32" s="361"/>
      <c r="H32" s="198"/>
      <c r="I32" s="39"/>
      <c r="J32" s="154">
        <f>'US68 RAMP C MASTER'!J32</f>
        <v>78725</v>
      </c>
      <c r="K32" s="344">
        <f>'US68 RAMP C MASTER'!K32</f>
        <v>803.39435</v>
      </c>
      <c r="L32" s="345"/>
      <c r="M32" s="38">
        <f>'US68 RAMP C MASTER'!M32</f>
        <v>16</v>
      </c>
      <c r="N32" s="197">
        <f>'US68 RAMP C MASTER'!N32</f>
        <v>0.059</v>
      </c>
      <c r="O32" s="198"/>
      <c r="P32" s="197">
        <f>'US68 RAMP C MASTER'!P32</f>
        <v>0.944</v>
      </c>
      <c r="Q32" s="198"/>
      <c r="R32" s="405">
        <f>'US68 RAMP C MASTER'!R32</f>
        <v>0</v>
      </c>
      <c r="S32" s="345"/>
      <c r="T32" s="344">
        <f>'US68 RAMP C MASTER'!T32</f>
        <v>804.33835</v>
      </c>
      <c r="U32" s="345"/>
      <c r="V32" s="40">
        <f>'US68 RAMP C MASTER'!V32</f>
        <v>0</v>
      </c>
      <c r="W32" s="3"/>
      <c r="X32" s="365"/>
      <c r="Y32" s="202"/>
      <c r="Z32" s="404"/>
      <c r="AA32" s="392"/>
      <c r="AB32" s="361"/>
      <c r="AC32" s="198"/>
      <c r="AD32" s="361"/>
      <c r="AE32" s="198"/>
      <c r="AF32" s="39"/>
      <c r="AG32" s="154">
        <f>'US68 RAMP C MASTER'!J72</f>
        <v>79575</v>
      </c>
      <c r="AH32" s="344">
        <f>'US68 RAMP C MASTER'!K72</f>
        <v>822.3423784570313</v>
      </c>
      <c r="AI32" s="345"/>
      <c r="AJ32" s="38">
        <f>'US68 RAMP C MASTER'!M72</f>
        <v>16</v>
      </c>
      <c r="AK32" s="197">
        <f>'US68 RAMP C MASTER'!N72</f>
        <v>-0.02370903929743621</v>
      </c>
      <c r="AL32" s="198"/>
      <c r="AM32" s="197">
        <f>'US68 RAMP C MASTER'!P72</f>
        <v>-0.37934462875897934</v>
      </c>
      <c r="AN32" s="198"/>
      <c r="AO32" s="401" t="str">
        <f>'US68 RAMP C MASTER'!R72</f>
        <v>185:1</v>
      </c>
      <c r="AP32" s="402"/>
      <c r="AQ32" s="344">
        <f>'US68 RAMP C MASTER'!T72</f>
        <v>821.9630338282723</v>
      </c>
      <c r="AR32" s="345"/>
      <c r="AS32" s="157">
        <f>'US68 RAMP C MASTER'!V72</f>
        <v>0</v>
      </c>
    </row>
    <row r="33" spans="1:45" s="7" customFormat="1" ht="12.75" customHeight="1">
      <c r="A33" s="365"/>
      <c r="B33" s="202"/>
      <c r="C33" s="403"/>
      <c r="D33" s="392"/>
      <c r="E33" s="361"/>
      <c r="F33" s="198"/>
      <c r="G33" s="361"/>
      <c r="H33" s="198"/>
      <c r="I33" s="39"/>
      <c r="J33" s="154">
        <f>'US68 RAMP C MASTER'!J33</f>
        <v>78750</v>
      </c>
      <c r="K33" s="344">
        <f>'US68 RAMP C MASTER'!K33</f>
        <v>803.2232</v>
      </c>
      <c r="L33" s="345"/>
      <c r="M33" s="38">
        <f>'US68 RAMP C MASTER'!M33</f>
        <v>16</v>
      </c>
      <c r="N33" s="197">
        <f>'US68 RAMP C MASTER'!N33</f>
        <v>0.059</v>
      </c>
      <c r="O33" s="198"/>
      <c r="P33" s="197">
        <f>'US68 RAMP C MASTER'!P33</f>
        <v>0.944</v>
      </c>
      <c r="Q33" s="198"/>
      <c r="R33" s="405">
        <f>'US68 RAMP C MASTER'!R33</f>
        <v>0</v>
      </c>
      <c r="S33" s="345"/>
      <c r="T33" s="344">
        <f>'US68 RAMP C MASTER'!T33</f>
        <v>804.1672</v>
      </c>
      <c r="U33" s="345"/>
      <c r="V33" s="40">
        <f>'US68 RAMP C MASTER'!V33</f>
        <v>0</v>
      </c>
      <c r="W33" s="3"/>
      <c r="X33" s="365"/>
      <c r="Y33" s="202"/>
      <c r="Z33" s="404"/>
      <c r="AA33" s="392"/>
      <c r="AB33" s="361"/>
      <c r="AC33" s="198"/>
      <c r="AD33" s="361"/>
      <c r="AE33" s="198"/>
      <c r="AF33" s="39"/>
      <c r="AG33" s="154">
        <f>'US68 RAMP C MASTER'!J73</f>
        <v>79600</v>
      </c>
      <c r="AH33" s="344">
        <f>'US68 RAMP C MASTER'!K73</f>
        <v>823.072961953125</v>
      </c>
      <c r="AI33" s="345"/>
      <c r="AJ33" s="38">
        <f>'US68 RAMP C MASTER'!M73</f>
        <v>16</v>
      </c>
      <c r="AK33" s="197">
        <f>'US68 RAMP C MASTER'!N73</f>
        <v>-0.03213625476802942</v>
      </c>
      <c r="AL33" s="198"/>
      <c r="AM33" s="197">
        <f>'US68 RAMP C MASTER'!P73</f>
        <v>-0.5141800762884707</v>
      </c>
      <c r="AN33" s="198"/>
      <c r="AO33" s="401" t="str">
        <f>'US68 RAMP C MASTER'!R73</f>
        <v>185:1</v>
      </c>
      <c r="AP33" s="402"/>
      <c r="AQ33" s="344">
        <f>'US68 RAMP C MASTER'!T73</f>
        <v>822.5587818768365</v>
      </c>
      <c r="AR33" s="345"/>
      <c r="AS33" s="157">
        <f>'US68 RAMP C MASTER'!V73</f>
        <v>0</v>
      </c>
    </row>
    <row r="34" spans="1:45" s="7" customFormat="1" ht="12.75" customHeight="1">
      <c r="A34" s="365"/>
      <c r="B34" s="202"/>
      <c r="C34" s="403"/>
      <c r="D34" s="392"/>
      <c r="E34" s="361"/>
      <c r="F34" s="198"/>
      <c r="G34" s="361"/>
      <c r="H34" s="198"/>
      <c r="I34" s="39"/>
      <c r="J34" s="154">
        <f>'US68 RAMP C MASTER'!J34</f>
        <v>78775</v>
      </c>
      <c r="K34" s="344">
        <f>'US68 RAMP C MASTER'!K34</f>
        <v>803.0786299278847</v>
      </c>
      <c r="L34" s="345"/>
      <c r="M34" s="38">
        <f>'US68 RAMP C MASTER'!M34</f>
        <v>16</v>
      </c>
      <c r="N34" s="197">
        <f>'US68 RAMP C MASTER'!N34</f>
        <v>0.059</v>
      </c>
      <c r="O34" s="198"/>
      <c r="P34" s="197">
        <f>'US68 RAMP C MASTER'!P34</f>
        <v>0.944</v>
      </c>
      <c r="Q34" s="198"/>
      <c r="R34" s="405">
        <f>'US68 RAMP C MASTER'!R34</f>
        <v>0</v>
      </c>
      <c r="S34" s="345"/>
      <c r="T34" s="344">
        <f>'US68 RAMP C MASTER'!T34</f>
        <v>804.0226299278846</v>
      </c>
      <c r="U34" s="345"/>
      <c r="V34" s="40">
        <f>'US68 RAMP C MASTER'!V34</f>
        <v>0</v>
      </c>
      <c r="W34" s="3"/>
      <c r="X34" s="365"/>
      <c r="Y34" s="202"/>
      <c r="Z34" s="404"/>
      <c r="AA34" s="392"/>
      <c r="AB34" s="361"/>
      <c r="AC34" s="198"/>
      <c r="AD34" s="361"/>
      <c r="AE34" s="198"/>
      <c r="AF34" s="39"/>
      <c r="AG34" s="153">
        <f>'US68 RAMP C MASTER'!J74</f>
        <v>79623.923</v>
      </c>
      <c r="AH34" s="344">
        <f>'US68 RAMP C MASTER'!K74</f>
        <v>823.7104593749641</v>
      </c>
      <c r="AI34" s="345"/>
      <c r="AJ34" s="38">
        <f>'US68 RAMP C MASTER'!M74</f>
        <v>16</v>
      </c>
      <c r="AK34" s="197">
        <f>'US68 RAMP C MASTER'!N74</f>
        <v>-0.04020042579614787</v>
      </c>
      <c r="AL34" s="198"/>
      <c r="AM34" s="197">
        <f>'US68 RAMP C MASTER'!P74</f>
        <v>-0.6432068127383659</v>
      </c>
      <c r="AN34" s="198"/>
      <c r="AO34" s="401" t="str">
        <f>'US68 RAMP C MASTER'!R74</f>
        <v>185:1</v>
      </c>
      <c r="AP34" s="402"/>
      <c r="AQ34" s="344">
        <f>'US68 RAMP C MASTER'!T74</f>
        <v>823.0672525622257</v>
      </c>
      <c r="AR34" s="345"/>
      <c r="AS34" s="157" t="str">
        <f>'US68 RAMP C MASTER'!V74</f>
        <v>PC</v>
      </c>
    </row>
    <row r="35" spans="1:45" s="7" customFormat="1" ht="12.75" customHeight="1">
      <c r="A35" s="365"/>
      <c r="B35" s="202"/>
      <c r="C35" s="403"/>
      <c r="D35" s="392"/>
      <c r="E35" s="361"/>
      <c r="F35" s="198"/>
      <c r="G35" s="361"/>
      <c r="H35" s="198"/>
      <c r="I35" s="39"/>
      <c r="J35" s="154">
        <f>'US68 RAMP C MASTER'!J35</f>
        <v>78800</v>
      </c>
      <c r="K35" s="344">
        <f>'US68 RAMP C MASTER'!K35</f>
        <v>802.9872197115385</v>
      </c>
      <c r="L35" s="345"/>
      <c r="M35" s="38">
        <f>'US68 RAMP C MASTER'!M35</f>
        <v>16</v>
      </c>
      <c r="N35" s="197">
        <f>'US68 RAMP C MASTER'!N35</f>
        <v>0.059</v>
      </c>
      <c r="O35" s="198"/>
      <c r="P35" s="197">
        <f>'US68 RAMP C MASTER'!P35</f>
        <v>0.944</v>
      </c>
      <c r="Q35" s="198"/>
      <c r="R35" s="405">
        <f>'US68 RAMP C MASTER'!R35</f>
        <v>0</v>
      </c>
      <c r="S35" s="345"/>
      <c r="T35" s="344">
        <f>'US68 RAMP C MASTER'!T35</f>
        <v>803.9312197115385</v>
      </c>
      <c r="U35" s="345"/>
      <c r="V35" s="40">
        <f>'US68 RAMP C MASTER'!V35</f>
        <v>0</v>
      </c>
      <c r="W35" s="3"/>
      <c r="X35" s="365"/>
      <c r="Y35" s="202"/>
      <c r="Z35" s="404"/>
      <c r="AA35" s="392"/>
      <c r="AB35" s="361"/>
      <c r="AC35" s="198"/>
      <c r="AD35" s="361"/>
      <c r="AE35" s="198"/>
      <c r="AF35" s="39"/>
      <c r="AG35" s="154">
        <f>'US68 RAMP C MASTER'!J75</f>
        <v>79625</v>
      </c>
      <c r="AH35" s="344">
        <f>'US68 RAMP C MASTER'!K75</f>
        <v>823.7377417382812</v>
      </c>
      <c r="AI35" s="345"/>
      <c r="AJ35" s="38">
        <f>'US68 RAMP C MASTER'!M75</f>
        <v>16</v>
      </c>
      <c r="AK35" s="197">
        <f>'US68 RAMP C MASTER'!N75</f>
        <v>-0.04056347023862263</v>
      </c>
      <c r="AL35" s="198"/>
      <c r="AM35" s="197">
        <f>'US68 RAMP C MASTER'!P75</f>
        <v>-0.6490155238179621</v>
      </c>
      <c r="AN35" s="198"/>
      <c r="AO35" s="401" t="str">
        <f>'US68 RAMP C MASTER'!R75</f>
        <v>185:1</v>
      </c>
      <c r="AP35" s="402"/>
      <c r="AQ35" s="344">
        <f>'US68 RAMP C MASTER'!T75</f>
        <v>823.0887262144632</v>
      </c>
      <c r="AR35" s="345"/>
      <c r="AS35" s="157">
        <f>'US68 RAMP C MASTER'!V75</f>
        <v>0</v>
      </c>
    </row>
    <row r="36" spans="1:45" s="7" customFormat="1" ht="12.75" customHeight="1">
      <c r="A36" s="365"/>
      <c r="B36" s="202"/>
      <c r="C36" s="403"/>
      <c r="D36" s="392"/>
      <c r="E36" s="361"/>
      <c r="F36" s="198"/>
      <c r="G36" s="361"/>
      <c r="H36" s="198"/>
      <c r="I36" s="39"/>
      <c r="J36" s="154">
        <f>'US68 RAMP C MASTER'!J36</f>
        <v>78825</v>
      </c>
      <c r="K36" s="344">
        <f>'US68 RAMP C MASTER'!K36</f>
        <v>802.9489693509615</v>
      </c>
      <c r="L36" s="345"/>
      <c r="M36" s="38">
        <f>'US68 RAMP C MASTER'!M36</f>
        <v>16</v>
      </c>
      <c r="N36" s="197">
        <f>'US68 RAMP C MASTER'!N36</f>
        <v>0.059</v>
      </c>
      <c r="O36" s="198"/>
      <c r="P36" s="197">
        <f>'US68 RAMP C MASTER'!P36</f>
        <v>0.944</v>
      </c>
      <c r="Q36" s="198"/>
      <c r="R36" s="405">
        <f>'US68 RAMP C MASTER'!R36</f>
        <v>0</v>
      </c>
      <c r="S36" s="345"/>
      <c r="T36" s="344">
        <f>'US68 RAMP C MASTER'!T36</f>
        <v>803.8929693509615</v>
      </c>
      <c r="U36" s="345"/>
      <c r="V36" s="40">
        <f>'US68 RAMP C MASTER'!V36</f>
        <v>0</v>
      </c>
      <c r="W36" s="3"/>
      <c r="X36" s="365"/>
      <c r="Y36" s="202"/>
      <c r="Z36" s="404"/>
      <c r="AA36" s="392"/>
      <c r="AB36" s="361"/>
      <c r="AC36" s="198"/>
      <c r="AD36" s="361"/>
      <c r="AE36" s="198"/>
      <c r="AF36" s="39"/>
      <c r="AG36" s="154">
        <f>'US68 RAMP C MASTER'!J76</f>
        <v>79650</v>
      </c>
      <c r="AH36" s="344">
        <f>'US68 RAMP C MASTER'!K76</f>
        <v>824.3367178125</v>
      </c>
      <c r="AI36" s="345"/>
      <c r="AJ36" s="38">
        <f>'US68 RAMP C MASTER'!M76</f>
        <v>16</v>
      </c>
      <c r="AK36" s="197">
        <f>'US68 RAMP C MASTER'!N76</f>
        <v>-0.048990685709215845</v>
      </c>
      <c r="AL36" s="198"/>
      <c r="AM36" s="197">
        <f>'US68 RAMP C MASTER'!P76</f>
        <v>-0.7838509713474535</v>
      </c>
      <c r="AN36" s="198"/>
      <c r="AO36" s="401" t="str">
        <f>'US68 RAMP C MASTER'!R76</f>
        <v>185:1</v>
      </c>
      <c r="AP36" s="402"/>
      <c r="AQ36" s="344">
        <f>'US68 RAMP C MASTER'!T76</f>
        <v>823.5528668411525</v>
      </c>
      <c r="AR36" s="345"/>
      <c r="AS36" s="157">
        <f>'US68 RAMP C MASTER'!V76</f>
        <v>0</v>
      </c>
    </row>
    <row r="37" spans="1:45" s="7" customFormat="1" ht="12.75" customHeight="1">
      <c r="A37" s="365"/>
      <c r="B37" s="202"/>
      <c r="C37" s="403"/>
      <c r="D37" s="392"/>
      <c r="E37" s="361"/>
      <c r="F37" s="198"/>
      <c r="G37" s="361"/>
      <c r="H37" s="198"/>
      <c r="I37" s="39"/>
      <c r="J37" s="154">
        <f>'US68 RAMP C MASTER'!J37</f>
        <v>78850</v>
      </c>
      <c r="K37" s="344">
        <f>'US68 RAMP C MASTER'!K37</f>
        <v>802.9638788461539</v>
      </c>
      <c r="L37" s="345"/>
      <c r="M37" s="38">
        <f>'US68 RAMP C MASTER'!M37</f>
        <v>16</v>
      </c>
      <c r="N37" s="197">
        <f>'US68 RAMP C MASTER'!N37</f>
        <v>0.059</v>
      </c>
      <c r="O37" s="198"/>
      <c r="P37" s="197">
        <f>'US68 RAMP C MASTER'!P37</f>
        <v>0.944</v>
      </c>
      <c r="Q37" s="198"/>
      <c r="R37" s="405">
        <f>'US68 RAMP C MASTER'!R37</f>
        <v>0</v>
      </c>
      <c r="S37" s="345"/>
      <c r="T37" s="344">
        <f>'US68 RAMP C MASTER'!T37</f>
        <v>803.9078788461538</v>
      </c>
      <c r="U37" s="345"/>
      <c r="V37" s="40">
        <f>'US68 RAMP C MASTER'!V37</f>
        <v>0</v>
      </c>
      <c r="W37" s="3"/>
      <c r="X37" s="365"/>
      <c r="Y37" s="202"/>
      <c r="Z37" s="404"/>
      <c r="AA37" s="392"/>
      <c r="AB37" s="361"/>
      <c r="AC37" s="198"/>
      <c r="AD37" s="361"/>
      <c r="AE37" s="198"/>
      <c r="AF37" s="39"/>
      <c r="AG37" s="154">
        <f>'US68 RAMP C MASTER'!J77</f>
        <v>79675</v>
      </c>
      <c r="AH37" s="344">
        <f>'US68 RAMP C MASTER'!K77</f>
        <v>824.8698901757813</v>
      </c>
      <c r="AI37" s="345"/>
      <c r="AJ37" s="38">
        <f>'US68 RAMP C MASTER'!M77</f>
        <v>16</v>
      </c>
      <c r="AK37" s="197">
        <f>'US68 RAMP C MASTER'!N77</f>
        <v>-0.057417901179809064</v>
      </c>
      <c r="AL37" s="198"/>
      <c r="AM37" s="197">
        <f>'US68 RAMP C MASTER'!P77</f>
        <v>-0.918686418876945</v>
      </c>
      <c r="AN37" s="198"/>
      <c r="AO37" s="401" t="str">
        <f>'US68 RAMP C MASTER'!R77</f>
        <v>185:1</v>
      </c>
      <c r="AP37" s="402"/>
      <c r="AQ37" s="344">
        <f>'US68 RAMP C MASTER'!T77</f>
        <v>823.9512037569043</v>
      </c>
      <c r="AR37" s="345"/>
      <c r="AS37" s="157">
        <f>'US68 RAMP C MASTER'!V77</f>
        <v>0</v>
      </c>
    </row>
    <row r="38" spans="1:45" s="7" customFormat="1" ht="12.75" customHeight="1">
      <c r="A38" s="365"/>
      <c r="B38" s="202"/>
      <c r="C38" s="403"/>
      <c r="D38" s="392"/>
      <c r="E38" s="361"/>
      <c r="F38" s="198"/>
      <c r="G38" s="361"/>
      <c r="H38" s="198"/>
      <c r="I38" s="39"/>
      <c r="J38" s="154">
        <f>'US68 RAMP C MASTER'!J38</f>
        <v>78875</v>
      </c>
      <c r="K38" s="344">
        <f>'US68 RAMP C MASTER'!K38</f>
        <v>803.0319481971154</v>
      </c>
      <c r="L38" s="345"/>
      <c r="M38" s="38">
        <f>'US68 RAMP C MASTER'!M38</f>
        <v>16</v>
      </c>
      <c r="N38" s="197">
        <f>'US68 RAMP C MASTER'!N38</f>
        <v>0.059</v>
      </c>
      <c r="O38" s="198"/>
      <c r="P38" s="197">
        <f>'US68 RAMP C MASTER'!P38</f>
        <v>0.944</v>
      </c>
      <c r="Q38" s="198"/>
      <c r="R38" s="405">
        <f>'US68 RAMP C MASTER'!R38</f>
        <v>0</v>
      </c>
      <c r="S38" s="345"/>
      <c r="T38" s="344">
        <f>'US68 RAMP C MASTER'!T38</f>
        <v>803.9759481971154</v>
      </c>
      <c r="U38" s="345"/>
      <c r="V38" s="40">
        <f>'US68 RAMP C MASTER'!V38</f>
        <v>0</v>
      </c>
      <c r="W38" s="3"/>
      <c r="X38" s="365"/>
      <c r="Y38" s="202"/>
      <c r="Z38" s="404"/>
      <c r="AA38" s="392"/>
      <c r="AB38" s="361"/>
      <c r="AC38" s="198"/>
      <c r="AD38" s="361"/>
      <c r="AE38" s="198"/>
      <c r="AF38" s="39"/>
      <c r="AG38" s="153">
        <f>'US68 RAMP C MASTER'!J78</f>
        <v>79682.66</v>
      </c>
      <c r="AH38" s="344">
        <f>'US68 RAMP C MASTER'!K78</f>
        <v>825.0200842015979</v>
      </c>
      <c r="AI38" s="345"/>
      <c r="AJ38" s="38">
        <f>'US68 RAMP C MASTER'!M78</f>
        <v>16</v>
      </c>
      <c r="AK38" s="197">
        <f>'US68 RAMP C MASTER'!N78</f>
        <v>-0.06</v>
      </c>
      <c r="AL38" s="198"/>
      <c r="AM38" s="197">
        <f>'US68 RAMP C MASTER'!P78</f>
        <v>-0.96</v>
      </c>
      <c r="AN38" s="198"/>
      <c r="AO38" s="401" t="str">
        <f>'US68 RAMP C MASTER'!R78</f>
        <v>185:1</v>
      </c>
      <c r="AP38" s="402"/>
      <c r="AQ38" s="344">
        <f>'US68 RAMP C MASTER'!T78</f>
        <v>824.0600842015979</v>
      </c>
      <c r="AR38" s="345"/>
      <c r="AS38" s="157" t="str">
        <f>'US68 RAMP C MASTER'!V78</f>
        <v>FS</v>
      </c>
    </row>
    <row r="39" spans="1:45" s="7" customFormat="1" ht="12.75" customHeight="1">
      <c r="A39" s="365"/>
      <c r="B39" s="202"/>
      <c r="C39" s="403"/>
      <c r="D39" s="392"/>
      <c r="E39" s="361"/>
      <c r="F39" s="198"/>
      <c r="G39" s="361"/>
      <c r="H39" s="198"/>
      <c r="I39" s="39"/>
      <c r="J39" s="154">
        <f>'US68 RAMP C MASTER'!J39</f>
        <v>78900</v>
      </c>
      <c r="K39" s="344">
        <f>'US68 RAMP C MASTER'!K39</f>
        <v>803.1531774038463</v>
      </c>
      <c r="L39" s="345"/>
      <c r="M39" s="38">
        <f>'US68 RAMP C MASTER'!M39</f>
        <v>16</v>
      </c>
      <c r="N39" s="197">
        <f>'US68 RAMP C MASTER'!N39</f>
        <v>0.059</v>
      </c>
      <c r="O39" s="198"/>
      <c r="P39" s="197">
        <f>'US68 RAMP C MASTER'!P39</f>
        <v>0.944</v>
      </c>
      <c r="Q39" s="198"/>
      <c r="R39" s="405">
        <f>'US68 RAMP C MASTER'!R39</f>
        <v>0</v>
      </c>
      <c r="S39" s="345"/>
      <c r="T39" s="344">
        <f>'US68 RAMP C MASTER'!T39</f>
        <v>804.0971774038462</v>
      </c>
      <c r="U39" s="345"/>
      <c r="V39" s="40">
        <f>'US68 RAMP C MASTER'!V39</f>
        <v>0</v>
      </c>
      <c r="W39" s="3"/>
      <c r="X39" s="365"/>
      <c r="Y39" s="202"/>
      <c r="Z39" s="404"/>
      <c r="AA39" s="392"/>
      <c r="AB39" s="361"/>
      <c r="AC39" s="198"/>
      <c r="AD39" s="361"/>
      <c r="AE39" s="198"/>
      <c r="AF39" s="39"/>
      <c r="AG39" s="154">
        <f>'US68 RAMP C MASTER'!J79</f>
        <v>79700</v>
      </c>
      <c r="AH39" s="344">
        <f>'US68 RAMP C MASTER'!K79</f>
        <v>825.337258828125</v>
      </c>
      <c r="AI39" s="345"/>
      <c r="AJ39" s="38">
        <f>'US68 RAMP C MASTER'!M79</f>
        <v>16</v>
      </c>
      <c r="AK39" s="197">
        <f>'US68 RAMP C MASTER'!N79</f>
        <v>-0.06</v>
      </c>
      <c r="AL39" s="198"/>
      <c r="AM39" s="197">
        <f>'US68 RAMP C MASTER'!P79</f>
        <v>-0.96</v>
      </c>
      <c r="AN39" s="198"/>
      <c r="AO39" s="401">
        <f>'US68 RAMP C MASTER'!R79</f>
        <v>0</v>
      </c>
      <c r="AP39" s="402"/>
      <c r="AQ39" s="344">
        <f>'US68 RAMP C MASTER'!T79</f>
        <v>824.3772588281249</v>
      </c>
      <c r="AR39" s="345"/>
      <c r="AS39" s="157">
        <f>'US68 RAMP C MASTER'!V79</f>
        <v>0</v>
      </c>
    </row>
    <row r="40" spans="1:45" s="7" customFormat="1" ht="12.75" customHeight="1">
      <c r="A40" s="365"/>
      <c r="B40" s="202"/>
      <c r="C40" s="403"/>
      <c r="D40" s="392"/>
      <c r="E40" s="361"/>
      <c r="F40" s="198"/>
      <c r="G40" s="361"/>
      <c r="H40" s="198"/>
      <c r="I40" s="39"/>
      <c r="J40" s="154">
        <f>'US68 RAMP C MASTER'!J40</f>
        <v>78925</v>
      </c>
      <c r="K40" s="344">
        <f>'US68 RAMP C MASTER'!K40</f>
        <v>803.3275664663462</v>
      </c>
      <c r="L40" s="345"/>
      <c r="M40" s="38">
        <f>'US68 RAMP C MASTER'!M40</f>
        <v>16</v>
      </c>
      <c r="N40" s="197">
        <f>'US68 RAMP C MASTER'!N40</f>
        <v>0.059</v>
      </c>
      <c r="O40" s="198"/>
      <c r="P40" s="197">
        <f>'US68 RAMP C MASTER'!P40</f>
        <v>0.944</v>
      </c>
      <c r="Q40" s="198"/>
      <c r="R40" s="405">
        <f>'US68 RAMP C MASTER'!R40</f>
        <v>0</v>
      </c>
      <c r="S40" s="345"/>
      <c r="T40" s="344">
        <f>'US68 RAMP C MASTER'!T40</f>
        <v>804.2715664663461</v>
      </c>
      <c r="U40" s="345"/>
      <c r="V40" s="40">
        <f>'US68 RAMP C MASTER'!V40</f>
        <v>0</v>
      </c>
      <c r="W40" s="3"/>
      <c r="X40" s="365"/>
      <c r="Y40" s="202"/>
      <c r="Z40" s="404"/>
      <c r="AA40" s="392"/>
      <c r="AB40" s="361"/>
      <c r="AC40" s="198"/>
      <c r="AD40" s="361"/>
      <c r="AE40" s="198"/>
      <c r="AF40" s="39"/>
      <c r="AG40" s="154">
        <f>'US68 RAMP C MASTER'!J80</f>
        <v>79725</v>
      </c>
      <c r="AH40" s="344">
        <f>'US68 RAMP C MASTER'!K80</f>
        <v>825.7388237695312</v>
      </c>
      <c r="AI40" s="345"/>
      <c r="AJ40" s="38">
        <f>'US68 RAMP C MASTER'!M80</f>
        <v>16</v>
      </c>
      <c r="AK40" s="197">
        <f>'US68 RAMP C MASTER'!N80</f>
        <v>-0.06</v>
      </c>
      <c r="AL40" s="198"/>
      <c r="AM40" s="197">
        <f>'US68 RAMP C MASTER'!P80</f>
        <v>-0.96</v>
      </c>
      <c r="AN40" s="198"/>
      <c r="AO40" s="401">
        <f>'US68 RAMP C MASTER'!R80</f>
        <v>0</v>
      </c>
      <c r="AP40" s="402"/>
      <c r="AQ40" s="344">
        <f>'US68 RAMP C MASTER'!T80</f>
        <v>824.7788237695312</v>
      </c>
      <c r="AR40" s="345"/>
      <c r="AS40" s="157">
        <f>'US68 RAMP C MASTER'!V80</f>
        <v>0</v>
      </c>
    </row>
    <row r="41" spans="1:45" s="7" customFormat="1" ht="12.75" customHeight="1">
      <c r="A41" s="365"/>
      <c r="B41" s="202"/>
      <c r="C41" s="403"/>
      <c r="D41" s="392"/>
      <c r="E41" s="361"/>
      <c r="F41" s="198"/>
      <c r="G41" s="361"/>
      <c r="H41" s="198"/>
      <c r="I41" s="39"/>
      <c r="J41" s="154">
        <f>'US68 RAMP C MASTER'!J41</f>
        <v>78950</v>
      </c>
      <c r="K41" s="344">
        <f>'US68 RAMP C MASTER'!K41</f>
        <v>803.5551153846154</v>
      </c>
      <c r="L41" s="345"/>
      <c r="M41" s="38">
        <f>'US68 RAMP C MASTER'!M41</f>
        <v>16</v>
      </c>
      <c r="N41" s="197">
        <f>'US68 RAMP C MASTER'!N41</f>
        <v>0.059</v>
      </c>
      <c r="O41" s="198"/>
      <c r="P41" s="197">
        <f>'US68 RAMP C MASTER'!P41</f>
        <v>0.944</v>
      </c>
      <c r="Q41" s="198"/>
      <c r="R41" s="405">
        <f>'US68 RAMP C MASTER'!R41</f>
        <v>0</v>
      </c>
      <c r="S41" s="345"/>
      <c r="T41" s="344">
        <f>'US68 RAMP C MASTER'!T41</f>
        <v>804.4991153846154</v>
      </c>
      <c r="U41" s="345"/>
      <c r="V41" s="40">
        <f>'US68 RAMP C MASTER'!V41</f>
        <v>0</v>
      </c>
      <c r="W41" s="3"/>
      <c r="X41" s="365"/>
      <c r="Y41" s="202"/>
      <c r="Z41" s="404"/>
      <c r="AA41" s="392"/>
      <c r="AB41" s="361"/>
      <c r="AC41" s="198"/>
      <c r="AD41" s="361"/>
      <c r="AE41" s="198"/>
      <c r="AF41" s="39"/>
      <c r="AG41" s="154">
        <f>'US68 RAMP C MASTER'!J81</f>
        <v>79750</v>
      </c>
      <c r="AH41" s="344">
        <f>'US68 RAMP C MASTER'!K81</f>
        <v>826.074585</v>
      </c>
      <c r="AI41" s="345"/>
      <c r="AJ41" s="38">
        <f>'US68 RAMP C MASTER'!M81</f>
        <v>16</v>
      </c>
      <c r="AK41" s="197">
        <f>'US68 RAMP C MASTER'!N81</f>
        <v>-0.06</v>
      </c>
      <c r="AL41" s="198"/>
      <c r="AM41" s="197">
        <f>'US68 RAMP C MASTER'!P81</f>
        <v>-0.96</v>
      </c>
      <c r="AN41" s="198"/>
      <c r="AO41" s="401">
        <f>'US68 RAMP C MASTER'!R81</f>
        <v>0</v>
      </c>
      <c r="AP41" s="402"/>
      <c r="AQ41" s="344">
        <f>'US68 RAMP C MASTER'!T81</f>
        <v>825.1145849999999</v>
      </c>
      <c r="AR41" s="345"/>
      <c r="AS41" s="157">
        <f>'US68 RAMP C MASTER'!V81</f>
        <v>0</v>
      </c>
    </row>
    <row r="42" spans="1:45" s="7" customFormat="1" ht="12.75" customHeight="1">
      <c r="A42" s="365"/>
      <c r="B42" s="202"/>
      <c r="C42" s="403"/>
      <c r="D42" s="392"/>
      <c r="E42" s="361"/>
      <c r="F42" s="198"/>
      <c r="G42" s="361"/>
      <c r="H42" s="198"/>
      <c r="I42" s="39"/>
      <c r="J42" s="154">
        <f>'US68 RAMP C MASTER'!J42</f>
        <v>78975</v>
      </c>
      <c r="K42" s="344">
        <f>'US68 RAMP C MASTER'!K42</f>
        <v>803.8358241586538</v>
      </c>
      <c r="L42" s="345"/>
      <c r="M42" s="38">
        <f>'US68 RAMP C MASTER'!M42</f>
        <v>16</v>
      </c>
      <c r="N42" s="197">
        <f>'US68 RAMP C MASTER'!N42</f>
        <v>0.059</v>
      </c>
      <c r="O42" s="198"/>
      <c r="P42" s="197">
        <f>'US68 RAMP C MASTER'!P42</f>
        <v>0.944</v>
      </c>
      <c r="Q42" s="198"/>
      <c r="R42" s="405">
        <f>'US68 RAMP C MASTER'!R42</f>
        <v>0</v>
      </c>
      <c r="S42" s="345"/>
      <c r="T42" s="344">
        <f>'US68 RAMP C MASTER'!T42</f>
        <v>804.7798241586538</v>
      </c>
      <c r="U42" s="345"/>
      <c r="V42" s="40">
        <f>'US68 RAMP C MASTER'!V42</f>
        <v>0</v>
      </c>
      <c r="W42" s="3"/>
      <c r="X42" s="365"/>
      <c r="Y42" s="202"/>
      <c r="Z42" s="404"/>
      <c r="AA42" s="392"/>
      <c r="AB42" s="361"/>
      <c r="AC42" s="198"/>
      <c r="AD42" s="361"/>
      <c r="AE42" s="198"/>
      <c r="AF42" s="39"/>
      <c r="AG42" s="154">
        <f>'US68 RAMP C MASTER'!J82</f>
        <v>79775</v>
      </c>
      <c r="AH42" s="344">
        <f>'US68 RAMP C MASTER'!K82</f>
        <v>826.3445425195312</v>
      </c>
      <c r="AI42" s="345"/>
      <c r="AJ42" s="38">
        <f>'US68 RAMP C MASTER'!M82</f>
        <v>16</v>
      </c>
      <c r="AK42" s="197">
        <f>'US68 RAMP C MASTER'!N82</f>
        <v>-0.06</v>
      </c>
      <c r="AL42" s="198"/>
      <c r="AM42" s="197">
        <f>'US68 RAMP C MASTER'!P82</f>
        <v>-0.96</v>
      </c>
      <c r="AN42" s="198"/>
      <c r="AO42" s="401">
        <f>'US68 RAMP C MASTER'!R82</f>
        <v>0</v>
      </c>
      <c r="AP42" s="402"/>
      <c r="AQ42" s="344">
        <f>'US68 RAMP C MASTER'!T82</f>
        <v>825.3845425195311</v>
      </c>
      <c r="AR42" s="345"/>
      <c r="AS42" s="157">
        <f>'US68 RAMP C MASTER'!V82</f>
        <v>0</v>
      </c>
    </row>
    <row r="43" spans="1:45" s="7" customFormat="1" ht="12.75" customHeight="1">
      <c r="A43" s="365"/>
      <c r="B43" s="202"/>
      <c r="C43" s="403"/>
      <c r="D43" s="392"/>
      <c r="E43" s="361"/>
      <c r="F43" s="198"/>
      <c r="G43" s="361"/>
      <c r="H43" s="198"/>
      <c r="I43" s="39"/>
      <c r="J43" s="154">
        <f>'US68 RAMP C MASTER'!J43</f>
        <v>79000</v>
      </c>
      <c r="K43" s="344">
        <f>'US68 RAMP C MASTER'!K43</f>
        <v>804.1696927884616</v>
      </c>
      <c r="L43" s="345"/>
      <c r="M43" s="38">
        <f>'US68 RAMP C MASTER'!M43</f>
        <v>16</v>
      </c>
      <c r="N43" s="197">
        <f>'US68 RAMP C MASTER'!N43</f>
        <v>0.059</v>
      </c>
      <c r="O43" s="198"/>
      <c r="P43" s="197">
        <f>'US68 RAMP C MASTER'!P43</f>
        <v>0.944</v>
      </c>
      <c r="Q43" s="198"/>
      <c r="R43" s="405">
        <f>'US68 RAMP C MASTER'!R43</f>
        <v>0</v>
      </c>
      <c r="S43" s="345"/>
      <c r="T43" s="344">
        <f>'US68 RAMP C MASTER'!T43</f>
        <v>805.1136927884615</v>
      </c>
      <c r="U43" s="345"/>
      <c r="V43" s="40">
        <f>'US68 RAMP C MASTER'!V43</f>
        <v>0</v>
      </c>
      <c r="W43" s="3"/>
      <c r="X43" s="365"/>
      <c r="Y43" s="202"/>
      <c r="Z43" s="404"/>
      <c r="AA43" s="392"/>
      <c r="AB43" s="361"/>
      <c r="AC43" s="198"/>
      <c r="AD43" s="361"/>
      <c r="AE43" s="198"/>
      <c r="AF43" s="39"/>
      <c r="AG43" s="154">
        <f>'US68 RAMP C MASTER'!J83</f>
        <v>79800</v>
      </c>
      <c r="AH43" s="344">
        <f>'US68 RAMP C MASTER'!K83</f>
        <v>826.548696328125</v>
      </c>
      <c r="AI43" s="345"/>
      <c r="AJ43" s="38">
        <f>'US68 RAMP C MASTER'!M83</f>
        <v>16</v>
      </c>
      <c r="AK43" s="197">
        <f>'US68 RAMP C MASTER'!N83</f>
        <v>-0.06</v>
      </c>
      <c r="AL43" s="198"/>
      <c r="AM43" s="197">
        <f>'US68 RAMP C MASTER'!P83</f>
        <v>-0.96</v>
      </c>
      <c r="AN43" s="198"/>
      <c r="AO43" s="401">
        <f>'US68 RAMP C MASTER'!R83</f>
        <v>0</v>
      </c>
      <c r="AP43" s="402"/>
      <c r="AQ43" s="344">
        <f>'US68 RAMP C MASTER'!T83</f>
        <v>825.5886963281249</v>
      </c>
      <c r="AR43" s="345"/>
      <c r="AS43" s="157">
        <f>'US68 RAMP C MASTER'!V83</f>
        <v>0</v>
      </c>
    </row>
    <row r="44" spans="1:45" s="7" customFormat="1" ht="12.75" customHeight="1">
      <c r="A44" s="365"/>
      <c r="B44" s="202"/>
      <c r="C44" s="403"/>
      <c r="D44" s="392"/>
      <c r="E44" s="361"/>
      <c r="F44" s="198"/>
      <c r="G44" s="361"/>
      <c r="H44" s="198"/>
      <c r="I44" s="39"/>
      <c r="J44" s="153">
        <f>'US68 RAMP C MASTER'!J44</f>
        <v>79024.5335</v>
      </c>
      <c r="K44" s="344">
        <f>'US68 RAMP C MASTER'!K44</f>
        <v>804.5490125960573</v>
      </c>
      <c r="L44" s="345"/>
      <c r="M44" s="38">
        <f>'US68 RAMP C MASTER'!M44</f>
        <v>16</v>
      </c>
      <c r="N44" s="197">
        <f>'US68 RAMP C MASTER'!N44</f>
        <v>0.059</v>
      </c>
      <c r="O44" s="198"/>
      <c r="P44" s="197">
        <f>'US68 RAMP C MASTER'!P44</f>
        <v>0.944</v>
      </c>
      <c r="Q44" s="198"/>
      <c r="R44" s="405" t="str">
        <f>'US68 RAMP C MASTER'!R44</f>
        <v>291:1</v>
      </c>
      <c r="S44" s="345"/>
      <c r="T44" s="344">
        <f>'US68 RAMP C MASTER'!T44</f>
        <v>805.4930125960573</v>
      </c>
      <c r="U44" s="345"/>
      <c r="V44" s="40" t="str">
        <f>'US68 RAMP C MASTER'!V44</f>
        <v>CS / FS</v>
      </c>
      <c r="W44" s="3"/>
      <c r="X44" s="365"/>
      <c r="Y44" s="202"/>
      <c r="Z44" s="404"/>
      <c r="AA44" s="392"/>
      <c r="AB44" s="361"/>
      <c r="AC44" s="198"/>
      <c r="AD44" s="361"/>
      <c r="AE44" s="198"/>
      <c r="AF44" s="39"/>
      <c r="AG44" s="35"/>
      <c r="AH44" s="344"/>
      <c r="AI44" s="202"/>
      <c r="AJ44" s="8"/>
      <c r="AK44" s="205"/>
      <c r="AL44" s="202"/>
      <c r="AM44" s="205"/>
      <c r="AN44" s="202"/>
      <c r="AO44" s="205"/>
      <c r="AP44" s="202"/>
      <c r="AQ44" s="205"/>
      <c r="AR44" s="202"/>
      <c r="AS44" s="156"/>
    </row>
    <row r="45" spans="1:45" s="7" customFormat="1" ht="12.75" customHeight="1">
      <c r="A45" s="365"/>
      <c r="B45" s="202"/>
      <c r="C45" s="403"/>
      <c r="D45" s="392"/>
      <c r="E45" s="361"/>
      <c r="F45" s="198"/>
      <c r="G45" s="361"/>
      <c r="H45" s="198"/>
      <c r="I45" s="39"/>
      <c r="J45" s="154">
        <f>'US68 RAMP C MASTER'!J45</f>
        <v>79025</v>
      </c>
      <c r="K45" s="344">
        <f>'US68 RAMP C MASTER'!K45</f>
        <v>804.5567212740385</v>
      </c>
      <c r="L45" s="345"/>
      <c r="M45" s="38">
        <f>'US68 RAMP C MASTER'!M45</f>
        <v>16</v>
      </c>
      <c r="N45" s="197">
        <f>'US68 RAMP C MASTER'!N45</f>
        <v>0.058899702500001073</v>
      </c>
      <c r="O45" s="198"/>
      <c r="P45" s="197">
        <f>'US68 RAMP C MASTER'!P45</f>
        <v>0.9423952400000172</v>
      </c>
      <c r="Q45" s="198"/>
      <c r="R45" s="405" t="str">
        <f>'US68 RAMP C MASTER'!R45</f>
        <v>291:1</v>
      </c>
      <c r="S45" s="345"/>
      <c r="T45" s="344">
        <f>'US68 RAMP C MASTER'!T45</f>
        <v>805.4991165140385</v>
      </c>
      <c r="U45" s="345"/>
      <c r="V45" s="40">
        <f>'US68 RAMP C MASTER'!V45</f>
        <v>0</v>
      </c>
      <c r="W45" s="3"/>
      <c r="X45" s="365"/>
      <c r="Y45" s="202"/>
      <c r="Z45" s="404"/>
      <c r="AA45" s="392"/>
      <c r="AB45" s="361"/>
      <c r="AC45" s="198"/>
      <c r="AD45" s="361"/>
      <c r="AE45" s="198"/>
      <c r="AF45" s="39"/>
      <c r="AG45" s="144"/>
      <c r="AH45" s="344"/>
      <c r="AI45" s="345"/>
      <c r="AJ45" s="38"/>
      <c r="AK45" s="197"/>
      <c r="AL45" s="198"/>
      <c r="AM45" s="197"/>
      <c r="AN45" s="198"/>
      <c r="AO45" s="205"/>
      <c r="AP45" s="202"/>
      <c r="AQ45" s="344"/>
      <c r="AR45" s="345"/>
      <c r="AS45" s="158"/>
    </row>
    <row r="46" spans="1:45" s="7" customFormat="1" ht="12.75" customHeight="1">
      <c r="A46" s="365"/>
      <c r="B46" s="202"/>
      <c r="C46" s="403"/>
      <c r="D46" s="392"/>
      <c r="E46" s="361"/>
      <c r="F46" s="198"/>
      <c r="G46" s="361"/>
      <c r="H46" s="198"/>
      <c r="I46" s="39"/>
      <c r="J46" s="154">
        <f>'US68 RAMP C MASTER'!J46</f>
        <v>79050</v>
      </c>
      <c r="K46" s="344">
        <f>'US68 RAMP C MASTER'!K46</f>
        <v>804.9969096153847</v>
      </c>
      <c r="L46" s="345"/>
      <c r="M46" s="38">
        <f>'US68 RAMP C MASTER'!M46</f>
        <v>16</v>
      </c>
      <c r="N46" s="197">
        <f>'US68 RAMP C MASTER'!N46</f>
        <v>0.053524702500001076</v>
      </c>
      <c r="O46" s="198"/>
      <c r="P46" s="197">
        <f>'US68 RAMP C MASTER'!P46</f>
        <v>0.8563952400000172</v>
      </c>
      <c r="Q46" s="198"/>
      <c r="R46" s="405" t="str">
        <f>'US68 RAMP C MASTER'!R46</f>
        <v>291:1</v>
      </c>
      <c r="S46" s="345"/>
      <c r="T46" s="344">
        <f>'US68 RAMP C MASTER'!T46</f>
        <v>805.8533048553846</v>
      </c>
      <c r="U46" s="345"/>
      <c r="V46" s="40">
        <f>'US68 RAMP C MASTER'!V46</f>
        <v>0</v>
      </c>
      <c r="W46" s="3"/>
      <c r="X46" s="365"/>
      <c r="Y46" s="202"/>
      <c r="Z46" s="404"/>
      <c r="AA46" s="392"/>
      <c r="AB46" s="361"/>
      <c r="AC46" s="198"/>
      <c r="AD46" s="361"/>
      <c r="AE46" s="198"/>
      <c r="AF46" s="39"/>
      <c r="AG46" s="154">
        <f>'US68 RAMP C MASTER'!J125</f>
        <v>80850</v>
      </c>
      <c r="AH46" s="344">
        <f>'US68 RAMP C MASTER'!K125</f>
        <v>801.4976</v>
      </c>
      <c r="AI46" s="345"/>
      <c r="AJ46" s="38">
        <f>'US68 RAMP C MASTER'!M125</f>
        <v>16</v>
      </c>
      <c r="AK46" s="197">
        <f>'US68 RAMP C MASTER'!N125</f>
        <v>-0.06</v>
      </c>
      <c r="AL46" s="198"/>
      <c r="AM46" s="197">
        <f>'US68 RAMP C MASTER'!P125</f>
        <v>-0.96</v>
      </c>
      <c r="AN46" s="198"/>
      <c r="AO46" s="401">
        <f>'US68 RAMP C MASTER'!R125</f>
        <v>0</v>
      </c>
      <c r="AP46" s="402"/>
      <c r="AQ46" s="344">
        <f>'US68 RAMP C MASTER'!T125</f>
        <v>800.5376</v>
      </c>
      <c r="AR46" s="345"/>
      <c r="AS46" s="157">
        <f>'US68 RAMP C MASTER'!V125</f>
        <v>0</v>
      </c>
    </row>
    <row r="47" spans="1:45" s="7" customFormat="1" ht="12.75" customHeight="1">
      <c r="A47" s="365"/>
      <c r="B47" s="202"/>
      <c r="C47" s="403"/>
      <c r="D47" s="392"/>
      <c r="E47" s="361"/>
      <c r="F47" s="198"/>
      <c r="G47" s="361"/>
      <c r="H47" s="198"/>
      <c r="I47" s="39"/>
      <c r="J47" s="154">
        <f>'US68 RAMP C MASTER'!J47</f>
        <v>79075</v>
      </c>
      <c r="K47" s="344">
        <f>'US68 RAMP C MASTER'!K47</f>
        <v>805.4902578125</v>
      </c>
      <c r="L47" s="345"/>
      <c r="M47" s="38">
        <f>'US68 RAMP C MASTER'!M47</f>
        <v>16</v>
      </c>
      <c r="N47" s="197">
        <f>'US68 RAMP C MASTER'!N47</f>
        <v>0.04814970250000107</v>
      </c>
      <c r="O47" s="198"/>
      <c r="P47" s="197">
        <f>'US68 RAMP C MASTER'!P47</f>
        <v>0.7703952400000171</v>
      </c>
      <c r="Q47" s="198"/>
      <c r="R47" s="405" t="str">
        <f>'US68 RAMP C MASTER'!R47</f>
        <v>291:1</v>
      </c>
      <c r="S47" s="345"/>
      <c r="T47" s="344">
        <f>'US68 RAMP C MASTER'!T47</f>
        <v>806.2606530525</v>
      </c>
      <c r="U47" s="345"/>
      <c r="V47" s="40">
        <f>'US68 RAMP C MASTER'!V47</f>
        <v>0</v>
      </c>
      <c r="W47" s="3"/>
      <c r="X47" s="365"/>
      <c r="Y47" s="202"/>
      <c r="Z47" s="404"/>
      <c r="AA47" s="392"/>
      <c r="AB47" s="361"/>
      <c r="AC47" s="198"/>
      <c r="AD47" s="361"/>
      <c r="AE47" s="198"/>
      <c r="AF47" s="39"/>
      <c r="AG47" s="154">
        <f>'US68 RAMP C MASTER'!J126</f>
        <v>80870</v>
      </c>
      <c r="AH47" s="344">
        <f>'US68 RAMP C MASTER'!K126</f>
        <v>800.8976</v>
      </c>
      <c r="AI47" s="345"/>
      <c r="AJ47" s="38">
        <f>'US68 RAMP C MASTER'!M126</f>
        <v>16</v>
      </c>
      <c r="AK47" s="197">
        <f>'US68 RAMP C MASTER'!N126</f>
        <v>-0.06</v>
      </c>
      <c r="AL47" s="198"/>
      <c r="AM47" s="197">
        <f>'US68 RAMP C MASTER'!P126</f>
        <v>-0.96</v>
      </c>
      <c r="AN47" s="198"/>
      <c r="AO47" s="401">
        <f>'US68 RAMP C MASTER'!R126</f>
        <v>0</v>
      </c>
      <c r="AP47" s="402"/>
      <c r="AQ47" s="344">
        <f>'US68 RAMP C MASTER'!T126</f>
        <v>799.9376</v>
      </c>
      <c r="AR47" s="345"/>
      <c r="AS47" s="157">
        <f>'US68 RAMP C MASTER'!V126</f>
        <v>0</v>
      </c>
    </row>
    <row r="48" spans="1:45" s="7" customFormat="1" ht="12.75" customHeight="1">
      <c r="A48" s="365"/>
      <c r="B48" s="202"/>
      <c r="C48" s="403"/>
      <c r="D48" s="392"/>
      <c r="E48" s="361"/>
      <c r="F48" s="198"/>
      <c r="G48" s="361"/>
      <c r="H48" s="198"/>
      <c r="I48" s="39"/>
      <c r="J48" s="154">
        <f>'US68 RAMP C MASTER'!J48</f>
        <v>79100</v>
      </c>
      <c r="K48" s="344">
        <f>'US68 RAMP C MASTER'!K48</f>
        <v>806.0367658653846</v>
      </c>
      <c r="L48" s="345"/>
      <c r="M48" s="38">
        <f>'US68 RAMP C MASTER'!M48</f>
        <v>16</v>
      </c>
      <c r="N48" s="197">
        <f>'US68 RAMP C MASTER'!N48</f>
        <v>0.04277470250000107</v>
      </c>
      <c r="O48" s="198"/>
      <c r="P48" s="197">
        <f>'US68 RAMP C MASTER'!P48</f>
        <v>0.6843952400000172</v>
      </c>
      <c r="Q48" s="198"/>
      <c r="R48" s="405" t="str">
        <f>'US68 RAMP C MASTER'!R48</f>
        <v>291:1</v>
      </c>
      <c r="S48" s="345"/>
      <c r="T48" s="344">
        <f>'US68 RAMP C MASTER'!T48</f>
        <v>806.7211611053847</v>
      </c>
      <c r="U48" s="345"/>
      <c r="V48" s="40">
        <f>'US68 RAMP C MASTER'!V48</f>
        <v>0</v>
      </c>
      <c r="W48" s="3"/>
      <c r="X48" s="365"/>
      <c r="Y48" s="202"/>
      <c r="Z48" s="404"/>
      <c r="AA48" s="392"/>
      <c r="AB48" s="361"/>
      <c r="AC48" s="198"/>
      <c r="AD48" s="361"/>
      <c r="AE48" s="198"/>
      <c r="AF48" s="39"/>
      <c r="AG48" s="154">
        <f>'US68 RAMP C MASTER'!J127</f>
        <v>80900</v>
      </c>
      <c r="AH48" s="344">
        <f>'US68 RAMP C MASTER'!K127</f>
        <v>800.0362807142858</v>
      </c>
      <c r="AI48" s="345"/>
      <c r="AJ48" s="38">
        <f>'US68 RAMP C MASTER'!M127</f>
        <v>16</v>
      </c>
      <c r="AK48" s="197">
        <f>'US68 RAMP C MASTER'!N127</f>
        <v>-0.06</v>
      </c>
      <c r="AL48" s="198"/>
      <c r="AM48" s="197">
        <f>'US68 RAMP C MASTER'!P127</f>
        <v>-0.96</v>
      </c>
      <c r="AN48" s="198"/>
      <c r="AO48" s="401">
        <f>'US68 RAMP C MASTER'!R127</f>
        <v>0</v>
      </c>
      <c r="AP48" s="402"/>
      <c r="AQ48" s="344">
        <f>'US68 RAMP C MASTER'!T127</f>
        <v>799.0762807142858</v>
      </c>
      <c r="AR48" s="345"/>
      <c r="AS48" s="157">
        <f>'US68 RAMP C MASTER'!V127</f>
        <v>0</v>
      </c>
    </row>
    <row r="49" spans="1:45" s="7" customFormat="1" ht="12.75" customHeight="1">
      <c r="A49" s="365"/>
      <c r="B49" s="202"/>
      <c r="C49" s="403"/>
      <c r="D49" s="392"/>
      <c r="E49" s="361"/>
      <c r="F49" s="198"/>
      <c r="G49" s="361"/>
      <c r="H49" s="198"/>
      <c r="I49" s="39"/>
      <c r="J49" s="154">
        <f>'US68 RAMP C MASTER'!J49</f>
        <v>79125</v>
      </c>
      <c r="K49" s="344">
        <f>'US68 RAMP C MASTER'!K49</f>
        <v>806.6364337740386</v>
      </c>
      <c r="L49" s="345"/>
      <c r="M49" s="38">
        <f>'US68 RAMP C MASTER'!M49</f>
        <v>16</v>
      </c>
      <c r="N49" s="197">
        <f>'US68 RAMP C MASTER'!N49</f>
        <v>0.037399702500001075</v>
      </c>
      <c r="O49" s="198"/>
      <c r="P49" s="197">
        <f>'US68 RAMP C MASTER'!P49</f>
        <v>0.5983952400000172</v>
      </c>
      <c r="Q49" s="198"/>
      <c r="R49" s="405" t="str">
        <f>'US68 RAMP C MASTER'!R49</f>
        <v>291:1</v>
      </c>
      <c r="S49" s="345"/>
      <c r="T49" s="344">
        <f>'US68 RAMP C MASTER'!T49</f>
        <v>807.2348290140386</v>
      </c>
      <c r="U49" s="345"/>
      <c r="V49" s="40">
        <f>'US68 RAMP C MASTER'!V49</f>
        <v>0</v>
      </c>
      <c r="W49" s="3"/>
      <c r="X49" s="365"/>
      <c r="Y49" s="202"/>
      <c r="Z49" s="404"/>
      <c r="AA49" s="392"/>
      <c r="AB49" s="361"/>
      <c r="AC49" s="198"/>
      <c r="AD49" s="361"/>
      <c r="AE49" s="198"/>
      <c r="AF49" s="39"/>
      <c r="AG49" s="154">
        <f>'US68 RAMP C MASTER'!J128</f>
        <v>80925</v>
      </c>
      <c r="AH49" s="344">
        <f>'US68 RAMP C MASTER'!K128</f>
        <v>799.3776101785714</v>
      </c>
      <c r="AI49" s="345"/>
      <c r="AJ49" s="38">
        <f>'US68 RAMP C MASTER'!M128</f>
        <v>16</v>
      </c>
      <c r="AK49" s="197">
        <f>'US68 RAMP C MASTER'!N128</f>
        <v>-0.06</v>
      </c>
      <c r="AL49" s="198"/>
      <c r="AM49" s="197">
        <f>'US68 RAMP C MASTER'!P128</f>
        <v>-0.96</v>
      </c>
      <c r="AN49" s="198"/>
      <c r="AO49" s="401">
        <f>'US68 RAMP C MASTER'!R128</f>
        <v>0</v>
      </c>
      <c r="AP49" s="402"/>
      <c r="AQ49" s="344">
        <f>'US68 RAMP C MASTER'!T128</f>
        <v>798.4176101785714</v>
      </c>
      <c r="AR49" s="345"/>
      <c r="AS49" s="157">
        <f>'US68 RAMP C MASTER'!V128</f>
        <v>0</v>
      </c>
    </row>
    <row r="50" spans="1:45" s="7" customFormat="1" ht="12.75" customHeight="1">
      <c r="A50" s="365"/>
      <c r="B50" s="202"/>
      <c r="C50" s="403"/>
      <c r="D50" s="392"/>
      <c r="E50" s="361"/>
      <c r="F50" s="198"/>
      <c r="G50" s="361"/>
      <c r="H50" s="198"/>
      <c r="I50" s="38"/>
      <c r="J50" s="154">
        <f>'US68 RAMP C MASTER'!J50</f>
        <v>79150</v>
      </c>
      <c r="K50" s="344">
        <f>'US68 RAMP C MASTER'!K50</f>
        <v>807.2892615384616</v>
      </c>
      <c r="L50" s="345"/>
      <c r="M50" s="38">
        <f>'US68 RAMP C MASTER'!M50</f>
        <v>16</v>
      </c>
      <c r="N50" s="197">
        <f>'US68 RAMP C MASTER'!N50</f>
        <v>0.03202470250000107</v>
      </c>
      <c r="O50" s="198"/>
      <c r="P50" s="197">
        <f>'US68 RAMP C MASTER'!P50</f>
        <v>0.5123952400000171</v>
      </c>
      <c r="Q50" s="198"/>
      <c r="R50" s="405" t="str">
        <f>'US68 RAMP C MASTER'!R50</f>
        <v>291:1</v>
      </c>
      <c r="S50" s="345"/>
      <c r="T50" s="344">
        <f>'US68 RAMP C MASTER'!T50</f>
        <v>807.8016567784616</v>
      </c>
      <c r="U50" s="345"/>
      <c r="V50" s="40">
        <f>'US68 RAMP C MASTER'!V50</f>
        <v>0</v>
      </c>
      <c r="W50" s="3"/>
      <c r="X50" s="365"/>
      <c r="Y50" s="202"/>
      <c r="Z50" s="404"/>
      <c r="AA50" s="392"/>
      <c r="AB50" s="361"/>
      <c r="AC50" s="198"/>
      <c r="AD50" s="361"/>
      <c r="AE50" s="198"/>
      <c r="AF50" s="39"/>
      <c r="AG50" s="154">
        <f>'US68 RAMP C MASTER'!J129</f>
        <v>80950</v>
      </c>
      <c r="AH50" s="344">
        <f>'US68 RAMP C MASTER'!K129</f>
        <v>798.7726628571429</v>
      </c>
      <c r="AI50" s="345"/>
      <c r="AJ50" s="38">
        <f>'US68 RAMP C MASTER'!M129</f>
        <v>16</v>
      </c>
      <c r="AK50" s="197">
        <f>'US68 RAMP C MASTER'!N129</f>
        <v>-0.06</v>
      </c>
      <c r="AL50" s="198"/>
      <c r="AM50" s="197">
        <f>'US68 RAMP C MASTER'!P129</f>
        <v>-0.96</v>
      </c>
      <c r="AN50" s="198"/>
      <c r="AO50" s="401">
        <f>'US68 RAMP C MASTER'!R129</f>
        <v>0</v>
      </c>
      <c r="AP50" s="402"/>
      <c r="AQ50" s="344">
        <f>'US68 RAMP C MASTER'!T129</f>
        <v>797.8126628571429</v>
      </c>
      <c r="AR50" s="345"/>
      <c r="AS50" s="157">
        <f>'US68 RAMP C MASTER'!V129</f>
        <v>0</v>
      </c>
    </row>
    <row r="51" spans="1:45" s="7" customFormat="1" ht="12.75" customHeight="1">
      <c r="A51" s="365"/>
      <c r="B51" s="202"/>
      <c r="C51" s="404"/>
      <c r="D51" s="392"/>
      <c r="E51" s="361"/>
      <c r="F51" s="198"/>
      <c r="G51" s="361"/>
      <c r="H51" s="198"/>
      <c r="I51" s="38"/>
      <c r="J51" s="154">
        <f>'US68 RAMP C MASTER'!J51</f>
        <v>79175</v>
      </c>
      <c r="K51" s="344">
        <f>'US68 RAMP C MASTER'!K51</f>
        <v>807.9952491586539</v>
      </c>
      <c r="L51" s="345"/>
      <c r="M51" s="38">
        <f>'US68 RAMP C MASTER'!M51</f>
        <v>16</v>
      </c>
      <c r="N51" s="197">
        <f>'US68 RAMP C MASTER'!N51</f>
        <v>0.026649702500001073</v>
      </c>
      <c r="O51" s="198"/>
      <c r="P51" s="197">
        <f>'US68 RAMP C MASTER'!P51</f>
        <v>0.42639524000001716</v>
      </c>
      <c r="Q51" s="198"/>
      <c r="R51" s="405" t="str">
        <f>'US68 RAMP C MASTER'!R51</f>
        <v>291:1</v>
      </c>
      <c r="S51" s="345"/>
      <c r="T51" s="344">
        <f>'US68 RAMP C MASTER'!T51</f>
        <v>808.4216443986539</v>
      </c>
      <c r="U51" s="345"/>
      <c r="V51" s="40">
        <f>'US68 RAMP C MASTER'!V51</f>
        <v>0</v>
      </c>
      <c r="W51" s="3"/>
      <c r="X51" s="365"/>
      <c r="Y51" s="202"/>
      <c r="Z51" s="404"/>
      <c r="AA51" s="392"/>
      <c r="AB51" s="361"/>
      <c r="AC51" s="198"/>
      <c r="AD51" s="361"/>
      <c r="AE51" s="198"/>
      <c r="AF51" s="39"/>
      <c r="AG51" s="154">
        <f>'US68 RAMP C MASTER'!J130</f>
        <v>80975</v>
      </c>
      <c r="AH51" s="344">
        <f>'US68 RAMP C MASTER'!K130</f>
        <v>798.2214387500001</v>
      </c>
      <c r="AI51" s="345"/>
      <c r="AJ51" s="38">
        <f>'US68 RAMP C MASTER'!M130</f>
        <v>16</v>
      </c>
      <c r="AK51" s="197">
        <f>'US68 RAMP C MASTER'!N130</f>
        <v>-0.06</v>
      </c>
      <c r="AL51" s="198"/>
      <c r="AM51" s="197">
        <f>'US68 RAMP C MASTER'!P130</f>
        <v>-0.96</v>
      </c>
      <c r="AN51" s="198"/>
      <c r="AO51" s="401">
        <f>'US68 RAMP C MASTER'!R130</f>
        <v>0</v>
      </c>
      <c r="AP51" s="402"/>
      <c r="AQ51" s="344">
        <f>'US68 RAMP C MASTER'!T130</f>
        <v>797.26143875</v>
      </c>
      <c r="AR51" s="345"/>
      <c r="AS51" s="157">
        <f>'US68 RAMP C MASTER'!V130</f>
        <v>0</v>
      </c>
    </row>
    <row r="52" spans="1:45" s="7" customFormat="1" ht="12.75" customHeight="1">
      <c r="A52" s="365"/>
      <c r="B52" s="202"/>
      <c r="C52" s="404"/>
      <c r="D52" s="392"/>
      <c r="E52" s="361"/>
      <c r="F52" s="198"/>
      <c r="G52" s="361"/>
      <c r="H52" s="198"/>
      <c r="I52" s="38"/>
      <c r="J52" s="154">
        <f>'US68 RAMP C MASTER'!J52</f>
        <v>79200</v>
      </c>
      <c r="K52" s="344">
        <f>'US68 RAMP C MASTER'!K52</f>
        <v>808.7543966346154</v>
      </c>
      <c r="L52" s="345"/>
      <c r="M52" s="38">
        <f>'US68 RAMP C MASTER'!M52</f>
        <v>16</v>
      </c>
      <c r="N52" s="197">
        <f>'US68 RAMP C MASTER'!N52</f>
        <v>0.021274702500001075</v>
      </c>
      <c r="O52" s="198"/>
      <c r="P52" s="197">
        <f>'US68 RAMP C MASTER'!P52</f>
        <v>0.3403952400000172</v>
      </c>
      <c r="Q52" s="198"/>
      <c r="R52" s="405" t="str">
        <f>'US68 RAMP C MASTER'!R52</f>
        <v>291:1</v>
      </c>
      <c r="S52" s="345"/>
      <c r="T52" s="344">
        <f>'US68 RAMP C MASTER'!T52</f>
        <v>809.0947918746155</v>
      </c>
      <c r="U52" s="345"/>
      <c r="V52" s="40">
        <f>'US68 RAMP C MASTER'!V52</f>
        <v>0</v>
      </c>
      <c r="W52" s="3"/>
      <c r="X52" s="365"/>
      <c r="Y52" s="202"/>
      <c r="Z52" s="404"/>
      <c r="AA52" s="392"/>
      <c r="AB52" s="361"/>
      <c r="AC52" s="198"/>
      <c r="AD52" s="361"/>
      <c r="AE52" s="198"/>
      <c r="AF52" s="39"/>
      <c r="AG52" s="154">
        <f>'US68 RAMP C MASTER'!J131</f>
        <v>81000</v>
      </c>
      <c r="AH52" s="344">
        <f>'US68 RAMP C MASTER'!K131</f>
        <v>797.7239378571429</v>
      </c>
      <c r="AI52" s="345"/>
      <c r="AJ52" s="38">
        <f>'US68 RAMP C MASTER'!M131</f>
        <v>16</v>
      </c>
      <c r="AK52" s="197">
        <f>'US68 RAMP C MASTER'!N131</f>
        <v>-0.06</v>
      </c>
      <c r="AL52" s="198"/>
      <c r="AM52" s="197">
        <f>'US68 RAMP C MASTER'!P131</f>
        <v>-0.96</v>
      </c>
      <c r="AN52" s="198"/>
      <c r="AO52" s="401">
        <f>'US68 RAMP C MASTER'!R131</f>
        <v>0</v>
      </c>
      <c r="AP52" s="402"/>
      <c r="AQ52" s="344">
        <f>'US68 RAMP C MASTER'!T131</f>
        <v>796.7639378571429</v>
      </c>
      <c r="AR52" s="345"/>
      <c r="AS52" s="157">
        <f>'US68 RAMP C MASTER'!V131</f>
        <v>0</v>
      </c>
    </row>
    <row r="53" spans="1:45" s="7" customFormat="1" ht="12.75" customHeight="1">
      <c r="A53" s="365"/>
      <c r="B53" s="202"/>
      <c r="C53" s="404"/>
      <c r="D53" s="392"/>
      <c r="E53" s="361"/>
      <c r="F53" s="198"/>
      <c r="G53" s="361"/>
      <c r="H53" s="198"/>
      <c r="I53" s="38"/>
      <c r="J53" s="153">
        <f>'US68 RAMP C MASTER'!J53</f>
        <v>79224.5335</v>
      </c>
      <c r="K53" s="344">
        <f>'US68 RAMP C MASTER'!K53</f>
        <v>809.5510595850959</v>
      </c>
      <c r="L53" s="345"/>
      <c r="M53" s="38">
        <f>'US68 RAMP C MASTER'!M53</f>
        <v>16</v>
      </c>
      <c r="N53" s="197">
        <f>'US68 RAMP C MASTER'!N53</f>
        <v>0.016</v>
      </c>
      <c r="O53" s="198"/>
      <c r="P53" s="197">
        <f>'US68 RAMP C MASTER'!P53</f>
        <v>0.256</v>
      </c>
      <c r="Q53" s="198"/>
      <c r="R53" s="405" t="str">
        <f>'US68 RAMP C MASTER'!R53</f>
        <v>291:1</v>
      </c>
      <c r="S53" s="345"/>
      <c r="T53" s="344">
        <f>'US68 RAMP C MASTER'!T53</f>
        <v>809.8070595850959</v>
      </c>
      <c r="U53" s="345"/>
      <c r="V53" s="40" t="str">
        <f>'US68 RAMP C MASTER'!V53</f>
        <v>ST</v>
      </c>
      <c r="W53" s="3"/>
      <c r="X53" s="365"/>
      <c r="Y53" s="202"/>
      <c r="Z53" s="404"/>
      <c r="AA53" s="392"/>
      <c r="AB53" s="361"/>
      <c r="AC53" s="198"/>
      <c r="AD53" s="361"/>
      <c r="AE53" s="198"/>
      <c r="AF53" s="39"/>
      <c r="AG53" s="154">
        <f>'US68 RAMP C MASTER'!J132</f>
        <v>81025</v>
      </c>
      <c r="AH53" s="344">
        <f>'US68 RAMP C MASTER'!K132</f>
        <v>797.2801601785715</v>
      </c>
      <c r="AI53" s="345"/>
      <c r="AJ53" s="38">
        <f>'US68 RAMP C MASTER'!M132</f>
        <v>16</v>
      </c>
      <c r="AK53" s="197">
        <f>'US68 RAMP C MASTER'!N132</f>
        <v>-0.06</v>
      </c>
      <c r="AL53" s="198"/>
      <c r="AM53" s="197">
        <f>'US68 RAMP C MASTER'!P132</f>
        <v>-0.96</v>
      </c>
      <c r="AN53" s="198"/>
      <c r="AO53" s="401">
        <f>'US68 RAMP C MASTER'!R132</f>
        <v>0</v>
      </c>
      <c r="AP53" s="402"/>
      <c r="AQ53" s="344">
        <f>'US68 RAMP C MASTER'!T132</f>
        <v>796.3201601785714</v>
      </c>
      <c r="AR53" s="345"/>
      <c r="AS53" s="157">
        <f>'US68 RAMP C MASTER'!V132</f>
        <v>0</v>
      </c>
    </row>
    <row r="54" spans="1:45" s="7" customFormat="1" ht="12.75" customHeight="1">
      <c r="A54" s="365"/>
      <c r="B54" s="202"/>
      <c r="C54" s="404"/>
      <c r="D54" s="392"/>
      <c r="E54" s="361"/>
      <c r="F54" s="198"/>
      <c r="G54" s="361"/>
      <c r="H54" s="198"/>
      <c r="I54" s="38"/>
      <c r="J54" s="154">
        <f>'US68 RAMP C MASTER'!J54</f>
        <v>79225</v>
      </c>
      <c r="K54" s="344">
        <f>'US68 RAMP C MASTER'!K54</f>
        <v>809.5667039663462</v>
      </c>
      <c r="L54" s="345"/>
      <c r="M54" s="38">
        <f>'US68 RAMP C MASTER'!M54</f>
        <v>16</v>
      </c>
      <c r="N54" s="197">
        <f>'US68 RAMP C MASTER'!N54</f>
        <v>0.016</v>
      </c>
      <c r="O54" s="198"/>
      <c r="P54" s="197">
        <f>'US68 RAMP C MASTER'!P54</f>
        <v>0.256</v>
      </c>
      <c r="Q54" s="198"/>
      <c r="R54" s="405">
        <f>'US68 RAMP C MASTER'!R54</f>
        <v>0</v>
      </c>
      <c r="S54" s="345"/>
      <c r="T54" s="344">
        <f>'US68 RAMP C MASTER'!T54</f>
        <v>809.8227039663461</v>
      </c>
      <c r="U54" s="345"/>
      <c r="V54" s="40">
        <f>'US68 RAMP C MASTER'!V54</f>
        <v>0</v>
      </c>
      <c r="W54" s="3"/>
      <c r="X54" s="365"/>
      <c r="Y54" s="202"/>
      <c r="Z54" s="404"/>
      <c r="AA54" s="392"/>
      <c r="AB54" s="361"/>
      <c r="AC54" s="198"/>
      <c r="AD54" s="361"/>
      <c r="AE54" s="198"/>
      <c r="AF54" s="39"/>
      <c r="AG54" s="153">
        <f>'US68 RAMP C MASTER'!J133</f>
        <v>81045.24</v>
      </c>
      <c r="AH54" s="344">
        <f>'US68 RAMP C MASTER'!K133</f>
        <v>796.9602314255657</v>
      </c>
      <c r="AI54" s="345"/>
      <c r="AJ54" s="38">
        <f>'US68 RAMP C MASTER'!M133</f>
        <v>16</v>
      </c>
      <c r="AK54" s="197">
        <f>'US68 RAMP C MASTER'!N133</f>
        <v>-0.06</v>
      </c>
      <c r="AL54" s="198"/>
      <c r="AM54" s="197">
        <f>'US68 RAMP C MASTER'!P133</f>
        <v>-0.96</v>
      </c>
      <c r="AN54" s="198"/>
      <c r="AO54" s="401" t="str">
        <f>'US68 RAMP C MASTER'!R133</f>
        <v>185:1</v>
      </c>
      <c r="AP54" s="402"/>
      <c r="AQ54" s="344">
        <f>'US68 RAMP C MASTER'!T133</f>
        <v>796.0002314255656</v>
      </c>
      <c r="AR54" s="345"/>
      <c r="AS54" s="157" t="str">
        <f>'US68 RAMP C MASTER'!V133</f>
        <v>FS</v>
      </c>
    </row>
    <row r="55" spans="1:45" s="7" customFormat="1" ht="12.75" customHeight="1">
      <c r="A55" s="365"/>
      <c r="B55" s="202"/>
      <c r="C55" s="403"/>
      <c r="D55" s="392"/>
      <c r="E55" s="361"/>
      <c r="F55" s="198"/>
      <c r="G55" s="361"/>
      <c r="H55" s="198"/>
      <c r="I55" s="38"/>
      <c r="J55" s="154">
        <f>'US68 RAMP C MASTER'!J55</f>
        <v>79250</v>
      </c>
      <c r="K55" s="344">
        <f>'US68 RAMP C MASTER'!K55</f>
        <v>810.4321711538462</v>
      </c>
      <c r="L55" s="345"/>
      <c r="M55" s="38">
        <f>'US68 RAMP C MASTER'!M55</f>
        <v>16</v>
      </c>
      <c r="N55" s="197">
        <f>'US68 RAMP C MASTER'!N55</f>
        <v>0.016</v>
      </c>
      <c r="O55" s="198"/>
      <c r="P55" s="197">
        <f>'US68 RAMP C MASTER'!P55</f>
        <v>0.256</v>
      </c>
      <c r="Q55" s="198"/>
      <c r="R55" s="405">
        <f>'US68 RAMP C MASTER'!R55</f>
        <v>0</v>
      </c>
      <c r="S55" s="345"/>
      <c r="T55" s="344">
        <f>'US68 RAMP C MASTER'!T55</f>
        <v>810.6881711538462</v>
      </c>
      <c r="U55" s="345"/>
      <c r="V55" s="40">
        <f>'US68 RAMP C MASTER'!V55</f>
        <v>0</v>
      </c>
      <c r="W55" s="3"/>
      <c r="X55" s="365"/>
      <c r="Y55" s="202"/>
      <c r="Z55" s="404"/>
      <c r="AA55" s="392"/>
      <c r="AB55" s="361"/>
      <c r="AC55" s="198"/>
      <c r="AD55" s="361"/>
      <c r="AE55" s="198"/>
      <c r="AF55" s="39"/>
      <c r="AG55" s="154">
        <f>'US68 RAMP C MASTER'!J134</f>
        <v>81050</v>
      </c>
      <c r="AH55" s="344">
        <f>'US68 RAMP C MASTER'!K134</f>
        <v>796.8901057142857</v>
      </c>
      <c r="AI55" s="345"/>
      <c r="AJ55" s="38">
        <f>'US68 RAMP C MASTER'!M134</f>
        <v>16</v>
      </c>
      <c r="AK55" s="197">
        <f>'US68 RAMP C MASTER'!N134</f>
        <v>-0.05839545817440071</v>
      </c>
      <c r="AL55" s="198"/>
      <c r="AM55" s="197">
        <f>'US68 RAMP C MASTER'!P134</f>
        <v>-0.9343273307904114</v>
      </c>
      <c r="AN55" s="198"/>
      <c r="AO55" s="401" t="str">
        <f>'US68 RAMP C MASTER'!R134</f>
        <v>185:1</v>
      </c>
      <c r="AP55" s="402"/>
      <c r="AQ55" s="344">
        <f>'US68 RAMP C MASTER'!T134</f>
        <v>795.9557783834953</v>
      </c>
      <c r="AR55" s="345"/>
      <c r="AS55" s="157">
        <f>'US68 RAMP C MASTER'!V134</f>
        <v>0</v>
      </c>
    </row>
    <row r="56" spans="1:45" s="7" customFormat="1" ht="12.75" customHeight="1">
      <c r="A56" s="365"/>
      <c r="B56" s="202"/>
      <c r="C56" s="403"/>
      <c r="D56" s="392"/>
      <c r="E56" s="361"/>
      <c r="F56" s="198"/>
      <c r="G56" s="361"/>
      <c r="H56" s="198"/>
      <c r="I56" s="38"/>
      <c r="J56" s="154">
        <f>'US68 RAMP C MASTER'!J56</f>
        <v>79275</v>
      </c>
      <c r="K56" s="344">
        <f>'US68 RAMP C MASTER'!K56</f>
        <v>811.349815</v>
      </c>
      <c r="L56" s="345"/>
      <c r="M56" s="38">
        <f>'US68 RAMP C MASTER'!M56</f>
        <v>16</v>
      </c>
      <c r="N56" s="197">
        <f>'US68 RAMP C MASTER'!N56</f>
        <v>0.016</v>
      </c>
      <c r="O56" s="198"/>
      <c r="P56" s="197">
        <f>'US68 RAMP C MASTER'!P56</f>
        <v>0.256</v>
      </c>
      <c r="Q56" s="198"/>
      <c r="R56" s="405">
        <f>'US68 RAMP C MASTER'!R56</f>
        <v>0</v>
      </c>
      <c r="S56" s="345"/>
      <c r="T56" s="344">
        <f>'US68 RAMP C MASTER'!T56</f>
        <v>811.605815</v>
      </c>
      <c r="U56" s="345"/>
      <c r="V56" s="40">
        <f>'US68 RAMP C MASTER'!V56</f>
        <v>0</v>
      </c>
      <c r="W56" s="3"/>
      <c r="X56" s="365"/>
      <c r="Y56" s="202"/>
      <c r="Z56" s="404"/>
      <c r="AA56" s="392"/>
      <c r="AB56" s="361"/>
      <c r="AC56" s="198"/>
      <c r="AD56" s="361"/>
      <c r="AE56" s="198"/>
      <c r="AF56" s="39"/>
      <c r="AG56" s="154">
        <f>'US68 RAMP C MASTER'!J135</f>
        <v>81075</v>
      </c>
      <c r="AH56" s="344">
        <f>'US68 RAMP C MASTER'!K135</f>
        <v>796.5537744642858</v>
      </c>
      <c r="AI56" s="345"/>
      <c r="AJ56" s="38">
        <f>'US68 RAMP C MASTER'!M135</f>
        <v>16</v>
      </c>
      <c r="AK56" s="197">
        <f>'US68 RAMP C MASTER'!N135</f>
        <v>-0.04996824270380695</v>
      </c>
      <c r="AL56" s="198"/>
      <c r="AM56" s="197">
        <f>'US68 RAMP C MASTER'!P135</f>
        <v>-0.7994918832609113</v>
      </c>
      <c r="AN56" s="198"/>
      <c r="AO56" s="401" t="str">
        <f>'US68 RAMP C MASTER'!R135</f>
        <v>185:1</v>
      </c>
      <c r="AP56" s="402"/>
      <c r="AQ56" s="344">
        <f>'US68 RAMP C MASTER'!T135</f>
        <v>795.7542825810249</v>
      </c>
      <c r="AR56" s="345"/>
      <c r="AS56" s="157">
        <f>'US68 RAMP C MASTER'!V135</f>
        <v>0</v>
      </c>
    </row>
    <row r="57" spans="1:45" s="7" customFormat="1" ht="12.75" customHeight="1">
      <c r="A57" s="365"/>
      <c r="B57" s="202"/>
      <c r="C57" s="403"/>
      <c r="D57" s="392"/>
      <c r="E57" s="361"/>
      <c r="F57" s="198"/>
      <c r="G57" s="361"/>
      <c r="H57" s="198"/>
      <c r="I57" s="38"/>
      <c r="J57" s="35"/>
      <c r="K57" s="344"/>
      <c r="L57" s="345"/>
      <c r="M57" s="39"/>
      <c r="N57" s="197"/>
      <c r="O57" s="198"/>
      <c r="P57" s="197"/>
      <c r="Q57" s="198"/>
      <c r="R57" s="205"/>
      <c r="S57" s="202"/>
      <c r="T57" s="344"/>
      <c r="U57" s="345"/>
      <c r="V57" s="40"/>
      <c r="W57" s="3"/>
      <c r="X57" s="365"/>
      <c r="Y57" s="202"/>
      <c r="Z57" s="404"/>
      <c r="AA57" s="392"/>
      <c r="AB57" s="361"/>
      <c r="AC57" s="198"/>
      <c r="AD57" s="361"/>
      <c r="AE57" s="198"/>
      <c r="AF57" s="39"/>
      <c r="AG57" s="154">
        <f>'US68 RAMP C MASTER'!J136</f>
        <v>81100</v>
      </c>
      <c r="AH57" s="344">
        <f>'US68 RAMP C MASTER'!K136</f>
        <v>796.2711664285715</v>
      </c>
      <c r="AI57" s="345"/>
      <c r="AJ57" s="38">
        <f>'US68 RAMP C MASTER'!M136</f>
        <v>16</v>
      </c>
      <c r="AK57" s="197">
        <f>'US68 RAMP C MASTER'!N136</f>
        <v>-0.04154102723321319</v>
      </c>
      <c r="AL57" s="198"/>
      <c r="AM57" s="197">
        <f>'US68 RAMP C MASTER'!P136</f>
        <v>-0.6646564357314111</v>
      </c>
      <c r="AN57" s="198"/>
      <c r="AO57" s="401" t="str">
        <f>'US68 RAMP C MASTER'!R136</f>
        <v>185:1</v>
      </c>
      <c r="AP57" s="402"/>
      <c r="AQ57" s="344">
        <f>'US68 RAMP C MASTER'!T136</f>
        <v>795.6065099928401</v>
      </c>
      <c r="AR57" s="345"/>
      <c r="AS57" s="157">
        <f>'US68 RAMP C MASTER'!V136</f>
        <v>0</v>
      </c>
    </row>
    <row r="58" spans="1:45" s="7" customFormat="1" ht="12.75" customHeight="1">
      <c r="A58" s="365"/>
      <c r="B58" s="202"/>
      <c r="C58" s="403"/>
      <c r="D58" s="392"/>
      <c r="E58" s="361"/>
      <c r="F58" s="198"/>
      <c r="G58" s="361"/>
      <c r="H58" s="198"/>
      <c r="I58" s="38"/>
      <c r="J58" s="35"/>
      <c r="K58" s="344"/>
      <c r="L58" s="345"/>
      <c r="M58" s="39"/>
      <c r="N58" s="197"/>
      <c r="O58" s="198"/>
      <c r="P58" s="197"/>
      <c r="Q58" s="198"/>
      <c r="R58" s="205"/>
      <c r="S58" s="202"/>
      <c r="T58" s="344"/>
      <c r="U58" s="345"/>
      <c r="V58" s="40"/>
      <c r="W58" s="3"/>
      <c r="X58" s="365"/>
      <c r="Y58" s="202"/>
      <c r="Z58" s="403"/>
      <c r="AA58" s="392"/>
      <c r="AB58" s="361"/>
      <c r="AC58" s="198"/>
      <c r="AD58" s="361"/>
      <c r="AE58" s="198"/>
      <c r="AF58" s="39"/>
      <c r="AG58" s="153">
        <f>'US68 RAMP C MASTER'!J137</f>
        <v>81103.975</v>
      </c>
      <c r="AH58" s="344">
        <f>'US68 RAMP C MASTER'!K137</f>
        <v>796.2311818347187</v>
      </c>
      <c r="AI58" s="345"/>
      <c r="AJ58" s="38">
        <f>'US68 RAMP C MASTER'!M137</f>
        <v>16</v>
      </c>
      <c r="AK58" s="197">
        <f>'US68 RAMP C MASTER'!N137</f>
        <v>-0.04020109997338683</v>
      </c>
      <c r="AL58" s="198"/>
      <c r="AM58" s="197">
        <f>'US68 RAMP C MASTER'!P137</f>
        <v>-0.6432175995741892</v>
      </c>
      <c r="AN58" s="198"/>
      <c r="AO58" s="401" t="str">
        <f>'US68 RAMP C MASTER'!R137</f>
        <v>185:1</v>
      </c>
      <c r="AP58" s="402"/>
      <c r="AQ58" s="344">
        <f>'US68 RAMP C MASTER'!T137</f>
        <v>795.5879642351445</v>
      </c>
      <c r="AR58" s="345"/>
      <c r="AS58" s="157" t="str">
        <f>'US68 RAMP C MASTER'!V137</f>
        <v>PT</v>
      </c>
    </row>
    <row r="59" spans="1:45" s="7" customFormat="1" ht="12.75" customHeight="1">
      <c r="A59" s="365"/>
      <c r="B59" s="202"/>
      <c r="C59" s="403"/>
      <c r="D59" s="392"/>
      <c r="E59" s="361"/>
      <c r="F59" s="198"/>
      <c r="G59" s="361"/>
      <c r="H59" s="198"/>
      <c r="I59" s="38"/>
      <c r="J59" s="35"/>
      <c r="K59" s="344"/>
      <c r="L59" s="345"/>
      <c r="M59" s="39"/>
      <c r="N59" s="197"/>
      <c r="O59" s="198"/>
      <c r="P59" s="197"/>
      <c r="Q59" s="198"/>
      <c r="R59" s="205"/>
      <c r="S59" s="202"/>
      <c r="T59" s="344"/>
      <c r="U59" s="345"/>
      <c r="V59" s="40"/>
      <c r="W59" s="3"/>
      <c r="X59" s="365"/>
      <c r="Y59" s="202"/>
      <c r="Z59" s="403"/>
      <c r="AA59" s="392"/>
      <c r="AB59" s="361"/>
      <c r="AC59" s="198"/>
      <c r="AD59" s="361"/>
      <c r="AE59" s="198"/>
      <c r="AF59" s="39"/>
      <c r="AG59" s="154">
        <f>'US68 RAMP C MASTER'!J138</f>
        <v>81125</v>
      </c>
      <c r="AH59" s="344">
        <f>'US68 RAMP C MASTER'!K138</f>
        <v>796.0422816071429</v>
      </c>
      <c r="AI59" s="345"/>
      <c r="AJ59" s="38">
        <f>'US68 RAMP C MASTER'!M138</f>
        <v>16</v>
      </c>
      <c r="AK59" s="197">
        <f>'US68 RAMP C MASTER'!N138</f>
        <v>-0.03311381176261944</v>
      </c>
      <c r="AL59" s="198"/>
      <c r="AM59" s="197">
        <f>'US68 RAMP C MASTER'!P138</f>
        <v>-0.529820988201911</v>
      </c>
      <c r="AN59" s="198"/>
      <c r="AO59" s="401" t="str">
        <f>'US68 RAMP C MASTER'!R138</f>
        <v>185:1</v>
      </c>
      <c r="AP59" s="402"/>
      <c r="AQ59" s="344">
        <f>'US68 RAMP C MASTER'!T138</f>
        <v>795.512460618941</v>
      </c>
      <c r="AR59" s="345"/>
      <c r="AS59" s="157">
        <f>'US68 RAMP C MASTER'!V138</f>
        <v>0</v>
      </c>
    </row>
    <row r="60" spans="1:45" s="7" customFormat="1" ht="12.75" customHeight="1">
      <c r="A60" s="365"/>
      <c r="B60" s="202"/>
      <c r="C60" s="403"/>
      <c r="D60" s="392"/>
      <c r="E60" s="361"/>
      <c r="F60" s="198"/>
      <c r="G60" s="361"/>
      <c r="H60" s="198"/>
      <c r="I60" s="39"/>
      <c r="J60" s="35"/>
      <c r="K60" s="344"/>
      <c r="L60" s="345"/>
      <c r="M60" s="39"/>
      <c r="N60" s="197"/>
      <c r="O60" s="198"/>
      <c r="P60" s="197"/>
      <c r="Q60" s="198"/>
      <c r="R60" s="205"/>
      <c r="S60" s="202"/>
      <c r="T60" s="344"/>
      <c r="U60" s="345"/>
      <c r="V60" s="40"/>
      <c r="W60" s="3"/>
      <c r="X60" s="365"/>
      <c r="Y60" s="202"/>
      <c r="Z60" s="403"/>
      <c r="AA60" s="392"/>
      <c r="AB60" s="361"/>
      <c r="AC60" s="198"/>
      <c r="AD60" s="361"/>
      <c r="AE60" s="198"/>
      <c r="AF60" s="39"/>
      <c r="AG60" s="154">
        <f>'US68 RAMP C MASTER'!J139</f>
        <v>81150</v>
      </c>
      <c r="AH60" s="344">
        <f>'US68 RAMP C MASTER'!K139</f>
        <v>795.86712</v>
      </c>
      <c r="AI60" s="345"/>
      <c r="AJ60" s="38">
        <f>'US68 RAMP C MASTER'!M139</f>
        <v>16</v>
      </c>
      <c r="AK60" s="197">
        <f>'US68 RAMP C MASTER'!N139</f>
        <v>-0.02468659629202568</v>
      </c>
      <c r="AL60" s="198"/>
      <c r="AM60" s="197">
        <f>'US68 RAMP C MASTER'!P139</f>
        <v>-0.3949855406724109</v>
      </c>
      <c r="AN60" s="198"/>
      <c r="AO60" s="401" t="str">
        <f>'US68 RAMP C MASTER'!R139</f>
        <v>185:1</v>
      </c>
      <c r="AP60" s="402"/>
      <c r="AQ60" s="344">
        <f>'US68 RAMP C MASTER'!T139</f>
        <v>795.4721344593275</v>
      </c>
      <c r="AR60" s="345"/>
      <c r="AS60" s="157">
        <f>'US68 RAMP C MASTER'!V139</f>
        <v>0</v>
      </c>
    </row>
    <row r="61" spans="1:45" s="7" customFormat="1" ht="12.75" customHeight="1">
      <c r="A61" s="365"/>
      <c r="B61" s="202"/>
      <c r="C61" s="403"/>
      <c r="D61" s="392"/>
      <c r="E61" s="361"/>
      <c r="F61" s="198"/>
      <c r="G61" s="361"/>
      <c r="H61" s="198"/>
      <c r="I61" s="39"/>
      <c r="J61" s="35"/>
      <c r="K61" s="344"/>
      <c r="L61" s="345"/>
      <c r="M61" s="39"/>
      <c r="N61" s="197"/>
      <c r="O61" s="198"/>
      <c r="P61" s="197"/>
      <c r="Q61" s="198"/>
      <c r="R61" s="205"/>
      <c r="S61" s="202"/>
      <c r="T61" s="344"/>
      <c r="U61" s="345"/>
      <c r="V61" s="40"/>
      <c r="W61" s="3"/>
      <c r="X61" s="365"/>
      <c r="Y61" s="202"/>
      <c r="Z61" s="403"/>
      <c r="AA61" s="392"/>
      <c r="AB61" s="361"/>
      <c r="AC61" s="198"/>
      <c r="AD61" s="361"/>
      <c r="AE61" s="198"/>
      <c r="AF61" s="39"/>
      <c r="AG61" s="154">
        <f>'US68 RAMP C MASTER'!J140</f>
        <v>81175</v>
      </c>
      <c r="AH61" s="344">
        <f>'US68 RAMP C MASTER'!K140</f>
        <v>795.7456816071428</v>
      </c>
      <c r="AI61" s="345"/>
      <c r="AJ61" s="38">
        <f>'US68 RAMP C MASTER'!M140</f>
        <v>16</v>
      </c>
      <c r="AK61" s="197">
        <f>'US68 RAMP C MASTER'!N140</f>
        <v>-0.016259380821431926</v>
      </c>
      <c r="AL61" s="198"/>
      <c r="AM61" s="197">
        <f>'US68 RAMP C MASTER'!P140</f>
        <v>-0.2601500931429108</v>
      </c>
      <c r="AN61" s="198"/>
      <c r="AO61" s="401" t="str">
        <f>'US68 RAMP C MASTER'!R140</f>
        <v>185:1</v>
      </c>
      <c r="AP61" s="402"/>
      <c r="AQ61" s="344">
        <f>'US68 RAMP C MASTER'!T140</f>
        <v>795.485531514</v>
      </c>
      <c r="AR61" s="345"/>
      <c r="AS61" s="157">
        <f>'US68 RAMP C MASTER'!V140</f>
        <v>0</v>
      </c>
    </row>
    <row r="62" spans="1:45" s="7" customFormat="1" ht="12.75" customHeight="1">
      <c r="A62" s="365"/>
      <c r="B62" s="202"/>
      <c r="C62" s="403"/>
      <c r="D62" s="392"/>
      <c r="E62" s="361"/>
      <c r="F62" s="198"/>
      <c r="G62" s="361"/>
      <c r="H62" s="198"/>
      <c r="I62" s="39"/>
      <c r="J62" s="35"/>
      <c r="K62" s="344"/>
      <c r="L62" s="345"/>
      <c r="M62" s="39"/>
      <c r="N62" s="197"/>
      <c r="O62" s="198"/>
      <c r="P62" s="197"/>
      <c r="Q62" s="198"/>
      <c r="R62" s="205"/>
      <c r="S62" s="202"/>
      <c r="T62" s="344"/>
      <c r="U62" s="345"/>
      <c r="V62" s="40"/>
      <c r="W62" s="3"/>
      <c r="X62" s="365"/>
      <c r="Y62" s="202"/>
      <c r="Z62" s="403"/>
      <c r="AA62" s="392"/>
      <c r="AB62" s="361"/>
      <c r="AC62" s="198"/>
      <c r="AD62" s="361"/>
      <c r="AE62" s="198"/>
      <c r="AF62" s="39"/>
      <c r="AG62" s="154">
        <f>'US68 RAMP C MASTER'!J141</f>
        <v>81175.77</v>
      </c>
      <c r="AH62" s="344">
        <f>'US68 RAMP C MASTER'!K141</f>
        <v>795.94</v>
      </c>
      <c r="AI62" s="345"/>
      <c r="AJ62" s="38">
        <f>'US68 RAMP C MASTER'!M141</f>
        <v>16</v>
      </c>
      <c r="AK62" s="197">
        <f>'US68 RAMP C MASTER'!N141</f>
        <v>-0.015999822584936263</v>
      </c>
      <c r="AL62" s="198"/>
      <c r="AM62" s="197">
        <f>'US68 RAMP C MASTER'!P141</f>
        <v>-0.2559971613589802</v>
      </c>
      <c r="AN62" s="198"/>
      <c r="AO62" s="401" t="str">
        <f>'US68 RAMP C MASTER'!R141</f>
        <v>185:1</v>
      </c>
      <c r="AP62" s="402"/>
      <c r="AQ62" s="344">
        <f>'US68 RAMP C MASTER'!T141</f>
        <v>795.684002838641</v>
      </c>
      <c r="AR62" s="345"/>
      <c r="AS62" s="157">
        <f>'US68 RAMP C MASTER'!V141</f>
        <v>0</v>
      </c>
    </row>
    <row r="63" spans="1:45" s="7" customFormat="1" ht="12.75" customHeight="1">
      <c r="A63" s="365"/>
      <c r="B63" s="202"/>
      <c r="C63" s="403"/>
      <c r="D63" s="392"/>
      <c r="E63" s="361"/>
      <c r="F63" s="198"/>
      <c r="G63" s="361"/>
      <c r="H63" s="198"/>
      <c r="I63" s="39"/>
      <c r="J63" s="35"/>
      <c r="K63" s="344"/>
      <c r="L63" s="345"/>
      <c r="M63" s="39"/>
      <c r="N63" s="197"/>
      <c r="O63" s="198"/>
      <c r="P63" s="197"/>
      <c r="Q63" s="198"/>
      <c r="R63" s="205"/>
      <c r="S63" s="202"/>
      <c r="T63" s="344"/>
      <c r="U63" s="345"/>
      <c r="V63" s="40"/>
      <c r="W63" s="3"/>
      <c r="X63" s="365"/>
      <c r="Y63" s="202"/>
      <c r="Z63" s="403"/>
      <c r="AA63" s="392"/>
      <c r="AB63" s="361"/>
      <c r="AC63" s="198"/>
      <c r="AD63" s="361"/>
      <c r="AE63" s="198"/>
      <c r="AF63" s="39"/>
      <c r="AG63" s="154">
        <f>'US68 RAMP C MASTER'!J142</f>
        <v>81200</v>
      </c>
      <c r="AH63" s="344">
        <f>'US68 RAMP C MASTER'!K142</f>
        <v>795.6779664285715</v>
      </c>
      <c r="AI63" s="345"/>
      <c r="AJ63" s="38">
        <f>'US68 RAMP C MASTER'!M142</f>
        <v>16</v>
      </c>
      <c r="AK63" s="197">
        <f>'US68 RAMP C MASTER'!N142</f>
        <v>-0.007832165350838166</v>
      </c>
      <c r="AL63" s="198"/>
      <c r="AM63" s="197">
        <f>'US68 RAMP C MASTER'!P142</f>
        <v>-0.12531464561341066</v>
      </c>
      <c r="AN63" s="198"/>
      <c r="AO63" s="401" t="str">
        <f>'US68 RAMP C MASTER'!R142</f>
        <v>185:1</v>
      </c>
      <c r="AP63" s="402"/>
      <c r="AQ63" s="344">
        <f>'US68 RAMP C MASTER'!T142</f>
        <v>795.552651782958</v>
      </c>
      <c r="AR63" s="345"/>
      <c r="AS63" s="157">
        <f>'US68 RAMP C MASTER'!V142</f>
        <v>0</v>
      </c>
    </row>
    <row r="64" spans="1:45" s="7" customFormat="1" ht="12.75" customHeight="1">
      <c r="A64" s="365"/>
      <c r="B64" s="202"/>
      <c r="C64" s="403"/>
      <c r="D64" s="392"/>
      <c r="E64" s="361"/>
      <c r="F64" s="198"/>
      <c r="G64" s="361"/>
      <c r="H64" s="198"/>
      <c r="I64" s="39"/>
      <c r="J64" s="35"/>
      <c r="K64" s="344"/>
      <c r="L64" s="345"/>
      <c r="M64" s="39"/>
      <c r="N64" s="197"/>
      <c r="O64" s="198"/>
      <c r="P64" s="197"/>
      <c r="Q64" s="198"/>
      <c r="R64" s="205"/>
      <c r="S64" s="202"/>
      <c r="T64" s="344"/>
      <c r="U64" s="345"/>
      <c r="V64" s="40"/>
      <c r="W64" s="3"/>
      <c r="X64" s="365"/>
      <c r="Y64" s="202"/>
      <c r="Z64" s="403"/>
      <c r="AA64" s="392"/>
      <c r="AB64" s="361"/>
      <c r="AC64" s="198"/>
      <c r="AD64" s="361"/>
      <c r="AE64" s="198"/>
      <c r="AF64" s="39"/>
      <c r="AG64" s="153">
        <f>'US68 RAMP C MASTER'!J143</f>
        <v>81223.23</v>
      </c>
      <c r="AH64" s="344">
        <f>'US68 RAMP C MASTER'!K143</f>
        <v>795.78</v>
      </c>
      <c r="AI64" s="345"/>
      <c r="AJ64" s="38">
        <f>'US68 RAMP C MASTER'!M143</f>
        <v>16</v>
      </c>
      <c r="AK64" s="197">
        <f>'US68 RAMP C MASTER'!N143</f>
        <v>-1.5967355638177305E-06</v>
      </c>
      <c r="AL64" s="198"/>
      <c r="AM64" s="197">
        <f>'US68 RAMP C MASTER'!P143</f>
        <v>-2.5547769021083688E-05</v>
      </c>
      <c r="AN64" s="198"/>
      <c r="AO64" s="401" t="str">
        <f>'US68 RAMP C MASTER'!R143</f>
        <v>185:1</v>
      </c>
      <c r="AP64" s="402"/>
      <c r="AQ64" s="344">
        <f>'US68 RAMP C MASTER'!T143</f>
        <v>795.7799744522309</v>
      </c>
      <c r="AR64" s="345"/>
      <c r="AS64" s="157">
        <f>'US68 RAMP C MASTER'!V143</f>
        <v>0</v>
      </c>
    </row>
    <row r="65" spans="1:45" s="7" customFormat="1" ht="12.75" customHeight="1">
      <c r="A65" s="365"/>
      <c r="B65" s="202"/>
      <c r="C65" s="403"/>
      <c r="D65" s="392"/>
      <c r="E65" s="361"/>
      <c r="F65" s="198"/>
      <c r="G65" s="361"/>
      <c r="H65" s="198"/>
      <c r="I65" s="39"/>
      <c r="J65" s="35"/>
      <c r="K65" s="344"/>
      <c r="L65" s="345"/>
      <c r="M65" s="39"/>
      <c r="N65" s="197"/>
      <c r="O65" s="198"/>
      <c r="P65" s="197"/>
      <c r="Q65" s="198"/>
      <c r="R65" s="205"/>
      <c r="S65" s="202"/>
      <c r="T65" s="344"/>
      <c r="U65" s="345"/>
      <c r="V65" s="40"/>
      <c r="W65" s="3"/>
      <c r="X65" s="365"/>
      <c r="Y65" s="202"/>
      <c r="Z65" s="403"/>
      <c r="AA65" s="392"/>
      <c r="AB65" s="361"/>
      <c r="AC65" s="198"/>
      <c r="AD65" s="361"/>
      <c r="AE65" s="198"/>
      <c r="AF65" s="39"/>
      <c r="AG65" s="154">
        <f>'US68 RAMP C MASTER'!J144</f>
        <v>81225</v>
      </c>
      <c r="AH65" s="344">
        <f>'US68 RAMP C MASTER'!K144</f>
        <v>795.6639744642857</v>
      </c>
      <c r="AI65" s="345"/>
      <c r="AJ65" s="38">
        <f>'US68 RAMP C MASTER'!M144</f>
        <v>16</v>
      </c>
      <c r="AK65" s="197">
        <f>'US68 RAMP C MASTER'!N144</f>
        <v>0.0005950501197555941</v>
      </c>
      <c r="AL65" s="198"/>
      <c r="AM65" s="197">
        <f>'US68 RAMP C MASTER'!P144</f>
        <v>0.009520801916089505</v>
      </c>
      <c r="AN65" s="198"/>
      <c r="AO65" s="401" t="str">
        <f>'US68 RAMP C MASTER'!R144</f>
        <v>185:1</v>
      </c>
      <c r="AP65" s="402"/>
      <c r="AQ65" s="344">
        <f>'US68 RAMP C MASTER'!T144</f>
        <v>795.6734952662018</v>
      </c>
      <c r="AR65" s="345"/>
      <c r="AS65" s="157">
        <f>'US68 RAMP C MASTER'!V144</f>
        <v>0</v>
      </c>
    </row>
    <row r="66" spans="1:45" s="7" customFormat="1" ht="12.75" customHeight="1">
      <c r="A66" s="365"/>
      <c r="B66" s="202"/>
      <c r="C66" s="403"/>
      <c r="D66" s="392"/>
      <c r="E66" s="361"/>
      <c r="F66" s="198"/>
      <c r="G66" s="361"/>
      <c r="H66" s="198"/>
      <c r="I66" s="39"/>
      <c r="J66" s="35"/>
      <c r="K66" s="344"/>
      <c r="L66" s="345"/>
      <c r="M66" s="39"/>
      <c r="N66" s="197"/>
      <c r="O66" s="198"/>
      <c r="P66" s="197"/>
      <c r="Q66" s="198"/>
      <c r="R66" s="205"/>
      <c r="S66" s="202"/>
      <c r="T66" s="344"/>
      <c r="U66" s="345"/>
      <c r="V66" s="40"/>
      <c r="W66" s="3"/>
      <c r="X66" s="365"/>
      <c r="Y66" s="202"/>
      <c r="Z66" s="403"/>
      <c r="AA66" s="392"/>
      <c r="AB66" s="361"/>
      <c r="AC66" s="198"/>
      <c r="AD66" s="361"/>
      <c r="AE66" s="198"/>
      <c r="AF66" s="39"/>
      <c r="AG66" s="154">
        <f>'US68 RAMP C MASTER'!J145</f>
        <v>81250</v>
      </c>
      <c r="AH66" s="344">
        <f>'US68 RAMP C MASTER'!K145</f>
        <v>795.7037057142858</v>
      </c>
      <c r="AI66" s="345"/>
      <c r="AJ66" s="38">
        <f>'US68 RAMP C MASTER'!M145</f>
        <v>16</v>
      </c>
      <c r="AK66" s="197">
        <f>'US68 RAMP C MASTER'!N145</f>
        <v>0.009022265590349354</v>
      </c>
      <c r="AL66" s="198"/>
      <c r="AM66" s="197">
        <f>'US68 RAMP C MASTER'!P145</f>
        <v>0.14435624944558967</v>
      </c>
      <c r="AN66" s="198"/>
      <c r="AO66" s="401" t="str">
        <f>'US68 RAMP C MASTER'!R145</f>
        <v>185:1</v>
      </c>
      <c r="AP66" s="402"/>
      <c r="AQ66" s="344">
        <f>'US68 RAMP C MASTER'!T145</f>
        <v>795.8480619637313</v>
      </c>
      <c r="AR66" s="345"/>
      <c r="AS66" s="157">
        <f>'US68 RAMP C MASTER'!V145</f>
        <v>0</v>
      </c>
    </row>
    <row r="67" spans="1:45" s="7" customFormat="1" ht="12.75" customHeight="1">
      <c r="A67" s="365"/>
      <c r="B67" s="202"/>
      <c r="C67" s="403"/>
      <c r="D67" s="392"/>
      <c r="E67" s="361"/>
      <c r="F67" s="198"/>
      <c r="G67" s="361"/>
      <c r="H67" s="198"/>
      <c r="I67" s="39"/>
      <c r="J67" s="35"/>
      <c r="K67" s="344"/>
      <c r="L67" s="345"/>
      <c r="M67" s="39"/>
      <c r="N67" s="197"/>
      <c r="O67" s="198"/>
      <c r="P67" s="197"/>
      <c r="Q67" s="198"/>
      <c r="R67" s="205"/>
      <c r="S67" s="202"/>
      <c r="T67" s="344"/>
      <c r="U67" s="345"/>
      <c r="V67" s="40"/>
      <c r="W67" s="3"/>
      <c r="X67" s="365"/>
      <c r="Y67" s="202"/>
      <c r="Z67" s="403"/>
      <c r="AA67" s="392"/>
      <c r="AB67" s="361"/>
      <c r="AC67" s="198"/>
      <c r="AD67" s="361"/>
      <c r="AE67" s="198"/>
      <c r="AF67" s="39"/>
      <c r="AG67" s="153">
        <f>'US68 RAMP C MASTER'!J146</f>
        <v>81270.7</v>
      </c>
      <c r="AH67" s="344">
        <f>'US68 RAMP C MASTER'!K146</f>
        <v>795.7772604880714</v>
      </c>
      <c r="AI67" s="345"/>
      <c r="AJ67" s="38">
        <f>'US68 RAMP C MASTER'!M146</f>
        <v>16</v>
      </c>
      <c r="AK67" s="197">
        <f>'US68 RAMP C MASTER'!N146</f>
        <v>0.016</v>
      </c>
      <c r="AL67" s="198"/>
      <c r="AM67" s="197">
        <f>'US68 RAMP C MASTER'!P146</f>
        <v>0.256</v>
      </c>
      <c r="AN67" s="198"/>
      <c r="AO67" s="401" t="str">
        <f>'US68 RAMP C MASTER'!R146</f>
        <v>185:1</v>
      </c>
      <c r="AP67" s="402"/>
      <c r="AQ67" s="344">
        <f>'US68 RAMP C MASTER'!T146</f>
        <v>796.0332604880714</v>
      </c>
      <c r="AR67" s="345"/>
      <c r="AS67" s="157">
        <f>'US68 RAMP C MASTER'!V146</f>
        <v>0</v>
      </c>
    </row>
    <row r="68" spans="1:45" s="7" customFormat="1" ht="12.75" customHeight="1">
      <c r="A68" s="365"/>
      <c r="B68" s="202"/>
      <c r="C68" s="403"/>
      <c r="D68" s="392"/>
      <c r="E68" s="361"/>
      <c r="F68" s="198"/>
      <c r="G68" s="361"/>
      <c r="H68" s="198"/>
      <c r="I68" s="39"/>
      <c r="J68" s="35"/>
      <c r="K68" s="344"/>
      <c r="L68" s="345"/>
      <c r="M68" s="39"/>
      <c r="N68" s="197"/>
      <c r="O68" s="198"/>
      <c r="P68" s="197"/>
      <c r="Q68" s="198"/>
      <c r="R68" s="205"/>
      <c r="S68" s="202"/>
      <c r="T68" s="344"/>
      <c r="U68" s="345"/>
      <c r="V68" s="40"/>
      <c r="W68" s="3"/>
      <c r="X68" s="365"/>
      <c r="Y68" s="202"/>
      <c r="Z68" s="403"/>
      <c r="AA68" s="392"/>
      <c r="AB68" s="361"/>
      <c r="AC68" s="198"/>
      <c r="AD68" s="361"/>
      <c r="AE68" s="198"/>
      <c r="AF68" s="39"/>
      <c r="AG68" s="154">
        <f>'US68 RAMP C MASTER'!J147</f>
        <v>81275</v>
      </c>
      <c r="AH68" s="344">
        <f>'US68 RAMP C MASTER'!K147</f>
        <v>795.7971601785715</v>
      </c>
      <c r="AI68" s="345"/>
      <c r="AJ68" s="38">
        <f>'US68 RAMP C MASTER'!M147</f>
        <v>16</v>
      </c>
      <c r="AK68" s="197">
        <f>'US68 RAMP C MASTER'!N147</f>
        <v>0.016</v>
      </c>
      <c r="AL68" s="198"/>
      <c r="AM68" s="197">
        <f>'US68 RAMP C MASTER'!P147</f>
        <v>0.256</v>
      </c>
      <c r="AN68" s="198"/>
      <c r="AO68" s="401">
        <f>'US68 RAMP C MASTER'!R147</f>
        <v>0</v>
      </c>
      <c r="AP68" s="402"/>
      <c r="AQ68" s="344">
        <f>'US68 RAMP C MASTER'!T147</f>
        <v>796.0531601785715</v>
      </c>
      <c r="AR68" s="345"/>
      <c r="AS68" s="157">
        <f>'US68 RAMP C MASTER'!V147</f>
        <v>0</v>
      </c>
    </row>
    <row r="69" spans="1:45" s="7" customFormat="1" ht="12.75" customHeight="1">
      <c r="A69" s="365"/>
      <c r="B69" s="202"/>
      <c r="C69" s="403"/>
      <c r="D69" s="392"/>
      <c r="E69" s="361"/>
      <c r="F69" s="198"/>
      <c r="G69" s="361"/>
      <c r="H69" s="198"/>
      <c r="I69" s="39"/>
      <c r="J69" s="35"/>
      <c r="K69" s="344"/>
      <c r="L69" s="345"/>
      <c r="M69" s="39"/>
      <c r="N69" s="197"/>
      <c r="O69" s="198"/>
      <c r="P69" s="197"/>
      <c r="Q69" s="198"/>
      <c r="R69" s="205"/>
      <c r="S69" s="202"/>
      <c r="T69" s="344"/>
      <c r="U69" s="345"/>
      <c r="V69" s="40"/>
      <c r="W69" s="3"/>
      <c r="X69" s="365"/>
      <c r="Y69" s="202"/>
      <c r="Z69" s="403"/>
      <c r="AA69" s="392"/>
      <c r="AB69" s="361"/>
      <c r="AC69" s="198"/>
      <c r="AD69" s="361"/>
      <c r="AE69" s="198"/>
      <c r="AF69" s="39"/>
      <c r="AG69" s="154">
        <f>'US68 RAMP C MASTER'!J148</f>
        <v>81300</v>
      </c>
      <c r="AH69" s="344">
        <f>'US68 RAMP C MASTER'!K148</f>
        <v>795.9443378571428</v>
      </c>
      <c r="AI69" s="345"/>
      <c r="AJ69" s="38">
        <f>'US68 RAMP C MASTER'!M148</f>
        <v>16</v>
      </c>
      <c r="AK69" s="197">
        <f>'US68 RAMP C MASTER'!N148</f>
        <v>0.016</v>
      </c>
      <c r="AL69" s="198"/>
      <c r="AM69" s="197">
        <f>'US68 RAMP C MASTER'!P148</f>
        <v>0.256</v>
      </c>
      <c r="AN69" s="198"/>
      <c r="AO69" s="401">
        <f>'US68 RAMP C MASTER'!R148</f>
        <v>0</v>
      </c>
      <c r="AP69" s="402"/>
      <c r="AQ69" s="344">
        <f>'US68 RAMP C MASTER'!T148</f>
        <v>796.2003378571428</v>
      </c>
      <c r="AR69" s="345"/>
      <c r="AS69" s="157">
        <f>'US68 RAMP C MASTER'!V148</f>
        <v>0</v>
      </c>
    </row>
    <row r="70" spans="1:45" s="7" customFormat="1" ht="12.75" customHeight="1">
      <c r="A70" s="365"/>
      <c r="B70" s="202"/>
      <c r="C70" s="403"/>
      <c r="D70" s="392"/>
      <c r="E70" s="361"/>
      <c r="F70" s="198"/>
      <c r="G70" s="361"/>
      <c r="H70" s="198"/>
      <c r="I70" s="39"/>
      <c r="J70" s="35"/>
      <c r="K70" s="344"/>
      <c r="L70" s="345"/>
      <c r="M70" s="39"/>
      <c r="N70" s="197"/>
      <c r="O70" s="198"/>
      <c r="P70" s="197"/>
      <c r="Q70" s="198"/>
      <c r="R70" s="205"/>
      <c r="S70" s="202"/>
      <c r="T70" s="344"/>
      <c r="U70" s="345"/>
      <c r="V70" s="40"/>
      <c r="W70" s="3"/>
      <c r="X70" s="365"/>
      <c r="Y70" s="202"/>
      <c r="Z70" s="404"/>
      <c r="AA70" s="392"/>
      <c r="AB70" s="361"/>
      <c r="AC70" s="198"/>
      <c r="AD70" s="361"/>
      <c r="AE70" s="198"/>
      <c r="AF70" s="39"/>
      <c r="AG70" s="154">
        <f>'US68 RAMP C MASTER'!J149</f>
        <v>81325</v>
      </c>
      <c r="AH70" s="344">
        <f>'US68 RAMP C MASTER'!K149</f>
        <v>796.1452387500001</v>
      </c>
      <c r="AI70" s="345"/>
      <c r="AJ70" s="38">
        <f>'US68 RAMP C MASTER'!M149</f>
        <v>16</v>
      </c>
      <c r="AK70" s="197">
        <f>'US68 RAMP C MASTER'!N149</f>
        <v>0.016</v>
      </c>
      <c r="AL70" s="198"/>
      <c r="AM70" s="197">
        <f>'US68 RAMP C MASTER'!P149</f>
        <v>0.256</v>
      </c>
      <c r="AN70" s="198"/>
      <c r="AO70" s="401">
        <f>'US68 RAMP C MASTER'!R149</f>
        <v>0</v>
      </c>
      <c r="AP70" s="402"/>
      <c r="AQ70" s="344">
        <f>'US68 RAMP C MASTER'!T149</f>
        <v>796.4012387500001</v>
      </c>
      <c r="AR70" s="345"/>
      <c r="AS70" s="157">
        <f>'US68 RAMP C MASTER'!V149</f>
        <v>0</v>
      </c>
    </row>
    <row r="71" spans="1:45" s="7" customFormat="1" ht="12.75" customHeight="1">
      <c r="A71" s="365"/>
      <c r="B71" s="202"/>
      <c r="C71" s="403"/>
      <c r="D71" s="392"/>
      <c r="E71" s="361"/>
      <c r="F71" s="198"/>
      <c r="G71" s="361"/>
      <c r="H71" s="198"/>
      <c r="I71" s="39"/>
      <c r="J71" s="35"/>
      <c r="K71" s="344"/>
      <c r="L71" s="345"/>
      <c r="M71" s="39"/>
      <c r="N71" s="197"/>
      <c r="O71" s="198"/>
      <c r="P71" s="197"/>
      <c r="Q71" s="198"/>
      <c r="R71" s="205"/>
      <c r="S71" s="202"/>
      <c r="T71" s="344"/>
      <c r="U71" s="345"/>
      <c r="V71" s="40"/>
      <c r="W71" s="3"/>
      <c r="X71" s="365"/>
      <c r="Y71" s="202"/>
      <c r="Z71" s="404"/>
      <c r="AA71" s="392"/>
      <c r="AB71" s="361"/>
      <c r="AC71" s="198"/>
      <c r="AD71" s="361"/>
      <c r="AE71" s="198"/>
      <c r="AF71" s="39"/>
      <c r="AG71" s="154">
        <f>'US68 RAMP C MASTER'!J150</f>
        <v>81350</v>
      </c>
      <c r="AH71" s="344">
        <f>'US68 RAMP C MASTER'!K150</f>
        <v>796.3998628571429</v>
      </c>
      <c r="AI71" s="345"/>
      <c r="AJ71" s="38">
        <f>'US68 RAMP C MASTER'!M150</f>
        <v>16</v>
      </c>
      <c r="AK71" s="197">
        <f>'US68 RAMP C MASTER'!N150</f>
        <v>0.016</v>
      </c>
      <c r="AL71" s="198"/>
      <c r="AM71" s="197">
        <f>'US68 RAMP C MASTER'!P150</f>
        <v>0.256</v>
      </c>
      <c r="AN71" s="198"/>
      <c r="AO71" s="401">
        <f>'US68 RAMP C MASTER'!R150</f>
        <v>0</v>
      </c>
      <c r="AP71" s="402"/>
      <c r="AQ71" s="344">
        <f>'US68 RAMP C MASTER'!T150</f>
        <v>796.6558628571429</v>
      </c>
      <c r="AR71" s="345"/>
      <c r="AS71" s="157">
        <f>'US68 RAMP C MASTER'!V150</f>
        <v>0</v>
      </c>
    </row>
    <row r="72" spans="1:45" s="7" customFormat="1" ht="12.75" customHeight="1">
      <c r="A72" s="365"/>
      <c r="B72" s="202"/>
      <c r="C72" s="403"/>
      <c r="D72" s="392"/>
      <c r="E72" s="361"/>
      <c r="F72" s="198"/>
      <c r="G72" s="361"/>
      <c r="H72" s="198"/>
      <c r="I72" s="39"/>
      <c r="J72" s="35"/>
      <c r="K72" s="344"/>
      <c r="L72" s="345"/>
      <c r="M72" s="39"/>
      <c r="N72" s="197"/>
      <c r="O72" s="198"/>
      <c r="P72" s="197"/>
      <c r="Q72" s="198"/>
      <c r="R72" s="205"/>
      <c r="S72" s="202"/>
      <c r="T72" s="344"/>
      <c r="U72" s="345"/>
      <c r="V72" s="40"/>
      <c r="W72" s="3"/>
      <c r="X72" s="365"/>
      <c r="Y72" s="202"/>
      <c r="Z72" s="404"/>
      <c r="AA72" s="392"/>
      <c r="AB72" s="361"/>
      <c r="AC72" s="198"/>
      <c r="AD72" s="361"/>
      <c r="AE72" s="198"/>
      <c r="AF72" s="39"/>
      <c r="AG72" s="154">
        <f>'US68 RAMP C MASTER'!J151</f>
        <v>81375</v>
      </c>
      <c r="AH72" s="344">
        <f>'US68 RAMP C MASTER'!K151</f>
        <v>796.7082101785714</v>
      </c>
      <c r="AI72" s="345"/>
      <c r="AJ72" s="38">
        <f>'US68 RAMP C MASTER'!M151</f>
        <v>16</v>
      </c>
      <c r="AK72" s="197">
        <f>'US68 RAMP C MASTER'!N151</f>
        <v>0.016</v>
      </c>
      <c r="AL72" s="198"/>
      <c r="AM72" s="197">
        <f>'US68 RAMP C MASTER'!P151</f>
        <v>0.256</v>
      </c>
      <c r="AN72" s="198"/>
      <c r="AO72" s="401">
        <f>'US68 RAMP C MASTER'!R151</f>
        <v>0</v>
      </c>
      <c r="AP72" s="402"/>
      <c r="AQ72" s="344">
        <f>'US68 RAMP C MASTER'!T151</f>
        <v>796.9642101785714</v>
      </c>
      <c r="AR72" s="345"/>
      <c r="AS72" s="157">
        <f>'US68 RAMP C MASTER'!V151</f>
        <v>0</v>
      </c>
    </row>
    <row r="73" spans="1:45" s="7" customFormat="1" ht="12.75" customHeight="1">
      <c r="A73" s="365"/>
      <c r="B73" s="202"/>
      <c r="C73" s="403"/>
      <c r="D73" s="392"/>
      <c r="E73" s="361"/>
      <c r="F73" s="198"/>
      <c r="G73" s="361"/>
      <c r="H73" s="198"/>
      <c r="I73" s="39"/>
      <c r="J73" s="35"/>
      <c r="K73" s="344"/>
      <c r="L73" s="202"/>
      <c r="M73" s="8"/>
      <c r="N73" s="205"/>
      <c r="O73" s="202"/>
      <c r="P73" s="205"/>
      <c r="Q73" s="202"/>
      <c r="R73" s="205"/>
      <c r="S73" s="202"/>
      <c r="T73" s="205"/>
      <c r="U73" s="202"/>
      <c r="V73" s="45"/>
      <c r="W73" s="3"/>
      <c r="X73" s="365"/>
      <c r="Y73" s="202"/>
      <c r="Z73" s="404"/>
      <c r="AA73" s="392"/>
      <c r="AB73" s="361"/>
      <c r="AC73" s="198"/>
      <c r="AD73" s="361"/>
      <c r="AE73" s="198"/>
      <c r="AF73" s="39"/>
      <c r="AG73" s="154">
        <f>'US68 RAMP C MASTER'!J152</f>
        <v>81400</v>
      </c>
      <c r="AH73" s="344">
        <f>'US68 RAMP C MASTER'!K152</f>
        <v>797.0702807142858</v>
      </c>
      <c r="AI73" s="345"/>
      <c r="AJ73" s="38">
        <f>'US68 RAMP C MASTER'!M152</f>
        <v>16</v>
      </c>
      <c r="AK73" s="197">
        <f>'US68 RAMP C MASTER'!N152</f>
        <v>0.016</v>
      </c>
      <c r="AL73" s="198"/>
      <c r="AM73" s="197">
        <f>'US68 RAMP C MASTER'!P152</f>
        <v>0.256</v>
      </c>
      <c r="AN73" s="198"/>
      <c r="AO73" s="401">
        <f>'US68 RAMP C MASTER'!R152</f>
        <v>0</v>
      </c>
      <c r="AP73" s="402"/>
      <c r="AQ73" s="344">
        <f>'US68 RAMP C MASTER'!T152</f>
        <v>797.3262807142858</v>
      </c>
      <c r="AR73" s="345"/>
      <c r="AS73" s="157">
        <f>'US68 RAMP C MASTER'!V152</f>
        <v>0</v>
      </c>
    </row>
    <row r="74" spans="1:45" s="7" customFormat="1" ht="12.75" customHeight="1">
      <c r="A74" s="365"/>
      <c r="B74" s="202"/>
      <c r="C74" s="404"/>
      <c r="D74" s="392"/>
      <c r="E74" s="361"/>
      <c r="F74" s="198"/>
      <c r="G74" s="361"/>
      <c r="H74" s="198"/>
      <c r="I74" s="39"/>
      <c r="J74" s="35"/>
      <c r="K74" s="344"/>
      <c r="L74" s="202"/>
      <c r="M74" s="8"/>
      <c r="N74" s="205"/>
      <c r="O74" s="202"/>
      <c r="P74" s="205"/>
      <c r="Q74" s="202"/>
      <c r="R74" s="205"/>
      <c r="S74" s="202"/>
      <c r="T74" s="205"/>
      <c r="U74" s="202"/>
      <c r="V74" s="45"/>
      <c r="W74" s="3"/>
      <c r="X74" s="365"/>
      <c r="Y74" s="202"/>
      <c r="Z74" s="403"/>
      <c r="AA74" s="392"/>
      <c r="AB74" s="361"/>
      <c r="AC74" s="198"/>
      <c r="AD74" s="361"/>
      <c r="AE74" s="198"/>
      <c r="AF74" s="39"/>
      <c r="AG74" s="35"/>
      <c r="AH74" s="344"/>
      <c r="AI74" s="202"/>
      <c r="AJ74" s="8"/>
      <c r="AK74" s="205"/>
      <c r="AL74" s="202"/>
      <c r="AM74" s="205"/>
      <c r="AN74" s="202"/>
      <c r="AO74" s="205"/>
      <c r="AP74" s="202"/>
      <c r="AQ74" s="205"/>
      <c r="AR74" s="202"/>
      <c r="AS74" s="156"/>
    </row>
    <row r="75" spans="1:45" s="7" customFormat="1" ht="12.75" customHeight="1">
      <c r="A75" s="365"/>
      <c r="B75" s="202"/>
      <c r="C75" s="404"/>
      <c r="D75" s="392"/>
      <c r="E75" s="361"/>
      <c r="F75" s="198"/>
      <c r="G75" s="361"/>
      <c r="H75" s="198"/>
      <c r="I75" s="39"/>
      <c r="J75" s="35"/>
      <c r="K75" s="344"/>
      <c r="L75" s="202"/>
      <c r="M75" s="8"/>
      <c r="N75" s="205"/>
      <c r="O75" s="202"/>
      <c r="P75" s="205"/>
      <c r="Q75" s="202"/>
      <c r="R75" s="205"/>
      <c r="S75" s="202"/>
      <c r="T75" s="205"/>
      <c r="U75" s="202"/>
      <c r="V75" s="45"/>
      <c r="W75" s="3"/>
      <c r="X75" s="365"/>
      <c r="Y75" s="202"/>
      <c r="Z75" s="403"/>
      <c r="AA75" s="392"/>
      <c r="AB75" s="361"/>
      <c r="AC75" s="198"/>
      <c r="AD75" s="361"/>
      <c r="AE75" s="198"/>
      <c r="AF75" s="39"/>
      <c r="AG75" s="35"/>
      <c r="AH75" s="344"/>
      <c r="AI75" s="202"/>
      <c r="AJ75" s="8"/>
      <c r="AK75" s="205"/>
      <c r="AL75" s="202"/>
      <c r="AM75" s="205"/>
      <c r="AN75" s="202"/>
      <c r="AO75" s="205"/>
      <c r="AP75" s="202"/>
      <c r="AQ75" s="205"/>
      <c r="AR75" s="202"/>
      <c r="AS75" s="156"/>
    </row>
    <row r="81" ht="12.75" customHeight="1"/>
    <row r="82" ht="13.5" customHeight="1"/>
  </sheetData>
  <sheetProtection/>
  <mergeCells count="1094">
    <mergeCell ref="AQ50:AR50"/>
    <mergeCell ref="A21:B21"/>
    <mergeCell ref="AO49:AP49"/>
    <mergeCell ref="AQ49:AR49"/>
    <mergeCell ref="X50:Y50"/>
    <mergeCell ref="Z50:AA50"/>
    <mergeCell ref="AB50:AC50"/>
    <mergeCell ref="AD50:AE50"/>
    <mergeCell ref="AH50:AI50"/>
    <mergeCell ref="AK50:AL50"/>
    <mergeCell ref="AM50:AN50"/>
    <mergeCell ref="AO50:AP50"/>
    <mergeCell ref="AM48:AN48"/>
    <mergeCell ref="AO48:AP48"/>
    <mergeCell ref="AQ48:AR48"/>
    <mergeCell ref="X49:Y49"/>
    <mergeCell ref="Z49:AA49"/>
    <mergeCell ref="AB49:AC49"/>
    <mergeCell ref="AD49:AE49"/>
    <mergeCell ref="AH49:AI49"/>
    <mergeCell ref="AK49:AL49"/>
    <mergeCell ref="AM49:AN49"/>
    <mergeCell ref="X48:Y48"/>
    <mergeCell ref="Z48:AA48"/>
    <mergeCell ref="AB48:AC48"/>
    <mergeCell ref="AD48:AE48"/>
    <mergeCell ref="AH48:AI48"/>
    <mergeCell ref="AK48:AL48"/>
    <mergeCell ref="AQ46:AR46"/>
    <mergeCell ref="X47:Y47"/>
    <mergeCell ref="Z47:AA47"/>
    <mergeCell ref="AB47:AC47"/>
    <mergeCell ref="AD47:AE47"/>
    <mergeCell ref="AH47:AI47"/>
    <mergeCell ref="AK47:AL47"/>
    <mergeCell ref="AM47:AN47"/>
    <mergeCell ref="AO47:AP47"/>
    <mergeCell ref="AQ47:AR47"/>
    <mergeCell ref="AO45:AP45"/>
    <mergeCell ref="AQ45:AR45"/>
    <mergeCell ref="X46:Y46"/>
    <mergeCell ref="Z46:AA46"/>
    <mergeCell ref="AB46:AC46"/>
    <mergeCell ref="AD46:AE46"/>
    <mergeCell ref="AH46:AI46"/>
    <mergeCell ref="AK46:AL46"/>
    <mergeCell ref="AM46:AN46"/>
    <mergeCell ref="AO46:AP46"/>
    <mergeCell ref="AM43:AN43"/>
    <mergeCell ref="AO43:AP43"/>
    <mergeCell ref="AQ43:AR43"/>
    <mergeCell ref="X45:Y45"/>
    <mergeCell ref="Z45:AA45"/>
    <mergeCell ref="AB45:AC45"/>
    <mergeCell ref="AD45:AE45"/>
    <mergeCell ref="AH45:AI45"/>
    <mergeCell ref="AK45:AL45"/>
    <mergeCell ref="AM45:AN45"/>
    <mergeCell ref="X43:Y43"/>
    <mergeCell ref="Z43:AA43"/>
    <mergeCell ref="AB43:AC43"/>
    <mergeCell ref="AD43:AE43"/>
    <mergeCell ref="AH43:AI43"/>
    <mergeCell ref="AK43:AL43"/>
    <mergeCell ref="AQ41:AR41"/>
    <mergeCell ref="X42:Y42"/>
    <mergeCell ref="Z42:AA42"/>
    <mergeCell ref="AB42:AC42"/>
    <mergeCell ref="AD42:AE42"/>
    <mergeCell ref="AH42:AI42"/>
    <mergeCell ref="AK42:AL42"/>
    <mergeCell ref="AM42:AN42"/>
    <mergeCell ref="AO42:AP42"/>
    <mergeCell ref="AQ42:AR42"/>
    <mergeCell ref="AO40:AP40"/>
    <mergeCell ref="AQ40:AR40"/>
    <mergeCell ref="X41:Y41"/>
    <mergeCell ref="Z41:AA41"/>
    <mergeCell ref="AB41:AC41"/>
    <mergeCell ref="AD41:AE41"/>
    <mergeCell ref="AH41:AI41"/>
    <mergeCell ref="AK41:AL41"/>
    <mergeCell ref="AM41:AN41"/>
    <mergeCell ref="AO41:AP41"/>
    <mergeCell ref="AM39:AN39"/>
    <mergeCell ref="AO39:AP39"/>
    <mergeCell ref="AQ39:AR39"/>
    <mergeCell ref="X40:Y40"/>
    <mergeCell ref="Z40:AA40"/>
    <mergeCell ref="AB40:AC40"/>
    <mergeCell ref="AD40:AE40"/>
    <mergeCell ref="AH40:AI40"/>
    <mergeCell ref="AK40:AL40"/>
    <mergeCell ref="AM40:AN40"/>
    <mergeCell ref="X39:Y39"/>
    <mergeCell ref="Z39:AA39"/>
    <mergeCell ref="AB39:AC39"/>
    <mergeCell ref="AD39:AE39"/>
    <mergeCell ref="AH39:AI39"/>
    <mergeCell ref="AK39:AL39"/>
    <mergeCell ref="AQ37:AR37"/>
    <mergeCell ref="X38:Y38"/>
    <mergeCell ref="Z38:AA38"/>
    <mergeCell ref="AB38:AC38"/>
    <mergeCell ref="AD38:AE38"/>
    <mergeCell ref="AH38:AI38"/>
    <mergeCell ref="AK38:AL38"/>
    <mergeCell ref="AM38:AN38"/>
    <mergeCell ref="AO38:AP38"/>
    <mergeCell ref="AQ38:AR38"/>
    <mergeCell ref="AO36:AP36"/>
    <mergeCell ref="AQ36:AR36"/>
    <mergeCell ref="X37:Y37"/>
    <mergeCell ref="Z37:AA37"/>
    <mergeCell ref="AB37:AC37"/>
    <mergeCell ref="AD37:AE37"/>
    <mergeCell ref="AH37:AI37"/>
    <mergeCell ref="AK37:AL37"/>
    <mergeCell ref="AM37:AN37"/>
    <mergeCell ref="AO37:AP37"/>
    <mergeCell ref="AM35:AN35"/>
    <mergeCell ref="AO35:AP35"/>
    <mergeCell ref="AQ35:AR35"/>
    <mergeCell ref="X36:Y36"/>
    <mergeCell ref="Z36:AA36"/>
    <mergeCell ref="AB36:AC36"/>
    <mergeCell ref="AD36:AE36"/>
    <mergeCell ref="AH36:AI36"/>
    <mergeCell ref="AK36:AL36"/>
    <mergeCell ref="AM36:AN36"/>
    <mergeCell ref="X35:Y35"/>
    <mergeCell ref="Z35:AA35"/>
    <mergeCell ref="AB35:AC35"/>
    <mergeCell ref="AD35:AE35"/>
    <mergeCell ref="AH35:AI35"/>
    <mergeCell ref="AK35:AL35"/>
    <mergeCell ref="AQ33:AR33"/>
    <mergeCell ref="X34:Y34"/>
    <mergeCell ref="Z34:AA34"/>
    <mergeCell ref="AB34:AC34"/>
    <mergeCell ref="AD34:AE34"/>
    <mergeCell ref="AH34:AI34"/>
    <mergeCell ref="AK34:AL34"/>
    <mergeCell ref="AM34:AN34"/>
    <mergeCell ref="AO34:AP34"/>
    <mergeCell ref="AQ34:AR34"/>
    <mergeCell ref="AO32:AP32"/>
    <mergeCell ref="AQ32:AR32"/>
    <mergeCell ref="X33:Y33"/>
    <mergeCell ref="Z33:AA33"/>
    <mergeCell ref="AB33:AC33"/>
    <mergeCell ref="AD33:AE33"/>
    <mergeCell ref="AH33:AI33"/>
    <mergeCell ref="AK33:AL33"/>
    <mergeCell ref="AM33:AN33"/>
    <mergeCell ref="AO33:AP33"/>
    <mergeCell ref="AM31:AN31"/>
    <mergeCell ref="AO31:AP31"/>
    <mergeCell ref="AQ31:AR31"/>
    <mergeCell ref="X32:Y32"/>
    <mergeCell ref="Z32:AA32"/>
    <mergeCell ref="AB32:AC32"/>
    <mergeCell ref="AD32:AE32"/>
    <mergeCell ref="AH32:AI32"/>
    <mergeCell ref="AK32:AL32"/>
    <mergeCell ref="AM32:AN32"/>
    <mergeCell ref="X31:Y31"/>
    <mergeCell ref="Z31:AA31"/>
    <mergeCell ref="AB31:AC31"/>
    <mergeCell ref="AD31:AE31"/>
    <mergeCell ref="AH31:AI31"/>
    <mergeCell ref="AK31:AL31"/>
    <mergeCell ref="AQ29:AR29"/>
    <mergeCell ref="X30:Y30"/>
    <mergeCell ref="Z30:AA30"/>
    <mergeCell ref="AB30:AC30"/>
    <mergeCell ref="AD30:AE30"/>
    <mergeCell ref="AH30:AI30"/>
    <mergeCell ref="AK30:AL30"/>
    <mergeCell ref="AM30:AN30"/>
    <mergeCell ref="AO30:AP30"/>
    <mergeCell ref="AQ30:AR30"/>
    <mergeCell ref="AO28:AP28"/>
    <mergeCell ref="AQ28:AR28"/>
    <mergeCell ref="X29:Y29"/>
    <mergeCell ref="Z29:AA29"/>
    <mergeCell ref="AB29:AC29"/>
    <mergeCell ref="AD29:AE29"/>
    <mergeCell ref="AH29:AI29"/>
    <mergeCell ref="AK29:AL29"/>
    <mergeCell ref="AM29:AN29"/>
    <mergeCell ref="AO29:AP29"/>
    <mergeCell ref="AM27:AN27"/>
    <mergeCell ref="AO27:AP27"/>
    <mergeCell ref="AQ27:AR27"/>
    <mergeCell ref="X28:Y28"/>
    <mergeCell ref="Z28:AA28"/>
    <mergeCell ref="AB28:AC28"/>
    <mergeCell ref="AD28:AE28"/>
    <mergeCell ref="AH28:AI28"/>
    <mergeCell ref="AK28:AL28"/>
    <mergeCell ref="AM28:AN28"/>
    <mergeCell ref="X27:Y27"/>
    <mergeCell ref="Z27:AA27"/>
    <mergeCell ref="AB27:AC27"/>
    <mergeCell ref="AD27:AE27"/>
    <mergeCell ref="AH27:AI27"/>
    <mergeCell ref="AK27:AL27"/>
    <mergeCell ref="AQ25:AR25"/>
    <mergeCell ref="AH26:AI26"/>
    <mergeCell ref="AK26:AL26"/>
    <mergeCell ref="AM26:AN26"/>
    <mergeCell ref="AO26:AP26"/>
    <mergeCell ref="AQ26:AR26"/>
    <mergeCell ref="AO24:AP24"/>
    <mergeCell ref="AQ24:AR24"/>
    <mergeCell ref="X25:Y25"/>
    <mergeCell ref="Z25:AA25"/>
    <mergeCell ref="AB25:AC25"/>
    <mergeCell ref="AD25:AE25"/>
    <mergeCell ref="AH25:AI25"/>
    <mergeCell ref="AK25:AL25"/>
    <mergeCell ref="AM25:AN25"/>
    <mergeCell ref="AO25:AP25"/>
    <mergeCell ref="AM23:AN23"/>
    <mergeCell ref="AO23:AP23"/>
    <mergeCell ref="AQ23:AR23"/>
    <mergeCell ref="X24:Y24"/>
    <mergeCell ref="Z24:AA24"/>
    <mergeCell ref="AB24:AC24"/>
    <mergeCell ref="AD24:AE24"/>
    <mergeCell ref="AH24:AI24"/>
    <mergeCell ref="AK24:AL24"/>
    <mergeCell ref="AM24:AN24"/>
    <mergeCell ref="X23:Y23"/>
    <mergeCell ref="Z23:AA23"/>
    <mergeCell ref="AB23:AC23"/>
    <mergeCell ref="AD23:AE23"/>
    <mergeCell ref="AH23:AI23"/>
    <mergeCell ref="AK23:AL23"/>
    <mergeCell ref="Z22:AA22"/>
    <mergeCell ref="AB22:AC22"/>
    <mergeCell ref="AD22:AE22"/>
    <mergeCell ref="AH22:AI22"/>
    <mergeCell ref="AK22:AL22"/>
    <mergeCell ref="AM22:AN22"/>
    <mergeCell ref="T49:U49"/>
    <mergeCell ref="X21:Y21"/>
    <mergeCell ref="Z21:AA21"/>
    <mergeCell ref="AB21:AC21"/>
    <mergeCell ref="AD21:AE21"/>
    <mergeCell ref="X26:Y26"/>
    <mergeCell ref="Z26:AA26"/>
    <mergeCell ref="AB26:AC26"/>
    <mergeCell ref="AD26:AE26"/>
    <mergeCell ref="X22:Y22"/>
    <mergeCell ref="R48:S48"/>
    <mergeCell ref="T48:U48"/>
    <mergeCell ref="A49:B49"/>
    <mergeCell ref="C49:D49"/>
    <mergeCell ref="E49:F49"/>
    <mergeCell ref="G49:H49"/>
    <mergeCell ref="K49:L49"/>
    <mergeCell ref="N49:O49"/>
    <mergeCell ref="P49:Q49"/>
    <mergeCell ref="R49:S49"/>
    <mergeCell ref="P47:Q47"/>
    <mergeCell ref="R47:S47"/>
    <mergeCell ref="T47:U47"/>
    <mergeCell ref="A48:B48"/>
    <mergeCell ref="C48:D48"/>
    <mergeCell ref="E48:F48"/>
    <mergeCell ref="G48:H48"/>
    <mergeCell ref="K48:L48"/>
    <mergeCell ref="N48:O48"/>
    <mergeCell ref="P48:Q48"/>
    <mergeCell ref="A47:B47"/>
    <mergeCell ref="C47:D47"/>
    <mergeCell ref="E47:F47"/>
    <mergeCell ref="G47:H47"/>
    <mergeCell ref="K47:L47"/>
    <mergeCell ref="N47:O47"/>
    <mergeCell ref="P45:Q45"/>
    <mergeCell ref="R45:S45"/>
    <mergeCell ref="T45:U45"/>
    <mergeCell ref="A46:B46"/>
    <mergeCell ref="C46:D46"/>
    <mergeCell ref="E46:F46"/>
    <mergeCell ref="G46:H46"/>
    <mergeCell ref="K46:L46"/>
    <mergeCell ref="N46:O46"/>
    <mergeCell ref="P46:Q46"/>
    <mergeCell ref="A45:B45"/>
    <mergeCell ref="C45:D45"/>
    <mergeCell ref="E45:F45"/>
    <mergeCell ref="G45:H45"/>
    <mergeCell ref="K45:L45"/>
    <mergeCell ref="N45:O45"/>
    <mergeCell ref="P43:Q43"/>
    <mergeCell ref="R43:S43"/>
    <mergeCell ref="T43:U43"/>
    <mergeCell ref="A44:B44"/>
    <mergeCell ref="C44:D44"/>
    <mergeCell ref="E44:F44"/>
    <mergeCell ref="G44:H44"/>
    <mergeCell ref="K44:L44"/>
    <mergeCell ref="N44:O44"/>
    <mergeCell ref="P44:Q44"/>
    <mergeCell ref="A43:B43"/>
    <mergeCell ref="C43:D43"/>
    <mergeCell ref="E43:F43"/>
    <mergeCell ref="G43:H43"/>
    <mergeCell ref="K43:L43"/>
    <mergeCell ref="N43:O43"/>
    <mergeCell ref="T41:U41"/>
    <mergeCell ref="A42:B42"/>
    <mergeCell ref="C42:D42"/>
    <mergeCell ref="E42:F42"/>
    <mergeCell ref="G42:H42"/>
    <mergeCell ref="K42:L42"/>
    <mergeCell ref="N42:O42"/>
    <mergeCell ref="P42:Q42"/>
    <mergeCell ref="R42:S42"/>
    <mergeCell ref="T42:U42"/>
    <mergeCell ref="R40:S40"/>
    <mergeCell ref="T40:U40"/>
    <mergeCell ref="A41:B41"/>
    <mergeCell ref="C41:D41"/>
    <mergeCell ref="E41:F41"/>
    <mergeCell ref="G41:H41"/>
    <mergeCell ref="K41:L41"/>
    <mergeCell ref="N41:O41"/>
    <mergeCell ref="P41:Q41"/>
    <mergeCell ref="R41:S41"/>
    <mergeCell ref="P39:Q39"/>
    <mergeCell ref="R39:S39"/>
    <mergeCell ref="T39:U39"/>
    <mergeCell ref="A40:B40"/>
    <mergeCell ref="C40:D40"/>
    <mergeCell ref="E40:F40"/>
    <mergeCell ref="G40:H40"/>
    <mergeCell ref="K40:L40"/>
    <mergeCell ref="N40:O40"/>
    <mergeCell ref="P40:Q40"/>
    <mergeCell ref="A39:B39"/>
    <mergeCell ref="C39:D39"/>
    <mergeCell ref="E39:F39"/>
    <mergeCell ref="G39:H39"/>
    <mergeCell ref="K39:L39"/>
    <mergeCell ref="N39:O39"/>
    <mergeCell ref="T37:U37"/>
    <mergeCell ref="A38:B38"/>
    <mergeCell ref="C38:D38"/>
    <mergeCell ref="E38:F38"/>
    <mergeCell ref="G38:H38"/>
    <mergeCell ref="K38:L38"/>
    <mergeCell ref="N38:O38"/>
    <mergeCell ref="P38:Q38"/>
    <mergeCell ref="R38:S38"/>
    <mergeCell ref="T38:U38"/>
    <mergeCell ref="R36:S36"/>
    <mergeCell ref="T36:U36"/>
    <mergeCell ref="A37:B37"/>
    <mergeCell ref="C37:D37"/>
    <mergeCell ref="E37:F37"/>
    <mergeCell ref="G37:H37"/>
    <mergeCell ref="K37:L37"/>
    <mergeCell ref="N37:O37"/>
    <mergeCell ref="P37:Q37"/>
    <mergeCell ref="R37:S37"/>
    <mergeCell ref="P35:Q35"/>
    <mergeCell ref="R35:S35"/>
    <mergeCell ref="T35:U35"/>
    <mergeCell ref="A36:B36"/>
    <mergeCell ref="C36:D36"/>
    <mergeCell ref="E36:F36"/>
    <mergeCell ref="G36:H36"/>
    <mergeCell ref="K36:L36"/>
    <mergeCell ref="N36:O36"/>
    <mergeCell ref="P36:Q36"/>
    <mergeCell ref="A35:B35"/>
    <mergeCell ref="C35:D35"/>
    <mergeCell ref="E35:F35"/>
    <mergeCell ref="G35:H35"/>
    <mergeCell ref="K35:L35"/>
    <mergeCell ref="N35:O35"/>
    <mergeCell ref="T33:U33"/>
    <mergeCell ref="A34:B34"/>
    <mergeCell ref="C34:D34"/>
    <mergeCell ref="E34:F34"/>
    <mergeCell ref="G34:H34"/>
    <mergeCell ref="K34:L34"/>
    <mergeCell ref="N34:O34"/>
    <mergeCell ref="P34:Q34"/>
    <mergeCell ref="R34:S34"/>
    <mergeCell ref="T34:U34"/>
    <mergeCell ref="R32:S32"/>
    <mergeCell ref="T32:U32"/>
    <mergeCell ref="A33:B33"/>
    <mergeCell ref="C33:D33"/>
    <mergeCell ref="E33:F33"/>
    <mergeCell ref="G33:H33"/>
    <mergeCell ref="K33:L33"/>
    <mergeCell ref="N33:O33"/>
    <mergeCell ref="P33:Q33"/>
    <mergeCell ref="R33:S33"/>
    <mergeCell ref="P31:Q31"/>
    <mergeCell ref="R31:S31"/>
    <mergeCell ref="T31:U31"/>
    <mergeCell ref="A32:B32"/>
    <mergeCell ref="C32:D32"/>
    <mergeCell ref="E32:F32"/>
    <mergeCell ref="G32:H32"/>
    <mergeCell ref="K32:L32"/>
    <mergeCell ref="N32:O32"/>
    <mergeCell ref="P32:Q32"/>
    <mergeCell ref="A31:B31"/>
    <mergeCell ref="C31:D31"/>
    <mergeCell ref="E31:F31"/>
    <mergeCell ref="G31:H31"/>
    <mergeCell ref="K31:L31"/>
    <mergeCell ref="N31:O31"/>
    <mergeCell ref="T29:U29"/>
    <mergeCell ref="A30:B30"/>
    <mergeCell ref="C30:D30"/>
    <mergeCell ref="E30:F30"/>
    <mergeCell ref="G30:H30"/>
    <mergeCell ref="K30:L30"/>
    <mergeCell ref="N30:O30"/>
    <mergeCell ref="P30:Q30"/>
    <mergeCell ref="R30:S30"/>
    <mergeCell ref="T30:U30"/>
    <mergeCell ref="R28:S28"/>
    <mergeCell ref="T28:U28"/>
    <mergeCell ref="A29:B29"/>
    <mergeCell ref="C29:D29"/>
    <mergeCell ref="E29:F29"/>
    <mergeCell ref="G29:H29"/>
    <mergeCell ref="K29:L29"/>
    <mergeCell ref="N29:O29"/>
    <mergeCell ref="P29:Q29"/>
    <mergeCell ref="R29:S29"/>
    <mergeCell ref="P27:Q27"/>
    <mergeCell ref="R27:S27"/>
    <mergeCell ref="T27:U27"/>
    <mergeCell ref="A28:B28"/>
    <mergeCell ref="C28:D28"/>
    <mergeCell ref="E28:F28"/>
    <mergeCell ref="G28:H28"/>
    <mergeCell ref="K28:L28"/>
    <mergeCell ref="N28:O28"/>
    <mergeCell ref="P28:Q28"/>
    <mergeCell ref="A27:B27"/>
    <mergeCell ref="C27:D27"/>
    <mergeCell ref="E27:F27"/>
    <mergeCell ref="G27:H27"/>
    <mergeCell ref="K27:L27"/>
    <mergeCell ref="N27:O27"/>
    <mergeCell ref="T25:U25"/>
    <mergeCell ref="A26:B26"/>
    <mergeCell ref="C26:D26"/>
    <mergeCell ref="E26:F26"/>
    <mergeCell ref="G26:H26"/>
    <mergeCell ref="K26:L26"/>
    <mergeCell ref="N26:O26"/>
    <mergeCell ref="P26:Q26"/>
    <mergeCell ref="R26:S26"/>
    <mergeCell ref="T26:U26"/>
    <mergeCell ref="R24:S24"/>
    <mergeCell ref="T24:U24"/>
    <mergeCell ref="A25:B25"/>
    <mergeCell ref="C25:D25"/>
    <mergeCell ref="E25:F25"/>
    <mergeCell ref="G25:H25"/>
    <mergeCell ref="K25:L25"/>
    <mergeCell ref="N25:O25"/>
    <mergeCell ref="P25:Q25"/>
    <mergeCell ref="R25:S25"/>
    <mergeCell ref="P23:Q23"/>
    <mergeCell ref="R23:S23"/>
    <mergeCell ref="T23:U23"/>
    <mergeCell ref="A24:B24"/>
    <mergeCell ref="C24:D24"/>
    <mergeCell ref="E24:F24"/>
    <mergeCell ref="G24:H24"/>
    <mergeCell ref="K24:L24"/>
    <mergeCell ref="N24:O24"/>
    <mergeCell ref="P24:Q24"/>
    <mergeCell ref="A23:B23"/>
    <mergeCell ref="C23:D23"/>
    <mergeCell ref="E23:F23"/>
    <mergeCell ref="G23:H23"/>
    <mergeCell ref="K23:L23"/>
    <mergeCell ref="N23:O23"/>
    <mergeCell ref="P21:Q21"/>
    <mergeCell ref="A22:B22"/>
    <mergeCell ref="C22:D22"/>
    <mergeCell ref="E22:F22"/>
    <mergeCell ref="G22:H22"/>
    <mergeCell ref="K22:L22"/>
    <mergeCell ref="N22:O22"/>
    <mergeCell ref="R21:S21"/>
    <mergeCell ref="T21:U21"/>
    <mergeCell ref="P22:Q22"/>
    <mergeCell ref="R22:S22"/>
    <mergeCell ref="T22:U22"/>
    <mergeCell ref="C21:D21"/>
    <mergeCell ref="E21:F21"/>
    <mergeCell ref="G21:H21"/>
    <mergeCell ref="K21:L21"/>
    <mergeCell ref="N21:O21"/>
    <mergeCell ref="AM75:AN75"/>
    <mergeCell ref="AO75:AP75"/>
    <mergeCell ref="AQ75:AR75"/>
    <mergeCell ref="AH21:AI21"/>
    <mergeCell ref="AK21:AL21"/>
    <mergeCell ref="AM21:AN21"/>
    <mergeCell ref="AO21:AP21"/>
    <mergeCell ref="AQ21:AR21"/>
    <mergeCell ref="AO22:AP22"/>
    <mergeCell ref="AQ22:AR22"/>
    <mergeCell ref="X75:Y75"/>
    <mergeCell ref="Z75:AA75"/>
    <mergeCell ref="AB75:AC75"/>
    <mergeCell ref="AD75:AE75"/>
    <mergeCell ref="AH75:AI75"/>
    <mergeCell ref="AK75:AL75"/>
    <mergeCell ref="AQ74:AR74"/>
    <mergeCell ref="A75:B75"/>
    <mergeCell ref="C75:D75"/>
    <mergeCell ref="E75:F75"/>
    <mergeCell ref="G75:H75"/>
    <mergeCell ref="K75:L75"/>
    <mergeCell ref="N75:O75"/>
    <mergeCell ref="P75:Q75"/>
    <mergeCell ref="R75:S75"/>
    <mergeCell ref="T75:U75"/>
    <mergeCell ref="AB74:AC74"/>
    <mergeCell ref="AD74:AE74"/>
    <mergeCell ref="AH74:AI74"/>
    <mergeCell ref="AK74:AL74"/>
    <mergeCell ref="AM74:AN74"/>
    <mergeCell ref="AO74:AP74"/>
    <mergeCell ref="N74:O74"/>
    <mergeCell ref="P74:Q74"/>
    <mergeCell ref="R74:S74"/>
    <mergeCell ref="T74:U74"/>
    <mergeCell ref="X74:Y74"/>
    <mergeCell ref="Z74:AA74"/>
    <mergeCell ref="AH44:AI44"/>
    <mergeCell ref="AK44:AL44"/>
    <mergeCell ref="AM44:AN44"/>
    <mergeCell ref="AO44:AP44"/>
    <mergeCell ref="AQ44:AR44"/>
    <mergeCell ref="A74:B74"/>
    <mergeCell ref="C74:D74"/>
    <mergeCell ref="E74:F74"/>
    <mergeCell ref="G74:H74"/>
    <mergeCell ref="K74:L74"/>
    <mergeCell ref="R73:S73"/>
    <mergeCell ref="T73:U73"/>
    <mergeCell ref="X44:Y44"/>
    <mergeCell ref="Z44:AA44"/>
    <mergeCell ref="AB44:AC44"/>
    <mergeCell ref="AD44:AE44"/>
    <mergeCell ref="R44:S44"/>
    <mergeCell ref="T44:U44"/>
    <mergeCell ref="R46:S46"/>
    <mergeCell ref="T46:U46"/>
    <mergeCell ref="AM73:AN73"/>
    <mergeCell ref="AO73:AP73"/>
    <mergeCell ref="AQ73:AR73"/>
    <mergeCell ref="A73:B73"/>
    <mergeCell ref="C73:D73"/>
    <mergeCell ref="E73:F73"/>
    <mergeCell ref="G73:H73"/>
    <mergeCell ref="K73:L73"/>
    <mergeCell ref="N73:O73"/>
    <mergeCell ref="P73:Q73"/>
    <mergeCell ref="X73:Y73"/>
    <mergeCell ref="Z73:AA73"/>
    <mergeCell ref="AB73:AC73"/>
    <mergeCell ref="AD73:AE73"/>
    <mergeCell ref="AH73:AI73"/>
    <mergeCell ref="AK73:AL73"/>
    <mergeCell ref="AQ72:AR72"/>
    <mergeCell ref="A72:B72"/>
    <mergeCell ref="C72:D72"/>
    <mergeCell ref="E72:F72"/>
    <mergeCell ref="G72:H72"/>
    <mergeCell ref="K72:L72"/>
    <mergeCell ref="N72:O72"/>
    <mergeCell ref="P72:Q72"/>
    <mergeCell ref="R72:S72"/>
    <mergeCell ref="T72:U72"/>
    <mergeCell ref="AB72:AC72"/>
    <mergeCell ref="AD72:AE72"/>
    <mergeCell ref="AH72:AI72"/>
    <mergeCell ref="AK72:AL72"/>
    <mergeCell ref="AM72:AN72"/>
    <mergeCell ref="AO72:AP72"/>
    <mergeCell ref="N71:O71"/>
    <mergeCell ref="P71:Q71"/>
    <mergeCell ref="R71:S71"/>
    <mergeCell ref="T71:U71"/>
    <mergeCell ref="X72:Y72"/>
    <mergeCell ref="Z72:AA72"/>
    <mergeCell ref="AH71:AI71"/>
    <mergeCell ref="AK71:AL71"/>
    <mergeCell ref="AM71:AN71"/>
    <mergeCell ref="AO71:AP71"/>
    <mergeCell ref="AQ71:AR71"/>
    <mergeCell ref="A71:B71"/>
    <mergeCell ref="C71:D71"/>
    <mergeCell ref="E71:F71"/>
    <mergeCell ref="G71:H71"/>
    <mergeCell ref="K71:L71"/>
    <mergeCell ref="R70:S70"/>
    <mergeCell ref="T70:U70"/>
    <mergeCell ref="X71:Y71"/>
    <mergeCell ref="Z71:AA71"/>
    <mergeCell ref="AB71:AC71"/>
    <mergeCell ref="AD71:AE71"/>
    <mergeCell ref="X70:Y70"/>
    <mergeCell ref="Z70:AA70"/>
    <mergeCell ref="AB70:AC70"/>
    <mergeCell ref="AD70:AE70"/>
    <mergeCell ref="AM70:AN70"/>
    <mergeCell ref="AO70:AP70"/>
    <mergeCell ref="AQ70:AR70"/>
    <mergeCell ref="A70:B70"/>
    <mergeCell ref="C70:D70"/>
    <mergeCell ref="E70:F70"/>
    <mergeCell ref="G70:H70"/>
    <mergeCell ref="K70:L70"/>
    <mergeCell ref="N70:O70"/>
    <mergeCell ref="P70:Q70"/>
    <mergeCell ref="AH70:AI70"/>
    <mergeCell ref="AK70:AL70"/>
    <mergeCell ref="AQ69:AR69"/>
    <mergeCell ref="A69:B69"/>
    <mergeCell ref="C69:D69"/>
    <mergeCell ref="E69:F69"/>
    <mergeCell ref="G69:H69"/>
    <mergeCell ref="K69:L69"/>
    <mergeCell ref="N69:O69"/>
    <mergeCell ref="P69:Q69"/>
    <mergeCell ref="R69:S69"/>
    <mergeCell ref="T69:U69"/>
    <mergeCell ref="AB69:AC69"/>
    <mergeCell ref="AD69:AE69"/>
    <mergeCell ref="AH69:AI69"/>
    <mergeCell ref="AK69:AL69"/>
    <mergeCell ref="AM69:AN69"/>
    <mergeCell ref="AO69:AP69"/>
    <mergeCell ref="N68:O68"/>
    <mergeCell ref="P68:Q68"/>
    <mergeCell ref="R68:S68"/>
    <mergeCell ref="T68:U68"/>
    <mergeCell ref="X69:Y69"/>
    <mergeCell ref="Z69:AA69"/>
    <mergeCell ref="AH68:AI68"/>
    <mergeCell ref="AK68:AL68"/>
    <mergeCell ref="AM68:AN68"/>
    <mergeCell ref="AO68:AP68"/>
    <mergeCell ref="AQ68:AR68"/>
    <mergeCell ref="A68:B68"/>
    <mergeCell ref="C68:D68"/>
    <mergeCell ref="E68:F68"/>
    <mergeCell ref="G68:H68"/>
    <mergeCell ref="K68:L68"/>
    <mergeCell ref="R67:S67"/>
    <mergeCell ref="T67:U67"/>
    <mergeCell ref="X68:Y68"/>
    <mergeCell ref="Z68:AA68"/>
    <mergeCell ref="AB68:AC68"/>
    <mergeCell ref="AD68:AE68"/>
    <mergeCell ref="X67:Y67"/>
    <mergeCell ref="Z67:AA67"/>
    <mergeCell ref="AB67:AC67"/>
    <mergeCell ref="AD67:AE67"/>
    <mergeCell ref="AM67:AN67"/>
    <mergeCell ref="AO67:AP67"/>
    <mergeCell ref="AQ67:AR67"/>
    <mergeCell ref="A67:B67"/>
    <mergeCell ref="C67:D67"/>
    <mergeCell ref="E67:F67"/>
    <mergeCell ref="G67:H67"/>
    <mergeCell ref="K67:L67"/>
    <mergeCell ref="N67:O67"/>
    <mergeCell ref="P67:Q67"/>
    <mergeCell ref="AH67:AI67"/>
    <mergeCell ref="AK67:AL67"/>
    <mergeCell ref="AQ66:AR66"/>
    <mergeCell ref="A66:B66"/>
    <mergeCell ref="C66:D66"/>
    <mergeCell ref="E66:F66"/>
    <mergeCell ref="G66:H66"/>
    <mergeCell ref="K66:L66"/>
    <mergeCell ref="N66:O66"/>
    <mergeCell ref="P66:Q66"/>
    <mergeCell ref="R66:S66"/>
    <mergeCell ref="T66:U66"/>
    <mergeCell ref="AB66:AC66"/>
    <mergeCell ref="AD66:AE66"/>
    <mergeCell ref="AH66:AI66"/>
    <mergeCell ref="AK66:AL66"/>
    <mergeCell ref="AM66:AN66"/>
    <mergeCell ref="AO66:AP66"/>
    <mergeCell ref="N65:O65"/>
    <mergeCell ref="P65:Q65"/>
    <mergeCell ref="R65:S65"/>
    <mergeCell ref="T65:U65"/>
    <mergeCell ref="X66:Y66"/>
    <mergeCell ref="Z66:AA66"/>
    <mergeCell ref="AH65:AI65"/>
    <mergeCell ref="AK65:AL65"/>
    <mergeCell ref="AM65:AN65"/>
    <mergeCell ref="AO65:AP65"/>
    <mergeCell ref="AQ65:AR65"/>
    <mergeCell ref="A65:B65"/>
    <mergeCell ref="C65:D65"/>
    <mergeCell ref="E65:F65"/>
    <mergeCell ref="G65:H65"/>
    <mergeCell ref="K65:L65"/>
    <mergeCell ref="R64:S64"/>
    <mergeCell ref="T64:U64"/>
    <mergeCell ref="X65:Y65"/>
    <mergeCell ref="Z65:AA65"/>
    <mergeCell ref="AB65:AC65"/>
    <mergeCell ref="AD65:AE65"/>
    <mergeCell ref="X64:Y64"/>
    <mergeCell ref="Z64:AA64"/>
    <mergeCell ref="AB64:AC64"/>
    <mergeCell ref="AD64:AE64"/>
    <mergeCell ref="AM64:AN64"/>
    <mergeCell ref="AO64:AP64"/>
    <mergeCell ref="AQ64:AR64"/>
    <mergeCell ref="A64:B64"/>
    <mergeCell ref="C64:D64"/>
    <mergeCell ref="E64:F64"/>
    <mergeCell ref="G64:H64"/>
    <mergeCell ref="K64:L64"/>
    <mergeCell ref="N64:O64"/>
    <mergeCell ref="P64:Q64"/>
    <mergeCell ref="AH64:AI64"/>
    <mergeCell ref="AK64:AL64"/>
    <mergeCell ref="AQ63:AR63"/>
    <mergeCell ref="A63:B63"/>
    <mergeCell ref="C63:D63"/>
    <mergeCell ref="E63:F63"/>
    <mergeCell ref="G63:H63"/>
    <mergeCell ref="K63:L63"/>
    <mergeCell ref="N63:O63"/>
    <mergeCell ref="P63:Q63"/>
    <mergeCell ref="R63:S63"/>
    <mergeCell ref="T63:U63"/>
    <mergeCell ref="AB63:AC63"/>
    <mergeCell ref="AD63:AE63"/>
    <mergeCell ref="AH63:AI63"/>
    <mergeCell ref="AK63:AL63"/>
    <mergeCell ref="AM63:AN63"/>
    <mergeCell ref="AO63:AP63"/>
    <mergeCell ref="N62:O62"/>
    <mergeCell ref="P62:Q62"/>
    <mergeCell ref="R62:S62"/>
    <mergeCell ref="T62:U62"/>
    <mergeCell ref="X63:Y63"/>
    <mergeCell ref="Z63:AA63"/>
    <mergeCell ref="AH62:AI62"/>
    <mergeCell ref="AK62:AL62"/>
    <mergeCell ref="AM62:AN62"/>
    <mergeCell ref="AO62:AP62"/>
    <mergeCell ref="AQ62:AR62"/>
    <mergeCell ref="A62:B62"/>
    <mergeCell ref="C62:D62"/>
    <mergeCell ref="E62:F62"/>
    <mergeCell ref="G62:H62"/>
    <mergeCell ref="K62:L62"/>
    <mergeCell ref="R61:S61"/>
    <mergeCell ref="T61:U61"/>
    <mergeCell ref="X62:Y62"/>
    <mergeCell ref="Z62:AA62"/>
    <mergeCell ref="AB62:AC62"/>
    <mergeCell ref="AD62:AE62"/>
    <mergeCell ref="X61:Y61"/>
    <mergeCell ref="Z61:AA61"/>
    <mergeCell ref="AB61:AC61"/>
    <mergeCell ref="AD61:AE61"/>
    <mergeCell ref="AM61:AN61"/>
    <mergeCell ref="AO61:AP61"/>
    <mergeCell ref="AQ61:AR61"/>
    <mergeCell ref="A61:B61"/>
    <mergeCell ref="C61:D61"/>
    <mergeCell ref="E61:F61"/>
    <mergeCell ref="G61:H61"/>
    <mergeCell ref="K61:L61"/>
    <mergeCell ref="N61:O61"/>
    <mergeCell ref="P61:Q61"/>
    <mergeCell ref="AH61:AI61"/>
    <mergeCell ref="AK61:AL61"/>
    <mergeCell ref="AQ60:AR60"/>
    <mergeCell ref="A60:B60"/>
    <mergeCell ref="C60:D60"/>
    <mergeCell ref="E60:F60"/>
    <mergeCell ref="G60:H60"/>
    <mergeCell ref="K60:L60"/>
    <mergeCell ref="N60:O60"/>
    <mergeCell ref="P60:Q60"/>
    <mergeCell ref="R60:S60"/>
    <mergeCell ref="T60:U60"/>
    <mergeCell ref="AB60:AC60"/>
    <mergeCell ref="AD60:AE60"/>
    <mergeCell ref="AH60:AI60"/>
    <mergeCell ref="AK60:AL60"/>
    <mergeCell ref="AM60:AN60"/>
    <mergeCell ref="AO60:AP60"/>
    <mergeCell ref="N59:O59"/>
    <mergeCell ref="P59:Q59"/>
    <mergeCell ref="R59:S59"/>
    <mergeCell ref="T59:U59"/>
    <mergeCell ref="X60:Y60"/>
    <mergeCell ref="Z60:AA60"/>
    <mergeCell ref="AH59:AI59"/>
    <mergeCell ref="AK59:AL59"/>
    <mergeCell ref="AM59:AN59"/>
    <mergeCell ref="AO59:AP59"/>
    <mergeCell ref="AQ59:AR59"/>
    <mergeCell ref="A59:B59"/>
    <mergeCell ref="C59:D59"/>
    <mergeCell ref="E59:F59"/>
    <mergeCell ref="G59:H59"/>
    <mergeCell ref="K59:L59"/>
    <mergeCell ref="R58:S58"/>
    <mergeCell ref="T58:U58"/>
    <mergeCell ref="X59:Y59"/>
    <mergeCell ref="Z59:AA59"/>
    <mergeCell ref="AB59:AC59"/>
    <mergeCell ref="AD59:AE59"/>
    <mergeCell ref="X58:Y58"/>
    <mergeCell ref="Z58:AA58"/>
    <mergeCell ref="AB58:AC58"/>
    <mergeCell ref="AD58:AE58"/>
    <mergeCell ref="AM58:AN58"/>
    <mergeCell ref="AO58:AP58"/>
    <mergeCell ref="AQ58:AR58"/>
    <mergeCell ref="A58:B58"/>
    <mergeCell ref="C58:D58"/>
    <mergeCell ref="E58:F58"/>
    <mergeCell ref="G58:H58"/>
    <mergeCell ref="K58:L58"/>
    <mergeCell ref="N58:O58"/>
    <mergeCell ref="P58:Q58"/>
    <mergeCell ref="AH58:AI58"/>
    <mergeCell ref="AK58:AL58"/>
    <mergeCell ref="AQ57:AR57"/>
    <mergeCell ref="A57:B57"/>
    <mergeCell ref="C57:D57"/>
    <mergeCell ref="E57:F57"/>
    <mergeCell ref="G57:H57"/>
    <mergeCell ref="K57:L57"/>
    <mergeCell ref="N57:O57"/>
    <mergeCell ref="P57:Q57"/>
    <mergeCell ref="R57:S57"/>
    <mergeCell ref="T57:U57"/>
    <mergeCell ref="AB57:AC57"/>
    <mergeCell ref="AD57:AE57"/>
    <mergeCell ref="AH57:AI57"/>
    <mergeCell ref="AK57:AL57"/>
    <mergeCell ref="AM57:AN57"/>
    <mergeCell ref="AO57:AP57"/>
    <mergeCell ref="N56:O56"/>
    <mergeCell ref="P56:Q56"/>
    <mergeCell ref="R56:S56"/>
    <mergeCell ref="T56:U56"/>
    <mergeCell ref="X57:Y57"/>
    <mergeCell ref="Z57:AA57"/>
    <mergeCell ref="AH56:AI56"/>
    <mergeCell ref="AK56:AL56"/>
    <mergeCell ref="AM56:AN56"/>
    <mergeCell ref="AO56:AP56"/>
    <mergeCell ref="AQ56:AR56"/>
    <mergeCell ref="A56:B56"/>
    <mergeCell ref="C56:D56"/>
    <mergeCell ref="E56:F56"/>
    <mergeCell ref="G56:H56"/>
    <mergeCell ref="K56:L56"/>
    <mergeCell ref="R55:S55"/>
    <mergeCell ref="T55:U55"/>
    <mergeCell ref="X56:Y56"/>
    <mergeCell ref="Z56:AA56"/>
    <mergeCell ref="AB56:AC56"/>
    <mergeCell ref="AD56:AE56"/>
    <mergeCell ref="X55:Y55"/>
    <mergeCell ref="Z55:AA55"/>
    <mergeCell ref="AB55:AC55"/>
    <mergeCell ref="AD55:AE55"/>
    <mergeCell ref="AM55:AN55"/>
    <mergeCell ref="AO55:AP55"/>
    <mergeCell ref="AQ55:AR55"/>
    <mergeCell ref="A55:B55"/>
    <mergeCell ref="C55:D55"/>
    <mergeCell ref="E55:F55"/>
    <mergeCell ref="G55:H55"/>
    <mergeCell ref="K55:L55"/>
    <mergeCell ref="N55:O55"/>
    <mergeCell ref="P55:Q55"/>
    <mergeCell ref="AH55:AI55"/>
    <mergeCell ref="AK55:AL55"/>
    <mergeCell ref="AQ54:AR54"/>
    <mergeCell ref="A54:B54"/>
    <mergeCell ref="C54:D54"/>
    <mergeCell ref="E54:F54"/>
    <mergeCell ref="G54:H54"/>
    <mergeCell ref="K54:L54"/>
    <mergeCell ref="N54:O54"/>
    <mergeCell ref="P54:Q54"/>
    <mergeCell ref="R54:S54"/>
    <mergeCell ref="T54:U54"/>
    <mergeCell ref="AB54:AC54"/>
    <mergeCell ref="AD54:AE54"/>
    <mergeCell ref="AH54:AI54"/>
    <mergeCell ref="AK54:AL54"/>
    <mergeCell ref="AM54:AN54"/>
    <mergeCell ref="AO54:AP54"/>
    <mergeCell ref="N53:O53"/>
    <mergeCell ref="P53:Q53"/>
    <mergeCell ref="R53:S53"/>
    <mergeCell ref="T53:U53"/>
    <mergeCell ref="X54:Y54"/>
    <mergeCell ref="Z54:AA54"/>
    <mergeCell ref="AH53:AI53"/>
    <mergeCell ref="AK53:AL53"/>
    <mergeCell ref="AM53:AN53"/>
    <mergeCell ref="AO53:AP53"/>
    <mergeCell ref="AQ53:AR53"/>
    <mergeCell ref="A53:B53"/>
    <mergeCell ref="C53:D53"/>
    <mergeCell ref="E53:F53"/>
    <mergeCell ref="G53:H53"/>
    <mergeCell ref="K53:L53"/>
    <mergeCell ref="R52:S52"/>
    <mergeCell ref="T52:U52"/>
    <mergeCell ref="X53:Y53"/>
    <mergeCell ref="Z53:AA53"/>
    <mergeCell ref="AB53:AC53"/>
    <mergeCell ref="AD53:AE53"/>
    <mergeCell ref="X52:Y52"/>
    <mergeCell ref="Z52:AA52"/>
    <mergeCell ref="AB52:AC52"/>
    <mergeCell ref="AD52:AE52"/>
    <mergeCell ref="AM52:AN52"/>
    <mergeCell ref="AO52:AP52"/>
    <mergeCell ref="AQ52:AR52"/>
    <mergeCell ref="A52:B52"/>
    <mergeCell ref="C52:D52"/>
    <mergeCell ref="E52:F52"/>
    <mergeCell ref="G52:H52"/>
    <mergeCell ref="K52:L52"/>
    <mergeCell ref="N52:O52"/>
    <mergeCell ref="P52:Q52"/>
    <mergeCell ref="AH52:AI52"/>
    <mergeCell ref="AK52:AL52"/>
    <mergeCell ref="A51:B51"/>
    <mergeCell ref="C51:D51"/>
    <mergeCell ref="E51:F51"/>
    <mergeCell ref="G51:H51"/>
    <mergeCell ref="K51:L51"/>
    <mergeCell ref="N51:O51"/>
    <mergeCell ref="AD51:AE51"/>
    <mergeCell ref="AH51:AI51"/>
    <mergeCell ref="AK51:AL51"/>
    <mergeCell ref="AM51:AN51"/>
    <mergeCell ref="AO51:AP51"/>
    <mergeCell ref="AQ51:AR51"/>
    <mergeCell ref="P50:Q50"/>
    <mergeCell ref="R50:S50"/>
    <mergeCell ref="T50:U50"/>
    <mergeCell ref="X51:Y51"/>
    <mergeCell ref="Z51:AA51"/>
    <mergeCell ref="AB51:AC51"/>
    <mergeCell ref="P51:Q51"/>
    <mergeCell ref="R51:S51"/>
    <mergeCell ref="T51:U51"/>
    <mergeCell ref="A50:B50"/>
    <mergeCell ref="C50:D50"/>
    <mergeCell ref="E50:F50"/>
    <mergeCell ref="G50:H50"/>
    <mergeCell ref="K50:L50"/>
    <mergeCell ref="N50:O50"/>
    <mergeCell ref="AD20:AE20"/>
    <mergeCell ref="AH20:AI20"/>
    <mergeCell ref="AK20:AL20"/>
    <mergeCell ref="AM20:AN20"/>
    <mergeCell ref="AO20:AP20"/>
    <mergeCell ref="AQ20:AR20"/>
    <mergeCell ref="P20:Q20"/>
    <mergeCell ref="R20:S20"/>
    <mergeCell ref="T20:U20"/>
    <mergeCell ref="X20:Y20"/>
    <mergeCell ref="Z20:AA20"/>
    <mergeCell ref="AB20:AC20"/>
    <mergeCell ref="AK19:AL19"/>
    <mergeCell ref="AM19:AN19"/>
    <mergeCell ref="AO19:AP19"/>
    <mergeCell ref="AQ19:AR19"/>
    <mergeCell ref="A20:B20"/>
    <mergeCell ref="C20:D20"/>
    <mergeCell ref="E20:F20"/>
    <mergeCell ref="G20:H20"/>
    <mergeCell ref="K20:L20"/>
    <mergeCell ref="N20:O20"/>
    <mergeCell ref="T19:U19"/>
    <mergeCell ref="X19:Y19"/>
    <mergeCell ref="Z19:AA19"/>
    <mergeCell ref="AB19:AC19"/>
    <mergeCell ref="AD19:AE19"/>
    <mergeCell ref="AH19:AI19"/>
    <mergeCell ref="AQ9:AQ18"/>
    <mergeCell ref="AR9:AR18"/>
    <mergeCell ref="A19:B19"/>
    <mergeCell ref="C19:D19"/>
    <mergeCell ref="E19:F19"/>
    <mergeCell ref="G19:H19"/>
    <mergeCell ref="K19:L19"/>
    <mergeCell ref="N19:O19"/>
    <mergeCell ref="P19:Q19"/>
    <mergeCell ref="R19:S19"/>
    <mergeCell ref="AK9:AK18"/>
    <mergeCell ref="AL9:AL18"/>
    <mergeCell ref="AM9:AM18"/>
    <mergeCell ref="AN9:AN18"/>
    <mergeCell ref="AO9:AO18"/>
    <mergeCell ref="AP9:AP18"/>
    <mergeCell ref="AE9:AE18"/>
    <mergeCell ref="AF9:AF18"/>
    <mergeCell ref="AG9:AG18"/>
    <mergeCell ref="AH9:AH18"/>
    <mergeCell ref="AI9:AI18"/>
    <mergeCell ref="AJ9:AJ18"/>
    <mergeCell ref="Y9:Y18"/>
    <mergeCell ref="Z9:Z18"/>
    <mergeCell ref="AA9:AA18"/>
    <mergeCell ref="AB9:AB18"/>
    <mergeCell ref="AC9:AC18"/>
    <mergeCell ref="AD9:AD18"/>
    <mergeCell ref="Q9:Q18"/>
    <mergeCell ref="R9:R18"/>
    <mergeCell ref="S9:S18"/>
    <mergeCell ref="T9:T18"/>
    <mergeCell ref="U9:U18"/>
    <mergeCell ref="X9:X18"/>
    <mergeCell ref="K9:K18"/>
    <mergeCell ref="L9:L18"/>
    <mergeCell ref="M9:M18"/>
    <mergeCell ref="N9:N18"/>
    <mergeCell ref="O9:O18"/>
    <mergeCell ref="P9:P18"/>
    <mergeCell ref="AJ7:AR8"/>
    <mergeCell ref="AS7:AS18"/>
    <mergeCell ref="J8:L8"/>
    <mergeCell ref="AG8:AI8"/>
    <mergeCell ref="A9:A18"/>
    <mergeCell ref="B9:B18"/>
    <mergeCell ref="C9:C18"/>
    <mergeCell ref="D9:D18"/>
    <mergeCell ref="E9:E18"/>
    <mergeCell ref="F9:F18"/>
    <mergeCell ref="A7:I8"/>
    <mergeCell ref="J7:L7"/>
    <mergeCell ref="M7:U8"/>
    <mergeCell ref="V7:V18"/>
    <mergeCell ref="X7:AF8"/>
    <mergeCell ref="AG7:AI7"/>
    <mergeCell ref="G9:G18"/>
    <mergeCell ref="H9:H18"/>
    <mergeCell ref="I9:I18"/>
    <mergeCell ref="J9:J18"/>
    <mergeCell ref="A6:V6"/>
    <mergeCell ref="X6:AS6"/>
    <mergeCell ref="E4:K5"/>
    <mergeCell ref="L4:S5"/>
    <mergeCell ref="AB4:AH5"/>
    <mergeCell ref="AI4:AP5"/>
    <mergeCell ref="A1:V3"/>
    <mergeCell ref="X1:AS3"/>
    <mergeCell ref="A4:B5"/>
    <mergeCell ref="C4:D5"/>
    <mergeCell ref="T4:U5"/>
    <mergeCell ref="V4:V5"/>
    <mergeCell ref="X4:Y5"/>
    <mergeCell ref="Z4:AA5"/>
    <mergeCell ref="AQ4:AR5"/>
    <mergeCell ref="AS4:AS5"/>
  </mergeCells>
  <printOptions/>
  <pageMargins left="0.75" right="0.75" top="1" bottom="1" header="0.5" footer="0.5"/>
  <pageSetup horizontalDpi="600" verticalDpi="600" orientation="landscape" paperSize="17" scale="6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S75"/>
  <sheetViews>
    <sheetView showZeros="0" zoomScale="70" zoomScaleNormal="70" workbookViewId="0" topLeftCell="A1">
      <selection activeCell="AQ20" sqref="AQ20:AR41"/>
    </sheetView>
  </sheetViews>
  <sheetFormatPr defaultColWidth="9.140625" defaultRowHeight="12.75"/>
  <cols>
    <col min="1" max="2" width="5.28125" style="0" customWidth="1"/>
    <col min="3" max="4" width="4.28125" style="0" customWidth="1"/>
    <col min="5" max="6" width="5.28125" style="0" customWidth="1"/>
    <col min="7" max="8" width="4.28125" style="0" customWidth="1"/>
    <col min="9" max="9" width="8.7109375" style="0" customWidth="1"/>
    <col min="10" max="10" width="13.7109375" style="0" customWidth="1"/>
    <col min="11" max="12" width="4.28125" style="0" customWidth="1"/>
    <col min="13" max="13" width="8.7109375" style="0" customWidth="1"/>
    <col min="14" max="15" width="4.28125" style="0" customWidth="1"/>
    <col min="16" max="17" width="5.28125" style="0" customWidth="1"/>
    <col min="18" max="19" width="4.28125" style="0" customWidth="1"/>
    <col min="20" max="21" width="5.28125" style="0" customWidth="1"/>
    <col min="22" max="22" width="11.7109375" style="0" customWidth="1"/>
    <col min="23" max="23" width="8.8515625" style="0" customWidth="1"/>
    <col min="24" max="25" width="5.28125" style="0" customWidth="1"/>
    <col min="26" max="27" width="4.28125" style="0" customWidth="1"/>
    <col min="28" max="29" width="5.28125" style="0" customWidth="1"/>
    <col min="30" max="31" width="4.28125" style="0" customWidth="1"/>
    <col min="32" max="32" width="8.7109375" style="0" customWidth="1"/>
    <col min="33" max="33" width="13.7109375" style="0" customWidth="1"/>
    <col min="34" max="35" width="4.28125" style="0" customWidth="1"/>
    <col min="36" max="36" width="8.7109375" style="0" customWidth="1"/>
    <col min="37" max="38" width="4.28125" style="0" customWidth="1"/>
    <col min="39" max="40" width="5.28125" style="0" customWidth="1"/>
    <col min="41" max="42" width="4.28125" style="0" customWidth="1"/>
    <col min="43" max="44" width="5.28125" style="0" customWidth="1"/>
    <col min="45" max="45" width="11.421875" style="0" customWidth="1"/>
    <col min="46" max="46" width="5.7109375" style="0" customWidth="1"/>
  </cols>
  <sheetData>
    <row r="1" spans="1:45" ht="12.75" customHeight="1">
      <c r="A1" s="254" t="s">
        <v>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305"/>
      <c r="W1" s="1"/>
      <c r="X1" s="393" t="s">
        <v>1</v>
      </c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6"/>
    </row>
    <row r="2" spans="1:45" ht="12.75" customHeight="1">
      <c r="A2" s="257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306"/>
      <c r="W2" s="2"/>
      <c r="X2" s="394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9"/>
    </row>
    <row r="3" spans="1:45" ht="12.75" customHeight="1" thickBot="1">
      <c r="A3" s="257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306"/>
      <c r="W3" s="2"/>
      <c r="X3" s="394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9"/>
    </row>
    <row r="4" spans="1:45" ht="12.75" customHeight="1">
      <c r="A4" s="307"/>
      <c r="B4" s="308"/>
      <c r="C4" s="310"/>
      <c r="D4" s="311"/>
      <c r="E4" s="381" t="s">
        <v>45</v>
      </c>
      <c r="F4" s="382"/>
      <c r="G4" s="382"/>
      <c r="H4" s="382"/>
      <c r="I4" s="382"/>
      <c r="J4" s="382"/>
      <c r="K4" s="383"/>
      <c r="L4" s="381" t="s">
        <v>44</v>
      </c>
      <c r="M4" s="382"/>
      <c r="N4" s="382"/>
      <c r="O4" s="382"/>
      <c r="P4" s="382"/>
      <c r="Q4" s="382"/>
      <c r="R4" s="382"/>
      <c r="S4" s="383"/>
      <c r="T4" s="315"/>
      <c r="U4" s="262"/>
      <c r="V4" s="316"/>
      <c r="W4" s="2"/>
      <c r="X4" s="315"/>
      <c r="Y4" s="262"/>
      <c r="Z4" s="262"/>
      <c r="AA4" s="316"/>
      <c r="AB4" s="381" t="s">
        <v>46</v>
      </c>
      <c r="AC4" s="382"/>
      <c r="AD4" s="382"/>
      <c r="AE4" s="382"/>
      <c r="AF4" s="382"/>
      <c r="AG4" s="382"/>
      <c r="AH4" s="383"/>
      <c r="AI4" s="381" t="s">
        <v>35</v>
      </c>
      <c r="AJ4" s="382"/>
      <c r="AK4" s="382"/>
      <c r="AL4" s="382"/>
      <c r="AM4" s="382"/>
      <c r="AN4" s="382"/>
      <c r="AO4" s="382"/>
      <c r="AP4" s="383"/>
      <c r="AQ4" s="315"/>
      <c r="AR4" s="262"/>
      <c r="AS4" s="395"/>
    </row>
    <row r="5" spans="1:45" ht="12.75" customHeight="1" thickBot="1">
      <c r="A5" s="309"/>
      <c r="B5" s="308"/>
      <c r="C5" s="310"/>
      <c r="D5" s="311"/>
      <c r="E5" s="384"/>
      <c r="F5" s="375"/>
      <c r="G5" s="375"/>
      <c r="H5" s="375"/>
      <c r="I5" s="375"/>
      <c r="J5" s="375"/>
      <c r="K5" s="385"/>
      <c r="L5" s="384"/>
      <c r="M5" s="375"/>
      <c r="N5" s="375"/>
      <c r="O5" s="375"/>
      <c r="P5" s="375"/>
      <c r="Q5" s="375"/>
      <c r="R5" s="375"/>
      <c r="S5" s="385"/>
      <c r="T5" s="315"/>
      <c r="U5" s="262"/>
      <c r="V5" s="316"/>
      <c r="W5" s="2"/>
      <c r="X5" s="315"/>
      <c r="Y5" s="262"/>
      <c r="Z5" s="262"/>
      <c r="AA5" s="316"/>
      <c r="AB5" s="384"/>
      <c r="AC5" s="375"/>
      <c r="AD5" s="375"/>
      <c r="AE5" s="375"/>
      <c r="AF5" s="375"/>
      <c r="AG5" s="375"/>
      <c r="AH5" s="385"/>
      <c r="AI5" s="384"/>
      <c r="AJ5" s="375"/>
      <c r="AK5" s="375"/>
      <c r="AL5" s="375"/>
      <c r="AM5" s="375"/>
      <c r="AN5" s="375"/>
      <c r="AO5" s="375"/>
      <c r="AP5" s="385"/>
      <c r="AQ5" s="315"/>
      <c r="AR5" s="262"/>
      <c r="AS5" s="395"/>
    </row>
    <row r="6" spans="1:45" ht="12.75" customHeight="1" thickBot="1">
      <c r="A6" s="299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1"/>
      <c r="W6" s="2"/>
      <c r="X6" s="396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97"/>
    </row>
    <row r="7" spans="1:45" ht="12.75" customHeight="1">
      <c r="A7" s="302" t="s">
        <v>2</v>
      </c>
      <c r="B7" s="303"/>
      <c r="C7" s="303"/>
      <c r="D7" s="303"/>
      <c r="E7" s="303"/>
      <c r="F7" s="303"/>
      <c r="G7" s="303"/>
      <c r="H7" s="303"/>
      <c r="I7" s="298"/>
      <c r="J7" s="317" t="s">
        <v>3</v>
      </c>
      <c r="K7" s="318"/>
      <c r="L7" s="319"/>
      <c r="M7" s="297" t="s">
        <v>5</v>
      </c>
      <c r="N7" s="303"/>
      <c r="O7" s="303"/>
      <c r="P7" s="303"/>
      <c r="Q7" s="303"/>
      <c r="R7" s="303"/>
      <c r="S7" s="303"/>
      <c r="T7" s="303"/>
      <c r="U7" s="298"/>
      <c r="V7" s="228" t="s">
        <v>0</v>
      </c>
      <c r="W7" s="2"/>
      <c r="X7" s="297" t="s">
        <v>2</v>
      </c>
      <c r="Y7" s="303"/>
      <c r="Z7" s="303"/>
      <c r="AA7" s="303"/>
      <c r="AB7" s="303"/>
      <c r="AC7" s="303"/>
      <c r="AD7" s="303"/>
      <c r="AE7" s="303"/>
      <c r="AF7" s="298"/>
      <c r="AG7" s="317" t="s">
        <v>3</v>
      </c>
      <c r="AH7" s="318"/>
      <c r="AI7" s="319"/>
      <c r="AJ7" s="297" t="s">
        <v>5</v>
      </c>
      <c r="AK7" s="303"/>
      <c r="AL7" s="303"/>
      <c r="AM7" s="303"/>
      <c r="AN7" s="303"/>
      <c r="AO7" s="303"/>
      <c r="AP7" s="303"/>
      <c r="AQ7" s="303"/>
      <c r="AR7" s="298"/>
      <c r="AS7" s="398" t="s">
        <v>0</v>
      </c>
    </row>
    <row r="8" spans="1:45" ht="12.75" customHeight="1" thickBot="1">
      <c r="A8" s="304"/>
      <c r="B8" s="235"/>
      <c r="C8" s="235"/>
      <c r="D8" s="235"/>
      <c r="E8" s="235"/>
      <c r="F8" s="235"/>
      <c r="G8" s="235"/>
      <c r="H8" s="235"/>
      <c r="I8" s="236"/>
      <c r="J8" s="234" t="s">
        <v>4</v>
      </c>
      <c r="K8" s="235"/>
      <c r="L8" s="236"/>
      <c r="M8" s="237"/>
      <c r="N8" s="238"/>
      <c r="O8" s="238"/>
      <c r="P8" s="238"/>
      <c r="Q8" s="238"/>
      <c r="R8" s="238"/>
      <c r="S8" s="238"/>
      <c r="T8" s="238"/>
      <c r="U8" s="239"/>
      <c r="V8" s="229"/>
      <c r="W8" s="2"/>
      <c r="X8" s="234"/>
      <c r="Y8" s="235"/>
      <c r="Z8" s="235"/>
      <c r="AA8" s="235"/>
      <c r="AB8" s="235"/>
      <c r="AC8" s="235"/>
      <c r="AD8" s="235"/>
      <c r="AE8" s="235"/>
      <c r="AF8" s="236"/>
      <c r="AG8" s="234" t="s">
        <v>4</v>
      </c>
      <c r="AH8" s="235"/>
      <c r="AI8" s="236"/>
      <c r="AJ8" s="237"/>
      <c r="AK8" s="238"/>
      <c r="AL8" s="238"/>
      <c r="AM8" s="238"/>
      <c r="AN8" s="238"/>
      <c r="AO8" s="238"/>
      <c r="AP8" s="238"/>
      <c r="AQ8" s="238"/>
      <c r="AR8" s="239"/>
      <c r="AS8" s="399"/>
    </row>
    <row r="9" spans="1:45" ht="12.75" customHeight="1">
      <c r="A9" s="323" t="s">
        <v>6</v>
      </c>
      <c r="B9" s="216" t="s">
        <v>7</v>
      </c>
      <c r="C9" s="323" t="s">
        <v>8</v>
      </c>
      <c r="D9" s="216" t="s">
        <v>9</v>
      </c>
      <c r="E9" s="323" t="s">
        <v>7</v>
      </c>
      <c r="F9" s="216" t="s">
        <v>10</v>
      </c>
      <c r="G9" s="323" t="s">
        <v>11</v>
      </c>
      <c r="H9" s="216" t="s">
        <v>12</v>
      </c>
      <c r="I9" s="219" t="s">
        <v>13</v>
      </c>
      <c r="J9" s="219" t="s">
        <v>14</v>
      </c>
      <c r="K9" s="222" t="s">
        <v>15</v>
      </c>
      <c r="L9" s="216" t="s">
        <v>16</v>
      </c>
      <c r="M9" s="219" t="s">
        <v>13</v>
      </c>
      <c r="N9" s="225" t="s">
        <v>11</v>
      </c>
      <c r="O9" s="216" t="s">
        <v>12</v>
      </c>
      <c r="P9" s="225" t="s">
        <v>7</v>
      </c>
      <c r="Q9" s="216" t="s">
        <v>10</v>
      </c>
      <c r="R9" s="225" t="s">
        <v>8</v>
      </c>
      <c r="S9" s="216" t="s">
        <v>9</v>
      </c>
      <c r="T9" s="225" t="s">
        <v>6</v>
      </c>
      <c r="U9" s="216" t="s">
        <v>7</v>
      </c>
      <c r="V9" s="229"/>
      <c r="W9" s="2"/>
      <c r="X9" s="222" t="s">
        <v>6</v>
      </c>
      <c r="Y9" s="216" t="s">
        <v>7</v>
      </c>
      <c r="Z9" s="225" t="s">
        <v>8</v>
      </c>
      <c r="AA9" s="216" t="s">
        <v>9</v>
      </c>
      <c r="AB9" s="225" t="s">
        <v>7</v>
      </c>
      <c r="AC9" s="216" t="s">
        <v>10</v>
      </c>
      <c r="AD9" s="225" t="s">
        <v>11</v>
      </c>
      <c r="AE9" s="216" t="s">
        <v>12</v>
      </c>
      <c r="AF9" s="219" t="s">
        <v>13</v>
      </c>
      <c r="AG9" s="219" t="s">
        <v>14</v>
      </c>
      <c r="AH9" s="222" t="s">
        <v>15</v>
      </c>
      <c r="AI9" s="216" t="s">
        <v>16</v>
      </c>
      <c r="AJ9" s="219" t="s">
        <v>13</v>
      </c>
      <c r="AK9" s="225" t="s">
        <v>11</v>
      </c>
      <c r="AL9" s="216" t="s">
        <v>12</v>
      </c>
      <c r="AM9" s="225" t="s">
        <v>7</v>
      </c>
      <c r="AN9" s="216" t="s">
        <v>10</v>
      </c>
      <c r="AO9" s="225" t="s">
        <v>8</v>
      </c>
      <c r="AP9" s="216" t="s">
        <v>9</v>
      </c>
      <c r="AQ9" s="225" t="s">
        <v>6</v>
      </c>
      <c r="AR9" s="216" t="s">
        <v>7</v>
      </c>
      <c r="AS9" s="399"/>
    </row>
    <row r="10" spans="1:45" ht="12.75" customHeight="1">
      <c r="A10" s="324"/>
      <c r="B10" s="217"/>
      <c r="C10" s="324"/>
      <c r="D10" s="217"/>
      <c r="E10" s="324"/>
      <c r="F10" s="217"/>
      <c r="G10" s="324"/>
      <c r="H10" s="217"/>
      <c r="I10" s="220"/>
      <c r="J10" s="220"/>
      <c r="K10" s="223"/>
      <c r="L10" s="217"/>
      <c r="M10" s="220"/>
      <c r="N10" s="226"/>
      <c r="O10" s="217"/>
      <c r="P10" s="226"/>
      <c r="Q10" s="217"/>
      <c r="R10" s="226"/>
      <c r="S10" s="217"/>
      <c r="T10" s="226"/>
      <c r="U10" s="217"/>
      <c r="V10" s="229"/>
      <c r="W10" s="2"/>
      <c r="X10" s="223"/>
      <c r="Y10" s="217"/>
      <c r="Z10" s="226"/>
      <c r="AA10" s="217"/>
      <c r="AB10" s="226"/>
      <c r="AC10" s="217"/>
      <c r="AD10" s="226"/>
      <c r="AE10" s="217"/>
      <c r="AF10" s="220"/>
      <c r="AG10" s="220"/>
      <c r="AH10" s="223"/>
      <c r="AI10" s="217"/>
      <c r="AJ10" s="220"/>
      <c r="AK10" s="226"/>
      <c r="AL10" s="217"/>
      <c r="AM10" s="226"/>
      <c r="AN10" s="217"/>
      <c r="AO10" s="226"/>
      <c r="AP10" s="217"/>
      <c r="AQ10" s="226"/>
      <c r="AR10" s="217"/>
      <c r="AS10" s="399"/>
    </row>
    <row r="11" spans="1:45" ht="12.75" customHeight="1">
      <c r="A11" s="324"/>
      <c r="B11" s="217"/>
      <c r="C11" s="324"/>
      <c r="D11" s="217"/>
      <c r="E11" s="324"/>
      <c r="F11" s="217"/>
      <c r="G11" s="324"/>
      <c r="H11" s="217"/>
      <c r="I11" s="220"/>
      <c r="J11" s="220"/>
      <c r="K11" s="223"/>
      <c r="L11" s="217"/>
      <c r="M11" s="220"/>
      <c r="N11" s="226"/>
      <c r="O11" s="217"/>
      <c r="P11" s="226"/>
      <c r="Q11" s="217"/>
      <c r="R11" s="226"/>
      <c r="S11" s="217"/>
      <c r="T11" s="226"/>
      <c r="U11" s="217"/>
      <c r="V11" s="229"/>
      <c r="W11" s="2"/>
      <c r="X11" s="223"/>
      <c r="Y11" s="217"/>
      <c r="Z11" s="226"/>
      <c r="AA11" s="217"/>
      <c r="AB11" s="226"/>
      <c r="AC11" s="217"/>
      <c r="AD11" s="226"/>
      <c r="AE11" s="217"/>
      <c r="AF11" s="220"/>
      <c r="AG11" s="220"/>
      <c r="AH11" s="223"/>
      <c r="AI11" s="217"/>
      <c r="AJ11" s="220"/>
      <c r="AK11" s="226"/>
      <c r="AL11" s="217"/>
      <c r="AM11" s="226"/>
      <c r="AN11" s="217"/>
      <c r="AO11" s="226"/>
      <c r="AP11" s="217"/>
      <c r="AQ11" s="226"/>
      <c r="AR11" s="217"/>
      <c r="AS11" s="399"/>
    </row>
    <row r="12" spans="1:45" ht="12.75" customHeight="1">
      <c r="A12" s="324"/>
      <c r="B12" s="217"/>
      <c r="C12" s="324"/>
      <c r="D12" s="217"/>
      <c r="E12" s="324"/>
      <c r="F12" s="217"/>
      <c r="G12" s="324"/>
      <c r="H12" s="217"/>
      <c r="I12" s="220"/>
      <c r="J12" s="220"/>
      <c r="K12" s="223"/>
      <c r="L12" s="217"/>
      <c r="M12" s="220"/>
      <c r="N12" s="226"/>
      <c r="O12" s="217"/>
      <c r="P12" s="226"/>
      <c r="Q12" s="217"/>
      <c r="R12" s="226"/>
      <c r="S12" s="217"/>
      <c r="T12" s="226"/>
      <c r="U12" s="217"/>
      <c r="V12" s="229"/>
      <c r="W12" s="2"/>
      <c r="X12" s="223"/>
      <c r="Y12" s="217"/>
      <c r="Z12" s="226"/>
      <c r="AA12" s="217"/>
      <c r="AB12" s="226"/>
      <c r="AC12" s="217"/>
      <c r="AD12" s="226"/>
      <c r="AE12" s="217"/>
      <c r="AF12" s="220"/>
      <c r="AG12" s="220"/>
      <c r="AH12" s="223"/>
      <c r="AI12" s="217"/>
      <c r="AJ12" s="220"/>
      <c r="AK12" s="226"/>
      <c r="AL12" s="217"/>
      <c r="AM12" s="226"/>
      <c r="AN12" s="217"/>
      <c r="AO12" s="226"/>
      <c r="AP12" s="217"/>
      <c r="AQ12" s="226"/>
      <c r="AR12" s="217"/>
      <c r="AS12" s="399"/>
    </row>
    <row r="13" spans="1:45" ht="12.75" customHeight="1">
      <c r="A13" s="324"/>
      <c r="B13" s="217"/>
      <c r="C13" s="324"/>
      <c r="D13" s="217"/>
      <c r="E13" s="324"/>
      <c r="F13" s="217"/>
      <c r="G13" s="324"/>
      <c r="H13" s="217"/>
      <c r="I13" s="220"/>
      <c r="J13" s="220"/>
      <c r="K13" s="223"/>
      <c r="L13" s="217"/>
      <c r="M13" s="220"/>
      <c r="N13" s="226"/>
      <c r="O13" s="217"/>
      <c r="P13" s="226"/>
      <c r="Q13" s="217"/>
      <c r="R13" s="226"/>
      <c r="S13" s="217"/>
      <c r="T13" s="226"/>
      <c r="U13" s="217"/>
      <c r="V13" s="229"/>
      <c r="W13" s="2"/>
      <c r="X13" s="223"/>
      <c r="Y13" s="217"/>
      <c r="Z13" s="226"/>
      <c r="AA13" s="217"/>
      <c r="AB13" s="226"/>
      <c r="AC13" s="217"/>
      <c r="AD13" s="226"/>
      <c r="AE13" s="217"/>
      <c r="AF13" s="220"/>
      <c r="AG13" s="220"/>
      <c r="AH13" s="223"/>
      <c r="AI13" s="217"/>
      <c r="AJ13" s="220"/>
      <c r="AK13" s="226"/>
      <c r="AL13" s="217"/>
      <c r="AM13" s="226"/>
      <c r="AN13" s="217"/>
      <c r="AO13" s="226"/>
      <c r="AP13" s="217"/>
      <c r="AQ13" s="226"/>
      <c r="AR13" s="217"/>
      <c r="AS13" s="399"/>
    </row>
    <row r="14" spans="1:45" ht="12.75" customHeight="1">
      <c r="A14" s="324"/>
      <c r="B14" s="217"/>
      <c r="C14" s="324"/>
      <c r="D14" s="217"/>
      <c r="E14" s="324"/>
      <c r="F14" s="217"/>
      <c r="G14" s="324"/>
      <c r="H14" s="217"/>
      <c r="I14" s="220"/>
      <c r="J14" s="220"/>
      <c r="K14" s="223"/>
      <c r="L14" s="217"/>
      <c r="M14" s="220"/>
      <c r="N14" s="226"/>
      <c r="O14" s="217"/>
      <c r="P14" s="226"/>
      <c r="Q14" s="217"/>
      <c r="R14" s="226"/>
      <c r="S14" s="217"/>
      <c r="T14" s="226"/>
      <c r="U14" s="217"/>
      <c r="V14" s="229"/>
      <c r="W14" s="2"/>
      <c r="X14" s="223"/>
      <c r="Y14" s="217"/>
      <c r="Z14" s="226"/>
      <c r="AA14" s="217"/>
      <c r="AB14" s="226"/>
      <c r="AC14" s="217"/>
      <c r="AD14" s="226"/>
      <c r="AE14" s="217"/>
      <c r="AF14" s="220"/>
      <c r="AG14" s="220"/>
      <c r="AH14" s="223"/>
      <c r="AI14" s="217"/>
      <c r="AJ14" s="220"/>
      <c r="AK14" s="226"/>
      <c r="AL14" s="217"/>
      <c r="AM14" s="226"/>
      <c r="AN14" s="217"/>
      <c r="AO14" s="226"/>
      <c r="AP14" s="217"/>
      <c r="AQ14" s="226"/>
      <c r="AR14" s="217"/>
      <c r="AS14" s="399"/>
    </row>
    <row r="15" spans="1:45" ht="12.75" customHeight="1">
      <c r="A15" s="324"/>
      <c r="B15" s="217"/>
      <c r="C15" s="324"/>
      <c r="D15" s="217"/>
      <c r="E15" s="324"/>
      <c r="F15" s="217"/>
      <c r="G15" s="324"/>
      <c r="H15" s="217"/>
      <c r="I15" s="220"/>
      <c r="J15" s="220"/>
      <c r="K15" s="223"/>
      <c r="L15" s="217"/>
      <c r="M15" s="220"/>
      <c r="N15" s="226"/>
      <c r="O15" s="217"/>
      <c r="P15" s="226"/>
      <c r="Q15" s="217"/>
      <c r="R15" s="226"/>
      <c r="S15" s="217"/>
      <c r="T15" s="226"/>
      <c r="U15" s="217"/>
      <c r="V15" s="229"/>
      <c r="W15" s="2"/>
      <c r="X15" s="223"/>
      <c r="Y15" s="217"/>
      <c r="Z15" s="226"/>
      <c r="AA15" s="217"/>
      <c r="AB15" s="226"/>
      <c r="AC15" s="217"/>
      <c r="AD15" s="226"/>
      <c r="AE15" s="217"/>
      <c r="AF15" s="220"/>
      <c r="AG15" s="220"/>
      <c r="AH15" s="223"/>
      <c r="AI15" s="217"/>
      <c r="AJ15" s="220"/>
      <c r="AK15" s="226"/>
      <c r="AL15" s="217"/>
      <c r="AM15" s="226"/>
      <c r="AN15" s="217"/>
      <c r="AO15" s="226"/>
      <c r="AP15" s="217"/>
      <c r="AQ15" s="226"/>
      <c r="AR15" s="217"/>
      <c r="AS15" s="399"/>
    </row>
    <row r="16" spans="1:45" ht="12.75" customHeight="1">
      <c r="A16" s="324"/>
      <c r="B16" s="217"/>
      <c r="C16" s="324"/>
      <c r="D16" s="217"/>
      <c r="E16" s="324"/>
      <c r="F16" s="217"/>
      <c r="G16" s="324"/>
      <c r="H16" s="217"/>
      <c r="I16" s="220"/>
      <c r="J16" s="220"/>
      <c r="K16" s="223"/>
      <c r="L16" s="217"/>
      <c r="M16" s="220"/>
      <c r="N16" s="226"/>
      <c r="O16" s="217"/>
      <c r="P16" s="226"/>
      <c r="Q16" s="217"/>
      <c r="R16" s="226"/>
      <c r="S16" s="217"/>
      <c r="T16" s="226"/>
      <c r="U16" s="217"/>
      <c r="V16" s="229"/>
      <c r="W16" s="2"/>
      <c r="X16" s="223"/>
      <c r="Y16" s="217"/>
      <c r="Z16" s="226"/>
      <c r="AA16" s="217"/>
      <c r="AB16" s="226"/>
      <c r="AC16" s="217"/>
      <c r="AD16" s="226"/>
      <c r="AE16" s="217"/>
      <c r="AF16" s="220"/>
      <c r="AG16" s="220"/>
      <c r="AH16" s="223"/>
      <c r="AI16" s="217"/>
      <c r="AJ16" s="220"/>
      <c r="AK16" s="226"/>
      <c r="AL16" s="217"/>
      <c r="AM16" s="226"/>
      <c r="AN16" s="217"/>
      <c r="AO16" s="226"/>
      <c r="AP16" s="217"/>
      <c r="AQ16" s="226"/>
      <c r="AR16" s="217"/>
      <c r="AS16" s="399"/>
    </row>
    <row r="17" spans="1:45" ht="12.75" customHeight="1">
      <c r="A17" s="324"/>
      <c r="B17" s="217"/>
      <c r="C17" s="324"/>
      <c r="D17" s="217"/>
      <c r="E17" s="324"/>
      <c r="F17" s="217"/>
      <c r="G17" s="324"/>
      <c r="H17" s="217"/>
      <c r="I17" s="220"/>
      <c r="J17" s="220"/>
      <c r="K17" s="223"/>
      <c r="L17" s="217"/>
      <c r="M17" s="220"/>
      <c r="N17" s="226"/>
      <c r="O17" s="217"/>
      <c r="P17" s="226"/>
      <c r="Q17" s="217"/>
      <c r="R17" s="226"/>
      <c r="S17" s="217"/>
      <c r="T17" s="226"/>
      <c r="U17" s="217"/>
      <c r="V17" s="229"/>
      <c r="W17" s="2"/>
      <c r="X17" s="223"/>
      <c r="Y17" s="217"/>
      <c r="Z17" s="226"/>
      <c r="AA17" s="217"/>
      <c r="AB17" s="226"/>
      <c r="AC17" s="217"/>
      <c r="AD17" s="226"/>
      <c r="AE17" s="217"/>
      <c r="AF17" s="220"/>
      <c r="AG17" s="220"/>
      <c r="AH17" s="223"/>
      <c r="AI17" s="217"/>
      <c r="AJ17" s="220"/>
      <c r="AK17" s="226"/>
      <c r="AL17" s="217"/>
      <c r="AM17" s="226"/>
      <c r="AN17" s="217"/>
      <c r="AO17" s="226"/>
      <c r="AP17" s="217"/>
      <c r="AQ17" s="226"/>
      <c r="AR17" s="217"/>
      <c r="AS17" s="399"/>
    </row>
    <row r="18" spans="1:45" ht="12.75" customHeight="1" thickBot="1">
      <c r="A18" s="325"/>
      <c r="B18" s="218"/>
      <c r="C18" s="325"/>
      <c r="D18" s="218"/>
      <c r="E18" s="325"/>
      <c r="F18" s="218"/>
      <c r="G18" s="325"/>
      <c r="H18" s="218"/>
      <c r="I18" s="221"/>
      <c r="J18" s="221"/>
      <c r="K18" s="224"/>
      <c r="L18" s="218"/>
      <c r="M18" s="221"/>
      <c r="N18" s="227"/>
      <c r="O18" s="218"/>
      <c r="P18" s="227"/>
      <c r="Q18" s="218"/>
      <c r="R18" s="227"/>
      <c r="S18" s="218"/>
      <c r="T18" s="227"/>
      <c r="U18" s="218"/>
      <c r="V18" s="230"/>
      <c r="W18" s="2"/>
      <c r="X18" s="224"/>
      <c r="Y18" s="218"/>
      <c r="Z18" s="227"/>
      <c r="AA18" s="218"/>
      <c r="AB18" s="227"/>
      <c r="AC18" s="218"/>
      <c r="AD18" s="227"/>
      <c r="AE18" s="218"/>
      <c r="AF18" s="221"/>
      <c r="AG18" s="221"/>
      <c r="AH18" s="224"/>
      <c r="AI18" s="218"/>
      <c r="AJ18" s="221"/>
      <c r="AK18" s="227"/>
      <c r="AL18" s="218"/>
      <c r="AM18" s="227"/>
      <c r="AN18" s="218"/>
      <c r="AO18" s="227"/>
      <c r="AP18" s="218"/>
      <c r="AQ18" s="227"/>
      <c r="AR18" s="218"/>
      <c r="AS18" s="400"/>
    </row>
    <row r="19" spans="1:45" s="7" customFormat="1" ht="12.75" customHeight="1">
      <c r="A19" s="326"/>
      <c r="B19" s="327"/>
      <c r="C19" s="328"/>
      <c r="D19" s="327"/>
      <c r="E19" s="328"/>
      <c r="F19" s="327"/>
      <c r="G19" s="328"/>
      <c r="H19" s="327"/>
      <c r="I19" s="4"/>
      <c r="J19" s="5"/>
      <c r="K19" s="328"/>
      <c r="L19" s="327"/>
      <c r="M19" s="4"/>
      <c r="N19" s="328"/>
      <c r="O19" s="327"/>
      <c r="P19" s="328"/>
      <c r="Q19" s="327"/>
      <c r="R19" s="328"/>
      <c r="S19" s="327"/>
      <c r="T19" s="328"/>
      <c r="U19" s="327"/>
      <c r="V19" s="4"/>
      <c r="W19" s="3"/>
      <c r="X19" s="328"/>
      <c r="Y19" s="327"/>
      <c r="Z19" s="328"/>
      <c r="AA19" s="327"/>
      <c r="AB19" s="328"/>
      <c r="AC19" s="327"/>
      <c r="AD19" s="328"/>
      <c r="AE19" s="327"/>
      <c r="AF19" s="4"/>
      <c r="AG19" s="6"/>
      <c r="AH19" s="328"/>
      <c r="AI19" s="327"/>
      <c r="AJ19" s="4"/>
      <c r="AK19" s="328"/>
      <c r="AL19" s="327"/>
      <c r="AM19" s="328"/>
      <c r="AN19" s="327"/>
      <c r="AO19" s="328"/>
      <c r="AP19" s="327"/>
      <c r="AQ19" s="328"/>
      <c r="AR19" s="327"/>
      <c r="AS19" s="45"/>
    </row>
    <row r="20" spans="1:45" s="7" customFormat="1" ht="12.75" customHeight="1">
      <c r="A20" s="365"/>
      <c r="B20" s="202"/>
      <c r="C20" s="403"/>
      <c r="D20" s="392"/>
      <c r="E20" s="361"/>
      <c r="F20" s="198"/>
      <c r="G20" s="361"/>
      <c r="H20" s="198"/>
      <c r="I20" s="39"/>
      <c r="J20" s="154">
        <f>'US68 RAMP C MASTER'!$J152</f>
        <v>81400</v>
      </c>
      <c r="K20" s="344">
        <f>'US68 RAMP C MASTER'!$K152</f>
        <v>797.0702807142858</v>
      </c>
      <c r="L20" s="345"/>
      <c r="M20" s="38">
        <f>'US68 RAMP C MASTER'!$M152</f>
        <v>16</v>
      </c>
      <c r="N20" s="197">
        <f>'US68 RAMP C MASTER'!$N152</f>
        <v>0.016</v>
      </c>
      <c r="O20" s="198"/>
      <c r="P20" s="197">
        <f>'US68 RAMP C MASTER'!$P152</f>
        <v>0.256</v>
      </c>
      <c r="Q20" s="198"/>
      <c r="R20" s="401">
        <f>'US68 RAMP C MASTER'!R152</f>
        <v>0</v>
      </c>
      <c r="S20" s="402"/>
      <c r="T20" s="344">
        <f>'US68 RAMP C MASTER'!$T152</f>
        <v>797.3262807142858</v>
      </c>
      <c r="U20" s="345"/>
      <c r="V20" s="151">
        <f>'US68 RAMP C MASTER'!V152</f>
        <v>0</v>
      </c>
      <c r="W20" s="3"/>
      <c r="X20" s="365"/>
      <c r="Y20" s="202"/>
      <c r="Z20" s="404"/>
      <c r="AA20" s="392"/>
      <c r="AB20" s="361"/>
      <c r="AC20" s="198"/>
      <c r="AD20" s="361"/>
      <c r="AE20" s="198"/>
      <c r="AF20" s="39"/>
      <c r="AG20" s="144">
        <f>'US68 RAMP C MASTER'!$J188</f>
        <v>82180.5733</v>
      </c>
      <c r="AH20" s="344">
        <f>'US68 RAMP C MASTER'!$K188</f>
        <v>800.0551086378944</v>
      </c>
      <c r="AI20" s="345"/>
      <c r="AJ20" s="38">
        <f>'US68 RAMP C MASTER'!$M188</f>
        <v>16</v>
      </c>
      <c r="AK20" s="197">
        <f>'US68 RAMP C MASTER'!$N188</f>
        <v>0.037</v>
      </c>
      <c r="AL20" s="198"/>
      <c r="AM20" s="197">
        <f>'US68 RAMP C MASTER'!$P188</f>
        <v>0.592</v>
      </c>
      <c r="AN20" s="198"/>
      <c r="AO20" s="401" t="str">
        <f>'US68 RAMP C MASTER'!R188</f>
        <v>543:1</v>
      </c>
      <c r="AP20" s="402"/>
      <c r="AQ20" s="344">
        <f>'US68 RAMP C MASTER'!$T188</f>
        <v>800.6471086378943</v>
      </c>
      <c r="AR20" s="345"/>
      <c r="AS20" s="151" t="str">
        <f>'US68 RAMP C MASTER'!V188</f>
        <v>SC / FS</v>
      </c>
    </row>
    <row r="21" spans="1:45" s="7" customFormat="1" ht="12.75" customHeight="1">
      <c r="A21" s="365"/>
      <c r="B21" s="202"/>
      <c r="C21" s="403"/>
      <c r="D21" s="392"/>
      <c r="E21" s="197"/>
      <c r="F21" s="198"/>
      <c r="G21" s="197"/>
      <c r="H21" s="198"/>
      <c r="I21" s="39"/>
      <c r="J21" s="154">
        <f>'US68 RAMP C MASTER'!$J153</f>
        <v>81430</v>
      </c>
      <c r="K21" s="344">
        <f>'US68 RAMP C MASTER'!$K153</f>
        <v>797.57568</v>
      </c>
      <c r="L21" s="345"/>
      <c r="M21" s="38">
        <f>'US68 RAMP C MASTER'!$M153</f>
        <v>16</v>
      </c>
      <c r="N21" s="197">
        <f>'US68 RAMP C MASTER'!$N153</f>
        <v>0.016</v>
      </c>
      <c r="O21" s="198"/>
      <c r="P21" s="197">
        <f>'US68 RAMP C MASTER'!$P153</f>
        <v>0.256</v>
      </c>
      <c r="Q21" s="198"/>
      <c r="R21" s="401">
        <f>'US68 RAMP C MASTER'!R153</f>
        <v>0</v>
      </c>
      <c r="S21" s="402"/>
      <c r="T21" s="344">
        <f>'US68 RAMP C MASTER'!$T153</f>
        <v>797.83168</v>
      </c>
      <c r="U21" s="345"/>
      <c r="V21" s="151">
        <f>'US68 RAMP C MASTER'!V153</f>
        <v>0</v>
      </c>
      <c r="W21" s="3"/>
      <c r="X21" s="344"/>
      <c r="Y21" s="345"/>
      <c r="Z21" s="389"/>
      <c r="AA21" s="390"/>
      <c r="AB21" s="197"/>
      <c r="AC21" s="198"/>
      <c r="AD21" s="197"/>
      <c r="AE21" s="198"/>
      <c r="AF21" s="39"/>
      <c r="AG21" s="152">
        <f>'US68 RAMP C MASTER'!$J189</f>
        <v>82200</v>
      </c>
      <c r="AH21" s="344">
        <f>'US68 RAMP C MASTER'!$K189</f>
        <v>799.6499</v>
      </c>
      <c r="AI21" s="345"/>
      <c r="AJ21" s="38">
        <f>'US68 RAMP C MASTER'!$M189</f>
        <v>16</v>
      </c>
      <c r="AK21" s="197">
        <f>'US68 RAMP C MASTER'!$N189</f>
        <v>0.037</v>
      </c>
      <c r="AL21" s="198"/>
      <c r="AM21" s="197">
        <f>'US68 RAMP C MASTER'!$P189</f>
        <v>0.592</v>
      </c>
      <c r="AN21" s="198"/>
      <c r="AO21" s="401">
        <f>'US68 RAMP C MASTER'!R189</f>
        <v>0</v>
      </c>
      <c r="AP21" s="402"/>
      <c r="AQ21" s="344">
        <f>'US68 RAMP C MASTER'!$T189</f>
        <v>800.2419</v>
      </c>
      <c r="AR21" s="345"/>
      <c r="AS21" s="151">
        <f>'US68 RAMP C MASTER'!V189</f>
        <v>0</v>
      </c>
    </row>
    <row r="22" spans="1:45" s="7" customFormat="1" ht="12.75" customHeight="1">
      <c r="A22" s="365"/>
      <c r="B22" s="202"/>
      <c r="C22" s="403"/>
      <c r="D22" s="392"/>
      <c r="E22" s="361"/>
      <c r="F22" s="198"/>
      <c r="G22" s="361"/>
      <c r="H22" s="198"/>
      <c r="I22" s="39"/>
      <c r="J22" s="154">
        <f>'US68 RAMP C MASTER'!$J154</f>
        <v>81450</v>
      </c>
      <c r="K22" s="344">
        <f>'US68 RAMP C MASTER'!$K154</f>
        <v>797.93862</v>
      </c>
      <c r="L22" s="345"/>
      <c r="M22" s="38">
        <f>'US68 RAMP C MASTER'!$M154</f>
        <v>16</v>
      </c>
      <c r="N22" s="197">
        <f>'US68 RAMP C MASTER'!$N154</f>
        <v>0.016</v>
      </c>
      <c r="O22" s="198"/>
      <c r="P22" s="197">
        <f>'US68 RAMP C MASTER'!$P154</f>
        <v>0.256</v>
      </c>
      <c r="Q22" s="198"/>
      <c r="R22" s="401">
        <f>'US68 RAMP C MASTER'!R154</f>
        <v>0</v>
      </c>
      <c r="S22" s="402"/>
      <c r="T22" s="344">
        <f>'US68 RAMP C MASTER'!$T154</f>
        <v>798.19462</v>
      </c>
      <c r="U22" s="345"/>
      <c r="V22" s="151">
        <f>'US68 RAMP C MASTER'!V154</f>
        <v>0</v>
      </c>
      <c r="W22" s="3"/>
      <c r="X22" s="365"/>
      <c r="Y22" s="202"/>
      <c r="Z22" s="404"/>
      <c r="AA22" s="392"/>
      <c r="AB22" s="361"/>
      <c r="AC22" s="198"/>
      <c r="AD22" s="361"/>
      <c r="AE22" s="198"/>
      <c r="AF22" s="39"/>
      <c r="AG22" s="152">
        <f>'US68 RAMP C MASTER'!$J190</f>
        <v>82225</v>
      </c>
      <c r="AH22" s="344">
        <f>'US68 RAMP C MASTER'!$K190</f>
        <v>799.1125000000001</v>
      </c>
      <c r="AI22" s="345"/>
      <c r="AJ22" s="38">
        <f>'US68 RAMP C MASTER'!$M190</f>
        <v>16</v>
      </c>
      <c r="AK22" s="197">
        <f>'US68 RAMP C MASTER'!$N190</f>
        <v>0.037</v>
      </c>
      <c r="AL22" s="198"/>
      <c r="AM22" s="197">
        <f>'US68 RAMP C MASTER'!$P190</f>
        <v>0.592</v>
      </c>
      <c r="AN22" s="198"/>
      <c r="AO22" s="401">
        <f>'US68 RAMP C MASTER'!R190</f>
        <v>0</v>
      </c>
      <c r="AP22" s="402"/>
      <c r="AQ22" s="344">
        <f>'US68 RAMP C MASTER'!$T190</f>
        <v>799.7045</v>
      </c>
      <c r="AR22" s="345"/>
      <c r="AS22" s="151">
        <f>'US68 RAMP C MASTER'!V190</f>
        <v>0</v>
      </c>
    </row>
    <row r="23" spans="1:45" s="7" customFormat="1" ht="12.75" customHeight="1">
      <c r="A23" s="365"/>
      <c r="B23" s="202"/>
      <c r="C23" s="403"/>
      <c r="D23" s="392"/>
      <c r="E23" s="361"/>
      <c r="F23" s="198"/>
      <c r="G23" s="361"/>
      <c r="H23" s="198"/>
      <c r="I23" s="39"/>
      <c r="J23" s="154">
        <f>'US68 RAMP C MASTER'!$J155</f>
        <v>81475</v>
      </c>
      <c r="K23" s="344">
        <f>'US68 RAMP C MASTER'!$K155</f>
        <v>798.39202</v>
      </c>
      <c r="L23" s="345"/>
      <c r="M23" s="38">
        <f>'US68 RAMP C MASTER'!$M155</f>
        <v>16</v>
      </c>
      <c r="N23" s="197">
        <f>'US68 RAMP C MASTER'!$N155</f>
        <v>0.016</v>
      </c>
      <c r="O23" s="198"/>
      <c r="P23" s="197">
        <f>'US68 RAMP C MASTER'!$P155</f>
        <v>0.256</v>
      </c>
      <c r="Q23" s="198"/>
      <c r="R23" s="401">
        <f>'US68 RAMP C MASTER'!R155</f>
        <v>0</v>
      </c>
      <c r="S23" s="402"/>
      <c r="T23" s="344">
        <f>'US68 RAMP C MASTER'!$T155</f>
        <v>798.64802</v>
      </c>
      <c r="U23" s="345"/>
      <c r="V23" s="151">
        <f>'US68 RAMP C MASTER'!V155</f>
        <v>0</v>
      </c>
      <c r="W23" s="3"/>
      <c r="X23" s="365"/>
      <c r="Y23" s="202"/>
      <c r="Z23" s="404"/>
      <c r="AA23" s="392"/>
      <c r="AB23" s="361"/>
      <c r="AC23" s="198"/>
      <c r="AD23" s="361"/>
      <c r="AE23" s="198"/>
      <c r="AF23" s="39"/>
      <c r="AG23" s="152">
        <f>'US68 RAMP C MASTER'!$J191</f>
        <v>82250</v>
      </c>
      <c r="AH23" s="344">
        <f>'US68 RAMP C MASTER'!$K191</f>
        <v>798.575</v>
      </c>
      <c r="AI23" s="345"/>
      <c r="AJ23" s="38">
        <f>'US68 RAMP C MASTER'!$M191</f>
        <v>16</v>
      </c>
      <c r="AK23" s="197">
        <f>'US68 RAMP C MASTER'!$N191</f>
        <v>0.037</v>
      </c>
      <c r="AL23" s="198"/>
      <c r="AM23" s="197">
        <f>'US68 RAMP C MASTER'!$P191</f>
        <v>0.592</v>
      </c>
      <c r="AN23" s="198"/>
      <c r="AO23" s="401">
        <f>'US68 RAMP C MASTER'!R191</f>
        <v>0</v>
      </c>
      <c r="AP23" s="402"/>
      <c r="AQ23" s="344">
        <f>'US68 RAMP C MASTER'!$T191</f>
        <v>799.167</v>
      </c>
      <c r="AR23" s="345"/>
      <c r="AS23" s="151">
        <f>'US68 RAMP C MASTER'!V191</f>
        <v>0</v>
      </c>
    </row>
    <row r="24" spans="1:45" s="7" customFormat="1" ht="12.75" customHeight="1">
      <c r="A24" s="365"/>
      <c r="B24" s="202"/>
      <c r="C24" s="403"/>
      <c r="D24" s="392"/>
      <c r="E24" s="361"/>
      <c r="F24" s="198"/>
      <c r="G24" s="361"/>
      <c r="H24" s="198"/>
      <c r="I24" s="39"/>
      <c r="J24" s="154">
        <f>'US68 RAMP C MASTER'!$J156</f>
        <v>81500</v>
      </c>
      <c r="K24" s="344">
        <f>'US68 RAMP C MASTER'!$K156</f>
        <v>798.8454200000001</v>
      </c>
      <c r="L24" s="345"/>
      <c r="M24" s="38">
        <f>'US68 RAMP C MASTER'!$M156</f>
        <v>16</v>
      </c>
      <c r="N24" s="197">
        <f>'US68 RAMP C MASTER'!$N156</f>
        <v>0.016</v>
      </c>
      <c r="O24" s="198"/>
      <c r="P24" s="197">
        <f>'US68 RAMP C MASTER'!$P156</f>
        <v>0.256</v>
      </c>
      <c r="Q24" s="198"/>
      <c r="R24" s="401">
        <f>'US68 RAMP C MASTER'!R156</f>
        <v>0</v>
      </c>
      <c r="S24" s="402"/>
      <c r="T24" s="344">
        <f>'US68 RAMP C MASTER'!$T156</f>
        <v>799.1014200000001</v>
      </c>
      <c r="U24" s="345"/>
      <c r="V24" s="151">
        <f>'US68 RAMP C MASTER'!V156</f>
        <v>0</v>
      </c>
      <c r="W24" s="3"/>
      <c r="X24" s="365"/>
      <c r="Y24" s="202"/>
      <c r="Z24" s="404"/>
      <c r="AA24" s="392"/>
      <c r="AB24" s="361"/>
      <c r="AC24" s="198"/>
      <c r="AD24" s="361"/>
      <c r="AE24" s="198"/>
      <c r="AF24" s="39"/>
      <c r="AG24" s="152">
        <f>'US68 RAMP C MASTER'!$J192</f>
        <v>82275</v>
      </c>
      <c r="AH24" s="344">
        <f>'US68 RAMP C MASTER'!$K192</f>
        <v>798.004175</v>
      </c>
      <c r="AI24" s="345"/>
      <c r="AJ24" s="38">
        <f>'US68 RAMP C MASTER'!$M192</f>
        <v>16</v>
      </c>
      <c r="AK24" s="197">
        <f>'US68 RAMP C MASTER'!$N192</f>
        <v>0.037</v>
      </c>
      <c r="AL24" s="198"/>
      <c r="AM24" s="197">
        <f>'US68 RAMP C MASTER'!$P192</f>
        <v>0.592</v>
      </c>
      <c r="AN24" s="198"/>
      <c r="AO24" s="401">
        <f>'US68 RAMP C MASTER'!R192</f>
        <v>0</v>
      </c>
      <c r="AP24" s="402"/>
      <c r="AQ24" s="344">
        <f>'US68 RAMP C MASTER'!$T192</f>
        <v>798.596175</v>
      </c>
      <c r="AR24" s="345"/>
      <c r="AS24" s="151">
        <f>'US68 RAMP C MASTER'!V192</f>
        <v>0</v>
      </c>
    </row>
    <row r="25" spans="1:45" s="7" customFormat="1" ht="12.75" customHeight="1">
      <c r="A25" s="365"/>
      <c r="B25" s="202"/>
      <c r="C25" s="403"/>
      <c r="D25" s="392"/>
      <c r="E25" s="361"/>
      <c r="F25" s="198"/>
      <c r="G25" s="361"/>
      <c r="H25" s="198"/>
      <c r="I25" s="39"/>
      <c r="J25" s="154">
        <f>'US68 RAMP C MASTER'!$J157</f>
        <v>81525</v>
      </c>
      <c r="K25" s="344">
        <f>'US68 RAMP C MASTER'!$K157</f>
        <v>799.2988200000001</v>
      </c>
      <c r="L25" s="345"/>
      <c r="M25" s="38">
        <f>'US68 RAMP C MASTER'!$M157</f>
        <v>16</v>
      </c>
      <c r="N25" s="197">
        <f>'US68 RAMP C MASTER'!$N157</f>
        <v>0.016</v>
      </c>
      <c r="O25" s="198"/>
      <c r="P25" s="197">
        <f>'US68 RAMP C MASTER'!$P157</f>
        <v>0.256</v>
      </c>
      <c r="Q25" s="198"/>
      <c r="R25" s="401">
        <f>'US68 RAMP C MASTER'!R157</f>
        <v>0</v>
      </c>
      <c r="S25" s="402"/>
      <c r="T25" s="344">
        <f>'US68 RAMP C MASTER'!$T157</f>
        <v>799.5548200000001</v>
      </c>
      <c r="U25" s="345"/>
      <c r="V25" s="151">
        <f>'US68 RAMP C MASTER'!V157</f>
        <v>0</v>
      </c>
      <c r="W25" s="3"/>
      <c r="X25" s="365"/>
      <c r="Y25" s="202"/>
      <c r="Z25" s="404"/>
      <c r="AA25" s="392"/>
      <c r="AB25" s="361"/>
      <c r="AC25" s="198"/>
      <c r="AD25" s="361"/>
      <c r="AE25" s="198"/>
      <c r="AF25" s="39"/>
      <c r="AG25" s="152">
        <f>'US68 RAMP C MASTER'!$J193</f>
        <v>82300</v>
      </c>
      <c r="AH25" s="344">
        <f>'US68 RAMP C MASTER'!$K193</f>
        <v>797.43335</v>
      </c>
      <c r="AI25" s="345"/>
      <c r="AJ25" s="38">
        <f>'US68 RAMP C MASTER'!$M193</f>
        <v>16</v>
      </c>
      <c r="AK25" s="197">
        <f>'US68 RAMP C MASTER'!$N193</f>
        <v>0.037</v>
      </c>
      <c r="AL25" s="198"/>
      <c r="AM25" s="197">
        <f>'US68 RAMP C MASTER'!$P193</f>
        <v>0.592</v>
      </c>
      <c r="AN25" s="198"/>
      <c r="AO25" s="401">
        <f>'US68 RAMP C MASTER'!R193</f>
        <v>0</v>
      </c>
      <c r="AP25" s="402"/>
      <c r="AQ25" s="344">
        <f>'US68 RAMP C MASTER'!$T193</f>
        <v>798.02535</v>
      </c>
      <c r="AR25" s="345"/>
      <c r="AS25" s="151">
        <f>'US68 RAMP C MASTER'!V193</f>
        <v>0</v>
      </c>
    </row>
    <row r="26" spans="1:45" s="7" customFormat="1" ht="12.75" customHeight="1">
      <c r="A26" s="365"/>
      <c r="B26" s="202"/>
      <c r="C26" s="403"/>
      <c r="D26" s="392"/>
      <c r="E26" s="361"/>
      <c r="F26" s="198"/>
      <c r="G26" s="361"/>
      <c r="H26" s="198"/>
      <c r="I26" s="39"/>
      <c r="J26" s="154">
        <f>'US68 RAMP C MASTER'!$J158</f>
        <v>81550</v>
      </c>
      <c r="K26" s="344">
        <f>'US68 RAMP C MASTER'!$K158</f>
        <v>799.7522200000001</v>
      </c>
      <c r="L26" s="345"/>
      <c r="M26" s="38">
        <f>'US68 RAMP C MASTER'!$M158</f>
        <v>16</v>
      </c>
      <c r="N26" s="197">
        <f>'US68 RAMP C MASTER'!$N158</f>
        <v>0.016</v>
      </c>
      <c r="O26" s="198"/>
      <c r="P26" s="197">
        <f>'US68 RAMP C MASTER'!$P158</f>
        <v>0.256</v>
      </c>
      <c r="Q26" s="198"/>
      <c r="R26" s="401">
        <f>'US68 RAMP C MASTER'!R158</f>
        <v>0</v>
      </c>
      <c r="S26" s="402"/>
      <c r="T26" s="344">
        <f>'US68 RAMP C MASTER'!$T158</f>
        <v>800.00822</v>
      </c>
      <c r="U26" s="345"/>
      <c r="V26" s="151">
        <f>'US68 RAMP C MASTER'!V158</f>
        <v>0</v>
      </c>
      <c r="W26" s="3"/>
      <c r="X26" s="365"/>
      <c r="Y26" s="202"/>
      <c r="Z26" s="404"/>
      <c r="AA26" s="392"/>
      <c r="AB26" s="361"/>
      <c r="AC26" s="198"/>
      <c r="AD26" s="361"/>
      <c r="AE26" s="198"/>
      <c r="AF26" s="39"/>
      <c r="AG26" s="152">
        <f>'US68 RAMP C MASTER'!$J194</f>
        <v>82325</v>
      </c>
      <c r="AH26" s="344">
        <f>'US68 RAMP C MASTER'!$K194</f>
        <v>796.862525</v>
      </c>
      <c r="AI26" s="345"/>
      <c r="AJ26" s="38">
        <f>'US68 RAMP C MASTER'!$M194</f>
        <v>16</v>
      </c>
      <c r="AK26" s="197">
        <f>'US68 RAMP C MASTER'!$N194</f>
        <v>0.037</v>
      </c>
      <c r="AL26" s="198"/>
      <c r="AM26" s="197">
        <f>'US68 RAMP C MASTER'!$P194</f>
        <v>0.592</v>
      </c>
      <c r="AN26" s="198"/>
      <c r="AO26" s="401">
        <f>'US68 RAMP C MASTER'!R194</f>
        <v>0</v>
      </c>
      <c r="AP26" s="402"/>
      <c r="AQ26" s="344">
        <f>'US68 RAMP C MASTER'!$T194</f>
        <v>797.454525</v>
      </c>
      <c r="AR26" s="345"/>
      <c r="AS26" s="151">
        <f>'US68 RAMP C MASTER'!V194</f>
        <v>0</v>
      </c>
    </row>
    <row r="27" spans="1:45" s="7" customFormat="1" ht="12.75" customHeight="1">
      <c r="A27" s="365"/>
      <c r="B27" s="202"/>
      <c r="C27" s="403"/>
      <c r="D27" s="392"/>
      <c r="E27" s="361"/>
      <c r="F27" s="198"/>
      <c r="G27" s="361"/>
      <c r="H27" s="198"/>
      <c r="I27" s="39"/>
      <c r="J27" s="153">
        <f>'US68 RAMP C MASTER'!$J159</f>
        <v>81574.07</v>
      </c>
      <c r="K27" s="344">
        <f>'US68 RAMP C MASTER'!$K159</f>
        <v>800.1887535200002</v>
      </c>
      <c r="L27" s="345"/>
      <c r="M27" s="38">
        <f>'US68 RAMP C MASTER'!$M159</f>
        <v>16</v>
      </c>
      <c r="N27" s="197">
        <f>'US68 RAMP C MASTER'!$N159</f>
        <v>0.016</v>
      </c>
      <c r="O27" s="198"/>
      <c r="P27" s="197">
        <f>'US68 RAMP C MASTER'!$P159</f>
        <v>0.256</v>
      </c>
      <c r="Q27" s="198"/>
      <c r="R27" s="401" t="str">
        <f>'US68 RAMP C MASTER'!R159</f>
        <v>185:1</v>
      </c>
      <c r="S27" s="402"/>
      <c r="T27" s="344">
        <f>'US68 RAMP C MASTER'!$T159</f>
        <v>800.4447535200002</v>
      </c>
      <c r="U27" s="345"/>
      <c r="V27" s="151">
        <f>'US68 RAMP C MASTER'!V159</f>
        <v>0</v>
      </c>
      <c r="W27" s="3"/>
      <c r="X27" s="365"/>
      <c r="Y27" s="202"/>
      <c r="Z27" s="404"/>
      <c r="AA27" s="392"/>
      <c r="AB27" s="361"/>
      <c r="AC27" s="198"/>
      <c r="AD27" s="361"/>
      <c r="AE27" s="198"/>
      <c r="AF27" s="39"/>
      <c r="AG27" s="152">
        <f>'US68 RAMP C MASTER'!$J195</f>
        <v>82350</v>
      </c>
      <c r="AH27" s="344">
        <f>'US68 RAMP C MASTER'!$K195</f>
        <v>796.2917</v>
      </c>
      <c r="AI27" s="345"/>
      <c r="AJ27" s="38">
        <f>'US68 RAMP C MASTER'!$M195</f>
        <v>16</v>
      </c>
      <c r="AK27" s="197">
        <f>'US68 RAMP C MASTER'!$N195</f>
        <v>0.037</v>
      </c>
      <c r="AL27" s="198"/>
      <c r="AM27" s="197">
        <f>'US68 RAMP C MASTER'!$P195</f>
        <v>0.592</v>
      </c>
      <c r="AN27" s="198"/>
      <c r="AO27" s="401">
        <f>'US68 RAMP C MASTER'!R195</f>
        <v>0</v>
      </c>
      <c r="AP27" s="402"/>
      <c r="AQ27" s="344">
        <f>'US68 RAMP C MASTER'!$T195</f>
        <v>796.8837</v>
      </c>
      <c r="AR27" s="345"/>
      <c r="AS27" s="151">
        <f>'US68 RAMP C MASTER'!V195</f>
        <v>0</v>
      </c>
    </row>
    <row r="28" spans="1:45" s="7" customFormat="1" ht="12.75" customHeight="1">
      <c r="A28" s="365"/>
      <c r="B28" s="202"/>
      <c r="C28" s="403"/>
      <c r="D28" s="392"/>
      <c r="E28" s="361"/>
      <c r="F28" s="198"/>
      <c r="G28" s="361"/>
      <c r="H28" s="198"/>
      <c r="I28" s="39"/>
      <c r="J28" s="154">
        <f>'US68 RAMP C MASTER'!$J160</f>
        <v>81575</v>
      </c>
      <c r="K28" s="344">
        <f>'US68 RAMP C MASTER'!$K160</f>
        <v>800.2056200000001</v>
      </c>
      <c r="L28" s="345"/>
      <c r="M28" s="38">
        <f>'US68 RAMP C MASTER'!$M160</f>
        <v>16</v>
      </c>
      <c r="N28" s="197">
        <f>'US68 RAMP C MASTER'!$N160</f>
        <v>0.016313491151457082</v>
      </c>
      <c r="O28" s="198"/>
      <c r="P28" s="197">
        <f>'US68 RAMP C MASTER'!$P160</f>
        <v>0.2610158584233133</v>
      </c>
      <c r="Q28" s="198"/>
      <c r="R28" s="401" t="str">
        <f>'US68 RAMP C MASTER'!R160</f>
        <v>185:1</v>
      </c>
      <c r="S28" s="402"/>
      <c r="T28" s="344">
        <f>'US68 RAMP C MASTER'!$T160</f>
        <v>800.4666358584234</v>
      </c>
      <c r="U28" s="345"/>
      <c r="V28" s="151">
        <f>'US68 RAMP C MASTER'!V160</f>
        <v>0</v>
      </c>
      <c r="W28" s="3"/>
      <c r="X28" s="365"/>
      <c r="Y28" s="202"/>
      <c r="Z28" s="404"/>
      <c r="AA28" s="392"/>
      <c r="AB28" s="361"/>
      <c r="AC28" s="198"/>
      <c r="AD28" s="361"/>
      <c r="AE28" s="198"/>
      <c r="AF28" s="39"/>
      <c r="AG28" s="152">
        <f>'US68 RAMP C MASTER'!$J196</f>
        <v>82375</v>
      </c>
      <c r="AH28" s="344">
        <f>'US68 RAMP C MASTER'!$K196</f>
        <v>795.7208750000001</v>
      </c>
      <c r="AI28" s="345"/>
      <c r="AJ28" s="38">
        <f>'US68 RAMP C MASTER'!$M196</f>
        <v>16</v>
      </c>
      <c r="AK28" s="197">
        <f>'US68 RAMP C MASTER'!$N196</f>
        <v>0.037</v>
      </c>
      <c r="AL28" s="198"/>
      <c r="AM28" s="197">
        <f>'US68 RAMP C MASTER'!$P196</f>
        <v>0.592</v>
      </c>
      <c r="AN28" s="198"/>
      <c r="AO28" s="401">
        <f>'US68 RAMP C MASTER'!R196</f>
        <v>0</v>
      </c>
      <c r="AP28" s="402"/>
      <c r="AQ28" s="344">
        <f>'US68 RAMP C MASTER'!$T196</f>
        <v>796.3128750000001</v>
      </c>
      <c r="AR28" s="345"/>
      <c r="AS28" s="151">
        <f>'US68 RAMP C MASTER'!V196</f>
        <v>0</v>
      </c>
    </row>
    <row r="29" spans="1:45" s="7" customFormat="1" ht="12.75" customHeight="1">
      <c r="A29" s="365"/>
      <c r="B29" s="202"/>
      <c r="C29" s="403"/>
      <c r="D29" s="392"/>
      <c r="E29" s="361"/>
      <c r="F29" s="198"/>
      <c r="G29" s="361"/>
      <c r="H29" s="198"/>
      <c r="I29" s="39"/>
      <c r="J29" s="154">
        <f>'US68 RAMP C MASTER'!$J161</f>
        <v>81600</v>
      </c>
      <c r="K29" s="344">
        <f>'US68 RAMP C MASTER'!$K161</f>
        <v>800.6591</v>
      </c>
      <c r="L29" s="345"/>
      <c r="M29" s="38">
        <f>'US68 RAMP C MASTER'!$M161</f>
        <v>16</v>
      </c>
      <c r="N29" s="197">
        <f>'US68 RAMP C MASTER'!$N161</f>
        <v>0.024740672642302175</v>
      </c>
      <c r="O29" s="198"/>
      <c r="P29" s="197">
        <f>'US68 RAMP C MASTER'!$P161</f>
        <v>0.3958507622768348</v>
      </c>
      <c r="Q29" s="198"/>
      <c r="R29" s="401" t="str">
        <f>'US68 RAMP C MASTER'!R161</f>
        <v>185:1</v>
      </c>
      <c r="S29" s="402"/>
      <c r="T29" s="344">
        <f>'US68 RAMP C MASTER'!$T161</f>
        <v>801.0549507622768</v>
      </c>
      <c r="U29" s="345"/>
      <c r="V29" s="151">
        <f>'US68 RAMP C MASTER'!V161</f>
        <v>0</v>
      </c>
      <c r="W29" s="3"/>
      <c r="X29" s="365"/>
      <c r="Y29" s="202"/>
      <c r="Z29" s="404"/>
      <c r="AA29" s="392"/>
      <c r="AB29" s="361"/>
      <c r="AC29" s="198"/>
      <c r="AD29" s="361"/>
      <c r="AE29" s="198"/>
      <c r="AF29" s="39"/>
      <c r="AG29" s="152">
        <f>'US68 RAMP C MASTER'!$J197</f>
        <v>82400</v>
      </c>
      <c r="AH29" s="344">
        <f>'US68 RAMP C MASTER'!$K197</f>
        <v>795.1500500000001</v>
      </c>
      <c r="AI29" s="345"/>
      <c r="AJ29" s="38">
        <f>'US68 RAMP C MASTER'!$M197</f>
        <v>16</v>
      </c>
      <c r="AK29" s="197">
        <f>'US68 RAMP C MASTER'!$N197</f>
        <v>0.037</v>
      </c>
      <c r="AL29" s="198"/>
      <c r="AM29" s="197">
        <f>'US68 RAMP C MASTER'!$P197</f>
        <v>0.592</v>
      </c>
      <c r="AN29" s="198"/>
      <c r="AO29" s="401">
        <f>'US68 RAMP C MASTER'!R197</f>
        <v>0</v>
      </c>
      <c r="AP29" s="402"/>
      <c r="AQ29" s="344">
        <f>'US68 RAMP C MASTER'!$T197</f>
        <v>795.7420500000001</v>
      </c>
      <c r="AR29" s="345"/>
      <c r="AS29" s="151">
        <f>'US68 RAMP C MASTER'!V197</f>
        <v>0</v>
      </c>
    </row>
    <row r="30" spans="1:45" s="7" customFormat="1" ht="12.75" customHeight="1">
      <c r="A30" s="365"/>
      <c r="B30" s="202"/>
      <c r="C30" s="403"/>
      <c r="D30" s="392"/>
      <c r="E30" s="361"/>
      <c r="F30" s="198"/>
      <c r="G30" s="361"/>
      <c r="H30" s="198"/>
      <c r="I30" s="39"/>
      <c r="J30" s="154">
        <f>'US68 RAMP C MASTER'!$J162</f>
        <v>81625</v>
      </c>
      <c r="K30" s="344">
        <f>'US68 RAMP C MASTER'!$K162</f>
        <v>801.09185625</v>
      </c>
      <c r="L30" s="345"/>
      <c r="M30" s="38">
        <f>'US68 RAMP C MASTER'!$M162</f>
        <v>16</v>
      </c>
      <c r="N30" s="197">
        <f>'US68 RAMP C MASTER'!$N162</f>
        <v>0.03316785413314727</v>
      </c>
      <c r="O30" s="198"/>
      <c r="P30" s="197">
        <f>'US68 RAMP C MASTER'!$P162</f>
        <v>0.5306856661303563</v>
      </c>
      <c r="Q30" s="198"/>
      <c r="R30" s="401" t="str">
        <f>'US68 RAMP C MASTER'!R162</f>
        <v>185:1</v>
      </c>
      <c r="S30" s="402"/>
      <c r="T30" s="344">
        <f>'US68 RAMP C MASTER'!$T162</f>
        <v>801.6225419161303</v>
      </c>
      <c r="U30" s="345"/>
      <c r="V30" s="151">
        <f>'US68 RAMP C MASTER'!V162</f>
        <v>0</v>
      </c>
      <c r="W30" s="3"/>
      <c r="X30" s="365"/>
      <c r="Y30" s="202"/>
      <c r="Z30" s="404"/>
      <c r="AA30" s="392"/>
      <c r="AB30" s="361"/>
      <c r="AC30" s="198"/>
      <c r="AD30" s="361"/>
      <c r="AE30" s="198"/>
      <c r="AF30" s="39"/>
      <c r="AG30" s="152">
        <f>'US68 RAMP C MASTER'!$J198</f>
        <v>82425</v>
      </c>
      <c r="AH30" s="344">
        <f>'US68 RAMP C MASTER'!$K198</f>
        <v>794.6225</v>
      </c>
      <c r="AI30" s="345"/>
      <c r="AJ30" s="38">
        <f>'US68 RAMP C MASTER'!$M198</f>
        <v>16</v>
      </c>
      <c r="AK30" s="197">
        <f>'US68 RAMP C MASTER'!$N198</f>
        <v>0.037</v>
      </c>
      <c r="AL30" s="198"/>
      <c r="AM30" s="197">
        <f>'US68 RAMP C MASTER'!$P198</f>
        <v>0.592</v>
      </c>
      <c r="AN30" s="198"/>
      <c r="AO30" s="401">
        <f>'US68 RAMP C MASTER'!R198</f>
        <v>0</v>
      </c>
      <c r="AP30" s="402"/>
      <c r="AQ30" s="344">
        <f>'US68 RAMP C MASTER'!$T198</f>
        <v>795.2144999999999</v>
      </c>
      <c r="AR30" s="345"/>
      <c r="AS30" s="151">
        <f>'US68 RAMP C MASTER'!V198</f>
        <v>0</v>
      </c>
    </row>
    <row r="31" spans="1:45" s="7" customFormat="1" ht="12.75" customHeight="1">
      <c r="A31" s="365"/>
      <c r="B31" s="202"/>
      <c r="C31" s="403"/>
      <c r="D31" s="392"/>
      <c r="E31" s="361"/>
      <c r="F31" s="198"/>
      <c r="G31" s="361"/>
      <c r="H31" s="198"/>
      <c r="I31" s="39"/>
      <c r="J31" s="153">
        <f>'US68 RAMP C MASTER'!$J163</f>
        <v>81645.8598</v>
      </c>
      <c r="K31" s="344">
        <f>'US68 RAMP C MASTER'!$K163</f>
        <v>801.421347237713</v>
      </c>
      <c r="L31" s="345"/>
      <c r="M31" s="38">
        <f>'US68 RAMP C MASTER'!$M163</f>
        <v>16</v>
      </c>
      <c r="N31" s="197">
        <f>'US68 RAMP C MASTER'!$N163</f>
        <v>0.04019942695165838</v>
      </c>
      <c r="O31" s="198"/>
      <c r="P31" s="197">
        <f>'US68 RAMP C MASTER'!$P163</f>
        <v>0.6431908312265341</v>
      </c>
      <c r="Q31" s="198"/>
      <c r="R31" s="401" t="str">
        <f>'US68 RAMP C MASTER'!R163</f>
        <v>185:1</v>
      </c>
      <c r="S31" s="402"/>
      <c r="T31" s="344">
        <f>'US68 RAMP C MASTER'!$T163</f>
        <v>802.0645380689396</v>
      </c>
      <c r="U31" s="345"/>
      <c r="V31" s="151" t="str">
        <f>'US68 RAMP C MASTER'!V163</f>
        <v>PC</v>
      </c>
      <c r="W31" s="3"/>
      <c r="X31" s="365"/>
      <c r="Y31" s="202"/>
      <c r="Z31" s="404"/>
      <c r="AA31" s="392"/>
      <c r="AB31" s="361"/>
      <c r="AC31" s="198"/>
      <c r="AD31" s="361"/>
      <c r="AE31" s="198"/>
      <c r="AF31" s="39"/>
      <c r="AG31" s="152">
        <f>'US68 RAMP C MASTER'!$J199</f>
        <v>82450</v>
      </c>
      <c r="AH31" s="344">
        <f>'US68 RAMP C MASTER'!$K199</f>
        <v>794.095</v>
      </c>
      <c r="AI31" s="345"/>
      <c r="AJ31" s="38">
        <f>'US68 RAMP C MASTER'!$M199</f>
        <v>16</v>
      </c>
      <c r="AK31" s="197">
        <f>'US68 RAMP C MASTER'!$N199</f>
        <v>0.037</v>
      </c>
      <c r="AL31" s="198"/>
      <c r="AM31" s="197">
        <f>'US68 RAMP C MASTER'!$P199</f>
        <v>0.592</v>
      </c>
      <c r="AN31" s="198"/>
      <c r="AO31" s="401">
        <f>'US68 RAMP C MASTER'!R199</f>
        <v>0</v>
      </c>
      <c r="AP31" s="402"/>
      <c r="AQ31" s="344">
        <f>'US68 RAMP C MASTER'!$T199</f>
        <v>794.687</v>
      </c>
      <c r="AR31" s="345"/>
      <c r="AS31" s="151">
        <f>'US68 RAMP C MASTER'!V199</f>
        <v>0</v>
      </c>
    </row>
    <row r="32" spans="1:45" s="7" customFormat="1" ht="12.75" customHeight="1">
      <c r="A32" s="365"/>
      <c r="B32" s="202"/>
      <c r="C32" s="403"/>
      <c r="D32" s="392"/>
      <c r="E32" s="361"/>
      <c r="F32" s="198"/>
      <c r="G32" s="361"/>
      <c r="H32" s="198"/>
      <c r="I32" s="39"/>
      <c r="J32" s="154">
        <f>'US68 RAMP C MASTER'!$J164</f>
        <v>81650</v>
      </c>
      <c r="K32" s="344">
        <f>'US68 RAMP C MASTER'!$K164</f>
        <v>801.4833249999999</v>
      </c>
      <c r="L32" s="345"/>
      <c r="M32" s="38">
        <f>'US68 RAMP C MASTER'!$M164</f>
        <v>16</v>
      </c>
      <c r="N32" s="197">
        <f>'US68 RAMP C MASTER'!$N164</f>
        <v>0.04159503562399236</v>
      </c>
      <c r="O32" s="198"/>
      <c r="P32" s="197">
        <f>'US68 RAMP C MASTER'!$P164</f>
        <v>0.6655205699838778</v>
      </c>
      <c r="Q32" s="198"/>
      <c r="R32" s="401" t="str">
        <f>'US68 RAMP C MASTER'!R164</f>
        <v>185:1</v>
      </c>
      <c r="S32" s="402"/>
      <c r="T32" s="344">
        <f>'US68 RAMP C MASTER'!$T164</f>
        <v>802.1488455699838</v>
      </c>
      <c r="U32" s="345"/>
      <c r="V32" s="151">
        <f>'US68 RAMP C MASTER'!V164</f>
        <v>0</v>
      </c>
      <c r="W32" s="3"/>
      <c r="X32" s="365"/>
      <c r="Y32" s="202"/>
      <c r="Z32" s="404"/>
      <c r="AA32" s="392"/>
      <c r="AB32" s="361"/>
      <c r="AC32" s="198"/>
      <c r="AD32" s="361"/>
      <c r="AE32" s="198"/>
      <c r="AF32" s="39"/>
      <c r="AG32" s="152">
        <f>'US68 RAMP C MASTER'!$J200</f>
        <v>82465</v>
      </c>
      <c r="AH32" s="344">
        <f>'US68 RAMP C MASTER'!$K200</f>
        <v>793.7785</v>
      </c>
      <c r="AI32" s="345"/>
      <c r="AJ32" s="38">
        <f>'US68 RAMP C MASTER'!$M200</f>
        <v>16</v>
      </c>
      <c r="AK32" s="197">
        <f>'US68 RAMP C MASTER'!$N200</f>
        <v>0.037</v>
      </c>
      <c r="AL32" s="198"/>
      <c r="AM32" s="197">
        <f>'US68 RAMP C MASTER'!$P200</f>
        <v>0.592</v>
      </c>
      <c r="AN32" s="198"/>
      <c r="AO32" s="401">
        <f>'US68 RAMP C MASTER'!R200</f>
        <v>0</v>
      </c>
      <c r="AP32" s="402"/>
      <c r="AQ32" s="344">
        <f>'US68 RAMP C MASTER'!$T200</f>
        <v>794.3705</v>
      </c>
      <c r="AR32" s="345"/>
      <c r="AS32" s="151">
        <f>'US68 RAMP C MASTER'!V200</f>
        <v>0</v>
      </c>
    </row>
    <row r="33" spans="1:45" s="7" customFormat="1" ht="12.75" customHeight="1">
      <c r="A33" s="365"/>
      <c r="B33" s="202"/>
      <c r="C33" s="403"/>
      <c r="D33" s="392"/>
      <c r="E33" s="361"/>
      <c r="F33" s="198"/>
      <c r="G33" s="361"/>
      <c r="H33" s="198"/>
      <c r="I33" s="39"/>
      <c r="J33" s="154">
        <f>'US68 RAMP C MASTER'!$J165</f>
        <v>81675</v>
      </c>
      <c r="K33" s="344">
        <f>'US68 RAMP C MASTER'!$K165</f>
        <v>801.8335062499999</v>
      </c>
      <c r="L33" s="345"/>
      <c r="M33" s="38">
        <f>'US68 RAMP C MASTER'!$M165</f>
        <v>16</v>
      </c>
      <c r="N33" s="197">
        <f>'US68 RAMP C MASTER'!$N165</f>
        <v>0.050022217114837446</v>
      </c>
      <c r="O33" s="198"/>
      <c r="P33" s="197">
        <f>'US68 RAMP C MASTER'!$P165</f>
        <v>0.8003554738373991</v>
      </c>
      <c r="Q33" s="198"/>
      <c r="R33" s="401" t="str">
        <f>'US68 RAMP C MASTER'!R165</f>
        <v>185:1</v>
      </c>
      <c r="S33" s="402"/>
      <c r="T33" s="344">
        <f>'US68 RAMP C MASTER'!$T165</f>
        <v>802.6338617238373</v>
      </c>
      <c r="U33" s="345"/>
      <c r="V33" s="151">
        <f>'US68 RAMP C MASTER'!V165</f>
        <v>0</v>
      </c>
      <c r="W33" s="3"/>
      <c r="X33" s="365"/>
      <c r="Y33" s="202"/>
      <c r="Z33" s="404"/>
      <c r="AA33" s="392"/>
      <c r="AB33" s="361"/>
      <c r="AC33" s="198"/>
      <c r="AD33" s="361"/>
      <c r="AE33" s="198"/>
      <c r="AF33" s="39"/>
      <c r="AG33" s="152">
        <f>'US68 RAMP C MASTER'!$J201</f>
        <v>82475</v>
      </c>
      <c r="AH33" s="344">
        <f>'US68 RAMP C MASTER'!$K201</f>
        <v>793.5675</v>
      </c>
      <c r="AI33" s="345"/>
      <c r="AJ33" s="38">
        <f>'US68 RAMP C MASTER'!$M201</f>
        <v>15.676</v>
      </c>
      <c r="AK33" s="197">
        <f>'US68 RAMP C MASTER'!$N201</f>
        <v>0.037</v>
      </c>
      <c r="AL33" s="198"/>
      <c r="AM33" s="197">
        <f>'US68 RAMP C MASTER'!$P201</f>
        <v>0.580012</v>
      </c>
      <c r="AN33" s="198"/>
      <c r="AO33" s="401">
        <f>'US68 RAMP C MASTER'!R201</f>
        <v>0</v>
      </c>
      <c r="AP33" s="402"/>
      <c r="AQ33" s="344">
        <f>'US68 RAMP C MASTER'!$T201</f>
        <v>794.147512</v>
      </c>
      <c r="AR33" s="345"/>
      <c r="AS33" s="151">
        <f>'US68 RAMP C MASTER'!V201</f>
        <v>0</v>
      </c>
    </row>
    <row r="34" spans="1:45" s="7" customFormat="1" ht="12.75" customHeight="1">
      <c r="A34" s="365"/>
      <c r="B34" s="202"/>
      <c r="C34" s="403"/>
      <c r="D34" s="392"/>
      <c r="E34" s="361"/>
      <c r="F34" s="198"/>
      <c r="G34" s="361"/>
      <c r="H34" s="198"/>
      <c r="I34" s="39"/>
      <c r="J34" s="154">
        <f>'US68 RAMP C MASTER'!$J166</f>
        <v>81700</v>
      </c>
      <c r="K34" s="344">
        <f>'US68 RAMP C MASTER'!$K166</f>
        <v>802.1424</v>
      </c>
      <c r="L34" s="345"/>
      <c r="M34" s="38">
        <f>'US68 RAMP C MASTER'!$M166</f>
        <v>16</v>
      </c>
      <c r="N34" s="197">
        <f>'US68 RAMP C MASTER'!$N166</f>
        <v>0.05844939860568254</v>
      </c>
      <c r="O34" s="198"/>
      <c r="P34" s="197">
        <f>'US68 RAMP C MASTER'!$P166</f>
        <v>0.9351903776909206</v>
      </c>
      <c r="Q34" s="198"/>
      <c r="R34" s="401" t="str">
        <f>'US68 RAMP C MASTER'!R166</f>
        <v>185:1</v>
      </c>
      <c r="S34" s="402"/>
      <c r="T34" s="344">
        <f>'US68 RAMP C MASTER'!$T166</f>
        <v>803.0775903776909</v>
      </c>
      <c r="U34" s="345"/>
      <c r="V34" s="151">
        <f>'US68 RAMP C MASTER'!V166</f>
        <v>0</v>
      </c>
      <c r="W34" s="3"/>
      <c r="X34" s="365"/>
      <c r="Y34" s="202"/>
      <c r="Z34" s="404"/>
      <c r="AA34" s="392"/>
      <c r="AB34" s="361"/>
      <c r="AC34" s="198"/>
      <c r="AD34" s="361"/>
      <c r="AE34" s="198"/>
      <c r="AF34" s="39"/>
      <c r="AG34" s="152">
        <f>'US68 RAMP C MASTER'!$J202</f>
        <v>82500</v>
      </c>
      <c r="AH34" s="344">
        <f>'US68 RAMP C MASTER'!$K202</f>
        <v>793.04</v>
      </c>
      <c r="AI34" s="345"/>
      <c r="AJ34" s="38">
        <f>'US68 RAMP C MASTER'!$M202</f>
        <v>14.65</v>
      </c>
      <c r="AK34" s="197">
        <f>'US68 RAMP C MASTER'!$N202</f>
        <v>0.037</v>
      </c>
      <c r="AL34" s="198"/>
      <c r="AM34" s="197">
        <f>'US68 RAMP C MASTER'!$P202</f>
        <v>0.54205</v>
      </c>
      <c r="AN34" s="198"/>
      <c r="AO34" s="401">
        <f>'US68 RAMP C MASTER'!R202</f>
        <v>0</v>
      </c>
      <c r="AP34" s="402"/>
      <c r="AQ34" s="344">
        <f>'US68 RAMP C MASTER'!$T202</f>
        <v>793.58205</v>
      </c>
      <c r="AR34" s="345"/>
      <c r="AS34" s="151">
        <f>'US68 RAMP C MASTER'!V202</f>
        <v>0</v>
      </c>
    </row>
    <row r="35" spans="1:45" s="7" customFormat="1" ht="12.75" customHeight="1">
      <c r="A35" s="365"/>
      <c r="B35" s="202"/>
      <c r="C35" s="403"/>
      <c r="D35" s="392"/>
      <c r="E35" s="361"/>
      <c r="F35" s="198"/>
      <c r="G35" s="361"/>
      <c r="H35" s="198"/>
      <c r="I35" s="39"/>
      <c r="J35" s="153">
        <f>'US68 RAMP C MASTER'!$J167</f>
        <v>81704.6</v>
      </c>
      <c r="K35" s="344">
        <f>'US68 RAMP C MASTER'!$K167</f>
        <v>802.1947390852</v>
      </c>
      <c r="L35" s="345"/>
      <c r="M35" s="38">
        <f>'US68 RAMP C MASTER'!$M167</f>
        <v>16</v>
      </c>
      <c r="N35" s="197">
        <f>'US68 RAMP C MASTER'!$N167</f>
        <v>0.06</v>
      </c>
      <c r="O35" s="198"/>
      <c r="P35" s="197">
        <f>'US68 RAMP C MASTER'!$P167</f>
        <v>0.96</v>
      </c>
      <c r="Q35" s="198"/>
      <c r="R35" s="401" t="str">
        <f>'US68 RAMP C MASTER'!R167</f>
        <v>185:1</v>
      </c>
      <c r="S35" s="402"/>
      <c r="T35" s="344">
        <f>'US68 RAMP C MASTER'!$T167</f>
        <v>803.1547390852</v>
      </c>
      <c r="U35" s="345"/>
      <c r="V35" s="151" t="str">
        <f>'US68 RAMP C MASTER'!V167</f>
        <v>FS</v>
      </c>
      <c r="W35" s="3"/>
      <c r="X35" s="365"/>
      <c r="Y35" s="202"/>
      <c r="Z35" s="404"/>
      <c r="AA35" s="392"/>
      <c r="AB35" s="361"/>
      <c r="AC35" s="198"/>
      <c r="AD35" s="361"/>
      <c r="AE35" s="198"/>
      <c r="AF35" s="39"/>
      <c r="AG35" s="152">
        <f>'US68 RAMP C MASTER'!$J203</f>
        <v>82525</v>
      </c>
      <c r="AH35" s="344">
        <f>'US68 RAMP C MASTER'!$K203</f>
        <v>792.4825</v>
      </c>
      <c r="AI35" s="345"/>
      <c r="AJ35" s="38">
        <f>'US68 RAMP C MASTER'!$M203</f>
        <v>13.8</v>
      </c>
      <c r="AK35" s="197">
        <f>'US68 RAMP C MASTER'!$N203</f>
        <v>0.037</v>
      </c>
      <c r="AL35" s="198"/>
      <c r="AM35" s="197">
        <f>'US68 RAMP C MASTER'!$P203</f>
        <v>0.5106</v>
      </c>
      <c r="AN35" s="198"/>
      <c r="AO35" s="401">
        <f>'US68 RAMP C MASTER'!R203</f>
        <v>0</v>
      </c>
      <c r="AP35" s="402"/>
      <c r="AQ35" s="344">
        <f>'US68 RAMP C MASTER'!$T203</f>
        <v>792.9930999999999</v>
      </c>
      <c r="AR35" s="345"/>
      <c r="AS35" s="151">
        <f>'US68 RAMP C MASTER'!V203</f>
        <v>0</v>
      </c>
    </row>
    <row r="36" spans="1:45" s="7" customFormat="1" ht="12.75" customHeight="1">
      <c r="A36" s="365"/>
      <c r="B36" s="202"/>
      <c r="C36" s="403"/>
      <c r="D36" s="392"/>
      <c r="E36" s="361"/>
      <c r="F36" s="198"/>
      <c r="G36" s="361"/>
      <c r="H36" s="198"/>
      <c r="I36" s="39"/>
      <c r="J36" s="154">
        <f>'US68 RAMP C MASTER'!$J168</f>
        <v>81725</v>
      </c>
      <c r="K36" s="344">
        <f>'US68 RAMP C MASTER'!$K168</f>
        <v>802.41000625</v>
      </c>
      <c r="L36" s="345"/>
      <c r="M36" s="38">
        <f>'US68 RAMP C MASTER'!$M168</f>
        <v>16</v>
      </c>
      <c r="N36" s="197">
        <f>'US68 RAMP C MASTER'!$N168</f>
        <v>0.06</v>
      </c>
      <c r="O36" s="198"/>
      <c r="P36" s="197">
        <f>'US68 RAMP C MASTER'!$P168</f>
        <v>0.96</v>
      </c>
      <c r="Q36" s="198"/>
      <c r="R36" s="401">
        <f>'US68 RAMP C MASTER'!R168</f>
        <v>0</v>
      </c>
      <c r="S36" s="402"/>
      <c r="T36" s="344">
        <f>'US68 RAMP C MASTER'!$T168</f>
        <v>803.3700062500001</v>
      </c>
      <c r="U36" s="345"/>
      <c r="V36" s="151">
        <f>'US68 RAMP C MASTER'!V168</f>
        <v>0</v>
      </c>
      <c r="W36" s="3"/>
      <c r="X36" s="365"/>
      <c r="Y36" s="202"/>
      <c r="Z36" s="404"/>
      <c r="AA36" s="392"/>
      <c r="AB36" s="361"/>
      <c r="AC36" s="198"/>
      <c r="AD36" s="361"/>
      <c r="AE36" s="198"/>
      <c r="AF36" s="39"/>
      <c r="AG36" s="152">
        <f>'US68 RAMP C MASTER'!$J204</f>
        <v>82550</v>
      </c>
      <c r="AH36" s="344">
        <f>'US68 RAMP C MASTER'!$K204</f>
        <v>791.925</v>
      </c>
      <c r="AI36" s="345"/>
      <c r="AJ36" s="38">
        <f>'US68 RAMP C MASTER'!$M204</f>
        <v>13.11</v>
      </c>
      <c r="AK36" s="197">
        <f>'US68 RAMP C MASTER'!$N204</f>
        <v>0.037</v>
      </c>
      <c r="AL36" s="198"/>
      <c r="AM36" s="197">
        <f>'US68 RAMP C MASTER'!$P204</f>
        <v>0.48506999999999995</v>
      </c>
      <c r="AN36" s="198"/>
      <c r="AO36" s="401">
        <f>'US68 RAMP C MASTER'!R204</f>
        <v>0</v>
      </c>
      <c r="AP36" s="402"/>
      <c r="AQ36" s="344">
        <f>'US68 RAMP C MASTER'!$T204</f>
        <v>792.4100699999999</v>
      </c>
      <c r="AR36" s="345"/>
      <c r="AS36" s="151">
        <f>'US68 RAMP C MASTER'!V204</f>
        <v>0</v>
      </c>
    </row>
    <row r="37" spans="1:45" s="7" customFormat="1" ht="12.75" customHeight="1">
      <c r="A37" s="365"/>
      <c r="B37" s="202"/>
      <c r="C37" s="403"/>
      <c r="D37" s="392"/>
      <c r="E37" s="361"/>
      <c r="F37" s="198"/>
      <c r="G37" s="361"/>
      <c r="H37" s="198"/>
      <c r="I37" s="39"/>
      <c r="J37" s="154">
        <f>'US68 RAMP C MASTER'!$J169</f>
        <v>81750</v>
      </c>
      <c r="K37" s="344">
        <f>'US68 RAMP C MASTER'!$K169</f>
        <v>802.636325</v>
      </c>
      <c r="L37" s="345"/>
      <c r="M37" s="38">
        <f>'US68 RAMP C MASTER'!$M169</f>
        <v>16</v>
      </c>
      <c r="N37" s="197">
        <f>'US68 RAMP C MASTER'!$N169</f>
        <v>0.06</v>
      </c>
      <c r="O37" s="198"/>
      <c r="P37" s="197">
        <f>'US68 RAMP C MASTER'!$P169</f>
        <v>0.96</v>
      </c>
      <c r="Q37" s="198"/>
      <c r="R37" s="401">
        <f>'US68 RAMP C MASTER'!R169</f>
        <v>0</v>
      </c>
      <c r="S37" s="402"/>
      <c r="T37" s="344">
        <f>'US68 RAMP C MASTER'!$T169</f>
        <v>803.5963250000001</v>
      </c>
      <c r="U37" s="345"/>
      <c r="V37" s="151">
        <f>'US68 RAMP C MASTER'!V169</f>
        <v>0</v>
      </c>
      <c r="W37" s="3"/>
      <c r="X37" s="365"/>
      <c r="Y37" s="202"/>
      <c r="Z37" s="404"/>
      <c r="AA37" s="392"/>
      <c r="AB37" s="361"/>
      <c r="AC37" s="198"/>
      <c r="AD37" s="361"/>
      <c r="AE37" s="198"/>
      <c r="AF37" s="39"/>
      <c r="AG37" s="152">
        <f>'US68 RAMP C MASTER'!$J205</f>
        <v>82575</v>
      </c>
      <c r="AH37" s="344">
        <f>'US68 RAMP C MASTER'!$K205</f>
        <v>791.3675</v>
      </c>
      <c r="AI37" s="345"/>
      <c r="AJ37" s="38">
        <f>'US68 RAMP C MASTER'!$M205</f>
        <v>12.59</v>
      </c>
      <c r="AK37" s="197">
        <f>'US68 RAMP C MASTER'!$N205</f>
        <v>0.037</v>
      </c>
      <c r="AL37" s="198"/>
      <c r="AM37" s="197">
        <f>'US68 RAMP C MASTER'!$P205</f>
        <v>0.46582999999999997</v>
      </c>
      <c r="AN37" s="198"/>
      <c r="AO37" s="401">
        <f>'US68 RAMP C MASTER'!R205</f>
        <v>0</v>
      </c>
      <c r="AP37" s="402"/>
      <c r="AQ37" s="344">
        <f>'US68 RAMP C MASTER'!$T205</f>
        <v>791.8333299999999</v>
      </c>
      <c r="AR37" s="345"/>
      <c r="AS37" s="151">
        <f>'US68 RAMP C MASTER'!V205</f>
        <v>0</v>
      </c>
    </row>
    <row r="38" spans="1:45" s="7" customFormat="1" ht="12.75" customHeight="1">
      <c r="A38" s="365"/>
      <c r="B38" s="202"/>
      <c r="C38" s="403"/>
      <c r="D38" s="392"/>
      <c r="E38" s="361"/>
      <c r="F38" s="198"/>
      <c r="G38" s="361"/>
      <c r="H38" s="198"/>
      <c r="I38" s="39"/>
      <c r="J38" s="154">
        <f>'US68 RAMP C MASTER'!$J170</f>
        <v>81775</v>
      </c>
      <c r="K38" s="344">
        <f>'US68 RAMP C MASTER'!$K170</f>
        <v>802.82135625</v>
      </c>
      <c r="L38" s="345"/>
      <c r="M38" s="38">
        <f>'US68 RAMP C MASTER'!$M170</f>
        <v>16</v>
      </c>
      <c r="N38" s="197">
        <f>'US68 RAMP C MASTER'!$N170</f>
        <v>0.06</v>
      </c>
      <c r="O38" s="198"/>
      <c r="P38" s="197">
        <f>'US68 RAMP C MASTER'!$P170</f>
        <v>0.96</v>
      </c>
      <c r="Q38" s="198"/>
      <c r="R38" s="401">
        <f>'US68 RAMP C MASTER'!R170</f>
        <v>0</v>
      </c>
      <c r="S38" s="402"/>
      <c r="T38" s="344">
        <f>'US68 RAMP C MASTER'!$T170</f>
        <v>803.78135625</v>
      </c>
      <c r="U38" s="345"/>
      <c r="V38" s="151">
        <f>'US68 RAMP C MASTER'!V170</f>
        <v>0</v>
      </c>
      <c r="W38" s="3"/>
      <c r="X38" s="365"/>
      <c r="Y38" s="202"/>
      <c r="Z38" s="404"/>
      <c r="AA38" s="392"/>
      <c r="AB38" s="361"/>
      <c r="AC38" s="198"/>
      <c r="AD38" s="361"/>
      <c r="AE38" s="198"/>
      <c r="AF38" s="39"/>
      <c r="AG38" s="144">
        <f>'US68 RAMP C MASTER'!$J206</f>
        <v>82589.34</v>
      </c>
      <c r="AH38" s="344">
        <f>'US68 RAMP C MASTER'!$K206</f>
        <v>791.047718</v>
      </c>
      <c r="AI38" s="345"/>
      <c r="AJ38" s="38">
        <f>'US68 RAMP C MASTER'!$M206</f>
        <v>13.36</v>
      </c>
      <c r="AK38" s="197">
        <f>'US68 RAMP C MASTER'!$N206</f>
        <v>0.037</v>
      </c>
      <c r="AL38" s="198"/>
      <c r="AM38" s="197">
        <f>'US68 RAMP C MASTER'!$P206</f>
        <v>0.49432</v>
      </c>
      <c r="AN38" s="198"/>
      <c r="AO38" s="401" t="str">
        <f>'US68 RAMP C MASTER'!R206</f>
        <v>223:1</v>
      </c>
      <c r="AP38" s="402"/>
      <c r="AQ38" s="344">
        <f>'US68 RAMP C MASTER'!$T206</f>
        <v>791.542038</v>
      </c>
      <c r="AR38" s="345"/>
      <c r="AS38" s="151" t="str">
        <f>'US68 RAMP C MASTER'!V206</f>
        <v>FS</v>
      </c>
    </row>
    <row r="39" spans="1:45" s="7" customFormat="1" ht="12.75" customHeight="1">
      <c r="A39" s="365"/>
      <c r="B39" s="202"/>
      <c r="C39" s="403"/>
      <c r="D39" s="392"/>
      <c r="E39" s="361"/>
      <c r="F39" s="198"/>
      <c r="G39" s="361"/>
      <c r="H39" s="198"/>
      <c r="I39" s="39"/>
      <c r="J39" s="154">
        <f>'US68 RAMP C MASTER'!$J171</f>
        <v>81800</v>
      </c>
      <c r="K39" s="344">
        <f>'US68 RAMP C MASTER'!$K171</f>
        <v>802.9651</v>
      </c>
      <c r="L39" s="345"/>
      <c r="M39" s="38">
        <f>'US68 RAMP C MASTER'!$M171</f>
        <v>16</v>
      </c>
      <c r="N39" s="197">
        <f>'US68 RAMP C MASTER'!$N171</f>
        <v>0.06</v>
      </c>
      <c r="O39" s="198"/>
      <c r="P39" s="197">
        <f>'US68 RAMP C MASTER'!$P171</f>
        <v>0.96</v>
      </c>
      <c r="Q39" s="198"/>
      <c r="R39" s="401">
        <f>'US68 RAMP C MASTER'!R171</f>
        <v>0</v>
      </c>
      <c r="S39" s="402"/>
      <c r="T39" s="344">
        <f>'US68 RAMP C MASTER'!$T171</f>
        <v>803.9251</v>
      </c>
      <c r="U39" s="345"/>
      <c r="V39" s="151">
        <f>'US68 RAMP C MASTER'!V171</f>
        <v>0</v>
      </c>
      <c r="W39" s="3"/>
      <c r="X39" s="365"/>
      <c r="Y39" s="202"/>
      <c r="Z39" s="404"/>
      <c r="AA39" s="392"/>
      <c r="AB39" s="361"/>
      <c r="AC39" s="198"/>
      <c r="AD39" s="361"/>
      <c r="AE39" s="198"/>
      <c r="AF39" s="39"/>
      <c r="AG39" s="152">
        <f>'US68 RAMP C MASTER'!$J207</f>
        <v>82600</v>
      </c>
      <c r="AH39" s="344">
        <f>'US68 RAMP C MASTER'!$K207</f>
        <v>790.81</v>
      </c>
      <c r="AI39" s="345"/>
      <c r="AJ39" s="38">
        <f>'US68 RAMP C MASTER'!$M207</f>
        <v>12.23</v>
      </c>
      <c r="AK39" s="197">
        <f>'US68 RAMP C MASTER'!$N207</f>
        <v>0.034012036273701016</v>
      </c>
      <c r="AL39" s="198"/>
      <c r="AM39" s="197">
        <f>'US68 RAMP C MASTER'!$P207</f>
        <v>0.41596720362736345</v>
      </c>
      <c r="AN39" s="198"/>
      <c r="AO39" s="401" t="str">
        <f>'US68 RAMP C MASTER'!R207</f>
        <v>223:1</v>
      </c>
      <c r="AP39" s="402"/>
      <c r="AQ39" s="344">
        <f>'US68 RAMP C MASTER'!$T207</f>
        <v>791.2259672036273</v>
      </c>
      <c r="AR39" s="345"/>
      <c r="AS39" s="151">
        <f>'US68 RAMP C MASTER'!V207</f>
        <v>0</v>
      </c>
    </row>
    <row r="40" spans="1:45" s="7" customFormat="1" ht="12.75" customHeight="1">
      <c r="A40" s="365"/>
      <c r="B40" s="202"/>
      <c r="C40" s="403"/>
      <c r="D40" s="392"/>
      <c r="E40" s="361"/>
      <c r="F40" s="198"/>
      <c r="G40" s="361"/>
      <c r="H40" s="198"/>
      <c r="I40" s="39"/>
      <c r="J40" s="154">
        <f>'US68 RAMP C MASTER'!$J172</f>
        <v>81825</v>
      </c>
      <c r="K40" s="344">
        <f>'US68 RAMP C MASTER'!$K172</f>
        <v>803.0675562499999</v>
      </c>
      <c r="L40" s="345"/>
      <c r="M40" s="38">
        <f>'US68 RAMP C MASTER'!$M172</f>
        <v>16</v>
      </c>
      <c r="N40" s="197">
        <f>'US68 RAMP C MASTER'!$N172</f>
        <v>0.06</v>
      </c>
      <c r="O40" s="198"/>
      <c r="P40" s="197">
        <f>'US68 RAMP C MASTER'!$P172</f>
        <v>0.96</v>
      </c>
      <c r="Q40" s="198"/>
      <c r="R40" s="401">
        <f>'US68 RAMP C MASTER'!R172</f>
        <v>0</v>
      </c>
      <c r="S40" s="402"/>
      <c r="T40" s="344">
        <f>'US68 RAMP C MASTER'!$T172</f>
        <v>804.02755625</v>
      </c>
      <c r="U40" s="345"/>
      <c r="V40" s="151">
        <f>'US68 RAMP C MASTER'!V172</f>
        <v>0</v>
      </c>
      <c r="W40" s="3"/>
      <c r="X40" s="365"/>
      <c r="Y40" s="202"/>
      <c r="Z40" s="404"/>
      <c r="AA40" s="392"/>
      <c r="AB40" s="361"/>
      <c r="AC40" s="198"/>
      <c r="AD40" s="361"/>
      <c r="AE40" s="198"/>
      <c r="AF40" s="39"/>
      <c r="AG40" s="152">
        <f>'US68 RAMP C MASTER'!$J208</f>
        <v>82625</v>
      </c>
      <c r="AH40" s="344">
        <f>'US68 RAMP C MASTER'!$K208</f>
        <v>790.3176</v>
      </c>
      <c r="AI40" s="345"/>
      <c r="AJ40" s="38">
        <f>'US68 RAMP C MASTER'!$M208</f>
        <v>12.04</v>
      </c>
      <c r="AK40" s="197">
        <f>'US68 RAMP C MASTER'!$N208</f>
        <v>0.02700461665292709</v>
      </c>
      <c r="AL40" s="198"/>
      <c r="AM40" s="197">
        <f>'US68 RAMP C MASTER'!$P208</f>
        <v>0.32513558450124214</v>
      </c>
      <c r="AN40" s="198"/>
      <c r="AO40" s="401" t="str">
        <f>'US68 RAMP C MASTER'!R208</f>
        <v>223:1</v>
      </c>
      <c r="AP40" s="402"/>
      <c r="AQ40" s="344">
        <f>'US68 RAMP C MASTER'!$T208</f>
        <v>790.6427355845012</v>
      </c>
      <c r="AR40" s="345"/>
      <c r="AS40" s="151">
        <f>'US68 RAMP C MASTER'!V208</f>
        <v>0</v>
      </c>
    </row>
    <row r="41" spans="1:45" s="7" customFormat="1" ht="12.75" customHeight="1">
      <c r="A41" s="365"/>
      <c r="B41" s="202"/>
      <c r="C41" s="403"/>
      <c r="D41" s="392"/>
      <c r="E41" s="361"/>
      <c r="F41" s="198"/>
      <c r="G41" s="361"/>
      <c r="H41" s="198"/>
      <c r="I41" s="39"/>
      <c r="J41" s="154">
        <f>'US68 RAMP C MASTER'!$J173</f>
        <v>81850</v>
      </c>
      <c r="K41" s="344">
        <f>'US68 RAMP C MASTER'!$K173</f>
        <v>803.1287249999999</v>
      </c>
      <c r="L41" s="345"/>
      <c r="M41" s="38">
        <f>'US68 RAMP C MASTER'!$M173</f>
        <v>16</v>
      </c>
      <c r="N41" s="197">
        <f>'US68 RAMP C MASTER'!$N173</f>
        <v>0.06</v>
      </c>
      <c r="O41" s="198"/>
      <c r="P41" s="197">
        <f>'US68 RAMP C MASTER'!$P173</f>
        <v>0.96</v>
      </c>
      <c r="Q41" s="198"/>
      <c r="R41" s="401">
        <f>'US68 RAMP C MASTER'!R173</f>
        <v>0</v>
      </c>
      <c r="S41" s="402"/>
      <c r="T41" s="344">
        <f>'US68 RAMP C MASTER'!$T173</f>
        <v>804.088725</v>
      </c>
      <c r="U41" s="345"/>
      <c r="V41" s="151">
        <f>'US68 RAMP C MASTER'!V173</f>
        <v>0</v>
      </c>
      <c r="W41" s="3"/>
      <c r="X41" s="365"/>
      <c r="Y41" s="202"/>
      <c r="Z41" s="404"/>
      <c r="AA41" s="392"/>
      <c r="AB41" s="361"/>
      <c r="AC41" s="198"/>
      <c r="AD41" s="361"/>
      <c r="AE41" s="198"/>
      <c r="AF41" s="39"/>
      <c r="AG41" s="144">
        <f>'US68 RAMP C MASTER'!$J209</f>
        <v>82642.14</v>
      </c>
      <c r="AH41" s="344">
        <f>'US68 RAMP C MASTER'!$K209</f>
        <v>789.98001056</v>
      </c>
      <c r="AI41" s="345"/>
      <c r="AJ41" s="38">
        <f>'US68 RAMP C MASTER'!$M209</f>
        <v>12</v>
      </c>
      <c r="AK41" s="197">
        <f>'US68 RAMP C MASTER'!$N209</f>
        <v>0.022200329760924647</v>
      </c>
      <c r="AL41" s="198"/>
      <c r="AM41" s="197">
        <f>'US68 RAMP C MASTER'!$P209</f>
        <v>0.26640395713109577</v>
      </c>
      <c r="AN41" s="198"/>
      <c r="AO41" s="401" t="str">
        <f>'US68 RAMP C MASTER'!R209</f>
        <v>223:1</v>
      </c>
      <c r="AP41" s="402"/>
      <c r="AQ41" s="344">
        <f>'US68 RAMP C MASTER'!$T209</f>
        <v>790.246414517131</v>
      </c>
      <c r="AR41" s="345"/>
      <c r="AS41" s="151" t="str">
        <f>'US68 RAMP C MASTER'!V209</f>
        <v>PT</v>
      </c>
    </row>
    <row r="42" spans="1:45" s="7" customFormat="1" ht="12.75" customHeight="1">
      <c r="A42" s="365"/>
      <c r="B42" s="202"/>
      <c r="C42" s="403"/>
      <c r="D42" s="392"/>
      <c r="E42" s="361"/>
      <c r="F42" s="198"/>
      <c r="G42" s="361"/>
      <c r="H42" s="198"/>
      <c r="I42" s="39"/>
      <c r="J42" s="154">
        <f>'US68 RAMP C MASTER'!$J174</f>
        <v>81875</v>
      </c>
      <c r="K42" s="344">
        <f>'US68 RAMP C MASTER'!$K174</f>
        <v>803.14860625</v>
      </c>
      <c r="L42" s="345"/>
      <c r="M42" s="38">
        <f>'US68 RAMP C MASTER'!$M174</f>
        <v>16</v>
      </c>
      <c r="N42" s="197">
        <f>'US68 RAMP C MASTER'!$N174</f>
        <v>0.06</v>
      </c>
      <c r="O42" s="198"/>
      <c r="P42" s="197">
        <f>'US68 RAMP C MASTER'!$P174</f>
        <v>0.96</v>
      </c>
      <c r="Q42" s="198"/>
      <c r="R42" s="401">
        <f>'US68 RAMP C MASTER'!R174</f>
        <v>0</v>
      </c>
      <c r="S42" s="402"/>
      <c r="T42" s="344">
        <f>'US68 RAMP C MASTER'!$T174</f>
        <v>804.10860625</v>
      </c>
      <c r="U42" s="345"/>
      <c r="V42" s="151">
        <f>'US68 RAMP C MASTER'!V174</f>
        <v>0</v>
      </c>
      <c r="W42" s="3"/>
      <c r="X42" s="365"/>
      <c r="Y42" s="202"/>
      <c r="Z42" s="404"/>
      <c r="AA42" s="392"/>
      <c r="AB42" s="361"/>
      <c r="AC42" s="198"/>
      <c r="AD42" s="361"/>
      <c r="AE42" s="198"/>
      <c r="AF42" s="39"/>
      <c r="AG42" s="144"/>
      <c r="AH42" s="344">
        <f>'US68 RAMP C MASTER'!$K210</f>
        <v>0</v>
      </c>
      <c r="AI42" s="345"/>
      <c r="AJ42" s="38">
        <f>'US68 RAMP C MASTER'!$M210</f>
        <v>0</v>
      </c>
      <c r="AK42" s="197">
        <f>'US68 RAMP C MASTER'!$N210</f>
        <v>0</v>
      </c>
      <c r="AL42" s="198"/>
      <c r="AM42" s="197">
        <f>'US68 RAMP C MASTER'!$P210</f>
        <v>0</v>
      </c>
      <c r="AN42" s="198"/>
      <c r="AO42" s="401">
        <f>'US68 RAMP C MASTER'!R210</f>
        <v>0</v>
      </c>
      <c r="AP42" s="402"/>
      <c r="AQ42" s="344">
        <f>'US68 RAMP C MASTER'!$T210</f>
        <v>0</v>
      </c>
      <c r="AR42" s="345"/>
      <c r="AS42" s="151">
        <f>'US68 RAMP C MASTER'!V210</f>
        <v>0</v>
      </c>
    </row>
    <row r="43" spans="1:45" s="7" customFormat="1" ht="12.75" customHeight="1">
      <c r="A43" s="365"/>
      <c r="B43" s="202"/>
      <c r="C43" s="403"/>
      <c r="D43" s="392"/>
      <c r="E43" s="361"/>
      <c r="F43" s="198"/>
      <c r="G43" s="361"/>
      <c r="H43" s="198"/>
      <c r="I43" s="39"/>
      <c r="J43" s="154">
        <f>'US68 RAMP C MASTER'!$J175</f>
        <v>81900</v>
      </c>
      <c r="K43" s="344">
        <f>'US68 RAMP C MASTER'!$K175</f>
        <v>803.1271999999999</v>
      </c>
      <c r="L43" s="345"/>
      <c r="M43" s="38">
        <f>'US68 RAMP C MASTER'!$M175</f>
        <v>16</v>
      </c>
      <c r="N43" s="197">
        <f>'US68 RAMP C MASTER'!$N175</f>
        <v>0.06</v>
      </c>
      <c r="O43" s="198"/>
      <c r="P43" s="197">
        <f>'US68 RAMP C MASTER'!$P175</f>
        <v>0.96</v>
      </c>
      <c r="Q43" s="198"/>
      <c r="R43" s="401">
        <f>'US68 RAMP C MASTER'!R175</f>
        <v>0</v>
      </c>
      <c r="S43" s="402"/>
      <c r="T43" s="344">
        <f>'US68 RAMP C MASTER'!$T175</f>
        <v>804.0871999999999</v>
      </c>
      <c r="U43" s="345"/>
      <c r="V43" s="151">
        <f>'US68 RAMP C MASTER'!V175</f>
        <v>0</v>
      </c>
      <c r="W43" s="3"/>
      <c r="X43" s="365"/>
      <c r="Y43" s="202"/>
      <c r="Z43" s="404"/>
      <c r="AA43" s="392"/>
      <c r="AB43" s="361"/>
      <c r="AC43" s="198"/>
      <c r="AD43" s="361"/>
      <c r="AE43" s="198"/>
      <c r="AF43" s="39"/>
      <c r="AG43" s="35"/>
      <c r="AH43" s="344">
        <f>'US68 RAMP C MASTER'!$K211</f>
        <v>0</v>
      </c>
      <c r="AI43" s="345"/>
      <c r="AJ43" s="38">
        <f>'US68 RAMP C MASTER'!$M211</f>
        <v>0</v>
      </c>
      <c r="AK43" s="197"/>
      <c r="AL43" s="198"/>
      <c r="AM43" s="197">
        <f>'US68 RAMP C MASTER'!$P211</f>
        <v>0</v>
      </c>
      <c r="AN43" s="198"/>
      <c r="AO43" s="401">
        <f>'US68 RAMP C MASTER'!R211</f>
        <v>0</v>
      </c>
      <c r="AP43" s="402"/>
      <c r="AQ43" s="344">
        <f>'US68 RAMP C MASTER'!$T211</f>
        <v>0</v>
      </c>
      <c r="AR43" s="345"/>
      <c r="AS43" s="151">
        <f>'US68 RAMP C MASTER'!V211</f>
        <v>0</v>
      </c>
    </row>
    <row r="44" spans="1:45" s="7" customFormat="1" ht="12.75" customHeight="1">
      <c r="A44" s="365"/>
      <c r="B44" s="202"/>
      <c r="C44" s="403"/>
      <c r="D44" s="392"/>
      <c r="E44" s="361"/>
      <c r="F44" s="198"/>
      <c r="G44" s="361"/>
      <c r="H44" s="198"/>
      <c r="I44" s="39"/>
      <c r="J44" s="154">
        <f>'US68 RAMP C MASTER'!$J176</f>
        <v>81925</v>
      </c>
      <c r="K44" s="344">
        <f>'US68 RAMP C MASTER'!$K176</f>
        <v>803.0645062499999</v>
      </c>
      <c r="L44" s="345"/>
      <c r="M44" s="38">
        <f>'US68 RAMP C MASTER'!$M176</f>
        <v>16</v>
      </c>
      <c r="N44" s="197">
        <f>'US68 RAMP C MASTER'!$N176</f>
        <v>0.06</v>
      </c>
      <c r="O44" s="198"/>
      <c r="P44" s="197">
        <f>'US68 RAMP C MASTER'!$P176</f>
        <v>0.96</v>
      </c>
      <c r="Q44" s="198"/>
      <c r="R44" s="401">
        <f>'US68 RAMP C MASTER'!R176</f>
        <v>0</v>
      </c>
      <c r="S44" s="402"/>
      <c r="T44" s="344">
        <f>'US68 RAMP C MASTER'!$T176</f>
        <v>804.02450625</v>
      </c>
      <c r="U44" s="345"/>
      <c r="V44" s="151">
        <f>'US68 RAMP C MASTER'!V176</f>
        <v>0</v>
      </c>
      <c r="W44" s="3"/>
      <c r="X44" s="365"/>
      <c r="Y44" s="202"/>
      <c r="Z44" s="404"/>
      <c r="AA44" s="392"/>
      <c r="AB44" s="361"/>
      <c r="AC44" s="198"/>
      <c r="AD44" s="361"/>
      <c r="AE44" s="198"/>
      <c r="AF44" s="39"/>
      <c r="AG44" s="35"/>
      <c r="AH44" s="344"/>
      <c r="AI44" s="345"/>
      <c r="AJ44" s="39"/>
      <c r="AK44" s="197"/>
      <c r="AL44" s="198"/>
      <c r="AM44" s="197"/>
      <c r="AN44" s="198"/>
      <c r="AO44" s="344"/>
      <c r="AP44" s="345"/>
      <c r="AQ44" s="344"/>
      <c r="AR44" s="345"/>
      <c r="AS44" s="40"/>
    </row>
    <row r="45" spans="1:45" s="7" customFormat="1" ht="12.75" customHeight="1">
      <c r="A45" s="365"/>
      <c r="B45" s="202"/>
      <c r="C45" s="403"/>
      <c r="D45" s="392"/>
      <c r="E45" s="361"/>
      <c r="F45" s="198"/>
      <c r="G45" s="361"/>
      <c r="H45" s="198"/>
      <c r="I45" s="39"/>
      <c r="J45" s="154">
        <f>'US68 RAMP C MASTER'!$J177</f>
        <v>81950</v>
      </c>
      <c r="K45" s="344">
        <f>'US68 RAMP C MASTER'!$K177</f>
        <v>802.960525</v>
      </c>
      <c r="L45" s="345"/>
      <c r="M45" s="38">
        <f>'US68 RAMP C MASTER'!$M177</f>
        <v>16</v>
      </c>
      <c r="N45" s="197">
        <f>'US68 RAMP C MASTER'!$N177</f>
        <v>0.06</v>
      </c>
      <c r="O45" s="198"/>
      <c r="P45" s="197">
        <f>'US68 RAMP C MASTER'!$P177</f>
        <v>0.96</v>
      </c>
      <c r="Q45" s="198"/>
      <c r="R45" s="401">
        <f>'US68 RAMP C MASTER'!R177</f>
        <v>0</v>
      </c>
      <c r="S45" s="402"/>
      <c r="T45" s="344">
        <f>'US68 RAMP C MASTER'!$T177</f>
        <v>803.920525</v>
      </c>
      <c r="U45" s="345"/>
      <c r="V45" s="151">
        <f>'US68 RAMP C MASTER'!V177</f>
        <v>0</v>
      </c>
      <c r="W45" s="3"/>
      <c r="X45" s="365"/>
      <c r="Y45" s="202"/>
      <c r="Z45" s="404"/>
      <c r="AA45" s="392"/>
      <c r="AB45" s="361"/>
      <c r="AC45" s="198"/>
      <c r="AD45" s="361"/>
      <c r="AE45" s="198"/>
      <c r="AF45" s="39"/>
      <c r="AG45" s="35"/>
      <c r="AH45" s="344"/>
      <c r="AI45" s="345"/>
      <c r="AJ45" s="39"/>
      <c r="AK45" s="197"/>
      <c r="AL45" s="198"/>
      <c r="AM45" s="197"/>
      <c r="AN45" s="198"/>
      <c r="AO45" s="205"/>
      <c r="AP45" s="202"/>
      <c r="AQ45" s="344"/>
      <c r="AR45" s="345"/>
      <c r="AS45" s="40"/>
    </row>
    <row r="46" spans="1:45" s="7" customFormat="1" ht="12.75" customHeight="1">
      <c r="A46" s="365"/>
      <c r="B46" s="202"/>
      <c r="C46" s="403"/>
      <c r="D46" s="392"/>
      <c r="E46" s="361"/>
      <c r="F46" s="198"/>
      <c r="G46" s="361"/>
      <c r="H46" s="198"/>
      <c r="I46" s="39"/>
      <c r="J46" s="154">
        <f>'US68 RAMP C MASTER'!$J178</f>
        <v>81975</v>
      </c>
      <c r="K46" s="344">
        <f>'US68 RAMP C MASTER'!$K178</f>
        <v>802.8152562500001</v>
      </c>
      <c r="L46" s="345"/>
      <c r="M46" s="38">
        <f>'US68 RAMP C MASTER'!$M178</f>
        <v>16</v>
      </c>
      <c r="N46" s="197">
        <f>'US68 RAMP C MASTER'!$N178</f>
        <v>0.06</v>
      </c>
      <c r="O46" s="198"/>
      <c r="P46" s="197">
        <f>'US68 RAMP C MASTER'!$P178</f>
        <v>0.96</v>
      </c>
      <c r="Q46" s="198"/>
      <c r="R46" s="401">
        <f>'US68 RAMP C MASTER'!R178</f>
        <v>0</v>
      </c>
      <c r="S46" s="402"/>
      <c r="T46" s="344">
        <f>'US68 RAMP C MASTER'!$T178</f>
        <v>803.7752562500001</v>
      </c>
      <c r="U46" s="345"/>
      <c r="V46" s="151">
        <f>'US68 RAMP C MASTER'!V178</f>
        <v>0</v>
      </c>
      <c r="W46" s="3"/>
      <c r="X46" s="365"/>
      <c r="Y46" s="202"/>
      <c r="Z46" s="404"/>
      <c r="AA46" s="392"/>
      <c r="AB46" s="361"/>
      <c r="AC46" s="198"/>
      <c r="AD46" s="361"/>
      <c r="AE46" s="198"/>
      <c r="AF46" s="39"/>
      <c r="AG46" s="35"/>
      <c r="AH46" s="344"/>
      <c r="AI46" s="345"/>
      <c r="AJ46" s="39"/>
      <c r="AK46" s="197"/>
      <c r="AL46" s="198"/>
      <c r="AM46" s="197"/>
      <c r="AN46" s="198"/>
      <c r="AO46" s="205"/>
      <c r="AP46" s="202"/>
      <c r="AQ46" s="344"/>
      <c r="AR46" s="345"/>
      <c r="AS46" s="40"/>
    </row>
    <row r="47" spans="1:45" s="7" customFormat="1" ht="12.75" customHeight="1">
      <c r="A47" s="365"/>
      <c r="B47" s="202"/>
      <c r="C47" s="403"/>
      <c r="D47" s="392"/>
      <c r="E47" s="361"/>
      <c r="F47" s="198"/>
      <c r="G47" s="361"/>
      <c r="H47" s="198"/>
      <c r="I47" s="39"/>
      <c r="J47" s="153">
        <f>'US68 RAMP C MASTER'!$J179</f>
        <v>81980.5733</v>
      </c>
      <c r="K47" s="344">
        <f>'US68 RAMP C MASTER'!$K179</f>
        <v>802.7772430774944</v>
      </c>
      <c r="L47" s="345"/>
      <c r="M47" s="38">
        <f>'US68 RAMP C MASTER'!$M179</f>
        <v>16</v>
      </c>
      <c r="N47" s="197">
        <f>'US68 RAMP C MASTER'!$N179</f>
        <v>0.06</v>
      </c>
      <c r="O47" s="198"/>
      <c r="P47" s="197">
        <f>'US68 RAMP C MASTER'!$P179</f>
        <v>0.96</v>
      </c>
      <c r="Q47" s="198"/>
      <c r="R47" s="401" t="str">
        <f>'US68 RAMP C MASTER'!R179</f>
        <v>543:1</v>
      </c>
      <c r="S47" s="402"/>
      <c r="T47" s="344">
        <f>'US68 RAMP C MASTER'!$T179</f>
        <v>803.7372430774944</v>
      </c>
      <c r="U47" s="345"/>
      <c r="V47" s="151" t="str">
        <f>'US68 RAMP C MASTER'!V179</f>
        <v>CS / FS</v>
      </c>
      <c r="W47" s="3"/>
      <c r="X47" s="365"/>
      <c r="Y47" s="202"/>
      <c r="Z47" s="404"/>
      <c r="AA47" s="392"/>
      <c r="AB47" s="361"/>
      <c r="AC47" s="198"/>
      <c r="AD47" s="361"/>
      <c r="AE47" s="198"/>
      <c r="AF47" s="39"/>
      <c r="AG47" s="35"/>
      <c r="AH47" s="344"/>
      <c r="AI47" s="345"/>
      <c r="AJ47" s="39"/>
      <c r="AK47" s="197"/>
      <c r="AL47" s="198"/>
      <c r="AM47" s="197"/>
      <c r="AN47" s="198"/>
      <c r="AO47" s="205"/>
      <c r="AP47" s="202"/>
      <c r="AQ47" s="344"/>
      <c r="AR47" s="345"/>
      <c r="AS47" s="40"/>
    </row>
    <row r="48" spans="1:45" s="7" customFormat="1" ht="12.75" customHeight="1">
      <c r="A48" s="365"/>
      <c r="B48" s="202"/>
      <c r="C48" s="403"/>
      <c r="D48" s="392"/>
      <c r="E48" s="361"/>
      <c r="F48" s="198"/>
      <c r="G48" s="361"/>
      <c r="H48" s="198"/>
      <c r="I48" s="39"/>
      <c r="J48" s="154">
        <f>'US68 RAMP C MASTER'!$J180</f>
        <v>82000</v>
      </c>
      <c r="K48" s="344">
        <f>'US68 RAMP C MASTER'!$K180</f>
        <v>802.6287</v>
      </c>
      <c r="L48" s="345"/>
      <c r="M48" s="38">
        <f>'US68 RAMP C MASTER'!$M180</f>
        <v>16</v>
      </c>
      <c r="N48" s="197">
        <f>'US68 RAMP C MASTER'!$N180</f>
        <v>0.05776592950000042</v>
      </c>
      <c r="O48" s="198"/>
      <c r="P48" s="197">
        <f>'US68 RAMP C MASTER'!$P180</f>
        <v>0.9242548720000067</v>
      </c>
      <c r="Q48" s="198"/>
      <c r="R48" s="401" t="str">
        <f>'US68 RAMP C MASTER'!R180</f>
        <v>543:1</v>
      </c>
      <c r="S48" s="402"/>
      <c r="T48" s="344">
        <f>'US68 RAMP C MASTER'!$T180</f>
        <v>803.552954872</v>
      </c>
      <c r="U48" s="345"/>
      <c r="V48" s="151">
        <f>'US68 RAMP C MASTER'!V180</f>
        <v>0</v>
      </c>
      <c r="W48" s="3"/>
      <c r="X48" s="365"/>
      <c r="Y48" s="202"/>
      <c r="Z48" s="404"/>
      <c r="AA48" s="392"/>
      <c r="AB48" s="361"/>
      <c r="AC48" s="198"/>
      <c r="AD48" s="361"/>
      <c r="AE48" s="198"/>
      <c r="AF48" s="39"/>
      <c r="AG48" s="35"/>
      <c r="AH48" s="344"/>
      <c r="AI48" s="345"/>
      <c r="AJ48" s="39"/>
      <c r="AK48" s="197"/>
      <c r="AL48" s="198"/>
      <c r="AM48" s="197"/>
      <c r="AN48" s="198"/>
      <c r="AO48" s="205"/>
      <c r="AP48" s="202"/>
      <c r="AQ48" s="344"/>
      <c r="AR48" s="345"/>
      <c r="AS48" s="40"/>
    </row>
    <row r="49" spans="1:45" s="7" customFormat="1" ht="12.75" customHeight="1">
      <c r="A49" s="365"/>
      <c r="B49" s="202"/>
      <c r="C49" s="403"/>
      <c r="D49" s="392"/>
      <c r="E49" s="361"/>
      <c r="F49" s="198"/>
      <c r="G49" s="361"/>
      <c r="H49" s="198"/>
      <c r="I49" s="39"/>
      <c r="J49" s="154">
        <f>'US68 RAMP C MASTER'!$J181</f>
        <v>82025</v>
      </c>
      <c r="K49" s="344">
        <f>'US68 RAMP C MASTER'!$K181</f>
        <v>802.40085625</v>
      </c>
      <c r="L49" s="345"/>
      <c r="M49" s="38">
        <f>'US68 RAMP C MASTER'!$M181</f>
        <v>16</v>
      </c>
      <c r="N49" s="197">
        <f>'US68 RAMP C MASTER'!$N181</f>
        <v>0.05489092950000042</v>
      </c>
      <c r="O49" s="198"/>
      <c r="P49" s="197">
        <f>'US68 RAMP C MASTER'!$P181</f>
        <v>0.8782548720000067</v>
      </c>
      <c r="Q49" s="198"/>
      <c r="R49" s="401" t="str">
        <f>'US68 RAMP C MASTER'!R181</f>
        <v>543:1</v>
      </c>
      <c r="S49" s="402"/>
      <c r="T49" s="344">
        <f>'US68 RAMP C MASTER'!$T181</f>
        <v>803.2791111219999</v>
      </c>
      <c r="U49" s="345"/>
      <c r="V49" s="151">
        <f>'US68 RAMP C MASTER'!V181</f>
        <v>0</v>
      </c>
      <c r="W49" s="3"/>
      <c r="X49" s="365"/>
      <c r="Y49" s="202"/>
      <c r="Z49" s="404"/>
      <c r="AA49" s="392"/>
      <c r="AB49" s="361"/>
      <c r="AC49" s="198"/>
      <c r="AD49" s="361"/>
      <c r="AE49" s="198"/>
      <c r="AF49" s="39"/>
      <c r="AG49" s="35"/>
      <c r="AH49" s="344"/>
      <c r="AI49" s="345"/>
      <c r="AJ49" s="39"/>
      <c r="AK49" s="197"/>
      <c r="AL49" s="198"/>
      <c r="AM49" s="197"/>
      <c r="AN49" s="198"/>
      <c r="AO49" s="205"/>
      <c r="AP49" s="202"/>
      <c r="AQ49" s="344"/>
      <c r="AR49" s="345"/>
      <c r="AS49" s="40"/>
    </row>
    <row r="50" spans="1:45" s="7" customFormat="1" ht="12.75" customHeight="1">
      <c r="A50" s="365"/>
      <c r="B50" s="202"/>
      <c r="C50" s="403"/>
      <c r="D50" s="392"/>
      <c r="E50" s="361"/>
      <c r="F50" s="198"/>
      <c r="G50" s="361"/>
      <c r="H50" s="198"/>
      <c r="I50" s="38"/>
      <c r="J50" s="154">
        <f>'US68 RAMP C MASTER'!$J182</f>
        <v>82050</v>
      </c>
      <c r="K50" s="344">
        <f>'US68 RAMP C MASTER'!$K182</f>
        <v>802.131725</v>
      </c>
      <c r="L50" s="345"/>
      <c r="M50" s="38">
        <f>'US68 RAMP C MASTER'!$M182</f>
        <v>16</v>
      </c>
      <c r="N50" s="197">
        <f>'US68 RAMP C MASTER'!$N182</f>
        <v>0.05201592950000042</v>
      </c>
      <c r="O50" s="198"/>
      <c r="P50" s="197">
        <f>'US68 RAMP C MASTER'!$P182</f>
        <v>0.8322548720000067</v>
      </c>
      <c r="Q50" s="198"/>
      <c r="R50" s="401" t="str">
        <f>'US68 RAMP C MASTER'!R182</f>
        <v>543:1</v>
      </c>
      <c r="S50" s="402"/>
      <c r="T50" s="344">
        <f>'US68 RAMP C MASTER'!$T182</f>
        <v>802.963979872</v>
      </c>
      <c r="U50" s="345"/>
      <c r="V50" s="151">
        <f>'US68 RAMP C MASTER'!V182</f>
        <v>0</v>
      </c>
      <c r="W50" s="3"/>
      <c r="X50" s="365"/>
      <c r="Y50" s="202"/>
      <c r="Z50" s="404"/>
      <c r="AA50" s="392"/>
      <c r="AB50" s="361"/>
      <c r="AC50" s="198"/>
      <c r="AD50" s="361"/>
      <c r="AE50" s="198"/>
      <c r="AF50" s="39"/>
      <c r="AG50" s="35"/>
      <c r="AH50" s="344"/>
      <c r="AI50" s="345"/>
      <c r="AJ50" s="39"/>
      <c r="AK50" s="197"/>
      <c r="AL50" s="198"/>
      <c r="AM50" s="197"/>
      <c r="AN50" s="198"/>
      <c r="AO50" s="391"/>
      <c r="AP50" s="392"/>
      <c r="AQ50" s="344"/>
      <c r="AR50" s="345"/>
      <c r="AS50" s="40"/>
    </row>
    <row r="51" spans="1:45" s="7" customFormat="1" ht="12.75" customHeight="1">
      <c r="A51" s="365"/>
      <c r="B51" s="202"/>
      <c r="C51" s="404"/>
      <c r="D51" s="392"/>
      <c r="E51" s="361"/>
      <c r="F51" s="198"/>
      <c r="G51" s="361"/>
      <c r="H51" s="198"/>
      <c r="I51" s="38"/>
      <c r="J51" s="154">
        <f>'US68 RAMP C MASTER'!$J183</f>
        <v>82075</v>
      </c>
      <c r="K51" s="344">
        <f>'US68 RAMP C MASTER'!$K183</f>
        <v>801.8213062499999</v>
      </c>
      <c r="L51" s="345"/>
      <c r="M51" s="38">
        <f>'US68 RAMP C MASTER'!$M183</f>
        <v>16</v>
      </c>
      <c r="N51" s="197">
        <f>'US68 RAMP C MASTER'!$N183</f>
        <v>0.049140929500000416</v>
      </c>
      <c r="O51" s="198"/>
      <c r="P51" s="197">
        <f>'US68 RAMP C MASTER'!$P183</f>
        <v>0.7862548720000067</v>
      </c>
      <c r="Q51" s="198"/>
      <c r="R51" s="401" t="str">
        <f>'US68 RAMP C MASTER'!R183</f>
        <v>543:1</v>
      </c>
      <c r="S51" s="402"/>
      <c r="T51" s="344">
        <f>'US68 RAMP C MASTER'!$T183</f>
        <v>802.6075611219999</v>
      </c>
      <c r="U51" s="345"/>
      <c r="V51" s="151">
        <f>'US68 RAMP C MASTER'!V183</f>
        <v>0</v>
      </c>
      <c r="W51" s="3"/>
      <c r="X51" s="365"/>
      <c r="Y51" s="202"/>
      <c r="Z51" s="404"/>
      <c r="AA51" s="392"/>
      <c r="AB51" s="361"/>
      <c r="AC51" s="198"/>
      <c r="AD51" s="361"/>
      <c r="AE51" s="198"/>
      <c r="AF51" s="39"/>
      <c r="AG51" s="35"/>
      <c r="AH51" s="344"/>
      <c r="AI51" s="345"/>
      <c r="AJ51" s="39"/>
      <c r="AK51" s="197"/>
      <c r="AL51" s="198"/>
      <c r="AM51" s="197"/>
      <c r="AN51" s="198"/>
      <c r="AO51" s="391"/>
      <c r="AP51" s="392"/>
      <c r="AQ51" s="344"/>
      <c r="AR51" s="345"/>
      <c r="AS51" s="40"/>
    </row>
    <row r="52" spans="1:45" s="7" customFormat="1" ht="12.75" customHeight="1">
      <c r="A52" s="365"/>
      <c r="B52" s="202"/>
      <c r="C52" s="404"/>
      <c r="D52" s="392"/>
      <c r="E52" s="361"/>
      <c r="F52" s="198"/>
      <c r="G52" s="361"/>
      <c r="H52" s="198"/>
      <c r="I52" s="38"/>
      <c r="J52" s="154">
        <f>'US68 RAMP C MASTER'!$J184</f>
        <v>82100</v>
      </c>
      <c r="K52" s="344">
        <f>'US68 RAMP C MASTER'!$K184</f>
        <v>801.4695999999999</v>
      </c>
      <c r="L52" s="345"/>
      <c r="M52" s="38">
        <f>'US68 RAMP C MASTER'!$M184</f>
        <v>16</v>
      </c>
      <c r="N52" s="197">
        <f>'US68 RAMP C MASTER'!$N184</f>
        <v>0.04626592950000042</v>
      </c>
      <c r="O52" s="198"/>
      <c r="P52" s="197">
        <f>'US68 RAMP C MASTER'!$P184</f>
        <v>0.7402548720000067</v>
      </c>
      <c r="Q52" s="198"/>
      <c r="R52" s="401" t="str">
        <f>'US68 RAMP C MASTER'!R184</f>
        <v>543:1</v>
      </c>
      <c r="S52" s="402"/>
      <c r="T52" s="344">
        <f>'US68 RAMP C MASTER'!$T184</f>
        <v>802.2098548719999</v>
      </c>
      <c r="U52" s="345"/>
      <c r="V52" s="151">
        <f>'US68 RAMP C MASTER'!V184</f>
        <v>0</v>
      </c>
      <c r="W52" s="3"/>
      <c r="X52" s="365"/>
      <c r="Y52" s="202"/>
      <c r="Z52" s="404"/>
      <c r="AA52" s="392"/>
      <c r="AB52" s="361"/>
      <c r="AC52" s="198"/>
      <c r="AD52" s="361"/>
      <c r="AE52" s="198"/>
      <c r="AF52" s="39"/>
      <c r="AG52" s="35"/>
      <c r="AH52" s="344"/>
      <c r="AI52" s="345"/>
      <c r="AJ52" s="39"/>
      <c r="AK52" s="197"/>
      <c r="AL52" s="198"/>
      <c r="AM52" s="197"/>
      <c r="AN52" s="198"/>
      <c r="AO52" s="391"/>
      <c r="AP52" s="392"/>
      <c r="AQ52" s="344"/>
      <c r="AR52" s="345"/>
      <c r="AS52" s="40"/>
    </row>
    <row r="53" spans="1:45" s="7" customFormat="1" ht="12.75" customHeight="1">
      <c r="A53" s="365"/>
      <c r="B53" s="202"/>
      <c r="C53" s="404"/>
      <c r="D53" s="392"/>
      <c r="E53" s="361"/>
      <c r="F53" s="198"/>
      <c r="G53" s="361"/>
      <c r="H53" s="198"/>
      <c r="I53" s="38"/>
      <c r="J53" s="154">
        <f>'US68 RAMP C MASTER'!$J185</f>
        <v>82125</v>
      </c>
      <c r="K53" s="344">
        <f>'US68 RAMP C MASTER'!$K185</f>
        <v>801.0766062499999</v>
      </c>
      <c r="L53" s="345"/>
      <c r="M53" s="38">
        <f>'US68 RAMP C MASTER'!$M185</f>
        <v>16</v>
      </c>
      <c r="N53" s="197">
        <f>'US68 RAMP C MASTER'!$N185</f>
        <v>0.04339092950000042</v>
      </c>
      <c r="O53" s="198"/>
      <c r="P53" s="197">
        <f>'US68 RAMP C MASTER'!$P185</f>
        <v>0.6942548720000067</v>
      </c>
      <c r="Q53" s="198"/>
      <c r="R53" s="401" t="str">
        <f>'US68 RAMP C MASTER'!R185</f>
        <v>543:1</v>
      </c>
      <c r="S53" s="402"/>
      <c r="T53" s="344">
        <f>'US68 RAMP C MASTER'!$T185</f>
        <v>801.7708611219999</v>
      </c>
      <c r="U53" s="345"/>
      <c r="V53" s="151">
        <f>'US68 RAMP C MASTER'!V185</f>
        <v>0</v>
      </c>
      <c r="W53" s="3"/>
      <c r="X53" s="365"/>
      <c r="Y53" s="202"/>
      <c r="Z53" s="404"/>
      <c r="AA53" s="392"/>
      <c r="AB53" s="361"/>
      <c r="AC53" s="198"/>
      <c r="AD53" s="361"/>
      <c r="AE53" s="198"/>
      <c r="AF53" s="39"/>
      <c r="AG53" s="35"/>
      <c r="AH53" s="344"/>
      <c r="AI53" s="345"/>
      <c r="AJ53" s="39"/>
      <c r="AK53" s="197"/>
      <c r="AL53" s="198"/>
      <c r="AM53" s="197"/>
      <c r="AN53" s="198"/>
      <c r="AO53" s="391"/>
      <c r="AP53" s="392"/>
      <c r="AQ53" s="344"/>
      <c r="AR53" s="345"/>
      <c r="AS53" s="40"/>
    </row>
    <row r="54" spans="1:45" s="7" customFormat="1" ht="12.75" customHeight="1">
      <c r="A54" s="365"/>
      <c r="B54" s="202"/>
      <c r="C54" s="404"/>
      <c r="D54" s="392"/>
      <c r="E54" s="361"/>
      <c r="F54" s="198"/>
      <c r="G54" s="361"/>
      <c r="H54" s="198"/>
      <c r="I54" s="38"/>
      <c r="J54" s="154">
        <f>'US68 RAMP C MASTER'!$J186</f>
        <v>82150</v>
      </c>
      <c r="K54" s="344">
        <f>'US68 RAMP C MASTER'!$K186</f>
        <v>800.6423249999999</v>
      </c>
      <c r="L54" s="345"/>
      <c r="M54" s="38">
        <f>'US68 RAMP C MASTER'!$M186</f>
        <v>16</v>
      </c>
      <c r="N54" s="197">
        <f>'US68 RAMP C MASTER'!$N186</f>
        <v>0.04051592950000042</v>
      </c>
      <c r="O54" s="198"/>
      <c r="P54" s="197">
        <f>'US68 RAMP C MASTER'!$P186</f>
        <v>0.6482548720000068</v>
      </c>
      <c r="Q54" s="198"/>
      <c r="R54" s="401" t="str">
        <f>'US68 RAMP C MASTER'!R186</f>
        <v>543:1</v>
      </c>
      <c r="S54" s="402"/>
      <c r="T54" s="344">
        <f>'US68 RAMP C MASTER'!$T186</f>
        <v>801.290579872</v>
      </c>
      <c r="U54" s="345"/>
      <c r="V54" s="151">
        <f>'US68 RAMP C MASTER'!V186</f>
        <v>0</v>
      </c>
      <c r="W54" s="3"/>
      <c r="X54" s="365"/>
      <c r="Y54" s="202"/>
      <c r="Z54" s="404"/>
      <c r="AA54" s="392"/>
      <c r="AB54" s="361"/>
      <c r="AC54" s="198"/>
      <c r="AD54" s="361"/>
      <c r="AE54" s="198"/>
      <c r="AF54" s="39"/>
      <c r="AG54" s="35"/>
      <c r="AH54" s="344"/>
      <c r="AI54" s="345"/>
      <c r="AJ54" s="39"/>
      <c r="AK54" s="197"/>
      <c r="AL54" s="198"/>
      <c r="AM54" s="197"/>
      <c r="AN54" s="198"/>
      <c r="AO54" s="391"/>
      <c r="AP54" s="392"/>
      <c r="AQ54" s="344"/>
      <c r="AR54" s="345"/>
      <c r="AS54" s="40"/>
    </row>
    <row r="55" spans="1:45" s="7" customFormat="1" ht="12.75" customHeight="1">
      <c r="A55" s="365"/>
      <c r="B55" s="202"/>
      <c r="C55" s="403"/>
      <c r="D55" s="392"/>
      <c r="E55" s="361"/>
      <c r="F55" s="198"/>
      <c r="G55" s="361"/>
      <c r="H55" s="198"/>
      <c r="I55" s="38"/>
      <c r="J55" s="154">
        <f>'US68 RAMP C MASTER'!$J187</f>
        <v>82175</v>
      </c>
      <c r="K55" s="344">
        <f>'US68 RAMP C MASTER'!$K187</f>
        <v>800.1667562499999</v>
      </c>
      <c r="L55" s="345"/>
      <c r="M55" s="38">
        <f>'US68 RAMP C MASTER'!$M187</f>
        <v>16</v>
      </c>
      <c r="N55" s="197">
        <f>'US68 RAMP C MASTER'!$N187</f>
        <v>0.03764092950000042</v>
      </c>
      <c r="O55" s="198"/>
      <c r="P55" s="197">
        <f>'US68 RAMP C MASTER'!$P187</f>
        <v>0.6022548720000067</v>
      </c>
      <c r="Q55" s="198"/>
      <c r="R55" s="401" t="str">
        <f>'US68 RAMP C MASTER'!R187</f>
        <v>543:1</v>
      </c>
      <c r="S55" s="402"/>
      <c r="T55" s="344">
        <f>'US68 RAMP C MASTER'!$T187</f>
        <v>800.7690111219999</v>
      </c>
      <c r="U55" s="345"/>
      <c r="V55" s="151">
        <f>'US68 RAMP C MASTER'!V187</f>
        <v>0</v>
      </c>
      <c r="W55" s="3"/>
      <c r="X55" s="365"/>
      <c r="Y55" s="202"/>
      <c r="Z55" s="404"/>
      <c r="AA55" s="392"/>
      <c r="AB55" s="361"/>
      <c r="AC55" s="198"/>
      <c r="AD55" s="361"/>
      <c r="AE55" s="198"/>
      <c r="AF55" s="39"/>
      <c r="AG55" s="35"/>
      <c r="AH55" s="344"/>
      <c r="AI55" s="345"/>
      <c r="AJ55" s="39"/>
      <c r="AK55" s="197"/>
      <c r="AL55" s="198"/>
      <c r="AM55" s="197"/>
      <c r="AN55" s="198"/>
      <c r="AO55" s="391"/>
      <c r="AP55" s="392"/>
      <c r="AQ55" s="344"/>
      <c r="AR55" s="345"/>
      <c r="AS55" s="40"/>
    </row>
    <row r="56" spans="1:45" s="7" customFormat="1" ht="12.75" customHeight="1">
      <c r="A56" s="365"/>
      <c r="B56" s="202"/>
      <c r="C56" s="403"/>
      <c r="D56" s="392"/>
      <c r="E56" s="361"/>
      <c r="F56" s="198"/>
      <c r="G56" s="361"/>
      <c r="H56" s="198"/>
      <c r="I56" s="38"/>
      <c r="J56" s="153">
        <f>'US68 RAMP C MASTER'!$J188</f>
        <v>82180.5733</v>
      </c>
      <c r="K56" s="344">
        <f>'US68 RAMP C MASTER'!$K188</f>
        <v>800.0551086378944</v>
      </c>
      <c r="L56" s="345"/>
      <c r="M56" s="38">
        <f>'US68 RAMP C MASTER'!$M188</f>
        <v>16</v>
      </c>
      <c r="N56" s="197">
        <f>'US68 RAMP C MASTER'!$N188</f>
        <v>0.037</v>
      </c>
      <c r="O56" s="198"/>
      <c r="P56" s="197">
        <f>'US68 RAMP C MASTER'!$P188</f>
        <v>0.592</v>
      </c>
      <c r="Q56" s="198"/>
      <c r="R56" s="401" t="str">
        <f>'US68 RAMP C MASTER'!R188</f>
        <v>543:1</v>
      </c>
      <c r="S56" s="402"/>
      <c r="T56" s="344">
        <f>'US68 RAMP C MASTER'!$T188</f>
        <v>800.6471086378943</v>
      </c>
      <c r="U56" s="345"/>
      <c r="V56" s="151" t="str">
        <f>'US68 RAMP C MASTER'!V188</f>
        <v>SC / FS</v>
      </c>
      <c r="W56" s="3"/>
      <c r="X56" s="365"/>
      <c r="Y56" s="202"/>
      <c r="Z56" s="404"/>
      <c r="AA56" s="392"/>
      <c r="AB56" s="361"/>
      <c r="AC56" s="198"/>
      <c r="AD56" s="361"/>
      <c r="AE56" s="198"/>
      <c r="AF56" s="39"/>
      <c r="AG56" s="35"/>
      <c r="AH56" s="344"/>
      <c r="AI56" s="345"/>
      <c r="AJ56" s="39"/>
      <c r="AK56" s="197"/>
      <c r="AL56" s="198"/>
      <c r="AM56" s="197"/>
      <c r="AN56" s="198"/>
      <c r="AO56" s="391"/>
      <c r="AP56" s="392"/>
      <c r="AQ56" s="344"/>
      <c r="AR56" s="345"/>
      <c r="AS56" s="40"/>
    </row>
    <row r="57" spans="1:45" s="7" customFormat="1" ht="12.75" customHeight="1">
      <c r="A57" s="365"/>
      <c r="B57" s="202"/>
      <c r="C57" s="403"/>
      <c r="D57" s="392"/>
      <c r="E57" s="361"/>
      <c r="F57" s="198"/>
      <c r="G57" s="361"/>
      <c r="H57" s="198"/>
      <c r="I57" s="38"/>
      <c r="J57" s="154"/>
      <c r="K57" s="344"/>
      <c r="L57" s="345"/>
      <c r="M57" s="38"/>
      <c r="N57" s="197"/>
      <c r="O57" s="198"/>
      <c r="P57" s="197"/>
      <c r="Q57" s="198"/>
      <c r="R57" s="401"/>
      <c r="S57" s="402"/>
      <c r="T57" s="344"/>
      <c r="U57" s="345"/>
      <c r="V57" s="151"/>
      <c r="W57" s="3"/>
      <c r="X57" s="365"/>
      <c r="Y57" s="202"/>
      <c r="Z57" s="403"/>
      <c r="AA57" s="392"/>
      <c r="AB57" s="361"/>
      <c r="AC57" s="198"/>
      <c r="AD57" s="361"/>
      <c r="AE57" s="198"/>
      <c r="AF57" s="39"/>
      <c r="AG57" s="35"/>
      <c r="AH57" s="344"/>
      <c r="AI57" s="345"/>
      <c r="AJ57" s="39"/>
      <c r="AK57" s="197"/>
      <c r="AL57" s="198"/>
      <c r="AM57" s="197"/>
      <c r="AN57" s="198"/>
      <c r="AO57" s="391"/>
      <c r="AP57" s="392"/>
      <c r="AQ57" s="344"/>
      <c r="AR57" s="345"/>
      <c r="AS57" s="40"/>
    </row>
    <row r="58" spans="1:45" s="7" customFormat="1" ht="12.75" customHeight="1">
      <c r="A58" s="365"/>
      <c r="B58" s="202"/>
      <c r="C58" s="403"/>
      <c r="D58" s="392"/>
      <c r="E58" s="361"/>
      <c r="F58" s="198"/>
      <c r="G58" s="361"/>
      <c r="H58" s="198"/>
      <c r="I58" s="38"/>
      <c r="J58" s="35"/>
      <c r="K58" s="344"/>
      <c r="L58" s="345"/>
      <c r="M58" s="39"/>
      <c r="N58" s="197"/>
      <c r="O58" s="198"/>
      <c r="P58" s="197"/>
      <c r="Q58" s="198"/>
      <c r="R58" s="205"/>
      <c r="S58" s="202"/>
      <c r="T58" s="344"/>
      <c r="U58" s="345"/>
      <c r="V58" s="40"/>
      <c r="W58" s="3"/>
      <c r="X58" s="365"/>
      <c r="Y58" s="202"/>
      <c r="Z58" s="403"/>
      <c r="AA58" s="392"/>
      <c r="AB58" s="361"/>
      <c r="AC58" s="198"/>
      <c r="AD58" s="361"/>
      <c r="AE58" s="198"/>
      <c r="AF58" s="39"/>
      <c r="AG58" s="35"/>
      <c r="AH58" s="344"/>
      <c r="AI58" s="345"/>
      <c r="AJ58" s="39"/>
      <c r="AK58" s="197"/>
      <c r="AL58" s="198"/>
      <c r="AM58" s="197"/>
      <c r="AN58" s="198"/>
      <c r="AO58" s="391"/>
      <c r="AP58" s="392"/>
      <c r="AQ58" s="344"/>
      <c r="AR58" s="345"/>
      <c r="AS58" s="40"/>
    </row>
    <row r="59" spans="1:45" s="7" customFormat="1" ht="12.75" customHeight="1">
      <c r="A59" s="365"/>
      <c r="B59" s="202"/>
      <c r="C59" s="403"/>
      <c r="D59" s="392"/>
      <c r="E59" s="361"/>
      <c r="F59" s="198"/>
      <c r="G59" s="361"/>
      <c r="H59" s="198"/>
      <c r="I59" s="38"/>
      <c r="J59" s="35"/>
      <c r="K59" s="344"/>
      <c r="L59" s="345"/>
      <c r="M59" s="39"/>
      <c r="N59" s="197"/>
      <c r="O59" s="198"/>
      <c r="P59" s="197"/>
      <c r="Q59" s="198"/>
      <c r="R59" s="205"/>
      <c r="S59" s="202"/>
      <c r="T59" s="344"/>
      <c r="U59" s="345"/>
      <c r="V59" s="40"/>
      <c r="W59" s="3"/>
      <c r="X59" s="365"/>
      <c r="Y59" s="202"/>
      <c r="Z59" s="403"/>
      <c r="AA59" s="392"/>
      <c r="AB59" s="361"/>
      <c r="AC59" s="198"/>
      <c r="AD59" s="361"/>
      <c r="AE59" s="198"/>
      <c r="AF59" s="39"/>
      <c r="AG59" s="35"/>
      <c r="AH59" s="344"/>
      <c r="AI59" s="345"/>
      <c r="AJ59" s="39"/>
      <c r="AK59" s="197"/>
      <c r="AL59" s="198"/>
      <c r="AM59" s="197"/>
      <c r="AN59" s="198"/>
      <c r="AO59" s="391"/>
      <c r="AP59" s="392"/>
      <c r="AQ59" s="344"/>
      <c r="AR59" s="345"/>
      <c r="AS59" s="40"/>
    </row>
    <row r="60" spans="1:45" s="7" customFormat="1" ht="12.75" customHeight="1">
      <c r="A60" s="365"/>
      <c r="B60" s="202"/>
      <c r="C60" s="403"/>
      <c r="D60" s="392"/>
      <c r="E60" s="361"/>
      <c r="F60" s="198"/>
      <c r="G60" s="361"/>
      <c r="H60" s="198"/>
      <c r="I60" s="39"/>
      <c r="J60" s="35"/>
      <c r="K60" s="344"/>
      <c r="L60" s="345"/>
      <c r="M60" s="39"/>
      <c r="N60" s="197"/>
      <c r="O60" s="198"/>
      <c r="P60" s="197"/>
      <c r="Q60" s="198"/>
      <c r="R60" s="205"/>
      <c r="S60" s="202"/>
      <c r="T60" s="344"/>
      <c r="U60" s="345"/>
      <c r="V60" s="40"/>
      <c r="W60" s="3"/>
      <c r="X60" s="365"/>
      <c r="Y60" s="202"/>
      <c r="Z60" s="403"/>
      <c r="AA60" s="392"/>
      <c r="AB60" s="361"/>
      <c r="AC60" s="198"/>
      <c r="AD60" s="361"/>
      <c r="AE60" s="198"/>
      <c r="AF60" s="39"/>
      <c r="AG60" s="35"/>
      <c r="AH60" s="344"/>
      <c r="AI60" s="345"/>
      <c r="AJ60" s="39"/>
      <c r="AK60" s="197"/>
      <c r="AL60" s="198"/>
      <c r="AM60" s="197"/>
      <c r="AN60" s="198"/>
      <c r="AO60" s="391"/>
      <c r="AP60" s="392"/>
      <c r="AQ60" s="344"/>
      <c r="AR60" s="345"/>
      <c r="AS60" s="40"/>
    </row>
    <row r="61" spans="1:45" s="7" customFormat="1" ht="12.75" customHeight="1">
      <c r="A61" s="365"/>
      <c r="B61" s="202"/>
      <c r="C61" s="403"/>
      <c r="D61" s="392"/>
      <c r="E61" s="361"/>
      <c r="F61" s="198"/>
      <c r="G61" s="361"/>
      <c r="H61" s="198"/>
      <c r="I61" s="39"/>
      <c r="J61" s="35"/>
      <c r="K61" s="344"/>
      <c r="L61" s="345"/>
      <c r="M61" s="39"/>
      <c r="N61" s="197"/>
      <c r="O61" s="198"/>
      <c r="P61" s="197"/>
      <c r="Q61" s="198"/>
      <c r="R61" s="205"/>
      <c r="S61" s="202"/>
      <c r="T61" s="344"/>
      <c r="U61" s="345"/>
      <c r="V61" s="40"/>
      <c r="W61" s="3"/>
      <c r="X61" s="365"/>
      <c r="Y61" s="202"/>
      <c r="Z61" s="403"/>
      <c r="AA61" s="392"/>
      <c r="AB61" s="361"/>
      <c r="AC61" s="198"/>
      <c r="AD61" s="361"/>
      <c r="AE61" s="198"/>
      <c r="AF61" s="39"/>
      <c r="AG61" s="35"/>
      <c r="AH61" s="344"/>
      <c r="AI61" s="345"/>
      <c r="AJ61" s="39"/>
      <c r="AK61" s="197"/>
      <c r="AL61" s="198"/>
      <c r="AM61" s="197"/>
      <c r="AN61" s="198"/>
      <c r="AO61" s="391"/>
      <c r="AP61" s="392"/>
      <c r="AQ61" s="344"/>
      <c r="AR61" s="345"/>
      <c r="AS61" s="40"/>
    </row>
    <row r="62" spans="1:45" s="7" customFormat="1" ht="12.75" customHeight="1">
      <c r="A62" s="365"/>
      <c r="B62" s="202"/>
      <c r="C62" s="403"/>
      <c r="D62" s="392"/>
      <c r="E62" s="361"/>
      <c r="F62" s="198"/>
      <c r="G62" s="361"/>
      <c r="H62" s="198"/>
      <c r="I62" s="39"/>
      <c r="J62" s="35"/>
      <c r="K62" s="344"/>
      <c r="L62" s="345"/>
      <c r="M62" s="39"/>
      <c r="N62" s="197"/>
      <c r="O62" s="198"/>
      <c r="P62" s="197"/>
      <c r="Q62" s="198"/>
      <c r="R62" s="205"/>
      <c r="S62" s="202"/>
      <c r="T62" s="344"/>
      <c r="U62" s="345"/>
      <c r="V62" s="40"/>
      <c r="W62" s="3"/>
      <c r="X62" s="365"/>
      <c r="Y62" s="202"/>
      <c r="Z62" s="403"/>
      <c r="AA62" s="392"/>
      <c r="AB62" s="361"/>
      <c r="AC62" s="198"/>
      <c r="AD62" s="361"/>
      <c r="AE62" s="198"/>
      <c r="AF62" s="39"/>
      <c r="AG62" s="35"/>
      <c r="AH62" s="344"/>
      <c r="AI62" s="345"/>
      <c r="AJ62" s="39"/>
      <c r="AK62" s="197"/>
      <c r="AL62" s="198"/>
      <c r="AM62" s="197"/>
      <c r="AN62" s="198"/>
      <c r="AO62" s="391"/>
      <c r="AP62" s="392"/>
      <c r="AQ62" s="344"/>
      <c r="AR62" s="345"/>
      <c r="AS62" s="40"/>
    </row>
    <row r="63" spans="1:45" s="7" customFormat="1" ht="12.75" customHeight="1">
      <c r="A63" s="365"/>
      <c r="B63" s="202"/>
      <c r="C63" s="403"/>
      <c r="D63" s="392"/>
      <c r="E63" s="361"/>
      <c r="F63" s="198"/>
      <c r="G63" s="361"/>
      <c r="H63" s="198"/>
      <c r="I63" s="39"/>
      <c r="J63" s="35"/>
      <c r="K63" s="344"/>
      <c r="L63" s="345"/>
      <c r="M63" s="39"/>
      <c r="N63" s="197"/>
      <c r="O63" s="198"/>
      <c r="P63" s="197"/>
      <c r="Q63" s="198"/>
      <c r="R63" s="205"/>
      <c r="S63" s="202"/>
      <c r="T63" s="344"/>
      <c r="U63" s="345"/>
      <c r="V63" s="40"/>
      <c r="W63" s="3"/>
      <c r="X63" s="365"/>
      <c r="Y63" s="202"/>
      <c r="Z63" s="403"/>
      <c r="AA63" s="392"/>
      <c r="AB63" s="361"/>
      <c r="AC63" s="198"/>
      <c r="AD63" s="361"/>
      <c r="AE63" s="198"/>
      <c r="AF63" s="39"/>
      <c r="AG63" s="35"/>
      <c r="AH63" s="344"/>
      <c r="AI63" s="202"/>
      <c r="AJ63" s="39"/>
      <c r="AK63" s="197"/>
      <c r="AL63" s="198"/>
      <c r="AM63" s="197"/>
      <c r="AN63" s="198"/>
      <c r="AO63" s="391"/>
      <c r="AP63" s="392"/>
      <c r="AQ63" s="344"/>
      <c r="AR63" s="202"/>
      <c r="AS63" s="45"/>
    </row>
    <row r="64" spans="1:45" s="7" customFormat="1" ht="12.75" customHeight="1">
      <c r="A64" s="365"/>
      <c r="B64" s="202"/>
      <c r="C64" s="403"/>
      <c r="D64" s="392"/>
      <c r="E64" s="361"/>
      <c r="F64" s="198"/>
      <c r="G64" s="361"/>
      <c r="H64" s="198"/>
      <c r="I64" s="39"/>
      <c r="J64" s="35"/>
      <c r="K64" s="344"/>
      <c r="L64" s="345"/>
      <c r="M64" s="39"/>
      <c r="N64" s="197"/>
      <c r="O64" s="198"/>
      <c r="P64" s="197"/>
      <c r="Q64" s="198"/>
      <c r="R64" s="205"/>
      <c r="S64" s="202"/>
      <c r="T64" s="344"/>
      <c r="U64" s="345"/>
      <c r="V64" s="40"/>
      <c r="W64" s="3"/>
      <c r="X64" s="365"/>
      <c r="Y64" s="202"/>
      <c r="Z64" s="403"/>
      <c r="AA64" s="392"/>
      <c r="AB64" s="361"/>
      <c r="AC64" s="198"/>
      <c r="AD64" s="361"/>
      <c r="AE64" s="198"/>
      <c r="AF64" s="39"/>
      <c r="AG64" s="35"/>
      <c r="AH64" s="344"/>
      <c r="AI64" s="202"/>
      <c r="AJ64" s="39"/>
      <c r="AK64" s="197"/>
      <c r="AL64" s="198"/>
      <c r="AM64" s="197"/>
      <c r="AN64" s="198"/>
      <c r="AO64" s="391"/>
      <c r="AP64" s="392"/>
      <c r="AQ64" s="344"/>
      <c r="AR64" s="202"/>
      <c r="AS64" s="45"/>
    </row>
    <row r="65" spans="1:45" s="7" customFormat="1" ht="12.75" customHeight="1">
      <c r="A65" s="365"/>
      <c r="B65" s="202"/>
      <c r="C65" s="403"/>
      <c r="D65" s="392"/>
      <c r="E65" s="361"/>
      <c r="F65" s="198"/>
      <c r="G65" s="361"/>
      <c r="H65" s="198"/>
      <c r="I65" s="39"/>
      <c r="J65" s="35"/>
      <c r="K65" s="344"/>
      <c r="L65" s="345"/>
      <c r="M65" s="39"/>
      <c r="N65" s="197"/>
      <c r="O65" s="198"/>
      <c r="P65" s="197"/>
      <c r="Q65" s="198"/>
      <c r="R65" s="205"/>
      <c r="S65" s="202"/>
      <c r="T65" s="344"/>
      <c r="U65" s="345"/>
      <c r="V65" s="40"/>
      <c r="W65" s="3"/>
      <c r="X65" s="365"/>
      <c r="Y65" s="202"/>
      <c r="Z65" s="403"/>
      <c r="AA65" s="392"/>
      <c r="AB65" s="361"/>
      <c r="AC65" s="198"/>
      <c r="AD65" s="361"/>
      <c r="AE65" s="198"/>
      <c r="AF65" s="39"/>
      <c r="AG65" s="35"/>
      <c r="AH65" s="344"/>
      <c r="AI65" s="202"/>
      <c r="AJ65" s="39"/>
      <c r="AK65" s="197"/>
      <c r="AL65" s="198"/>
      <c r="AM65" s="197"/>
      <c r="AN65" s="198"/>
      <c r="AO65" s="391"/>
      <c r="AP65" s="392"/>
      <c r="AQ65" s="344"/>
      <c r="AR65" s="202"/>
      <c r="AS65" s="45"/>
    </row>
    <row r="66" spans="1:45" s="7" customFormat="1" ht="12.75" customHeight="1">
      <c r="A66" s="365"/>
      <c r="B66" s="202"/>
      <c r="C66" s="403"/>
      <c r="D66" s="392"/>
      <c r="E66" s="361"/>
      <c r="F66" s="198"/>
      <c r="G66" s="361"/>
      <c r="H66" s="198"/>
      <c r="I66" s="39"/>
      <c r="J66" s="35"/>
      <c r="K66" s="344"/>
      <c r="L66" s="345"/>
      <c r="M66" s="39"/>
      <c r="N66" s="197"/>
      <c r="O66" s="198"/>
      <c r="P66" s="197"/>
      <c r="Q66" s="198"/>
      <c r="R66" s="205"/>
      <c r="S66" s="202"/>
      <c r="T66" s="344"/>
      <c r="U66" s="345"/>
      <c r="V66" s="40"/>
      <c r="W66" s="3"/>
      <c r="X66" s="365"/>
      <c r="Y66" s="202"/>
      <c r="Z66" s="403"/>
      <c r="AA66" s="392"/>
      <c r="AB66" s="361"/>
      <c r="AC66" s="198"/>
      <c r="AD66" s="361"/>
      <c r="AE66" s="198"/>
      <c r="AF66" s="39"/>
      <c r="AG66" s="35"/>
      <c r="AH66" s="344"/>
      <c r="AI66" s="202"/>
      <c r="AJ66" s="39"/>
      <c r="AK66" s="197"/>
      <c r="AL66" s="198"/>
      <c r="AM66" s="197"/>
      <c r="AN66" s="198"/>
      <c r="AO66" s="391"/>
      <c r="AP66" s="392"/>
      <c r="AQ66" s="344"/>
      <c r="AR66" s="202"/>
      <c r="AS66" s="45"/>
    </row>
    <row r="67" spans="1:45" s="7" customFormat="1" ht="12.75" customHeight="1">
      <c r="A67" s="365"/>
      <c r="B67" s="202"/>
      <c r="C67" s="403"/>
      <c r="D67" s="392"/>
      <c r="E67" s="361"/>
      <c r="F67" s="198"/>
      <c r="G67" s="361"/>
      <c r="H67" s="198"/>
      <c r="I67" s="39"/>
      <c r="J67" s="35"/>
      <c r="K67" s="344"/>
      <c r="L67" s="345"/>
      <c r="M67" s="39"/>
      <c r="N67" s="197"/>
      <c r="O67" s="198"/>
      <c r="P67" s="197"/>
      <c r="Q67" s="198"/>
      <c r="R67" s="205"/>
      <c r="S67" s="202"/>
      <c r="T67" s="344"/>
      <c r="U67" s="345"/>
      <c r="V67" s="40"/>
      <c r="W67" s="3"/>
      <c r="X67" s="365"/>
      <c r="Y67" s="202"/>
      <c r="Z67" s="403"/>
      <c r="AA67" s="392"/>
      <c r="AB67" s="361"/>
      <c r="AC67" s="198"/>
      <c r="AD67" s="361"/>
      <c r="AE67" s="198"/>
      <c r="AF67" s="39"/>
      <c r="AG67" s="35"/>
      <c r="AH67" s="344"/>
      <c r="AI67" s="202"/>
      <c r="AJ67" s="39"/>
      <c r="AK67" s="197"/>
      <c r="AL67" s="198"/>
      <c r="AM67" s="197"/>
      <c r="AN67" s="198"/>
      <c r="AO67" s="391"/>
      <c r="AP67" s="392"/>
      <c r="AQ67" s="344"/>
      <c r="AR67" s="202"/>
      <c r="AS67" s="45"/>
    </row>
    <row r="68" spans="1:45" s="7" customFormat="1" ht="12.75" customHeight="1">
      <c r="A68" s="365"/>
      <c r="B68" s="202"/>
      <c r="C68" s="403"/>
      <c r="D68" s="392"/>
      <c r="E68" s="361"/>
      <c r="F68" s="198"/>
      <c r="G68" s="361"/>
      <c r="H68" s="198"/>
      <c r="I68" s="39"/>
      <c r="J68" s="35"/>
      <c r="K68" s="344"/>
      <c r="L68" s="345"/>
      <c r="M68" s="39"/>
      <c r="N68" s="197"/>
      <c r="O68" s="198"/>
      <c r="P68" s="197"/>
      <c r="Q68" s="198"/>
      <c r="R68" s="205"/>
      <c r="S68" s="202"/>
      <c r="T68" s="344"/>
      <c r="U68" s="345"/>
      <c r="V68" s="40"/>
      <c r="W68" s="3"/>
      <c r="X68" s="365"/>
      <c r="Y68" s="202"/>
      <c r="Z68" s="403"/>
      <c r="AA68" s="392"/>
      <c r="AB68" s="361"/>
      <c r="AC68" s="198"/>
      <c r="AD68" s="361"/>
      <c r="AE68" s="198"/>
      <c r="AF68" s="39"/>
      <c r="AG68" s="35"/>
      <c r="AH68" s="344"/>
      <c r="AI68" s="202"/>
      <c r="AJ68" s="39"/>
      <c r="AK68" s="197"/>
      <c r="AL68" s="198"/>
      <c r="AM68" s="197"/>
      <c r="AN68" s="198"/>
      <c r="AO68" s="391"/>
      <c r="AP68" s="392"/>
      <c r="AQ68" s="344"/>
      <c r="AR68" s="202"/>
      <c r="AS68" s="45"/>
    </row>
    <row r="69" spans="1:45" s="7" customFormat="1" ht="12.75" customHeight="1">
      <c r="A69" s="365"/>
      <c r="B69" s="202"/>
      <c r="C69" s="403"/>
      <c r="D69" s="392"/>
      <c r="E69" s="361"/>
      <c r="F69" s="198"/>
      <c r="G69" s="361"/>
      <c r="H69" s="198"/>
      <c r="I69" s="39"/>
      <c r="J69" s="35"/>
      <c r="K69" s="344"/>
      <c r="L69" s="345"/>
      <c r="M69" s="39"/>
      <c r="N69" s="197"/>
      <c r="O69" s="198"/>
      <c r="P69" s="197"/>
      <c r="Q69" s="198"/>
      <c r="R69" s="205"/>
      <c r="S69" s="202"/>
      <c r="T69" s="344"/>
      <c r="U69" s="345"/>
      <c r="V69" s="40"/>
      <c r="W69" s="3"/>
      <c r="X69" s="365"/>
      <c r="Y69" s="202"/>
      <c r="Z69" s="404"/>
      <c r="AA69" s="392"/>
      <c r="AB69" s="361"/>
      <c r="AC69" s="198"/>
      <c r="AD69" s="361"/>
      <c r="AE69" s="198"/>
      <c r="AF69" s="39"/>
      <c r="AG69" s="35"/>
      <c r="AH69" s="344"/>
      <c r="AI69" s="202"/>
      <c r="AJ69" s="39"/>
      <c r="AK69" s="197"/>
      <c r="AL69" s="198"/>
      <c r="AM69" s="197"/>
      <c r="AN69" s="198"/>
      <c r="AO69" s="391"/>
      <c r="AP69" s="392"/>
      <c r="AQ69" s="344"/>
      <c r="AR69" s="202"/>
      <c r="AS69" s="45"/>
    </row>
    <row r="70" spans="1:45" s="7" customFormat="1" ht="12.75" customHeight="1">
      <c r="A70" s="365"/>
      <c r="B70" s="202"/>
      <c r="C70" s="403"/>
      <c r="D70" s="392"/>
      <c r="E70" s="361"/>
      <c r="F70" s="198"/>
      <c r="G70" s="361"/>
      <c r="H70" s="198"/>
      <c r="I70" s="39"/>
      <c r="J70" s="35"/>
      <c r="K70" s="344"/>
      <c r="L70" s="345"/>
      <c r="M70" s="39"/>
      <c r="N70" s="197"/>
      <c r="O70" s="198"/>
      <c r="P70" s="197"/>
      <c r="Q70" s="198"/>
      <c r="R70" s="205"/>
      <c r="S70" s="202"/>
      <c r="T70" s="344"/>
      <c r="U70" s="345"/>
      <c r="V70" s="40"/>
      <c r="W70" s="3"/>
      <c r="X70" s="365"/>
      <c r="Y70" s="202"/>
      <c r="Z70" s="404"/>
      <c r="AA70" s="392"/>
      <c r="AB70" s="361"/>
      <c r="AC70" s="198"/>
      <c r="AD70" s="361"/>
      <c r="AE70" s="198"/>
      <c r="AF70" s="39"/>
      <c r="AG70" s="35"/>
      <c r="AH70" s="344"/>
      <c r="AI70" s="202"/>
      <c r="AJ70" s="39"/>
      <c r="AK70" s="197"/>
      <c r="AL70" s="198"/>
      <c r="AM70" s="197"/>
      <c r="AN70" s="198"/>
      <c r="AO70" s="391"/>
      <c r="AP70" s="392"/>
      <c r="AQ70" s="344"/>
      <c r="AR70" s="202"/>
      <c r="AS70" s="45"/>
    </row>
    <row r="71" spans="1:45" s="7" customFormat="1" ht="12.75" customHeight="1">
      <c r="A71" s="365"/>
      <c r="B71" s="202"/>
      <c r="C71" s="403"/>
      <c r="D71" s="392"/>
      <c r="E71" s="361"/>
      <c r="F71" s="198"/>
      <c r="G71" s="361"/>
      <c r="H71" s="198"/>
      <c r="I71" s="39"/>
      <c r="J71" s="35"/>
      <c r="K71" s="344"/>
      <c r="L71" s="345"/>
      <c r="M71" s="39"/>
      <c r="N71" s="197"/>
      <c r="O71" s="198"/>
      <c r="P71" s="197"/>
      <c r="Q71" s="198"/>
      <c r="R71" s="205"/>
      <c r="S71" s="202"/>
      <c r="T71" s="344"/>
      <c r="U71" s="345"/>
      <c r="V71" s="40"/>
      <c r="W71" s="3"/>
      <c r="X71" s="365"/>
      <c r="Y71" s="202"/>
      <c r="Z71" s="404"/>
      <c r="AA71" s="392"/>
      <c r="AB71" s="361"/>
      <c r="AC71" s="198"/>
      <c r="AD71" s="361"/>
      <c r="AE71" s="198"/>
      <c r="AF71" s="39"/>
      <c r="AG71" s="35"/>
      <c r="AH71" s="344"/>
      <c r="AI71" s="202"/>
      <c r="AJ71" s="45"/>
      <c r="AK71" s="391"/>
      <c r="AL71" s="392"/>
      <c r="AM71" s="391"/>
      <c r="AN71" s="392"/>
      <c r="AO71" s="391"/>
      <c r="AP71" s="392"/>
      <c r="AQ71" s="391"/>
      <c r="AR71" s="392"/>
      <c r="AS71" s="45"/>
    </row>
    <row r="72" spans="1:45" s="7" customFormat="1" ht="12.75" customHeight="1">
      <c r="A72" s="365"/>
      <c r="B72" s="202"/>
      <c r="C72" s="403"/>
      <c r="D72" s="392"/>
      <c r="E72" s="361"/>
      <c r="F72" s="198"/>
      <c r="G72" s="361"/>
      <c r="H72" s="198"/>
      <c r="I72" s="39"/>
      <c r="J72" s="35"/>
      <c r="K72" s="344"/>
      <c r="L72" s="345"/>
      <c r="M72" s="39"/>
      <c r="N72" s="197"/>
      <c r="O72" s="198"/>
      <c r="P72" s="197"/>
      <c r="Q72" s="198"/>
      <c r="R72" s="205"/>
      <c r="S72" s="202"/>
      <c r="T72" s="344"/>
      <c r="U72" s="345"/>
      <c r="V72" s="40"/>
      <c r="W72" s="3"/>
      <c r="X72" s="365"/>
      <c r="Y72" s="202"/>
      <c r="Z72" s="404"/>
      <c r="AA72" s="392"/>
      <c r="AB72" s="361"/>
      <c r="AC72" s="198"/>
      <c r="AD72" s="361"/>
      <c r="AE72" s="198"/>
      <c r="AF72" s="39"/>
      <c r="AG72" s="35"/>
      <c r="AH72" s="344"/>
      <c r="AI72" s="202"/>
      <c r="AJ72" s="45"/>
      <c r="AK72" s="391"/>
      <c r="AL72" s="392"/>
      <c r="AM72" s="391"/>
      <c r="AN72" s="392"/>
      <c r="AO72" s="391"/>
      <c r="AP72" s="392"/>
      <c r="AQ72" s="391"/>
      <c r="AR72" s="392"/>
      <c r="AS72" s="45"/>
    </row>
    <row r="73" spans="1:45" s="7" customFormat="1" ht="12.75" customHeight="1">
      <c r="A73" s="365"/>
      <c r="B73" s="202"/>
      <c r="C73" s="403"/>
      <c r="D73" s="392"/>
      <c r="E73" s="361"/>
      <c r="F73" s="198"/>
      <c r="G73" s="361"/>
      <c r="H73" s="198"/>
      <c r="I73" s="39"/>
      <c r="J73" s="35"/>
      <c r="K73" s="344"/>
      <c r="L73" s="202"/>
      <c r="M73" s="8"/>
      <c r="N73" s="205"/>
      <c r="O73" s="202"/>
      <c r="P73" s="205"/>
      <c r="Q73" s="202"/>
      <c r="R73" s="205"/>
      <c r="S73" s="202"/>
      <c r="T73" s="205"/>
      <c r="U73" s="202"/>
      <c r="V73" s="45"/>
      <c r="W73" s="3"/>
      <c r="X73" s="365"/>
      <c r="Y73" s="202"/>
      <c r="Z73" s="404"/>
      <c r="AA73" s="392"/>
      <c r="AB73" s="361"/>
      <c r="AC73" s="198"/>
      <c r="AD73" s="361"/>
      <c r="AE73" s="198"/>
      <c r="AF73" s="39"/>
      <c r="AG73" s="35"/>
      <c r="AH73" s="344"/>
      <c r="AI73" s="202"/>
      <c r="AJ73" s="8"/>
      <c r="AK73" s="205"/>
      <c r="AL73" s="202"/>
      <c r="AM73" s="205"/>
      <c r="AN73" s="202"/>
      <c r="AO73" s="205"/>
      <c r="AP73" s="202"/>
      <c r="AQ73" s="205"/>
      <c r="AR73" s="202"/>
      <c r="AS73" s="45"/>
    </row>
    <row r="74" spans="1:45" s="7" customFormat="1" ht="12.75" customHeight="1">
      <c r="A74" s="365"/>
      <c r="B74" s="202"/>
      <c r="C74" s="404"/>
      <c r="D74" s="392"/>
      <c r="E74" s="361"/>
      <c r="F74" s="198"/>
      <c r="G74" s="361"/>
      <c r="H74" s="198"/>
      <c r="I74" s="39"/>
      <c r="J74" s="35"/>
      <c r="K74" s="344"/>
      <c r="L74" s="202"/>
      <c r="M74" s="8"/>
      <c r="N74" s="205"/>
      <c r="O74" s="202"/>
      <c r="P74" s="205"/>
      <c r="Q74" s="202"/>
      <c r="R74" s="205"/>
      <c r="S74" s="202"/>
      <c r="T74" s="205"/>
      <c r="U74" s="202"/>
      <c r="V74" s="45"/>
      <c r="W74" s="3"/>
      <c r="X74" s="365"/>
      <c r="Y74" s="202"/>
      <c r="Z74" s="403"/>
      <c r="AA74" s="392"/>
      <c r="AB74" s="361"/>
      <c r="AC74" s="198"/>
      <c r="AD74" s="361"/>
      <c r="AE74" s="198"/>
      <c r="AF74" s="39"/>
      <c r="AG74" s="35"/>
      <c r="AH74" s="344"/>
      <c r="AI74" s="202"/>
      <c r="AJ74" s="8"/>
      <c r="AK74" s="205"/>
      <c r="AL74" s="202"/>
      <c r="AM74" s="205"/>
      <c r="AN74" s="202"/>
      <c r="AO74" s="205"/>
      <c r="AP74" s="202"/>
      <c r="AQ74" s="205"/>
      <c r="AR74" s="202"/>
      <c r="AS74" s="45"/>
    </row>
    <row r="75" spans="1:45" s="7" customFormat="1" ht="12.75" customHeight="1">
      <c r="A75" s="365"/>
      <c r="B75" s="202"/>
      <c r="C75" s="404"/>
      <c r="D75" s="392"/>
      <c r="E75" s="361"/>
      <c r="F75" s="198"/>
      <c r="G75" s="361"/>
      <c r="H75" s="198"/>
      <c r="I75" s="39"/>
      <c r="J75" s="35"/>
      <c r="K75" s="344"/>
      <c r="L75" s="202"/>
      <c r="M75" s="8"/>
      <c r="N75" s="205"/>
      <c r="O75" s="202"/>
      <c r="P75" s="205"/>
      <c r="Q75" s="202"/>
      <c r="R75" s="205"/>
      <c r="S75" s="202"/>
      <c r="T75" s="205"/>
      <c r="U75" s="202"/>
      <c r="V75" s="45"/>
      <c r="W75" s="3"/>
      <c r="X75" s="365"/>
      <c r="Y75" s="202"/>
      <c r="Z75" s="403"/>
      <c r="AA75" s="392"/>
      <c r="AB75" s="361"/>
      <c r="AC75" s="198"/>
      <c r="AD75" s="361"/>
      <c r="AE75" s="198"/>
      <c r="AF75" s="39"/>
      <c r="AG75" s="35"/>
      <c r="AH75" s="344"/>
      <c r="AI75" s="202"/>
      <c r="AJ75" s="8"/>
      <c r="AK75" s="205"/>
      <c r="AL75" s="202"/>
      <c r="AM75" s="205"/>
      <c r="AN75" s="202"/>
      <c r="AO75" s="205"/>
      <c r="AP75" s="202"/>
      <c r="AQ75" s="205"/>
      <c r="AR75" s="202"/>
      <c r="AS75" s="45"/>
    </row>
    <row r="81" ht="12.75" customHeight="1"/>
    <row r="82" ht="13.5" customHeight="1"/>
  </sheetData>
  <sheetProtection/>
  <mergeCells count="1094">
    <mergeCell ref="A1:V3"/>
    <mergeCell ref="X1:AS3"/>
    <mergeCell ref="A4:B5"/>
    <mergeCell ref="C4:D5"/>
    <mergeCell ref="E4:K5"/>
    <mergeCell ref="L4:S5"/>
    <mergeCell ref="T4:U5"/>
    <mergeCell ref="V4:V5"/>
    <mergeCell ref="X4:Y5"/>
    <mergeCell ref="Z4:AA5"/>
    <mergeCell ref="AB4:AH5"/>
    <mergeCell ref="AI4:AP5"/>
    <mergeCell ref="AQ4:AR5"/>
    <mergeCell ref="AS4:AS5"/>
    <mergeCell ref="A6:V6"/>
    <mergeCell ref="X6:AS6"/>
    <mergeCell ref="A7:I8"/>
    <mergeCell ref="J7:L7"/>
    <mergeCell ref="M7:U8"/>
    <mergeCell ref="V7:V18"/>
    <mergeCell ref="X7:AF8"/>
    <mergeCell ref="AG7:AI7"/>
    <mergeCell ref="G9:G18"/>
    <mergeCell ref="H9:H18"/>
    <mergeCell ref="I9:I18"/>
    <mergeCell ref="J9:J18"/>
    <mergeCell ref="AJ7:AR8"/>
    <mergeCell ref="AS7:AS18"/>
    <mergeCell ref="J8:L8"/>
    <mergeCell ref="AG8:AI8"/>
    <mergeCell ref="A9:A18"/>
    <mergeCell ref="B9:B18"/>
    <mergeCell ref="C9:C18"/>
    <mergeCell ref="D9:D18"/>
    <mergeCell ref="E9:E18"/>
    <mergeCell ref="F9:F18"/>
    <mergeCell ref="K9:K18"/>
    <mergeCell ref="L9:L18"/>
    <mergeCell ref="M9:M18"/>
    <mergeCell ref="N9:N18"/>
    <mergeCell ref="O9:O18"/>
    <mergeCell ref="P9:P18"/>
    <mergeCell ref="Q9:Q18"/>
    <mergeCell ref="R9:R18"/>
    <mergeCell ref="S9:S18"/>
    <mergeCell ref="T9:T18"/>
    <mergeCell ref="U9:U18"/>
    <mergeCell ref="X9:X18"/>
    <mergeCell ref="Y9:Y18"/>
    <mergeCell ref="Z9:Z18"/>
    <mergeCell ref="AA9:AA18"/>
    <mergeCell ref="AB9:AB18"/>
    <mergeCell ref="AC9:AC18"/>
    <mergeCell ref="AD9:AD18"/>
    <mergeCell ref="AE9:AE18"/>
    <mergeCell ref="AF9:AF18"/>
    <mergeCell ref="AG9:AG18"/>
    <mergeCell ref="AH9:AH18"/>
    <mergeCell ref="AI9:AI18"/>
    <mergeCell ref="AJ9:AJ18"/>
    <mergeCell ref="AK9:AK18"/>
    <mergeCell ref="AL9:AL18"/>
    <mergeCell ref="AM9:AM18"/>
    <mergeCell ref="AN9:AN18"/>
    <mergeCell ref="AO9:AO18"/>
    <mergeCell ref="AP9:AP18"/>
    <mergeCell ref="AQ9:AQ18"/>
    <mergeCell ref="AR9:AR18"/>
    <mergeCell ref="A19:B19"/>
    <mergeCell ref="C19:D19"/>
    <mergeCell ref="E19:F19"/>
    <mergeCell ref="G19:H19"/>
    <mergeCell ref="K19:L19"/>
    <mergeCell ref="N19:O19"/>
    <mergeCell ref="P19:Q19"/>
    <mergeCell ref="R19:S19"/>
    <mergeCell ref="AO19:AP19"/>
    <mergeCell ref="AQ19:AR19"/>
    <mergeCell ref="A20:B20"/>
    <mergeCell ref="C20:D20"/>
    <mergeCell ref="E20:F20"/>
    <mergeCell ref="G20:H20"/>
    <mergeCell ref="T19:U19"/>
    <mergeCell ref="X19:Y19"/>
    <mergeCell ref="Z19:AA19"/>
    <mergeCell ref="AB19:AC19"/>
    <mergeCell ref="AD20:AE20"/>
    <mergeCell ref="X20:Y20"/>
    <mergeCell ref="Z20:AA20"/>
    <mergeCell ref="AB20:AC20"/>
    <mergeCell ref="AK19:AL19"/>
    <mergeCell ref="AM19:AN19"/>
    <mergeCell ref="AD19:AE19"/>
    <mergeCell ref="AH19:AI19"/>
    <mergeCell ref="A21:B21"/>
    <mergeCell ref="C21:D21"/>
    <mergeCell ref="E21:F21"/>
    <mergeCell ref="G21:H21"/>
    <mergeCell ref="K21:L21"/>
    <mergeCell ref="N21:O21"/>
    <mergeCell ref="P21:Q21"/>
    <mergeCell ref="R21:S21"/>
    <mergeCell ref="T21:U21"/>
    <mergeCell ref="X21:Y21"/>
    <mergeCell ref="Z21:AA21"/>
    <mergeCell ref="AB21:AC21"/>
    <mergeCell ref="AD21:AE21"/>
    <mergeCell ref="AH21:AI21"/>
    <mergeCell ref="AK21:AL21"/>
    <mergeCell ref="AM21:AN21"/>
    <mergeCell ref="AO21:AP21"/>
    <mergeCell ref="AQ21:AR21"/>
    <mergeCell ref="A22:B22"/>
    <mergeCell ref="C22:D22"/>
    <mergeCell ref="E22:F22"/>
    <mergeCell ref="G22:H22"/>
    <mergeCell ref="K22:L22"/>
    <mergeCell ref="N22:O22"/>
    <mergeCell ref="P22:Q22"/>
    <mergeCell ref="R22:S22"/>
    <mergeCell ref="T22:U22"/>
    <mergeCell ref="X22:Y22"/>
    <mergeCell ref="Z22:AA22"/>
    <mergeCell ref="AB22:AC22"/>
    <mergeCell ref="AD22:AE22"/>
    <mergeCell ref="AH22:AI22"/>
    <mergeCell ref="AK22:AL22"/>
    <mergeCell ref="AM22:AN22"/>
    <mergeCell ref="AO22:AP22"/>
    <mergeCell ref="AQ22:AR22"/>
    <mergeCell ref="A23:B23"/>
    <mergeCell ref="C23:D23"/>
    <mergeCell ref="E23:F23"/>
    <mergeCell ref="G23:H23"/>
    <mergeCell ref="K23:L23"/>
    <mergeCell ref="N23:O23"/>
    <mergeCell ref="P23:Q23"/>
    <mergeCell ref="R23:S23"/>
    <mergeCell ref="T23:U23"/>
    <mergeCell ref="X23:Y23"/>
    <mergeCell ref="Z23:AA23"/>
    <mergeCell ref="AB23:AC23"/>
    <mergeCell ref="AD23:AE23"/>
    <mergeCell ref="AH23:AI23"/>
    <mergeCell ref="AK23:AL23"/>
    <mergeCell ref="AM23:AN23"/>
    <mergeCell ref="AO23:AP23"/>
    <mergeCell ref="AQ23:AR23"/>
    <mergeCell ref="A24:B24"/>
    <mergeCell ref="C24:D24"/>
    <mergeCell ref="E24:F24"/>
    <mergeCell ref="G24:H24"/>
    <mergeCell ref="K24:L24"/>
    <mergeCell ref="N24:O24"/>
    <mergeCell ref="P24:Q24"/>
    <mergeCell ref="R24:S24"/>
    <mergeCell ref="T24:U24"/>
    <mergeCell ref="X24:Y24"/>
    <mergeCell ref="Z24:AA24"/>
    <mergeCell ref="AB24:AC24"/>
    <mergeCell ref="AD24:AE24"/>
    <mergeCell ref="AH24:AI24"/>
    <mergeCell ref="AK24:AL24"/>
    <mergeCell ref="AM24:AN24"/>
    <mergeCell ref="AO24:AP24"/>
    <mergeCell ref="AQ24:AR24"/>
    <mergeCell ref="A25:B25"/>
    <mergeCell ref="C25:D25"/>
    <mergeCell ref="E25:F25"/>
    <mergeCell ref="G25:H25"/>
    <mergeCell ref="K25:L25"/>
    <mergeCell ref="N25:O25"/>
    <mergeCell ref="P25:Q25"/>
    <mergeCell ref="R25:S25"/>
    <mergeCell ref="T25:U25"/>
    <mergeCell ref="X25:Y25"/>
    <mergeCell ref="Z25:AA25"/>
    <mergeCell ref="AB25:AC25"/>
    <mergeCell ref="AD25:AE25"/>
    <mergeCell ref="AH25:AI25"/>
    <mergeCell ref="AK25:AL25"/>
    <mergeCell ref="AM25:AN25"/>
    <mergeCell ref="AO25:AP25"/>
    <mergeCell ref="AQ25:AR25"/>
    <mergeCell ref="A26:B26"/>
    <mergeCell ref="C26:D26"/>
    <mergeCell ref="E26:F26"/>
    <mergeCell ref="G26:H26"/>
    <mergeCell ref="K26:L26"/>
    <mergeCell ref="N26:O26"/>
    <mergeCell ref="P26:Q26"/>
    <mergeCell ref="R26:S26"/>
    <mergeCell ref="T26:U26"/>
    <mergeCell ref="X26:Y26"/>
    <mergeCell ref="Z26:AA26"/>
    <mergeCell ref="AB26:AC26"/>
    <mergeCell ref="AD26:AE26"/>
    <mergeCell ref="AH26:AI26"/>
    <mergeCell ref="AK26:AL26"/>
    <mergeCell ref="AM26:AN26"/>
    <mergeCell ref="AO26:AP26"/>
    <mergeCell ref="AQ26:AR26"/>
    <mergeCell ref="A27:B27"/>
    <mergeCell ref="C27:D27"/>
    <mergeCell ref="E27:F27"/>
    <mergeCell ref="G27:H27"/>
    <mergeCell ref="K27:L27"/>
    <mergeCell ref="N27:O27"/>
    <mergeCell ref="P27:Q27"/>
    <mergeCell ref="R27:S27"/>
    <mergeCell ref="T27:U27"/>
    <mergeCell ref="X27:Y27"/>
    <mergeCell ref="Z27:AA27"/>
    <mergeCell ref="AB27:AC27"/>
    <mergeCell ref="AD27:AE27"/>
    <mergeCell ref="AH27:AI27"/>
    <mergeCell ref="AK27:AL27"/>
    <mergeCell ref="AM27:AN27"/>
    <mergeCell ref="AO27:AP27"/>
    <mergeCell ref="AQ27:AR27"/>
    <mergeCell ref="A28:B28"/>
    <mergeCell ref="C28:D28"/>
    <mergeCell ref="E28:F28"/>
    <mergeCell ref="G28:H28"/>
    <mergeCell ref="K28:L28"/>
    <mergeCell ref="N28:O28"/>
    <mergeCell ref="P28:Q28"/>
    <mergeCell ref="R28:S28"/>
    <mergeCell ref="T28:U28"/>
    <mergeCell ref="X28:Y28"/>
    <mergeCell ref="Z28:AA28"/>
    <mergeCell ref="AB28:AC28"/>
    <mergeCell ref="AD28:AE28"/>
    <mergeCell ref="AH28:AI28"/>
    <mergeCell ref="AK28:AL28"/>
    <mergeCell ref="AM28:AN28"/>
    <mergeCell ref="AO28:AP28"/>
    <mergeCell ref="AQ28:AR28"/>
    <mergeCell ref="A29:B29"/>
    <mergeCell ref="C29:D29"/>
    <mergeCell ref="E29:F29"/>
    <mergeCell ref="G29:H29"/>
    <mergeCell ref="K29:L29"/>
    <mergeCell ref="N29:O29"/>
    <mergeCell ref="P29:Q29"/>
    <mergeCell ref="R29:S29"/>
    <mergeCell ref="T29:U29"/>
    <mergeCell ref="X29:Y29"/>
    <mergeCell ref="Z29:AA29"/>
    <mergeCell ref="AB29:AC29"/>
    <mergeCell ref="AD29:AE29"/>
    <mergeCell ref="AH29:AI29"/>
    <mergeCell ref="AK29:AL29"/>
    <mergeCell ref="AM29:AN29"/>
    <mergeCell ref="AO29:AP29"/>
    <mergeCell ref="AQ29:AR29"/>
    <mergeCell ref="A30:B30"/>
    <mergeCell ref="C30:D30"/>
    <mergeCell ref="E30:F30"/>
    <mergeCell ref="G30:H30"/>
    <mergeCell ref="K30:L30"/>
    <mergeCell ref="N30:O30"/>
    <mergeCell ref="P30:Q30"/>
    <mergeCell ref="R30:S30"/>
    <mergeCell ref="T30:U30"/>
    <mergeCell ref="X30:Y30"/>
    <mergeCell ref="Z30:AA30"/>
    <mergeCell ref="AB30:AC30"/>
    <mergeCell ref="AD30:AE30"/>
    <mergeCell ref="AH30:AI30"/>
    <mergeCell ref="AK30:AL30"/>
    <mergeCell ref="AM30:AN30"/>
    <mergeCell ref="AO30:AP30"/>
    <mergeCell ref="AQ30:AR30"/>
    <mergeCell ref="A31:B31"/>
    <mergeCell ref="C31:D31"/>
    <mergeCell ref="E31:F31"/>
    <mergeCell ref="G31:H31"/>
    <mergeCell ref="K31:L31"/>
    <mergeCell ref="N31:O31"/>
    <mergeCell ref="P31:Q31"/>
    <mergeCell ref="R31:S31"/>
    <mergeCell ref="T31:U31"/>
    <mergeCell ref="X31:Y31"/>
    <mergeCell ref="Z31:AA31"/>
    <mergeCell ref="AB31:AC31"/>
    <mergeCell ref="AD31:AE31"/>
    <mergeCell ref="AH31:AI31"/>
    <mergeCell ref="AK31:AL31"/>
    <mergeCell ref="AM31:AN31"/>
    <mergeCell ref="AO31:AP31"/>
    <mergeCell ref="AQ31:AR31"/>
    <mergeCell ref="A32:B32"/>
    <mergeCell ref="C32:D32"/>
    <mergeCell ref="E32:F32"/>
    <mergeCell ref="G32:H32"/>
    <mergeCell ref="K32:L32"/>
    <mergeCell ref="N32:O32"/>
    <mergeCell ref="P32:Q32"/>
    <mergeCell ref="R32:S32"/>
    <mergeCell ref="T32:U32"/>
    <mergeCell ref="X32:Y32"/>
    <mergeCell ref="Z32:AA32"/>
    <mergeCell ref="AB32:AC32"/>
    <mergeCell ref="AD32:AE32"/>
    <mergeCell ref="AH32:AI32"/>
    <mergeCell ref="AK32:AL32"/>
    <mergeCell ref="AM32:AN32"/>
    <mergeCell ref="AO32:AP32"/>
    <mergeCell ref="AQ32:AR32"/>
    <mergeCell ref="A33:B33"/>
    <mergeCell ref="C33:D33"/>
    <mergeCell ref="E33:F33"/>
    <mergeCell ref="G33:H33"/>
    <mergeCell ref="K33:L33"/>
    <mergeCell ref="N33:O33"/>
    <mergeCell ref="P33:Q33"/>
    <mergeCell ref="R33:S33"/>
    <mergeCell ref="T33:U33"/>
    <mergeCell ref="X33:Y33"/>
    <mergeCell ref="Z33:AA33"/>
    <mergeCell ref="AB33:AC33"/>
    <mergeCell ref="AD33:AE33"/>
    <mergeCell ref="AH33:AI33"/>
    <mergeCell ref="AK33:AL33"/>
    <mergeCell ref="AM33:AN33"/>
    <mergeCell ref="AO33:AP33"/>
    <mergeCell ref="AQ33:AR33"/>
    <mergeCell ref="Z34:AA34"/>
    <mergeCell ref="AB34:AC34"/>
    <mergeCell ref="A34:B34"/>
    <mergeCell ref="C34:D34"/>
    <mergeCell ref="E34:F34"/>
    <mergeCell ref="G34:H34"/>
    <mergeCell ref="K34:L34"/>
    <mergeCell ref="N34:O34"/>
    <mergeCell ref="AD34:AE34"/>
    <mergeCell ref="K20:L20"/>
    <mergeCell ref="N20:O20"/>
    <mergeCell ref="P20:Q20"/>
    <mergeCell ref="R20:S20"/>
    <mergeCell ref="T20:U20"/>
    <mergeCell ref="P34:Q34"/>
    <mergeCell ref="R34:S34"/>
    <mergeCell ref="T34:U34"/>
    <mergeCell ref="X34:Y34"/>
    <mergeCell ref="A35:B35"/>
    <mergeCell ref="C35:D35"/>
    <mergeCell ref="E35:F35"/>
    <mergeCell ref="G35:H35"/>
    <mergeCell ref="K35:L35"/>
    <mergeCell ref="N35:O35"/>
    <mergeCell ref="P35:Q35"/>
    <mergeCell ref="R35:S35"/>
    <mergeCell ref="T35:U35"/>
    <mergeCell ref="X35:Y35"/>
    <mergeCell ref="Z35:AA35"/>
    <mergeCell ref="AB35:AC35"/>
    <mergeCell ref="AD35:AE35"/>
    <mergeCell ref="AH35:AI35"/>
    <mergeCell ref="AK35:AL35"/>
    <mergeCell ref="AM35:AN35"/>
    <mergeCell ref="AO35:AP35"/>
    <mergeCell ref="AQ35:AR35"/>
    <mergeCell ref="A36:B36"/>
    <mergeCell ref="C36:D36"/>
    <mergeCell ref="E36:F36"/>
    <mergeCell ref="G36:H36"/>
    <mergeCell ref="K36:L36"/>
    <mergeCell ref="N36:O36"/>
    <mergeCell ref="P36:Q36"/>
    <mergeCell ref="R36:S36"/>
    <mergeCell ref="T36:U36"/>
    <mergeCell ref="X36:Y36"/>
    <mergeCell ref="Z36:AA36"/>
    <mergeCell ref="AB36:AC36"/>
    <mergeCell ref="AD36:AE36"/>
    <mergeCell ref="AH36:AI36"/>
    <mergeCell ref="AK36:AL36"/>
    <mergeCell ref="AM36:AN36"/>
    <mergeCell ref="AO36:AP36"/>
    <mergeCell ref="AQ36:AR36"/>
    <mergeCell ref="A37:B37"/>
    <mergeCell ref="C37:D37"/>
    <mergeCell ref="E37:F37"/>
    <mergeCell ref="G37:H37"/>
    <mergeCell ref="K37:L37"/>
    <mergeCell ref="N37:O37"/>
    <mergeCell ref="P37:Q37"/>
    <mergeCell ref="R37:S37"/>
    <mergeCell ref="T37:U37"/>
    <mergeCell ref="X37:Y37"/>
    <mergeCell ref="Z37:AA37"/>
    <mergeCell ref="AB37:AC37"/>
    <mergeCell ref="AD37:AE37"/>
    <mergeCell ref="AH37:AI37"/>
    <mergeCell ref="AK37:AL37"/>
    <mergeCell ref="AM37:AN37"/>
    <mergeCell ref="AO37:AP37"/>
    <mergeCell ref="AQ37:AR37"/>
    <mergeCell ref="A38:B38"/>
    <mergeCell ref="C38:D38"/>
    <mergeCell ref="E38:F38"/>
    <mergeCell ref="G38:H38"/>
    <mergeCell ref="K38:L38"/>
    <mergeCell ref="N38:O38"/>
    <mergeCell ref="P38:Q38"/>
    <mergeCell ref="R38:S38"/>
    <mergeCell ref="T38:U38"/>
    <mergeCell ref="X38:Y38"/>
    <mergeCell ref="Z38:AA38"/>
    <mergeCell ref="AB38:AC38"/>
    <mergeCell ref="AD38:AE38"/>
    <mergeCell ref="AH38:AI38"/>
    <mergeCell ref="AK38:AL38"/>
    <mergeCell ref="AM38:AN38"/>
    <mergeCell ref="AO38:AP38"/>
    <mergeCell ref="AQ38:AR38"/>
    <mergeCell ref="A39:B39"/>
    <mergeCell ref="C39:D39"/>
    <mergeCell ref="E39:F39"/>
    <mergeCell ref="G39:H39"/>
    <mergeCell ref="K39:L39"/>
    <mergeCell ref="N39:O39"/>
    <mergeCell ref="P39:Q39"/>
    <mergeCell ref="R39:S39"/>
    <mergeCell ref="T39:U39"/>
    <mergeCell ref="X39:Y39"/>
    <mergeCell ref="Z39:AA39"/>
    <mergeCell ref="AB39:AC39"/>
    <mergeCell ref="AD39:AE39"/>
    <mergeCell ref="AH39:AI39"/>
    <mergeCell ref="AK39:AL39"/>
    <mergeCell ref="AM39:AN39"/>
    <mergeCell ref="AO39:AP39"/>
    <mergeCell ref="AQ39:AR39"/>
    <mergeCell ref="A40:B40"/>
    <mergeCell ref="C40:D40"/>
    <mergeCell ref="E40:F40"/>
    <mergeCell ref="G40:H40"/>
    <mergeCell ref="K40:L40"/>
    <mergeCell ref="N40:O40"/>
    <mergeCell ref="P40:Q40"/>
    <mergeCell ref="R40:S40"/>
    <mergeCell ref="T40:U40"/>
    <mergeCell ref="X40:Y40"/>
    <mergeCell ref="Z40:AA40"/>
    <mergeCell ref="AB40:AC40"/>
    <mergeCell ref="AD40:AE40"/>
    <mergeCell ref="AH40:AI40"/>
    <mergeCell ref="AK40:AL40"/>
    <mergeCell ref="AM40:AN40"/>
    <mergeCell ref="AO40:AP40"/>
    <mergeCell ref="AQ40:AR40"/>
    <mergeCell ref="A41:B41"/>
    <mergeCell ref="C41:D41"/>
    <mergeCell ref="E41:F41"/>
    <mergeCell ref="G41:H41"/>
    <mergeCell ref="K41:L41"/>
    <mergeCell ref="N41:O41"/>
    <mergeCell ref="P41:Q41"/>
    <mergeCell ref="R41:S41"/>
    <mergeCell ref="T41:U41"/>
    <mergeCell ref="X41:Y41"/>
    <mergeCell ref="Z41:AA41"/>
    <mergeCell ref="AB41:AC41"/>
    <mergeCell ref="AD41:AE41"/>
    <mergeCell ref="AH41:AI41"/>
    <mergeCell ref="AK41:AL41"/>
    <mergeCell ref="AM41:AN41"/>
    <mergeCell ref="AO41:AP41"/>
    <mergeCell ref="AQ41:AR41"/>
    <mergeCell ref="A42:B42"/>
    <mergeCell ref="C42:D42"/>
    <mergeCell ref="E42:F42"/>
    <mergeCell ref="G42:H42"/>
    <mergeCell ref="K42:L42"/>
    <mergeCell ref="N42:O42"/>
    <mergeCell ref="P42:Q42"/>
    <mergeCell ref="R42:S42"/>
    <mergeCell ref="T42:U42"/>
    <mergeCell ref="X42:Y42"/>
    <mergeCell ref="Z42:AA42"/>
    <mergeCell ref="AB42:AC42"/>
    <mergeCell ref="AD42:AE42"/>
    <mergeCell ref="AH42:AI42"/>
    <mergeCell ref="AK42:AL42"/>
    <mergeCell ref="AM42:AN42"/>
    <mergeCell ref="AO42:AP42"/>
    <mergeCell ref="AQ42:AR42"/>
    <mergeCell ref="A43:B43"/>
    <mergeCell ref="C43:D43"/>
    <mergeCell ref="E43:F43"/>
    <mergeCell ref="G43:H43"/>
    <mergeCell ref="K43:L43"/>
    <mergeCell ref="N43:O43"/>
    <mergeCell ref="P43:Q43"/>
    <mergeCell ref="R43:S43"/>
    <mergeCell ref="T43:U43"/>
    <mergeCell ref="X43:Y43"/>
    <mergeCell ref="Z43:AA43"/>
    <mergeCell ref="AB43:AC43"/>
    <mergeCell ref="AD43:AE43"/>
    <mergeCell ref="AH43:AI43"/>
    <mergeCell ref="AK43:AL43"/>
    <mergeCell ref="AM43:AN43"/>
    <mergeCell ref="AO43:AP43"/>
    <mergeCell ref="AQ43:AR43"/>
    <mergeCell ref="A44:B44"/>
    <mergeCell ref="C44:D44"/>
    <mergeCell ref="E44:F44"/>
    <mergeCell ref="G44:H44"/>
    <mergeCell ref="K44:L44"/>
    <mergeCell ref="N44:O44"/>
    <mergeCell ref="P44:Q44"/>
    <mergeCell ref="R44:S44"/>
    <mergeCell ref="T44:U44"/>
    <mergeCell ref="X44:Y44"/>
    <mergeCell ref="Z44:AA44"/>
    <mergeCell ref="AB44:AC44"/>
    <mergeCell ref="AD44:AE44"/>
    <mergeCell ref="AH44:AI44"/>
    <mergeCell ref="AK44:AL44"/>
    <mergeCell ref="AM44:AN44"/>
    <mergeCell ref="AO44:AP44"/>
    <mergeCell ref="AQ44:AR44"/>
    <mergeCell ref="A45:B45"/>
    <mergeCell ref="C45:D45"/>
    <mergeCell ref="E45:F45"/>
    <mergeCell ref="G45:H45"/>
    <mergeCell ref="K45:L45"/>
    <mergeCell ref="N45:O45"/>
    <mergeCell ref="P45:Q45"/>
    <mergeCell ref="R45:S45"/>
    <mergeCell ref="T45:U45"/>
    <mergeCell ref="X45:Y45"/>
    <mergeCell ref="Z45:AA45"/>
    <mergeCell ref="AB45:AC45"/>
    <mergeCell ref="AD45:AE45"/>
    <mergeCell ref="AH45:AI45"/>
    <mergeCell ref="AK45:AL45"/>
    <mergeCell ref="AM45:AN45"/>
    <mergeCell ref="AO45:AP45"/>
    <mergeCell ref="AQ45:AR45"/>
    <mergeCell ref="A46:B46"/>
    <mergeCell ref="C46:D46"/>
    <mergeCell ref="E46:F46"/>
    <mergeCell ref="G46:H46"/>
    <mergeCell ref="K46:L46"/>
    <mergeCell ref="N46:O46"/>
    <mergeCell ref="P46:Q46"/>
    <mergeCell ref="R46:S46"/>
    <mergeCell ref="T46:U46"/>
    <mergeCell ref="X46:Y46"/>
    <mergeCell ref="Z46:AA46"/>
    <mergeCell ref="AB46:AC46"/>
    <mergeCell ref="AD46:AE46"/>
    <mergeCell ref="AH46:AI46"/>
    <mergeCell ref="AK46:AL46"/>
    <mergeCell ref="AM46:AN46"/>
    <mergeCell ref="AO46:AP46"/>
    <mergeCell ref="AQ46:AR46"/>
    <mergeCell ref="A47:B47"/>
    <mergeCell ref="C47:D47"/>
    <mergeCell ref="E47:F47"/>
    <mergeCell ref="G47:H47"/>
    <mergeCell ref="K47:L47"/>
    <mergeCell ref="N47:O47"/>
    <mergeCell ref="P47:Q47"/>
    <mergeCell ref="R47:S47"/>
    <mergeCell ref="T47:U47"/>
    <mergeCell ref="X47:Y47"/>
    <mergeCell ref="Z47:AA47"/>
    <mergeCell ref="AB47:AC47"/>
    <mergeCell ref="AD47:AE47"/>
    <mergeCell ref="AH47:AI47"/>
    <mergeCell ref="AK47:AL47"/>
    <mergeCell ref="AM47:AN47"/>
    <mergeCell ref="AO47:AP47"/>
    <mergeCell ref="AQ47:AR47"/>
    <mergeCell ref="A48:B48"/>
    <mergeCell ref="C48:D48"/>
    <mergeCell ref="E48:F48"/>
    <mergeCell ref="G48:H48"/>
    <mergeCell ref="K48:L48"/>
    <mergeCell ref="N48:O48"/>
    <mergeCell ref="P48:Q48"/>
    <mergeCell ref="R48:S48"/>
    <mergeCell ref="T48:U48"/>
    <mergeCell ref="X48:Y48"/>
    <mergeCell ref="Z48:AA48"/>
    <mergeCell ref="AB48:AC48"/>
    <mergeCell ref="AD48:AE48"/>
    <mergeCell ref="AH48:AI48"/>
    <mergeCell ref="AK48:AL48"/>
    <mergeCell ref="AM48:AN48"/>
    <mergeCell ref="AO48:AP48"/>
    <mergeCell ref="AQ48:AR48"/>
    <mergeCell ref="A49:B49"/>
    <mergeCell ref="C49:D49"/>
    <mergeCell ref="E49:F49"/>
    <mergeCell ref="G49:H49"/>
    <mergeCell ref="K49:L49"/>
    <mergeCell ref="N49:O49"/>
    <mergeCell ref="P49:Q49"/>
    <mergeCell ref="R49:S49"/>
    <mergeCell ref="T49:U49"/>
    <mergeCell ref="X49:Y49"/>
    <mergeCell ref="Z49:AA49"/>
    <mergeCell ref="AB49:AC49"/>
    <mergeCell ref="AD49:AE49"/>
    <mergeCell ref="AH49:AI49"/>
    <mergeCell ref="AK49:AL49"/>
    <mergeCell ref="AM49:AN49"/>
    <mergeCell ref="AO49:AP49"/>
    <mergeCell ref="AQ49:AR49"/>
    <mergeCell ref="A50:B50"/>
    <mergeCell ref="C50:D50"/>
    <mergeCell ref="E50:F50"/>
    <mergeCell ref="G50:H50"/>
    <mergeCell ref="K50:L50"/>
    <mergeCell ref="N50:O50"/>
    <mergeCell ref="P50:Q50"/>
    <mergeCell ref="R50:S50"/>
    <mergeCell ref="T50:U50"/>
    <mergeCell ref="X50:Y50"/>
    <mergeCell ref="Z50:AA50"/>
    <mergeCell ref="AB50:AC50"/>
    <mergeCell ref="AD50:AE50"/>
    <mergeCell ref="AH50:AI50"/>
    <mergeCell ref="AK50:AL50"/>
    <mergeCell ref="AM50:AN50"/>
    <mergeCell ref="AO50:AP50"/>
    <mergeCell ref="AQ50:AR50"/>
    <mergeCell ref="A51:B51"/>
    <mergeCell ref="C51:D51"/>
    <mergeCell ref="E51:F51"/>
    <mergeCell ref="G51:H51"/>
    <mergeCell ref="K51:L51"/>
    <mergeCell ref="N51:O51"/>
    <mergeCell ref="P51:Q51"/>
    <mergeCell ref="R51:S51"/>
    <mergeCell ref="T51:U51"/>
    <mergeCell ref="X51:Y51"/>
    <mergeCell ref="Z51:AA51"/>
    <mergeCell ref="AB51:AC51"/>
    <mergeCell ref="AD51:AE51"/>
    <mergeCell ref="AH51:AI51"/>
    <mergeCell ref="AK51:AL51"/>
    <mergeCell ref="AM51:AN51"/>
    <mergeCell ref="AO51:AP51"/>
    <mergeCell ref="AQ51:AR51"/>
    <mergeCell ref="A52:B52"/>
    <mergeCell ref="C52:D52"/>
    <mergeCell ref="E52:F52"/>
    <mergeCell ref="G52:H52"/>
    <mergeCell ref="K52:L52"/>
    <mergeCell ref="N52:O52"/>
    <mergeCell ref="P52:Q52"/>
    <mergeCell ref="R52:S52"/>
    <mergeCell ref="T52:U52"/>
    <mergeCell ref="X52:Y52"/>
    <mergeCell ref="Z52:AA52"/>
    <mergeCell ref="AB52:AC52"/>
    <mergeCell ref="AD52:AE52"/>
    <mergeCell ref="AH52:AI52"/>
    <mergeCell ref="AK52:AL52"/>
    <mergeCell ref="AM52:AN52"/>
    <mergeCell ref="AO52:AP52"/>
    <mergeCell ref="AQ52:AR52"/>
    <mergeCell ref="A53:B53"/>
    <mergeCell ref="C53:D53"/>
    <mergeCell ref="E53:F53"/>
    <mergeCell ref="G53:H53"/>
    <mergeCell ref="K53:L53"/>
    <mergeCell ref="N53:O53"/>
    <mergeCell ref="P53:Q53"/>
    <mergeCell ref="R53:S53"/>
    <mergeCell ref="T53:U53"/>
    <mergeCell ref="X53:Y53"/>
    <mergeCell ref="Z53:AA53"/>
    <mergeCell ref="AB53:AC53"/>
    <mergeCell ref="AD53:AE53"/>
    <mergeCell ref="AH53:AI53"/>
    <mergeCell ref="AK53:AL53"/>
    <mergeCell ref="AM53:AN53"/>
    <mergeCell ref="AO53:AP53"/>
    <mergeCell ref="AQ53:AR53"/>
    <mergeCell ref="A54:B54"/>
    <mergeCell ref="C54:D54"/>
    <mergeCell ref="E54:F54"/>
    <mergeCell ref="G54:H54"/>
    <mergeCell ref="K54:L54"/>
    <mergeCell ref="N54:O54"/>
    <mergeCell ref="P54:Q54"/>
    <mergeCell ref="R54:S54"/>
    <mergeCell ref="T54:U54"/>
    <mergeCell ref="X54:Y54"/>
    <mergeCell ref="Z54:AA54"/>
    <mergeCell ref="AB54:AC54"/>
    <mergeCell ref="AD54:AE54"/>
    <mergeCell ref="AH54:AI54"/>
    <mergeCell ref="AK54:AL54"/>
    <mergeCell ref="AM54:AN54"/>
    <mergeCell ref="AO54:AP54"/>
    <mergeCell ref="AQ54:AR54"/>
    <mergeCell ref="A55:B55"/>
    <mergeCell ref="C55:D55"/>
    <mergeCell ref="E55:F55"/>
    <mergeCell ref="G55:H55"/>
    <mergeCell ref="K55:L55"/>
    <mergeCell ref="N55:O55"/>
    <mergeCell ref="P55:Q55"/>
    <mergeCell ref="R55:S55"/>
    <mergeCell ref="T55:U55"/>
    <mergeCell ref="X55:Y55"/>
    <mergeCell ref="Z55:AA55"/>
    <mergeCell ref="AB55:AC55"/>
    <mergeCell ref="AD55:AE55"/>
    <mergeCell ref="AH55:AI55"/>
    <mergeCell ref="AK55:AL55"/>
    <mergeCell ref="AM55:AN55"/>
    <mergeCell ref="AO55:AP55"/>
    <mergeCell ref="AQ55:AR55"/>
    <mergeCell ref="A56:B56"/>
    <mergeCell ref="C56:D56"/>
    <mergeCell ref="E56:F56"/>
    <mergeCell ref="G56:H56"/>
    <mergeCell ref="K56:L56"/>
    <mergeCell ref="N56:O56"/>
    <mergeCell ref="P56:Q56"/>
    <mergeCell ref="R56:S56"/>
    <mergeCell ref="T56:U56"/>
    <mergeCell ref="X56:Y56"/>
    <mergeCell ref="Z56:AA56"/>
    <mergeCell ref="AB56:AC56"/>
    <mergeCell ref="AD56:AE56"/>
    <mergeCell ref="AH56:AI56"/>
    <mergeCell ref="AK56:AL56"/>
    <mergeCell ref="AM56:AN56"/>
    <mergeCell ref="AO56:AP56"/>
    <mergeCell ref="AQ56:AR56"/>
    <mergeCell ref="A57:B57"/>
    <mergeCell ref="C57:D57"/>
    <mergeCell ref="E57:F57"/>
    <mergeCell ref="G57:H57"/>
    <mergeCell ref="K57:L57"/>
    <mergeCell ref="N57:O57"/>
    <mergeCell ref="P57:Q57"/>
    <mergeCell ref="R57:S57"/>
    <mergeCell ref="T57:U57"/>
    <mergeCell ref="X57:Y57"/>
    <mergeCell ref="Z57:AA57"/>
    <mergeCell ref="AB57:AC57"/>
    <mergeCell ref="AD57:AE57"/>
    <mergeCell ref="AH57:AI57"/>
    <mergeCell ref="AK57:AL57"/>
    <mergeCell ref="AM57:AN57"/>
    <mergeCell ref="AO57:AP57"/>
    <mergeCell ref="AQ57:AR57"/>
    <mergeCell ref="A58:B58"/>
    <mergeCell ref="C58:D58"/>
    <mergeCell ref="E58:F58"/>
    <mergeCell ref="G58:H58"/>
    <mergeCell ref="K58:L58"/>
    <mergeCell ref="N58:O58"/>
    <mergeCell ref="P58:Q58"/>
    <mergeCell ref="R58:S58"/>
    <mergeCell ref="T58:U58"/>
    <mergeCell ref="X58:Y58"/>
    <mergeCell ref="Z58:AA58"/>
    <mergeCell ref="AB58:AC58"/>
    <mergeCell ref="AD58:AE58"/>
    <mergeCell ref="AH58:AI58"/>
    <mergeCell ref="AK58:AL58"/>
    <mergeCell ref="AM58:AN58"/>
    <mergeCell ref="AO58:AP58"/>
    <mergeCell ref="AQ58:AR58"/>
    <mergeCell ref="A59:B59"/>
    <mergeCell ref="C59:D59"/>
    <mergeCell ref="E59:F59"/>
    <mergeCell ref="G59:H59"/>
    <mergeCell ref="K59:L59"/>
    <mergeCell ref="N59:O59"/>
    <mergeCell ref="P59:Q59"/>
    <mergeCell ref="R59:S59"/>
    <mergeCell ref="T59:U59"/>
    <mergeCell ref="X59:Y59"/>
    <mergeCell ref="Z59:AA59"/>
    <mergeCell ref="AB59:AC59"/>
    <mergeCell ref="AD59:AE59"/>
    <mergeCell ref="AH59:AI59"/>
    <mergeCell ref="AK59:AL59"/>
    <mergeCell ref="AM59:AN59"/>
    <mergeCell ref="AO59:AP59"/>
    <mergeCell ref="AQ59:AR59"/>
    <mergeCell ref="A60:B60"/>
    <mergeCell ref="C60:D60"/>
    <mergeCell ref="E60:F60"/>
    <mergeCell ref="G60:H60"/>
    <mergeCell ref="K60:L60"/>
    <mergeCell ref="N60:O60"/>
    <mergeCell ref="P60:Q60"/>
    <mergeCell ref="R60:S60"/>
    <mergeCell ref="T60:U60"/>
    <mergeCell ref="X60:Y60"/>
    <mergeCell ref="Z60:AA60"/>
    <mergeCell ref="AB60:AC60"/>
    <mergeCell ref="AD60:AE60"/>
    <mergeCell ref="AH60:AI60"/>
    <mergeCell ref="AK60:AL60"/>
    <mergeCell ref="AM60:AN60"/>
    <mergeCell ref="AO60:AP60"/>
    <mergeCell ref="AQ60:AR60"/>
    <mergeCell ref="A61:B61"/>
    <mergeCell ref="C61:D61"/>
    <mergeCell ref="E61:F61"/>
    <mergeCell ref="G61:H61"/>
    <mergeCell ref="K61:L61"/>
    <mergeCell ref="N61:O61"/>
    <mergeCell ref="P61:Q61"/>
    <mergeCell ref="R61:S61"/>
    <mergeCell ref="T61:U61"/>
    <mergeCell ref="X61:Y61"/>
    <mergeCell ref="Z61:AA61"/>
    <mergeCell ref="AB61:AC61"/>
    <mergeCell ref="AD61:AE61"/>
    <mergeCell ref="AH61:AI61"/>
    <mergeCell ref="AK61:AL61"/>
    <mergeCell ref="AM61:AN61"/>
    <mergeCell ref="AO61:AP61"/>
    <mergeCell ref="AQ61:AR61"/>
    <mergeCell ref="A62:B62"/>
    <mergeCell ref="C62:D62"/>
    <mergeCell ref="E62:F62"/>
    <mergeCell ref="G62:H62"/>
    <mergeCell ref="K62:L62"/>
    <mergeCell ref="N62:O62"/>
    <mergeCell ref="P62:Q62"/>
    <mergeCell ref="R62:S62"/>
    <mergeCell ref="T62:U62"/>
    <mergeCell ref="X62:Y62"/>
    <mergeCell ref="Z62:AA62"/>
    <mergeCell ref="AB62:AC62"/>
    <mergeCell ref="AD62:AE62"/>
    <mergeCell ref="AH62:AI62"/>
    <mergeCell ref="AK62:AL62"/>
    <mergeCell ref="AM62:AN62"/>
    <mergeCell ref="AO62:AP62"/>
    <mergeCell ref="AQ62:AR62"/>
    <mergeCell ref="A63:B63"/>
    <mergeCell ref="C63:D63"/>
    <mergeCell ref="E63:F63"/>
    <mergeCell ref="G63:H63"/>
    <mergeCell ref="K63:L63"/>
    <mergeCell ref="N63:O63"/>
    <mergeCell ref="P63:Q63"/>
    <mergeCell ref="R63:S63"/>
    <mergeCell ref="T63:U63"/>
    <mergeCell ref="X63:Y63"/>
    <mergeCell ref="Z63:AA63"/>
    <mergeCell ref="AB63:AC63"/>
    <mergeCell ref="AD63:AE63"/>
    <mergeCell ref="AH63:AI63"/>
    <mergeCell ref="AK63:AL63"/>
    <mergeCell ref="AM63:AN63"/>
    <mergeCell ref="AO63:AP63"/>
    <mergeCell ref="AQ63:AR63"/>
    <mergeCell ref="A64:B64"/>
    <mergeCell ref="C64:D64"/>
    <mergeCell ref="E64:F64"/>
    <mergeCell ref="G64:H64"/>
    <mergeCell ref="K64:L64"/>
    <mergeCell ref="N64:O64"/>
    <mergeCell ref="P64:Q64"/>
    <mergeCell ref="R64:S64"/>
    <mergeCell ref="T64:U64"/>
    <mergeCell ref="X64:Y64"/>
    <mergeCell ref="Z64:AA64"/>
    <mergeCell ref="AB64:AC64"/>
    <mergeCell ref="AD64:AE64"/>
    <mergeCell ref="AH64:AI64"/>
    <mergeCell ref="AK64:AL64"/>
    <mergeCell ref="AM64:AN64"/>
    <mergeCell ref="AO64:AP64"/>
    <mergeCell ref="AQ64:AR64"/>
    <mergeCell ref="A65:B65"/>
    <mergeCell ref="C65:D65"/>
    <mergeCell ref="E65:F65"/>
    <mergeCell ref="G65:H65"/>
    <mergeCell ref="K65:L65"/>
    <mergeCell ref="N65:O65"/>
    <mergeCell ref="P65:Q65"/>
    <mergeCell ref="R65:S65"/>
    <mergeCell ref="T65:U65"/>
    <mergeCell ref="X65:Y65"/>
    <mergeCell ref="Z65:AA65"/>
    <mergeCell ref="AB65:AC65"/>
    <mergeCell ref="AD65:AE65"/>
    <mergeCell ref="AH65:AI65"/>
    <mergeCell ref="AK65:AL65"/>
    <mergeCell ref="AM65:AN65"/>
    <mergeCell ref="AO65:AP65"/>
    <mergeCell ref="AQ65:AR65"/>
    <mergeCell ref="A66:B66"/>
    <mergeCell ref="C66:D66"/>
    <mergeCell ref="E66:F66"/>
    <mergeCell ref="G66:H66"/>
    <mergeCell ref="K66:L66"/>
    <mergeCell ref="N66:O66"/>
    <mergeCell ref="P66:Q66"/>
    <mergeCell ref="R66:S66"/>
    <mergeCell ref="T66:U66"/>
    <mergeCell ref="X66:Y66"/>
    <mergeCell ref="Z66:AA66"/>
    <mergeCell ref="AB66:AC66"/>
    <mergeCell ref="AD66:AE66"/>
    <mergeCell ref="AH66:AI66"/>
    <mergeCell ref="AK66:AL66"/>
    <mergeCell ref="AM66:AN66"/>
    <mergeCell ref="AO66:AP66"/>
    <mergeCell ref="AQ66:AR66"/>
    <mergeCell ref="A67:B67"/>
    <mergeCell ref="C67:D67"/>
    <mergeCell ref="E67:F67"/>
    <mergeCell ref="G67:H67"/>
    <mergeCell ref="K67:L67"/>
    <mergeCell ref="N67:O67"/>
    <mergeCell ref="P67:Q67"/>
    <mergeCell ref="R67:S67"/>
    <mergeCell ref="T67:U67"/>
    <mergeCell ref="X67:Y67"/>
    <mergeCell ref="Z67:AA67"/>
    <mergeCell ref="AB67:AC67"/>
    <mergeCell ref="AD67:AE67"/>
    <mergeCell ref="AH67:AI67"/>
    <mergeCell ref="AK67:AL67"/>
    <mergeCell ref="AM67:AN67"/>
    <mergeCell ref="AO67:AP67"/>
    <mergeCell ref="AQ67:AR67"/>
    <mergeCell ref="A68:B68"/>
    <mergeCell ref="C68:D68"/>
    <mergeCell ref="E68:F68"/>
    <mergeCell ref="G68:H68"/>
    <mergeCell ref="K68:L68"/>
    <mergeCell ref="N68:O68"/>
    <mergeCell ref="P68:Q68"/>
    <mergeCell ref="R68:S68"/>
    <mergeCell ref="T68:U68"/>
    <mergeCell ref="X68:Y68"/>
    <mergeCell ref="Z68:AA68"/>
    <mergeCell ref="AB68:AC68"/>
    <mergeCell ref="AD68:AE68"/>
    <mergeCell ref="AH68:AI68"/>
    <mergeCell ref="AK68:AL68"/>
    <mergeCell ref="AM68:AN68"/>
    <mergeCell ref="AO68:AP68"/>
    <mergeCell ref="AQ68:AR68"/>
    <mergeCell ref="A69:B69"/>
    <mergeCell ref="C69:D69"/>
    <mergeCell ref="E69:F69"/>
    <mergeCell ref="G69:H69"/>
    <mergeCell ref="K69:L69"/>
    <mergeCell ref="N69:O69"/>
    <mergeCell ref="P69:Q69"/>
    <mergeCell ref="R69:S69"/>
    <mergeCell ref="T69:U69"/>
    <mergeCell ref="X69:Y69"/>
    <mergeCell ref="Z69:AA69"/>
    <mergeCell ref="AB69:AC69"/>
    <mergeCell ref="AD69:AE69"/>
    <mergeCell ref="AH69:AI69"/>
    <mergeCell ref="AK69:AL69"/>
    <mergeCell ref="AM69:AN69"/>
    <mergeCell ref="AO69:AP69"/>
    <mergeCell ref="AQ69:AR69"/>
    <mergeCell ref="A70:B70"/>
    <mergeCell ref="C70:D70"/>
    <mergeCell ref="E70:F70"/>
    <mergeCell ref="G70:H70"/>
    <mergeCell ref="K70:L70"/>
    <mergeCell ref="N70:O70"/>
    <mergeCell ref="P70:Q70"/>
    <mergeCell ref="R70:S70"/>
    <mergeCell ref="T70:U70"/>
    <mergeCell ref="X70:Y70"/>
    <mergeCell ref="Z70:AA70"/>
    <mergeCell ref="AB70:AC70"/>
    <mergeCell ref="AD70:AE70"/>
    <mergeCell ref="AH70:AI70"/>
    <mergeCell ref="AK70:AL70"/>
    <mergeCell ref="AM70:AN70"/>
    <mergeCell ref="AO70:AP70"/>
    <mergeCell ref="AQ70:AR70"/>
    <mergeCell ref="A71:B71"/>
    <mergeCell ref="C71:D71"/>
    <mergeCell ref="E71:F71"/>
    <mergeCell ref="G71:H71"/>
    <mergeCell ref="K71:L71"/>
    <mergeCell ref="N71:O71"/>
    <mergeCell ref="P71:Q71"/>
    <mergeCell ref="R71:S71"/>
    <mergeCell ref="T71:U71"/>
    <mergeCell ref="X71:Y71"/>
    <mergeCell ref="Z71:AA71"/>
    <mergeCell ref="AB71:AC71"/>
    <mergeCell ref="AD71:AE71"/>
    <mergeCell ref="AH71:AI71"/>
    <mergeCell ref="AK71:AL71"/>
    <mergeCell ref="AM71:AN71"/>
    <mergeCell ref="AO71:AP71"/>
    <mergeCell ref="AQ71:AR71"/>
    <mergeCell ref="A72:B72"/>
    <mergeCell ref="C72:D72"/>
    <mergeCell ref="E72:F72"/>
    <mergeCell ref="G72:H72"/>
    <mergeCell ref="K72:L72"/>
    <mergeCell ref="N72:O72"/>
    <mergeCell ref="P72:Q72"/>
    <mergeCell ref="R72:S72"/>
    <mergeCell ref="T72:U72"/>
    <mergeCell ref="X72:Y72"/>
    <mergeCell ref="Z72:AA72"/>
    <mergeCell ref="AB72:AC72"/>
    <mergeCell ref="AD72:AE72"/>
    <mergeCell ref="AH72:AI72"/>
    <mergeCell ref="AK72:AL72"/>
    <mergeCell ref="AM72:AN72"/>
    <mergeCell ref="AO72:AP72"/>
    <mergeCell ref="AQ72:AR72"/>
    <mergeCell ref="A73:B73"/>
    <mergeCell ref="C73:D73"/>
    <mergeCell ref="E73:F73"/>
    <mergeCell ref="G73:H73"/>
    <mergeCell ref="K73:L73"/>
    <mergeCell ref="N73:O73"/>
    <mergeCell ref="P73:Q73"/>
    <mergeCell ref="R73:S73"/>
    <mergeCell ref="T73:U73"/>
    <mergeCell ref="X73:Y73"/>
    <mergeCell ref="Z73:AA73"/>
    <mergeCell ref="AB73:AC73"/>
    <mergeCell ref="AD73:AE73"/>
    <mergeCell ref="AH73:AI73"/>
    <mergeCell ref="AK73:AL73"/>
    <mergeCell ref="AM73:AN73"/>
    <mergeCell ref="AO73:AP73"/>
    <mergeCell ref="AQ73:AR73"/>
    <mergeCell ref="A74:B74"/>
    <mergeCell ref="C74:D74"/>
    <mergeCell ref="E74:F74"/>
    <mergeCell ref="G74:H74"/>
    <mergeCell ref="K74:L74"/>
    <mergeCell ref="N74:O74"/>
    <mergeCell ref="P74:Q74"/>
    <mergeCell ref="R74:S74"/>
    <mergeCell ref="T74:U74"/>
    <mergeCell ref="X74:Y74"/>
    <mergeCell ref="Z74:AA74"/>
    <mergeCell ref="AB74:AC74"/>
    <mergeCell ref="AD74:AE74"/>
    <mergeCell ref="AH74:AI74"/>
    <mergeCell ref="AK74:AL74"/>
    <mergeCell ref="AM74:AN74"/>
    <mergeCell ref="AO74:AP74"/>
    <mergeCell ref="AQ74:AR74"/>
    <mergeCell ref="A75:B75"/>
    <mergeCell ref="C75:D75"/>
    <mergeCell ref="E75:F75"/>
    <mergeCell ref="G75:H75"/>
    <mergeCell ref="K75:L75"/>
    <mergeCell ref="N75:O75"/>
    <mergeCell ref="P75:Q75"/>
    <mergeCell ref="R75:S75"/>
    <mergeCell ref="T75:U75"/>
    <mergeCell ref="X75:Y75"/>
    <mergeCell ref="Z75:AA75"/>
    <mergeCell ref="AB75:AC75"/>
    <mergeCell ref="AD75:AE75"/>
    <mergeCell ref="AH75:AI75"/>
    <mergeCell ref="AK75:AL75"/>
    <mergeCell ref="AM75:AN75"/>
    <mergeCell ref="AO75:AP75"/>
    <mergeCell ref="AQ75:AR75"/>
    <mergeCell ref="AH34:AI34"/>
    <mergeCell ref="AK34:AL34"/>
    <mergeCell ref="AM34:AN34"/>
    <mergeCell ref="AO34:AP34"/>
    <mergeCell ref="AQ34:AR34"/>
    <mergeCell ref="AH20:AI20"/>
    <mergeCell ref="AK20:AL20"/>
    <mergeCell ref="AM20:AN20"/>
    <mergeCell ref="AO20:AP20"/>
    <mergeCell ref="AQ20:AR20"/>
  </mergeCells>
  <printOptions/>
  <pageMargins left="0.75" right="0.75" top="1" bottom="1" header="0.5" footer="0.5"/>
  <pageSetup horizontalDpi="600" verticalDpi="600" orientation="landscape" paperSize="17" scale="6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S75"/>
  <sheetViews>
    <sheetView zoomScale="60" zoomScaleNormal="60" zoomScalePageLayoutView="0" workbookViewId="0" topLeftCell="A1">
      <pane ySplit="18" topLeftCell="A25" activePane="bottomLeft" state="frozen"/>
      <selection pane="topLeft" activeCell="A1" sqref="A1"/>
      <selection pane="bottomLeft" activeCell="AG34" activeCellId="3" sqref="AG75 AG64 AG71 AG34"/>
    </sheetView>
  </sheetViews>
  <sheetFormatPr defaultColWidth="9.140625" defaultRowHeight="12.75"/>
  <cols>
    <col min="1" max="2" width="5.28125" style="0" customWidth="1"/>
    <col min="3" max="4" width="4.28125" style="0" customWidth="1"/>
    <col min="5" max="6" width="5.28125" style="0" customWidth="1"/>
    <col min="7" max="8" width="4.28125" style="0" customWidth="1"/>
    <col min="9" max="9" width="8.7109375" style="0" customWidth="1"/>
    <col min="10" max="10" width="13.7109375" style="0" customWidth="1"/>
    <col min="11" max="12" width="4.28125" style="0" customWidth="1"/>
    <col min="13" max="13" width="8.7109375" style="0" customWidth="1"/>
    <col min="14" max="15" width="4.28125" style="0" customWidth="1"/>
    <col min="16" max="17" width="5.28125" style="0" customWidth="1"/>
    <col min="18" max="19" width="4.28125" style="0" customWidth="1"/>
    <col min="20" max="21" width="5.28125" style="0" customWidth="1"/>
    <col min="22" max="22" width="11.7109375" style="0" customWidth="1"/>
    <col min="23" max="23" width="8.8515625" style="0" customWidth="1"/>
    <col min="24" max="25" width="5.28125" style="0" customWidth="1"/>
    <col min="26" max="27" width="4.28125" style="0" customWidth="1"/>
    <col min="28" max="29" width="5.28125" style="0" customWidth="1"/>
    <col min="30" max="31" width="4.28125" style="0" customWidth="1"/>
    <col min="32" max="32" width="8.7109375" style="0" customWidth="1"/>
    <col min="33" max="33" width="13.7109375" style="0" customWidth="1"/>
    <col min="34" max="35" width="4.28125" style="0" customWidth="1"/>
    <col min="36" max="36" width="8.7109375" style="0" customWidth="1"/>
    <col min="37" max="38" width="4.28125" style="0" customWidth="1"/>
    <col min="39" max="40" width="5.28125" style="0" customWidth="1"/>
    <col min="41" max="42" width="4.28125" style="0" customWidth="1"/>
    <col min="43" max="44" width="5.28125" style="0" customWidth="1"/>
    <col min="45" max="45" width="11.421875" style="0" customWidth="1"/>
    <col min="46" max="46" width="5.7109375" style="0" customWidth="1"/>
  </cols>
  <sheetData>
    <row r="1" spans="1:45" ht="12.75" customHeight="1">
      <c r="A1" s="254" t="s">
        <v>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305"/>
      <c r="W1" s="1"/>
      <c r="X1" s="393" t="s">
        <v>1</v>
      </c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6"/>
    </row>
    <row r="2" spans="1:45" ht="12.75" customHeight="1">
      <c r="A2" s="257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306"/>
      <c r="W2" s="2"/>
      <c r="X2" s="394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9"/>
    </row>
    <row r="3" spans="1:45" ht="12.75" customHeight="1" thickBot="1">
      <c r="A3" s="257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306"/>
      <c r="W3" s="2"/>
      <c r="X3" s="394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9"/>
    </row>
    <row r="4" spans="1:45" ht="12.75" customHeight="1">
      <c r="A4" s="307"/>
      <c r="B4" s="308"/>
      <c r="C4" s="310"/>
      <c r="D4" s="311"/>
      <c r="E4" s="381" t="s">
        <v>53</v>
      </c>
      <c r="F4" s="382"/>
      <c r="G4" s="382"/>
      <c r="H4" s="382"/>
      <c r="I4" s="382"/>
      <c r="J4" s="382"/>
      <c r="K4" s="383"/>
      <c r="L4" s="381" t="s">
        <v>54</v>
      </c>
      <c r="M4" s="382"/>
      <c r="N4" s="382"/>
      <c r="O4" s="382"/>
      <c r="P4" s="382"/>
      <c r="Q4" s="382"/>
      <c r="R4" s="382"/>
      <c r="S4" s="383"/>
      <c r="T4" s="315"/>
      <c r="U4" s="262"/>
      <c r="V4" s="316"/>
      <c r="W4" s="2"/>
      <c r="X4" s="315"/>
      <c r="Y4" s="262"/>
      <c r="Z4" s="262"/>
      <c r="AA4" s="316"/>
      <c r="AB4" s="381" t="s">
        <v>116</v>
      </c>
      <c r="AC4" s="382"/>
      <c r="AD4" s="382"/>
      <c r="AE4" s="382"/>
      <c r="AF4" s="382"/>
      <c r="AG4" s="382"/>
      <c r="AH4" s="383"/>
      <c r="AI4" s="381" t="s">
        <v>55</v>
      </c>
      <c r="AJ4" s="382"/>
      <c r="AK4" s="382"/>
      <c r="AL4" s="382"/>
      <c r="AM4" s="382"/>
      <c r="AN4" s="382"/>
      <c r="AO4" s="382"/>
      <c r="AP4" s="383"/>
      <c r="AQ4" s="315"/>
      <c r="AR4" s="262"/>
      <c r="AS4" s="395"/>
    </row>
    <row r="5" spans="1:45" ht="12.75" customHeight="1" thickBot="1">
      <c r="A5" s="309"/>
      <c r="B5" s="308"/>
      <c r="C5" s="310"/>
      <c r="D5" s="311"/>
      <c r="E5" s="384"/>
      <c r="F5" s="375"/>
      <c r="G5" s="375"/>
      <c r="H5" s="375"/>
      <c r="I5" s="375"/>
      <c r="J5" s="375"/>
      <c r="K5" s="385"/>
      <c r="L5" s="384"/>
      <c r="M5" s="375"/>
      <c r="N5" s="375"/>
      <c r="O5" s="375"/>
      <c r="P5" s="375"/>
      <c r="Q5" s="375"/>
      <c r="R5" s="375"/>
      <c r="S5" s="385"/>
      <c r="T5" s="315"/>
      <c r="U5" s="262"/>
      <c r="V5" s="316"/>
      <c r="W5" s="2"/>
      <c r="X5" s="315"/>
      <c r="Y5" s="262"/>
      <c r="Z5" s="262"/>
      <c r="AA5" s="316"/>
      <c r="AB5" s="384"/>
      <c r="AC5" s="375"/>
      <c r="AD5" s="375"/>
      <c r="AE5" s="375"/>
      <c r="AF5" s="375"/>
      <c r="AG5" s="375"/>
      <c r="AH5" s="385"/>
      <c r="AI5" s="384"/>
      <c r="AJ5" s="375"/>
      <c r="AK5" s="375"/>
      <c r="AL5" s="375"/>
      <c r="AM5" s="375"/>
      <c r="AN5" s="375"/>
      <c r="AO5" s="375"/>
      <c r="AP5" s="385"/>
      <c r="AQ5" s="315"/>
      <c r="AR5" s="262"/>
      <c r="AS5" s="395"/>
    </row>
    <row r="6" spans="1:45" ht="12.75" customHeight="1" thickBot="1">
      <c r="A6" s="299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1"/>
      <c r="W6" s="2"/>
      <c r="X6" s="396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97"/>
    </row>
    <row r="7" spans="1:45" ht="12.75" customHeight="1">
      <c r="A7" s="302" t="s">
        <v>2</v>
      </c>
      <c r="B7" s="303"/>
      <c r="C7" s="303"/>
      <c r="D7" s="303"/>
      <c r="E7" s="303"/>
      <c r="F7" s="303"/>
      <c r="G7" s="303"/>
      <c r="H7" s="303"/>
      <c r="I7" s="298"/>
      <c r="J7" s="317" t="s">
        <v>3</v>
      </c>
      <c r="K7" s="318"/>
      <c r="L7" s="319"/>
      <c r="M7" s="297" t="s">
        <v>5</v>
      </c>
      <c r="N7" s="303"/>
      <c r="O7" s="303"/>
      <c r="P7" s="303"/>
      <c r="Q7" s="303"/>
      <c r="R7" s="303"/>
      <c r="S7" s="303"/>
      <c r="T7" s="303"/>
      <c r="U7" s="298"/>
      <c r="V7" s="228" t="s">
        <v>0</v>
      </c>
      <c r="W7" s="2"/>
      <c r="X7" s="297" t="s">
        <v>2</v>
      </c>
      <c r="Y7" s="303"/>
      <c r="Z7" s="303"/>
      <c r="AA7" s="303"/>
      <c r="AB7" s="303"/>
      <c r="AC7" s="303"/>
      <c r="AD7" s="303"/>
      <c r="AE7" s="303"/>
      <c r="AF7" s="298"/>
      <c r="AG7" s="317" t="s">
        <v>3</v>
      </c>
      <c r="AH7" s="318"/>
      <c r="AI7" s="319"/>
      <c r="AJ7" s="297" t="s">
        <v>5</v>
      </c>
      <c r="AK7" s="303"/>
      <c r="AL7" s="303"/>
      <c r="AM7" s="303"/>
      <c r="AN7" s="303"/>
      <c r="AO7" s="303"/>
      <c r="AP7" s="303"/>
      <c r="AQ7" s="303"/>
      <c r="AR7" s="298"/>
      <c r="AS7" s="398" t="s">
        <v>0</v>
      </c>
    </row>
    <row r="8" spans="1:45" ht="12.75" customHeight="1" thickBot="1">
      <c r="A8" s="304"/>
      <c r="B8" s="235"/>
      <c r="C8" s="235"/>
      <c r="D8" s="235"/>
      <c r="E8" s="235"/>
      <c r="F8" s="235"/>
      <c r="G8" s="235"/>
      <c r="H8" s="235"/>
      <c r="I8" s="236"/>
      <c r="J8" s="234" t="s">
        <v>4</v>
      </c>
      <c r="K8" s="235"/>
      <c r="L8" s="236"/>
      <c r="M8" s="237"/>
      <c r="N8" s="238"/>
      <c r="O8" s="238"/>
      <c r="P8" s="238"/>
      <c r="Q8" s="238"/>
      <c r="R8" s="238"/>
      <c r="S8" s="238"/>
      <c r="T8" s="238"/>
      <c r="U8" s="239"/>
      <c r="V8" s="229"/>
      <c r="W8" s="2"/>
      <c r="X8" s="234"/>
      <c r="Y8" s="235"/>
      <c r="Z8" s="235"/>
      <c r="AA8" s="235"/>
      <c r="AB8" s="235"/>
      <c r="AC8" s="235"/>
      <c r="AD8" s="235"/>
      <c r="AE8" s="235"/>
      <c r="AF8" s="236"/>
      <c r="AG8" s="234" t="s">
        <v>4</v>
      </c>
      <c r="AH8" s="235"/>
      <c r="AI8" s="236"/>
      <c r="AJ8" s="237"/>
      <c r="AK8" s="238"/>
      <c r="AL8" s="238"/>
      <c r="AM8" s="238"/>
      <c r="AN8" s="238"/>
      <c r="AO8" s="238"/>
      <c r="AP8" s="238"/>
      <c r="AQ8" s="238"/>
      <c r="AR8" s="239"/>
      <c r="AS8" s="399"/>
    </row>
    <row r="9" spans="1:45" ht="12.75" customHeight="1">
      <c r="A9" s="323" t="s">
        <v>6</v>
      </c>
      <c r="B9" s="216" t="s">
        <v>7</v>
      </c>
      <c r="C9" s="323" t="s">
        <v>8</v>
      </c>
      <c r="D9" s="216" t="s">
        <v>9</v>
      </c>
      <c r="E9" s="323" t="s">
        <v>7</v>
      </c>
      <c r="F9" s="216" t="s">
        <v>10</v>
      </c>
      <c r="G9" s="323" t="s">
        <v>11</v>
      </c>
      <c r="H9" s="216" t="s">
        <v>12</v>
      </c>
      <c r="I9" s="219" t="s">
        <v>13</v>
      </c>
      <c r="J9" s="219" t="s">
        <v>14</v>
      </c>
      <c r="K9" s="222" t="s">
        <v>15</v>
      </c>
      <c r="L9" s="216" t="s">
        <v>16</v>
      </c>
      <c r="M9" s="219" t="s">
        <v>13</v>
      </c>
      <c r="N9" s="225" t="s">
        <v>11</v>
      </c>
      <c r="O9" s="216" t="s">
        <v>12</v>
      </c>
      <c r="P9" s="225" t="s">
        <v>7</v>
      </c>
      <c r="Q9" s="216" t="s">
        <v>10</v>
      </c>
      <c r="R9" s="225" t="s">
        <v>8</v>
      </c>
      <c r="S9" s="216" t="s">
        <v>9</v>
      </c>
      <c r="T9" s="225" t="s">
        <v>6</v>
      </c>
      <c r="U9" s="216" t="s">
        <v>7</v>
      </c>
      <c r="V9" s="229"/>
      <c r="W9" s="2"/>
      <c r="X9" s="222" t="s">
        <v>6</v>
      </c>
      <c r="Y9" s="216" t="s">
        <v>7</v>
      </c>
      <c r="Z9" s="225" t="s">
        <v>8</v>
      </c>
      <c r="AA9" s="216" t="s">
        <v>9</v>
      </c>
      <c r="AB9" s="225" t="s">
        <v>7</v>
      </c>
      <c r="AC9" s="216" t="s">
        <v>10</v>
      </c>
      <c r="AD9" s="225" t="s">
        <v>11</v>
      </c>
      <c r="AE9" s="216" t="s">
        <v>12</v>
      </c>
      <c r="AF9" s="219" t="s">
        <v>13</v>
      </c>
      <c r="AG9" s="219" t="s">
        <v>14</v>
      </c>
      <c r="AH9" s="222" t="s">
        <v>15</v>
      </c>
      <c r="AI9" s="216" t="s">
        <v>16</v>
      </c>
      <c r="AJ9" s="219" t="s">
        <v>13</v>
      </c>
      <c r="AK9" s="225" t="s">
        <v>11</v>
      </c>
      <c r="AL9" s="216" t="s">
        <v>12</v>
      </c>
      <c r="AM9" s="225" t="s">
        <v>7</v>
      </c>
      <c r="AN9" s="216" t="s">
        <v>10</v>
      </c>
      <c r="AO9" s="225" t="s">
        <v>8</v>
      </c>
      <c r="AP9" s="216" t="s">
        <v>9</v>
      </c>
      <c r="AQ9" s="225" t="s">
        <v>6</v>
      </c>
      <c r="AR9" s="216" t="s">
        <v>7</v>
      </c>
      <c r="AS9" s="399"/>
    </row>
    <row r="10" spans="1:45" ht="12.75" customHeight="1">
      <c r="A10" s="324"/>
      <c r="B10" s="217"/>
      <c r="C10" s="324"/>
      <c r="D10" s="217"/>
      <c r="E10" s="324"/>
      <c r="F10" s="217"/>
      <c r="G10" s="324"/>
      <c r="H10" s="217"/>
      <c r="I10" s="220"/>
      <c r="J10" s="220"/>
      <c r="K10" s="223"/>
      <c r="L10" s="217"/>
      <c r="M10" s="220"/>
      <c r="N10" s="226"/>
      <c r="O10" s="217"/>
      <c r="P10" s="226"/>
      <c r="Q10" s="217"/>
      <c r="R10" s="226"/>
      <c r="S10" s="217"/>
      <c r="T10" s="226"/>
      <c r="U10" s="217"/>
      <c r="V10" s="229"/>
      <c r="W10" s="2"/>
      <c r="X10" s="223"/>
      <c r="Y10" s="217"/>
      <c r="Z10" s="226"/>
      <c r="AA10" s="217"/>
      <c r="AB10" s="226"/>
      <c r="AC10" s="217"/>
      <c r="AD10" s="226"/>
      <c r="AE10" s="217"/>
      <c r="AF10" s="220"/>
      <c r="AG10" s="220"/>
      <c r="AH10" s="223"/>
      <c r="AI10" s="217"/>
      <c r="AJ10" s="220"/>
      <c r="AK10" s="226"/>
      <c r="AL10" s="217"/>
      <c r="AM10" s="226"/>
      <c r="AN10" s="217"/>
      <c r="AO10" s="226"/>
      <c r="AP10" s="217"/>
      <c r="AQ10" s="226"/>
      <c r="AR10" s="217"/>
      <c r="AS10" s="399"/>
    </row>
    <row r="11" spans="1:45" ht="12.75" customHeight="1">
      <c r="A11" s="324"/>
      <c r="B11" s="217"/>
      <c r="C11" s="324"/>
      <c r="D11" s="217"/>
      <c r="E11" s="324"/>
      <c r="F11" s="217"/>
      <c r="G11" s="324"/>
      <c r="H11" s="217"/>
      <c r="I11" s="220"/>
      <c r="J11" s="220"/>
      <c r="K11" s="223"/>
      <c r="L11" s="217"/>
      <c r="M11" s="220"/>
      <c r="N11" s="226"/>
      <c r="O11" s="217"/>
      <c r="P11" s="226"/>
      <c r="Q11" s="217"/>
      <c r="R11" s="226"/>
      <c r="S11" s="217"/>
      <c r="T11" s="226"/>
      <c r="U11" s="217"/>
      <c r="V11" s="229"/>
      <c r="W11" s="2"/>
      <c r="X11" s="223"/>
      <c r="Y11" s="217"/>
      <c r="Z11" s="226"/>
      <c r="AA11" s="217"/>
      <c r="AB11" s="226"/>
      <c r="AC11" s="217"/>
      <c r="AD11" s="226"/>
      <c r="AE11" s="217"/>
      <c r="AF11" s="220"/>
      <c r="AG11" s="220"/>
      <c r="AH11" s="223"/>
      <c r="AI11" s="217"/>
      <c r="AJ11" s="220"/>
      <c r="AK11" s="226"/>
      <c r="AL11" s="217"/>
      <c r="AM11" s="226"/>
      <c r="AN11" s="217"/>
      <c r="AO11" s="226"/>
      <c r="AP11" s="217"/>
      <c r="AQ11" s="226"/>
      <c r="AR11" s="217"/>
      <c r="AS11" s="399"/>
    </row>
    <row r="12" spans="1:45" ht="12.75" customHeight="1">
      <c r="A12" s="324"/>
      <c r="B12" s="217"/>
      <c r="C12" s="324"/>
      <c r="D12" s="217"/>
      <c r="E12" s="324"/>
      <c r="F12" s="217"/>
      <c r="G12" s="324"/>
      <c r="H12" s="217"/>
      <c r="I12" s="220"/>
      <c r="J12" s="220"/>
      <c r="K12" s="223"/>
      <c r="L12" s="217"/>
      <c r="M12" s="220"/>
      <c r="N12" s="226"/>
      <c r="O12" s="217"/>
      <c r="P12" s="226"/>
      <c r="Q12" s="217"/>
      <c r="R12" s="226"/>
      <c r="S12" s="217"/>
      <c r="T12" s="226"/>
      <c r="U12" s="217"/>
      <c r="V12" s="229"/>
      <c r="W12" s="2"/>
      <c r="X12" s="223"/>
      <c r="Y12" s="217"/>
      <c r="Z12" s="226"/>
      <c r="AA12" s="217"/>
      <c r="AB12" s="226"/>
      <c r="AC12" s="217"/>
      <c r="AD12" s="226"/>
      <c r="AE12" s="217"/>
      <c r="AF12" s="220"/>
      <c r="AG12" s="220"/>
      <c r="AH12" s="223"/>
      <c r="AI12" s="217"/>
      <c r="AJ12" s="220"/>
      <c r="AK12" s="226"/>
      <c r="AL12" s="217"/>
      <c r="AM12" s="226"/>
      <c r="AN12" s="217"/>
      <c r="AO12" s="226"/>
      <c r="AP12" s="217"/>
      <c r="AQ12" s="226"/>
      <c r="AR12" s="217"/>
      <c r="AS12" s="399"/>
    </row>
    <row r="13" spans="1:45" ht="12.75" customHeight="1">
      <c r="A13" s="324"/>
      <c r="B13" s="217"/>
      <c r="C13" s="324"/>
      <c r="D13" s="217"/>
      <c r="E13" s="324"/>
      <c r="F13" s="217"/>
      <c r="G13" s="324"/>
      <c r="H13" s="217"/>
      <c r="I13" s="220"/>
      <c r="J13" s="220"/>
      <c r="K13" s="223"/>
      <c r="L13" s="217"/>
      <c r="M13" s="220"/>
      <c r="N13" s="226"/>
      <c r="O13" s="217"/>
      <c r="P13" s="226"/>
      <c r="Q13" s="217"/>
      <c r="R13" s="226"/>
      <c r="S13" s="217"/>
      <c r="T13" s="226"/>
      <c r="U13" s="217"/>
      <c r="V13" s="229"/>
      <c r="W13" s="2"/>
      <c r="X13" s="223"/>
      <c r="Y13" s="217"/>
      <c r="Z13" s="226"/>
      <c r="AA13" s="217"/>
      <c r="AB13" s="226"/>
      <c r="AC13" s="217"/>
      <c r="AD13" s="226"/>
      <c r="AE13" s="217"/>
      <c r="AF13" s="220"/>
      <c r="AG13" s="220"/>
      <c r="AH13" s="223"/>
      <c r="AI13" s="217"/>
      <c r="AJ13" s="220"/>
      <c r="AK13" s="226"/>
      <c r="AL13" s="217"/>
      <c r="AM13" s="226"/>
      <c r="AN13" s="217"/>
      <c r="AO13" s="226"/>
      <c r="AP13" s="217"/>
      <c r="AQ13" s="226"/>
      <c r="AR13" s="217"/>
      <c r="AS13" s="399"/>
    </row>
    <row r="14" spans="1:45" ht="12.75" customHeight="1">
      <c r="A14" s="324"/>
      <c r="B14" s="217"/>
      <c r="C14" s="324"/>
      <c r="D14" s="217"/>
      <c r="E14" s="324"/>
      <c r="F14" s="217"/>
      <c r="G14" s="324"/>
      <c r="H14" s="217"/>
      <c r="I14" s="220"/>
      <c r="J14" s="220"/>
      <c r="K14" s="223"/>
      <c r="L14" s="217"/>
      <c r="M14" s="220"/>
      <c r="N14" s="226"/>
      <c r="O14" s="217"/>
      <c r="P14" s="226"/>
      <c r="Q14" s="217"/>
      <c r="R14" s="226"/>
      <c r="S14" s="217"/>
      <c r="T14" s="226"/>
      <c r="U14" s="217"/>
      <c r="V14" s="229"/>
      <c r="W14" s="2"/>
      <c r="X14" s="223"/>
      <c r="Y14" s="217"/>
      <c r="Z14" s="226"/>
      <c r="AA14" s="217"/>
      <c r="AB14" s="226"/>
      <c r="AC14" s="217"/>
      <c r="AD14" s="226"/>
      <c r="AE14" s="217"/>
      <c r="AF14" s="220"/>
      <c r="AG14" s="220"/>
      <c r="AH14" s="223"/>
      <c r="AI14" s="217"/>
      <c r="AJ14" s="220"/>
      <c r="AK14" s="226"/>
      <c r="AL14" s="217"/>
      <c r="AM14" s="226"/>
      <c r="AN14" s="217"/>
      <c r="AO14" s="226"/>
      <c r="AP14" s="217"/>
      <c r="AQ14" s="226"/>
      <c r="AR14" s="217"/>
      <c r="AS14" s="399"/>
    </row>
    <row r="15" spans="1:45" ht="12.75" customHeight="1">
      <c r="A15" s="324"/>
      <c r="B15" s="217"/>
      <c r="C15" s="324"/>
      <c r="D15" s="217"/>
      <c r="E15" s="324"/>
      <c r="F15" s="217"/>
      <c r="G15" s="324"/>
      <c r="H15" s="217"/>
      <c r="I15" s="220"/>
      <c r="J15" s="220"/>
      <c r="K15" s="223"/>
      <c r="L15" s="217"/>
      <c r="M15" s="220"/>
      <c r="N15" s="226"/>
      <c r="O15" s="217"/>
      <c r="P15" s="226"/>
      <c r="Q15" s="217"/>
      <c r="R15" s="226"/>
      <c r="S15" s="217"/>
      <c r="T15" s="226"/>
      <c r="U15" s="217"/>
      <c r="V15" s="229"/>
      <c r="W15" s="2"/>
      <c r="X15" s="223"/>
      <c r="Y15" s="217"/>
      <c r="Z15" s="226"/>
      <c r="AA15" s="217"/>
      <c r="AB15" s="226"/>
      <c r="AC15" s="217"/>
      <c r="AD15" s="226"/>
      <c r="AE15" s="217"/>
      <c r="AF15" s="220"/>
      <c r="AG15" s="220"/>
      <c r="AH15" s="223"/>
      <c r="AI15" s="217"/>
      <c r="AJ15" s="220"/>
      <c r="AK15" s="226"/>
      <c r="AL15" s="217"/>
      <c r="AM15" s="226"/>
      <c r="AN15" s="217"/>
      <c r="AO15" s="226"/>
      <c r="AP15" s="217"/>
      <c r="AQ15" s="226"/>
      <c r="AR15" s="217"/>
      <c r="AS15" s="399"/>
    </row>
    <row r="16" spans="1:45" ht="12.75" customHeight="1">
      <c r="A16" s="324"/>
      <c r="B16" s="217"/>
      <c r="C16" s="324"/>
      <c r="D16" s="217"/>
      <c r="E16" s="324"/>
      <c r="F16" s="217"/>
      <c r="G16" s="324"/>
      <c r="H16" s="217"/>
      <c r="I16" s="220"/>
      <c r="J16" s="220"/>
      <c r="K16" s="223"/>
      <c r="L16" s="217"/>
      <c r="M16" s="220"/>
      <c r="N16" s="226"/>
      <c r="O16" s="217"/>
      <c r="P16" s="226"/>
      <c r="Q16" s="217"/>
      <c r="R16" s="226"/>
      <c r="S16" s="217"/>
      <c r="T16" s="226"/>
      <c r="U16" s="217"/>
      <c r="V16" s="229"/>
      <c r="W16" s="2"/>
      <c r="X16" s="223"/>
      <c r="Y16" s="217"/>
      <c r="Z16" s="226"/>
      <c r="AA16" s="217"/>
      <c r="AB16" s="226"/>
      <c r="AC16" s="217"/>
      <c r="AD16" s="226"/>
      <c r="AE16" s="217"/>
      <c r="AF16" s="220"/>
      <c r="AG16" s="220"/>
      <c r="AH16" s="223"/>
      <c r="AI16" s="217"/>
      <c r="AJ16" s="220"/>
      <c r="AK16" s="226"/>
      <c r="AL16" s="217"/>
      <c r="AM16" s="226"/>
      <c r="AN16" s="217"/>
      <c r="AO16" s="226"/>
      <c r="AP16" s="217"/>
      <c r="AQ16" s="226"/>
      <c r="AR16" s="217"/>
      <c r="AS16" s="399"/>
    </row>
    <row r="17" spans="1:45" ht="12.75" customHeight="1">
      <c r="A17" s="324"/>
      <c r="B17" s="217"/>
      <c r="C17" s="324"/>
      <c r="D17" s="217"/>
      <c r="E17" s="324"/>
      <c r="F17" s="217"/>
      <c r="G17" s="324"/>
      <c r="H17" s="217"/>
      <c r="I17" s="220"/>
      <c r="J17" s="220"/>
      <c r="K17" s="223"/>
      <c r="L17" s="217"/>
      <c r="M17" s="220"/>
      <c r="N17" s="226"/>
      <c r="O17" s="217"/>
      <c r="P17" s="226"/>
      <c r="Q17" s="217"/>
      <c r="R17" s="226"/>
      <c r="S17" s="217"/>
      <c r="T17" s="226"/>
      <c r="U17" s="217"/>
      <c r="V17" s="229"/>
      <c r="W17" s="2"/>
      <c r="X17" s="223"/>
      <c r="Y17" s="217"/>
      <c r="Z17" s="226"/>
      <c r="AA17" s="217"/>
      <c r="AB17" s="226"/>
      <c r="AC17" s="217"/>
      <c r="AD17" s="226"/>
      <c r="AE17" s="217"/>
      <c r="AF17" s="220"/>
      <c r="AG17" s="220"/>
      <c r="AH17" s="223"/>
      <c r="AI17" s="217"/>
      <c r="AJ17" s="220"/>
      <c r="AK17" s="226"/>
      <c r="AL17" s="217"/>
      <c r="AM17" s="226"/>
      <c r="AN17" s="217"/>
      <c r="AO17" s="226"/>
      <c r="AP17" s="217"/>
      <c r="AQ17" s="226"/>
      <c r="AR17" s="217"/>
      <c r="AS17" s="399"/>
    </row>
    <row r="18" spans="1:45" ht="12.75" customHeight="1" thickBot="1">
      <c r="A18" s="325"/>
      <c r="B18" s="218"/>
      <c r="C18" s="325"/>
      <c r="D18" s="218"/>
      <c r="E18" s="325"/>
      <c r="F18" s="218"/>
      <c r="G18" s="325"/>
      <c r="H18" s="218"/>
      <c r="I18" s="221"/>
      <c r="J18" s="221"/>
      <c r="K18" s="224"/>
      <c r="L18" s="218"/>
      <c r="M18" s="221"/>
      <c r="N18" s="227"/>
      <c r="O18" s="218"/>
      <c r="P18" s="227"/>
      <c r="Q18" s="218"/>
      <c r="R18" s="227"/>
      <c r="S18" s="218"/>
      <c r="T18" s="227"/>
      <c r="U18" s="218"/>
      <c r="V18" s="230"/>
      <c r="W18" s="2"/>
      <c r="X18" s="224"/>
      <c r="Y18" s="218"/>
      <c r="Z18" s="227"/>
      <c r="AA18" s="218"/>
      <c r="AB18" s="227"/>
      <c r="AC18" s="218"/>
      <c r="AD18" s="227"/>
      <c r="AE18" s="218"/>
      <c r="AF18" s="221"/>
      <c r="AG18" s="221"/>
      <c r="AH18" s="224"/>
      <c r="AI18" s="218"/>
      <c r="AJ18" s="221"/>
      <c r="AK18" s="227"/>
      <c r="AL18" s="218"/>
      <c r="AM18" s="227"/>
      <c r="AN18" s="218"/>
      <c r="AO18" s="227"/>
      <c r="AP18" s="218"/>
      <c r="AQ18" s="227"/>
      <c r="AR18" s="218"/>
      <c r="AS18" s="400"/>
    </row>
    <row r="19" spans="1:45" s="7" customFormat="1" ht="12.75" customHeight="1">
      <c r="A19" s="326"/>
      <c r="B19" s="327"/>
      <c r="C19" s="328"/>
      <c r="D19" s="327"/>
      <c r="E19" s="328"/>
      <c r="F19" s="327"/>
      <c r="G19" s="328"/>
      <c r="H19" s="327"/>
      <c r="I19" s="4"/>
      <c r="J19" s="5"/>
      <c r="K19" s="328"/>
      <c r="L19" s="327"/>
      <c r="M19" s="4"/>
      <c r="N19" s="328"/>
      <c r="O19" s="327"/>
      <c r="P19" s="328"/>
      <c r="Q19" s="327"/>
      <c r="R19" s="328"/>
      <c r="S19" s="327"/>
      <c r="T19" s="328"/>
      <c r="U19" s="327"/>
      <c r="V19" s="4"/>
      <c r="W19" s="3"/>
      <c r="X19" s="344">
        <f>'US68 RAMP D MASTER'!$A75</f>
        <v>804.2936137500001</v>
      </c>
      <c r="Y19" s="345"/>
      <c r="Z19" s="406">
        <f>'US68 RAMP D MASTER'!C75</f>
        <v>0</v>
      </c>
      <c r="AA19" s="402"/>
      <c r="AB19" s="197">
        <f>'US68 RAMP D MASTER'!$E75</f>
        <v>0.256</v>
      </c>
      <c r="AC19" s="198"/>
      <c r="AD19" s="197">
        <f>'US68 RAMP D MASTER'!$G75</f>
        <v>0.016</v>
      </c>
      <c r="AE19" s="198"/>
      <c r="AF19" s="38">
        <f>'US68 RAMP D MASTER'!$I75</f>
        <v>16</v>
      </c>
      <c r="AG19" s="154">
        <f>'US68 RAMP D MASTER'!J75</f>
        <v>80300</v>
      </c>
      <c r="AH19" s="344">
        <f>'US68 RAMP D MASTER'!$K75</f>
        <v>804.0376137500001</v>
      </c>
      <c r="AI19" s="345"/>
      <c r="AJ19" s="39"/>
      <c r="AK19" s="197"/>
      <c r="AL19" s="198"/>
      <c r="AM19" s="197"/>
      <c r="AN19" s="198"/>
      <c r="AO19" s="391"/>
      <c r="AP19" s="392"/>
      <c r="AQ19" s="344"/>
      <c r="AR19" s="345"/>
      <c r="AS19" s="151">
        <f>'US68 RAMP D MASTER'!$V75</f>
        <v>0</v>
      </c>
    </row>
    <row r="20" spans="1:45" s="7" customFormat="1" ht="12.75" customHeight="1">
      <c r="A20" s="344">
        <f>'US68 RAMP D MASTER'!A20</f>
        <v>813.912</v>
      </c>
      <c r="B20" s="345"/>
      <c r="C20" s="406">
        <f>'US68 RAMP D MASTER'!C20</f>
        <v>0</v>
      </c>
      <c r="D20" s="402"/>
      <c r="E20" s="197">
        <f>'US68 RAMP D MASTER'!E20</f>
        <v>0.192</v>
      </c>
      <c r="F20" s="198"/>
      <c r="G20" s="197">
        <f>'US68 RAMP D MASTER'!G20</f>
        <v>0.016</v>
      </c>
      <c r="H20" s="198"/>
      <c r="I20" s="38">
        <f>'US68 RAMP D MASTER'!I20</f>
        <v>12</v>
      </c>
      <c r="J20" s="144">
        <f>'US68 RAMP D MASTER'!J20</f>
        <v>79139.7275</v>
      </c>
      <c r="K20" s="344">
        <f>'US68 RAMP D MASTER'!K20</f>
        <v>813.72</v>
      </c>
      <c r="L20" s="345"/>
      <c r="M20" s="39"/>
      <c r="N20" s="197"/>
      <c r="O20" s="198"/>
      <c r="P20" s="197"/>
      <c r="Q20" s="198"/>
      <c r="R20" s="389"/>
      <c r="S20" s="392"/>
      <c r="T20" s="344"/>
      <c r="U20" s="345"/>
      <c r="V20" s="151" t="str">
        <f>'US68 RAMP D MASTER'!V20</f>
        <v>PC</v>
      </c>
      <c r="W20" s="3"/>
      <c r="X20" s="344">
        <f>'US68 RAMP D MASTER'!$A76</f>
        <v>804.775745</v>
      </c>
      <c r="Y20" s="345"/>
      <c r="Z20" s="406">
        <f>'US68 RAMP D MASTER'!C76</f>
        <v>0</v>
      </c>
      <c r="AA20" s="402"/>
      <c r="AB20" s="197">
        <f>'US68 RAMP D MASTER'!$E76</f>
        <v>0.256</v>
      </c>
      <c r="AC20" s="198"/>
      <c r="AD20" s="197">
        <f>'US68 RAMP D MASTER'!$G76</f>
        <v>0.016</v>
      </c>
      <c r="AE20" s="198"/>
      <c r="AF20" s="38">
        <f>'US68 RAMP D MASTER'!$I76</f>
        <v>16</v>
      </c>
      <c r="AG20" s="154">
        <f>'US68 RAMP D MASTER'!J76</f>
        <v>80325</v>
      </c>
      <c r="AH20" s="344">
        <f>'US68 RAMP D MASTER'!$K76</f>
        <v>804.5197450000001</v>
      </c>
      <c r="AI20" s="345"/>
      <c r="AJ20" s="39"/>
      <c r="AK20" s="197"/>
      <c r="AL20" s="198"/>
      <c r="AM20" s="197"/>
      <c r="AN20" s="198"/>
      <c r="AO20" s="391"/>
      <c r="AP20" s="392"/>
      <c r="AQ20" s="344"/>
      <c r="AR20" s="345"/>
      <c r="AS20" s="151">
        <f>'US68 RAMP D MASTER'!$V76</f>
        <v>0</v>
      </c>
    </row>
    <row r="21" spans="1:45" s="7" customFormat="1" ht="12.75" customHeight="1">
      <c r="A21" s="344">
        <f>'US68 RAMP D MASTER'!A21</f>
        <v>813.85118</v>
      </c>
      <c r="B21" s="345"/>
      <c r="C21" s="406">
        <f>'US68 RAMP D MASTER'!C21</f>
        <v>0</v>
      </c>
      <c r="D21" s="402"/>
      <c r="E21" s="197">
        <f>'US68 RAMP D MASTER'!E21</f>
        <v>0.19280000000000003</v>
      </c>
      <c r="F21" s="198"/>
      <c r="G21" s="197">
        <f>'US68 RAMP D MASTER'!G21</f>
        <v>0.016</v>
      </c>
      <c r="H21" s="198"/>
      <c r="I21" s="38">
        <f>'US68 RAMP D MASTER'!I21</f>
        <v>12.05</v>
      </c>
      <c r="J21" s="154">
        <f>'US68 RAMP D MASTER'!J21</f>
        <v>79150</v>
      </c>
      <c r="K21" s="344">
        <f>'US68 RAMP D MASTER'!K21</f>
        <v>813.65838</v>
      </c>
      <c r="L21" s="345"/>
      <c r="M21" s="39"/>
      <c r="N21" s="197"/>
      <c r="O21" s="198"/>
      <c r="P21" s="197"/>
      <c r="Q21" s="198"/>
      <c r="R21" s="389"/>
      <c r="S21" s="392"/>
      <c r="T21" s="344"/>
      <c r="U21" s="345"/>
      <c r="V21" s="151">
        <f>'US68 RAMP D MASTER'!V21</f>
        <v>0</v>
      </c>
      <c r="W21" s="3"/>
      <c r="X21" s="344">
        <f>'US68 RAMP D MASTER'!$A77</f>
        <v>805.2163719875242</v>
      </c>
      <c r="Y21" s="345"/>
      <c r="Z21" s="406" t="str">
        <f>'US68 RAMP D MASTER'!C77</f>
        <v>284:1</v>
      </c>
      <c r="AA21" s="402"/>
      <c r="AB21" s="197">
        <f>'US68 RAMP D MASTER'!$E77</f>
        <v>0.256</v>
      </c>
      <c r="AC21" s="198"/>
      <c r="AD21" s="197">
        <f>'US68 RAMP D MASTER'!$G77</f>
        <v>0.016</v>
      </c>
      <c r="AE21" s="198"/>
      <c r="AF21" s="38">
        <f>'US68 RAMP D MASTER'!$I77</f>
        <v>16</v>
      </c>
      <c r="AG21" s="144">
        <f>'US68 RAMP D MASTER'!J77</f>
        <v>80346.0419</v>
      </c>
      <c r="AH21" s="344">
        <f>'US68 RAMP D MASTER'!$K77</f>
        <v>804.9603719875242</v>
      </c>
      <c r="AI21" s="345"/>
      <c r="AJ21" s="39"/>
      <c r="AK21" s="197"/>
      <c r="AL21" s="198"/>
      <c r="AM21" s="197"/>
      <c r="AN21" s="198"/>
      <c r="AO21" s="391"/>
      <c r="AP21" s="392"/>
      <c r="AQ21" s="344"/>
      <c r="AR21" s="345"/>
      <c r="AS21" s="151" t="str">
        <f>'US68 RAMP D MASTER'!$V77</f>
        <v>TS</v>
      </c>
    </row>
    <row r="22" spans="1:45" s="7" customFormat="1" ht="12.75" customHeight="1">
      <c r="A22" s="344">
        <f>'US68 RAMP D MASTER'!A22</f>
        <v>813.8190599999999</v>
      </c>
      <c r="B22" s="345"/>
      <c r="C22" s="406" t="str">
        <f>'US68 RAMP D MASTER'!C22</f>
        <v>217:1</v>
      </c>
      <c r="D22" s="402"/>
      <c r="E22" s="197">
        <f>'US68 RAMP D MASTER'!E22</f>
        <v>0.19296000000000002</v>
      </c>
      <c r="F22" s="198"/>
      <c r="G22" s="197">
        <f>'US68 RAMP D MASTER'!G22</f>
        <v>0.016</v>
      </c>
      <c r="H22" s="198"/>
      <c r="I22" s="38">
        <f>'US68 RAMP D MASTER'!I22</f>
        <v>12.06</v>
      </c>
      <c r="J22" s="144">
        <f>'US68 RAMP D MASTER'!J22</f>
        <v>79155.38</v>
      </c>
      <c r="K22" s="344">
        <f>'US68 RAMP D MASTER'!K22</f>
        <v>813.6261</v>
      </c>
      <c r="L22" s="345"/>
      <c r="M22" s="39"/>
      <c r="N22" s="197"/>
      <c r="O22" s="198"/>
      <c r="P22" s="197"/>
      <c r="Q22" s="198"/>
      <c r="R22" s="389"/>
      <c r="S22" s="392"/>
      <c r="T22" s="344"/>
      <c r="U22" s="345"/>
      <c r="V22" s="151">
        <f>'US68 RAMP D MASTER'!V22</f>
        <v>0</v>
      </c>
      <c r="W22" s="3"/>
      <c r="X22" s="344">
        <f>'US68 RAMP D MASTER'!$A78</f>
        <v>805.316746262</v>
      </c>
      <c r="Y22" s="345"/>
      <c r="Z22" s="406" t="str">
        <f>'US68 RAMP D MASTER'!C78</f>
        <v>284:1</v>
      </c>
      <c r="AA22" s="402"/>
      <c r="AB22" s="197">
        <f>'US68 RAMP D MASTER'!$E78</f>
        <v>0.2699325120000122</v>
      </c>
      <c r="AC22" s="198"/>
      <c r="AD22" s="197">
        <f>'US68 RAMP D MASTER'!$G78</f>
        <v>0.016870782000000764</v>
      </c>
      <c r="AE22" s="198"/>
      <c r="AF22" s="38">
        <f>'US68 RAMP D MASTER'!$I78</f>
        <v>16</v>
      </c>
      <c r="AG22" s="154">
        <f>'US68 RAMP D MASTER'!J78</f>
        <v>80350</v>
      </c>
      <c r="AH22" s="344">
        <f>'US68 RAMP D MASTER'!$K78</f>
        <v>805.0468137500001</v>
      </c>
      <c r="AI22" s="345"/>
      <c r="AJ22" s="39"/>
      <c r="AK22" s="197"/>
      <c r="AL22" s="198"/>
      <c r="AM22" s="197"/>
      <c r="AN22" s="198"/>
      <c r="AO22" s="389"/>
      <c r="AP22" s="392"/>
      <c r="AQ22" s="344"/>
      <c r="AR22" s="345"/>
      <c r="AS22" s="151">
        <f>'US68 RAMP D MASTER'!$V78</f>
        <v>0</v>
      </c>
    </row>
    <row r="23" spans="1:45" s="7" customFormat="1" ht="12.75" customHeight="1">
      <c r="A23" s="344">
        <f>'US68 RAMP D MASTER'!A23</f>
        <v>813.7704433839835</v>
      </c>
      <c r="B23" s="345"/>
      <c r="C23" s="406" t="str">
        <f>'US68 RAMP D MASTER'!C23</f>
        <v>217:1</v>
      </c>
      <c r="D23" s="402"/>
      <c r="E23" s="197">
        <f>'US68 RAMP D MASTER'!E23</f>
        <v>0.26206338398358114</v>
      </c>
      <c r="F23" s="198"/>
      <c r="G23" s="197">
        <f>'US68 RAMP D MASTER'!G23</f>
        <v>0.021640246406571525</v>
      </c>
      <c r="H23" s="198"/>
      <c r="I23" s="38">
        <f>'US68 RAMP D MASTER'!I23</f>
        <v>12.11</v>
      </c>
      <c r="J23" s="154">
        <f>'US68 RAMP D MASTER'!J23</f>
        <v>79175</v>
      </c>
      <c r="K23" s="344">
        <f>'US68 RAMP D MASTER'!K23</f>
        <v>813.50838</v>
      </c>
      <c r="L23" s="345"/>
      <c r="M23" s="39"/>
      <c r="N23" s="197"/>
      <c r="O23" s="198"/>
      <c r="P23" s="197"/>
      <c r="Q23" s="198"/>
      <c r="R23" s="389"/>
      <c r="S23" s="392"/>
      <c r="T23" s="344"/>
      <c r="U23" s="345"/>
      <c r="V23" s="151">
        <f>'US68 RAMP D MASTER'!V23</f>
        <v>0</v>
      </c>
      <c r="W23" s="3"/>
      <c r="X23" s="344">
        <f>'US68 RAMP D MASTER'!$A79</f>
        <v>805.7073575120002</v>
      </c>
      <c r="Y23" s="345"/>
      <c r="Z23" s="406" t="str">
        <f>'US68 RAMP D MASTER'!C79</f>
        <v>284:1</v>
      </c>
      <c r="AA23" s="402"/>
      <c r="AB23" s="197">
        <f>'US68 RAMP D MASTER'!$E79</f>
        <v>0.3227325120000122</v>
      </c>
      <c r="AC23" s="198"/>
      <c r="AD23" s="197">
        <f>'US68 RAMP D MASTER'!$G79</f>
        <v>0.02017078200000076</v>
      </c>
      <c r="AE23" s="198"/>
      <c r="AF23" s="38">
        <f>'US68 RAMP D MASTER'!$I79</f>
        <v>16</v>
      </c>
      <c r="AG23" s="154">
        <f>'US68 RAMP D MASTER'!J79</f>
        <v>80365</v>
      </c>
      <c r="AH23" s="344">
        <f>'US68 RAMP D MASTER'!$K79</f>
        <v>805.3846250000001</v>
      </c>
      <c r="AI23" s="345"/>
      <c r="AJ23" s="39"/>
      <c r="AK23" s="197"/>
      <c r="AL23" s="198"/>
      <c r="AM23" s="197"/>
      <c r="AN23" s="198"/>
      <c r="AO23" s="391"/>
      <c r="AP23" s="392"/>
      <c r="AQ23" s="344"/>
      <c r="AR23" s="345"/>
      <c r="AS23" s="151">
        <f>'US68 RAMP D MASTER'!$V79</f>
        <v>0</v>
      </c>
    </row>
    <row r="24" spans="1:45" s="7" customFormat="1" ht="12.75" customHeight="1">
      <c r="A24" s="344">
        <f>'US68 RAMP D MASTER'!A24</f>
        <v>813.7606000000001</v>
      </c>
      <c r="B24" s="345"/>
      <c r="C24" s="406" t="str">
        <f>'US68 RAMP D MASTER'!C24</f>
        <v>217:1</v>
      </c>
      <c r="D24" s="402"/>
      <c r="E24" s="197">
        <f>'US68 RAMP D MASTER'!E24</f>
        <v>0.28059999999999996</v>
      </c>
      <c r="F24" s="198"/>
      <c r="G24" s="197">
        <f>'US68 RAMP D MASTER'!G24</f>
        <v>0.023</v>
      </c>
      <c r="H24" s="198"/>
      <c r="I24" s="38">
        <f>'US68 RAMP D MASTER'!I24</f>
        <v>12.2</v>
      </c>
      <c r="J24" s="144">
        <f>'US68 RAMP D MASTER'!J24</f>
        <v>79179.73</v>
      </c>
      <c r="K24" s="344">
        <f>'US68 RAMP D MASTER'!K24</f>
        <v>813.48</v>
      </c>
      <c r="L24" s="345"/>
      <c r="M24" s="39"/>
      <c r="N24" s="197"/>
      <c r="O24" s="198"/>
      <c r="P24" s="197"/>
      <c r="Q24" s="198"/>
      <c r="R24" s="389"/>
      <c r="S24" s="392"/>
      <c r="T24" s="344"/>
      <c r="U24" s="345"/>
      <c r="V24" s="151" t="str">
        <f>'US68 RAMP D MASTER'!V24</f>
        <v>FS</v>
      </c>
      <c r="W24" s="3"/>
      <c r="X24" s="344">
        <f>'US68 RAMP D MASTER'!$A80</f>
        <v>805.973132512</v>
      </c>
      <c r="Y24" s="345"/>
      <c r="Z24" s="406" t="str">
        <f>'US68 RAMP D MASTER'!C80</f>
        <v>284:1</v>
      </c>
      <c r="AA24" s="402"/>
      <c r="AB24" s="197">
        <f>'US68 RAMP D MASTER'!$E80</f>
        <v>0.3579325120000122</v>
      </c>
      <c r="AC24" s="198"/>
      <c r="AD24" s="197">
        <f>'US68 RAMP D MASTER'!$G80</f>
        <v>0.022370782000000762</v>
      </c>
      <c r="AE24" s="198"/>
      <c r="AF24" s="38">
        <f>'US68 RAMP D MASTER'!$I80</f>
        <v>16</v>
      </c>
      <c r="AG24" s="154">
        <f>'US68 RAMP D MASTER'!J80</f>
        <v>80375</v>
      </c>
      <c r="AH24" s="344">
        <f>'US68 RAMP D MASTER'!$K80</f>
        <v>805.6152</v>
      </c>
      <c r="AI24" s="345"/>
      <c r="AJ24" s="39"/>
      <c r="AK24" s="197"/>
      <c r="AL24" s="198"/>
      <c r="AM24" s="197"/>
      <c r="AN24" s="198"/>
      <c r="AO24" s="389"/>
      <c r="AP24" s="392"/>
      <c r="AQ24" s="344"/>
      <c r="AR24" s="345"/>
      <c r="AS24" s="151">
        <f>'US68 RAMP D MASTER'!$V80</f>
        <v>0</v>
      </c>
    </row>
    <row r="25" spans="1:45" s="7" customFormat="1" ht="12.75" customHeight="1">
      <c r="A25" s="344">
        <f>'US68 RAMP D MASTER'!A25</f>
        <v>813.64266</v>
      </c>
      <c r="B25" s="345"/>
      <c r="C25" s="406">
        <f>'US68 RAMP D MASTER'!C25</f>
        <v>0</v>
      </c>
      <c r="D25" s="402"/>
      <c r="E25" s="197">
        <f>'US68 RAMP D MASTER'!E25</f>
        <v>0.28428</v>
      </c>
      <c r="F25" s="198"/>
      <c r="G25" s="197">
        <f>'US68 RAMP D MASTER'!G25</f>
        <v>0.023</v>
      </c>
      <c r="H25" s="198"/>
      <c r="I25" s="38">
        <f>'US68 RAMP D MASTER'!I25</f>
        <v>12.36</v>
      </c>
      <c r="J25" s="154">
        <f>'US68 RAMP D MASTER'!J25</f>
        <v>79200</v>
      </c>
      <c r="K25" s="344">
        <f>'US68 RAMP D MASTER'!K25</f>
        <v>813.35838</v>
      </c>
      <c r="L25" s="345"/>
      <c r="M25" s="39"/>
      <c r="N25" s="197"/>
      <c r="O25" s="198"/>
      <c r="P25" s="197"/>
      <c r="Q25" s="198"/>
      <c r="R25" s="389"/>
      <c r="S25" s="392"/>
      <c r="T25" s="344"/>
      <c r="U25" s="345"/>
      <c r="V25" s="151">
        <f>'US68 RAMP D MASTER'!V25</f>
        <v>0</v>
      </c>
      <c r="W25" s="3"/>
      <c r="X25" s="344">
        <f>'US68 RAMP D MASTER'!$A81</f>
        <v>806.637632512</v>
      </c>
      <c r="Y25" s="345"/>
      <c r="Z25" s="406" t="str">
        <f>'US68 RAMP D MASTER'!C81</f>
        <v>284:1</v>
      </c>
      <c r="AA25" s="402"/>
      <c r="AB25" s="197">
        <f>'US68 RAMP D MASTER'!$E81</f>
        <v>0.44593251200001216</v>
      </c>
      <c r="AC25" s="198"/>
      <c r="AD25" s="197">
        <f>'US68 RAMP D MASTER'!$G81</f>
        <v>0.02787078200000076</v>
      </c>
      <c r="AE25" s="198"/>
      <c r="AF25" s="38">
        <f>'US68 RAMP D MASTER'!$I81</f>
        <v>16</v>
      </c>
      <c r="AG25" s="154">
        <f>'US68 RAMP D MASTER'!J81</f>
        <v>80400</v>
      </c>
      <c r="AH25" s="344">
        <f>'US68 RAMP D MASTER'!$K81</f>
        <v>806.1917</v>
      </c>
      <c r="AI25" s="345"/>
      <c r="AJ25" s="39"/>
      <c r="AK25" s="197"/>
      <c r="AL25" s="198"/>
      <c r="AM25" s="197"/>
      <c r="AN25" s="198"/>
      <c r="AO25" s="389"/>
      <c r="AP25" s="392"/>
      <c r="AQ25" s="344"/>
      <c r="AR25" s="345"/>
      <c r="AS25" s="151">
        <f>'US68 RAMP D MASTER'!$V81</f>
        <v>0</v>
      </c>
    </row>
    <row r="26" spans="1:45" s="7" customFormat="1" ht="12.75" customHeight="1">
      <c r="A26" s="344">
        <f>'US68 RAMP D MASTER'!A26</f>
        <v>813.4977200000001</v>
      </c>
      <c r="B26" s="345"/>
      <c r="C26" s="406">
        <f>'US68 RAMP D MASTER'!C26</f>
        <v>0</v>
      </c>
      <c r="D26" s="402"/>
      <c r="E26" s="197">
        <f>'US68 RAMP D MASTER'!E26</f>
        <v>0.28934</v>
      </c>
      <c r="F26" s="198"/>
      <c r="G26" s="197">
        <f>'US68 RAMP D MASTER'!G26</f>
        <v>0.023</v>
      </c>
      <c r="H26" s="198"/>
      <c r="I26" s="38">
        <f>'US68 RAMP D MASTER'!I26</f>
        <v>12.58</v>
      </c>
      <c r="J26" s="154">
        <f>'US68 RAMP D MASTER'!J26</f>
        <v>79225</v>
      </c>
      <c r="K26" s="344">
        <f>'US68 RAMP D MASTER'!K26</f>
        <v>813.20838</v>
      </c>
      <c r="L26" s="345"/>
      <c r="M26" s="39"/>
      <c r="N26" s="197"/>
      <c r="O26" s="198"/>
      <c r="P26" s="197"/>
      <c r="Q26" s="198"/>
      <c r="R26" s="389"/>
      <c r="S26" s="392"/>
      <c r="T26" s="344"/>
      <c r="U26" s="345"/>
      <c r="V26" s="151">
        <f>'US68 RAMP D MASTER'!V26</f>
        <v>0</v>
      </c>
      <c r="W26" s="3"/>
      <c r="X26" s="344">
        <f>'US68 RAMP D MASTER'!$A82</f>
        <v>807.302132512</v>
      </c>
      <c r="Y26" s="345"/>
      <c r="Z26" s="406" t="str">
        <f>'US68 RAMP D MASTER'!C82</f>
        <v>284:1</v>
      </c>
      <c r="AA26" s="402"/>
      <c r="AB26" s="197">
        <f>'US68 RAMP D MASTER'!$E82</f>
        <v>0.5339325120000122</v>
      </c>
      <c r="AC26" s="198"/>
      <c r="AD26" s="197">
        <f>'US68 RAMP D MASTER'!$G82</f>
        <v>0.033370782000000765</v>
      </c>
      <c r="AE26" s="198"/>
      <c r="AF26" s="38">
        <f>'US68 RAMP D MASTER'!$I82</f>
        <v>16</v>
      </c>
      <c r="AG26" s="154">
        <f>'US68 RAMP D MASTER'!J82</f>
        <v>80425</v>
      </c>
      <c r="AH26" s="344">
        <f>'US68 RAMP D MASTER'!$K82</f>
        <v>806.7682</v>
      </c>
      <c r="AI26" s="345"/>
      <c r="AJ26" s="39"/>
      <c r="AK26" s="197"/>
      <c r="AL26" s="198"/>
      <c r="AM26" s="197"/>
      <c r="AN26" s="198"/>
      <c r="AO26" s="389"/>
      <c r="AP26" s="392"/>
      <c r="AQ26" s="344"/>
      <c r="AR26" s="345"/>
      <c r="AS26" s="151">
        <f>'US68 RAMP D MASTER'!$V82</f>
        <v>0</v>
      </c>
    </row>
    <row r="27" spans="1:45" s="7" customFormat="1" ht="12.75" customHeight="1">
      <c r="A27" s="344">
        <f>'US68 RAMP D MASTER'!A27</f>
        <v>813.40772</v>
      </c>
      <c r="B27" s="345"/>
      <c r="C27" s="406">
        <f>'US68 RAMP D MASTER'!C27</f>
        <v>0</v>
      </c>
      <c r="D27" s="402"/>
      <c r="E27" s="197">
        <f>'US68 RAMP D MASTER'!E27</f>
        <v>0.28934</v>
      </c>
      <c r="F27" s="198"/>
      <c r="G27" s="197">
        <f>'US68 RAMP D MASTER'!G27</f>
        <v>0.023</v>
      </c>
      <c r="H27" s="198"/>
      <c r="I27" s="38">
        <f>'US68 RAMP D MASTER'!I27</f>
        <v>12.58</v>
      </c>
      <c r="J27" s="154">
        <f>'US68 RAMP D MASTER'!J27</f>
        <v>79240</v>
      </c>
      <c r="K27" s="344">
        <f>'US68 RAMP D MASTER'!K27</f>
        <v>813.11838</v>
      </c>
      <c r="L27" s="345"/>
      <c r="M27" s="39"/>
      <c r="N27" s="197"/>
      <c r="O27" s="198"/>
      <c r="P27" s="197"/>
      <c r="Q27" s="198"/>
      <c r="R27" s="389"/>
      <c r="S27" s="392"/>
      <c r="T27" s="344"/>
      <c r="U27" s="345"/>
      <c r="V27" s="151">
        <f>'US68 RAMP D MASTER'!V27</f>
        <v>0</v>
      </c>
      <c r="W27" s="3"/>
      <c r="X27" s="344">
        <f>'US68 RAMP D MASTER'!$A83</f>
        <v>807.966632512</v>
      </c>
      <c r="Y27" s="345"/>
      <c r="Z27" s="406" t="str">
        <f>'US68 RAMP D MASTER'!C83</f>
        <v>284:1</v>
      </c>
      <c r="AA27" s="402"/>
      <c r="AB27" s="197">
        <f>'US68 RAMP D MASTER'!$E83</f>
        <v>0.6219325120000122</v>
      </c>
      <c r="AC27" s="198"/>
      <c r="AD27" s="197">
        <f>'US68 RAMP D MASTER'!$G83</f>
        <v>0.03887078200000076</v>
      </c>
      <c r="AE27" s="198"/>
      <c r="AF27" s="38">
        <f>'US68 RAMP D MASTER'!$I83</f>
        <v>16</v>
      </c>
      <c r="AG27" s="154">
        <f>'US68 RAMP D MASTER'!J83</f>
        <v>80450</v>
      </c>
      <c r="AH27" s="344">
        <f>'US68 RAMP D MASTER'!$K83</f>
        <v>807.3447</v>
      </c>
      <c r="AI27" s="345"/>
      <c r="AJ27" s="39"/>
      <c r="AK27" s="197"/>
      <c r="AL27" s="198"/>
      <c r="AM27" s="197"/>
      <c r="AN27" s="198"/>
      <c r="AO27" s="389"/>
      <c r="AP27" s="392"/>
      <c r="AQ27" s="344"/>
      <c r="AR27" s="345"/>
      <c r="AS27" s="151">
        <f>'US68 RAMP D MASTER'!$V83</f>
        <v>0</v>
      </c>
    </row>
    <row r="28" spans="1:45" s="7" customFormat="1" ht="12.75" customHeight="1">
      <c r="A28" s="344">
        <f>'US68 RAMP D MASTER'!A28</f>
        <v>813.3559858333334</v>
      </c>
      <c r="B28" s="345"/>
      <c r="C28" s="406">
        <f>'US68 RAMP D MASTER'!C28</f>
        <v>0</v>
      </c>
      <c r="D28" s="402"/>
      <c r="E28" s="197">
        <f>'US68 RAMP D MASTER'!E28</f>
        <v>0.29968999999999996</v>
      </c>
      <c r="F28" s="198"/>
      <c r="G28" s="197">
        <f>'US68 RAMP D MASTER'!G28</f>
        <v>0.023</v>
      </c>
      <c r="H28" s="198"/>
      <c r="I28" s="38">
        <f>'US68 RAMP D MASTER'!I28</f>
        <v>13.03</v>
      </c>
      <c r="J28" s="154">
        <f>'US68 RAMP D MASTER'!J28</f>
        <v>79250</v>
      </c>
      <c r="K28" s="344">
        <f>'US68 RAMP D MASTER'!K28</f>
        <v>813.0562958333334</v>
      </c>
      <c r="L28" s="345"/>
      <c r="M28" s="39"/>
      <c r="N28" s="197"/>
      <c r="O28" s="198"/>
      <c r="P28" s="197"/>
      <c r="Q28" s="198"/>
      <c r="R28" s="389"/>
      <c r="S28" s="392"/>
      <c r="T28" s="344"/>
      <c r="U28" s="345"/>
      <c r="V28" s="151">
        <f>'US68 RAMP D MASTER'!V28</f>
        <v>0</v>
      </c>
      <c r="W28" s="3"/>
      <c r="X28" s="344">
        <f>'US68 RAMP D MASTER'!$A84</f>
        <v>808.631132512</v>
      </c>
      <c r="Y28" s="345"/>
      <c r="Z28" s="406" t="str">
        <f>'US68 RAMP D MASTER'!C84</f>
        <v>284:1</v>
      </c>
      <c r="AA28" s="402"/>
      <c r="AB28" s="197">
        <f>'US68 RAMP D MASTER'!$E84</f>
        <v>0.7099325120000122</v>
      </c>
      <c r="AC28" s="198"/>
      <c r="AD28" s="197">
        <f>'US68 RAMP D MASTER'!$G84</f>
        <v>0.04437078200000076</v>
      </c>
      <c r="AE28" s="198"/>
      <c r="AF28" s="38">
        <f>'US68 RAMP D MASTER'!$I84</f>
        <v>16</v>
      </c>
      <c r="AG28" s="154">
        <f>'US68 RAMP D MASTER'!J84</f>
        <v>80475</v>
      </c>
      <c r="AH28" s="344">
        <f>'US68 RAMP D MASTER'!$K84</f>
        <v>807.9212</v>
      </c>
      <c r="AI28" s="345"/>
      <c r="AJ28" s="39"/>
      <c r="AK28" s="197"/>
      <c r="AL28" s="198"/>
      <c r="AM28" s="197"/>
      <c r="AN28" s="198"/>
      <c r="AO28" s="389"/>
      <c r="AP28" s="392"/>
      <c r="AQ28" s="344"/>
      <c r="AR28" s="345"/>
      <c r="AS28" s="151">
        <f>'US68 RAMP D MASTER'!$V84</f>
        <v>0</v>
      </c>
    </row>
    <row r="29" spans="1:45" s="7" customFormat="1" ht="12.75" customHeight="1">
      <c r="A29" s="344">
        <f>'US68 RAMP D MASTER'!A29</f>
        <v>813.1947339583332</v>
      </c>
      <c r="B29" s="345"/>
      <c r="C29" s="406">
        <f>'US68 RAMP D MASTER'!C29</f>
        <v>0</v>
      </c>
      <c r="D29" s="402"/>
      <c r="E29" s="197">
        <f>'US68 RAMP D MASTER'!E29</f>
        <v>0.31211</v>
      </c>
      <c r="F29" s="198"/>
      <c r="G29" s="197">
        <f>'US68 RAMP D MASTER'!G29</f>
        <v>0.023</v>
      </c>
      <c r="H29" s="198"/>
      <c r="I29" s="38">
        <f>'US68 RAMP D MASTER'!I29</f>
        <v>13.57</v>
      </c>
      <c r="J29" s="154">
        <f>'US68 RAMP D MASTER'!J29</f>
        <v>79275</v>
      </c>
      <c r="K29" s="344">
        <f>'US68 RAMP D MASTER'!K29</f>
        <v>812.8826239583333</v>
      </c>
      <c r="L29" s="345"/>
      <c r="M29" s="39"/>
      <c r="N29" s="197"/>
      <c r="O29" s="198"/>
      <c r="P29" s="197"/>
      <c r="Q29" s="198"/>
      <c r="R29" s="389"/>
      <c r="S29" s="392"/>
      <c r="T29" s="344"/>
      <c r="U29" s="345"/>
      <c r="V29" s="151">
        <f>'US68 RAMP D MASTER'!V29</f>
        <v>0</v>
      </c>
      <c r="W29" s="3"/>
      <c r="X29" s="344">
        <f>'US68 RAMP D MASTER'!$A85</f>
        <v>809.295632512</v>
      </c>
      <c r="Y29" s="345"/>
      <c r="Z29" s="406" t="str">
        <f>'US68 RAMP D MASTER'!C85</f>
        <v>284:1</v>
      </c>
      <c r="AA29" s="402"/>
      <c r="AB29" s="197">
        <f>'US68 RAMP D MASTER'!$E85</f>
        <v>0.7979325120000121</v>
      </c>
      <c r="AC29" s="198"/>
      <c r="AD29" s="197">
        <f>'US68 RAMP D MASTER'!$G85</f>
        <v>0.04987078200000076</v>
      </c>
      <c r="AE29" s="198"/>
      <c r="AF29" s="38">
        <f>'US68 RAMP D MASTER'!$I85</f>
        <v>16</v>
      </c>
      <c r="AG29" s="154">
        <f>'US68 RAMP D MASTER'!J85</f>
        <v>80500</v>
      </c>
      <c r="AH29" s="344">
        <f>'US68 RAMP D MASTER'!$K85</f>
        <v>808.4977</v>
      </c>
      <c r="AI29" s="345"/>
      <c r="AJ29" s="39"/>
      <c r="AK29" s="197"/>
      <c r="AL29" s="198"/>
      <c r="AM29" s="197"/>
      <c r="AN29" s="198"/>
      <c r="AO29" s="389"/>
      <c r="AP29" s="392"/>
      <c r="AQ29" s="344"/>
      <c r="AR29" s="345"/>
      <c r="AS29" s="151">
        <f>'US68 RAMP D MASTER'!$V85</f>
        <v>0</v>
      </c>
    </row>
    <row r="30" spans="1:45" s="7" customFormat="1" ht="12.75" customHeight="1">
      <c r="A30" s="344">
        <f>'US68 RAMP D MASTER'!A30</f>
        <v>813.0099399999999</v>
      </c>
      <c r="B30" s="345"/>
      <c r="C30" s="406">
        <f>'US68 RAMP D MASTER'!C30</f>
        <v>0</v>
      </c>
      <c r="D30" s="402"/>
      <c r="E30" s="197">
        <f>'US68 RAMP D MASTER'!E30</f>
        <v>0.32729</v>
      </c>
      <c r="F30" s="198"/>
      <c r="G30" s="197">
        <f>'US68 RAMP D MASTER'!G30</f>
        <v>0.023</v>
      </c>
      <c r="H30" s="198"/>
      <c r="I30" s="38">
        <f>'US68 RAMP D MASTER'!I30</f>
        <v>14.23</v>
      </c>
      <c r="J30" s="154">
        <f>'US68 RAMP D MASTER'!J30</f>
        <v>79300</v>
      </c>
      <c r="K30" s="344">
        <f>'US68 RAMP D MASTER'!K30</f>
        <v>812.68265</v>
      </c>
      <c r="L30" s="345"/>
      <c r="M30" s="39"/>
      <c r="N30" s="197"/>
      <c r="O30" s="198"/>
      <c r="P30" s="197"/>
      <c r="Q30" s="198"/>
      <c r="R30" s="389"/>
      <c r="S30" s="392"/>
      <c r="T30" s="344"/>
      <c r="U30" s="345"/>
      <c r="V30" s="151">
        <f>'US68 RAMP D MASTER'!V30</f>
        <v>0</v>
      </c>
      <c r="W30" s="3"/>
      <c r="X30" s="344">
        <f>'US68 RAMP D MASTER'!$A86</f>
        <v>809.9601325120001</v>
      </c>
      <c r="Y30" s="345"/>
      <c r="Z30" s="406" t="str">
        <f>'US68 RAMP D MASTER'!C86</f>
        <v>284:1</v>
      </c>
      <c r="AA30" s="402"/>
      <c r="AB30" s="197">
        <f>'US68 RAMP D MASTER'!$E86</f>
        <v>0.8859325120000121</v>
      </c>
      <c r="AC30" s="198"/>
      <c r="AD30" s="197">
        <f>'US68 RAMP D MASTER'!$G86</f>
        <v>0.05537078200000076</v>
      </c>
      <c r="AE30" s="198"/>
      <c r="AF30" s="38">
        <f>'US68 RAMP D MASTER'!$I86</f>
        <v>16</v>
      </c>
      <c r="AG30" s="154">
        <f>'US68 RAMP D MASTER'!J86</f>
        <v>80525</v>
      </c>
      <c r="AH30" s="344">
        <f>'US68 RAMP D MASTER'!$K86</f>
        <v>809.0742</v>
      </c>
      <c r="AI30" s="345"/>
      <c r="AJ30" s="39"/>
      <c r="AK30" s="197"/>
      <c r="AL30" s="198"/>
      <c r="AM30" s="197"/>
      <c r="AN30" s="198"/>
      <c r="AO30" s="389"/>
      <c r="AP30" s="392"/>
      <c r="AQ30" s="344"/>
      <c r="AR30" s="345"/>
      <c r="AS30" s="151">
        <f>'US68 RAMP D MASTER'!$V86</f>
        <v>0</v>
      </c>
    </row>
    <row r="31" spans="1:45" s="7" customFormat="1" ht="12.75" customHeight="1">
      <c r="A31" s="344">
        <f>'US68 RAMP D MASTER'!A31</f>
        <v>812.8009139583334</v>
      </c>
      <c r="B31" s="345"/>
      <c r="C31" s="406">
        <f>'US68 RAMP D MASTER'!C31</f>
        <v>0</v>
      </c>
      <c r="D31" s="402"/>
      <c r="E31" s="197">
        <f>'US68 RAMP D MASTER'!E31</f>
        <v>0.34454</v>
      </c>
      <c r="F31" s="198"/>
      <c r="G31" s="197">
        <f>'US68 RAMP D MASTER'!G31</f>
        <v>0.023</v>
      </c>
      <c r="H31" s="198"/>
      <c r="I31" s="38">
        <f>'US68 RAMP D MASTER'!I31</f>
        <v>14.98</v>
      </c>
      <c r="J31" s="154">
        <f>'US68 RAMP D MASTER'!J31</f>
        <v>79325</v>
      </c>
      <c r="K31" s="344">
        <f>'US68 RAMP D MASTER'!K31</f>
        <v>812.4563739583333</v>
      </c>
      <c r="L31" s="345"/>
      <c r="M31" s="39"/>
      <c r="N31" s="197"/>
      <c r="O31" s="198"/>
      <c r="P31" s="197"/>
      <c r="Q31" s="198"/>
      <c r="R31" s="391"/>
      <c r="S31" s="392"/>
      <c r="T31" s="344"/>
      <c r="U31" s="345"/>
      <c r="V31" s="151">
        <f>'US68 RAMP D MASTER'!V31</f>
        <v>0</v>
      </c>
      <c r="W31" s="3"/>
      <c r="X31" s="344">
        <f>'US68 RAMP D MASTER'!$A87</f>
        <v>810.519426214</v>
      </c>
      <c r="Y31" s="345"/>
      <c r="Z31" s="406" t="str">
        <f>'US68 RAMP D MASTER'!C87</f>
        <v>284:1</v>
      </c>
      <c r="AA31" s="402"/>
      <c r="AB31" s="197">
        <f>'US68 RAMP D MASTER'!$E87</f>
        <v>0.96</v>
      </c>
      <c r="AC31" s="198"/>
      <c r="AD31" s="197">
        <f>'US68 RAMP D MASTER'!$G87</f>
        <v>0.06</v>
      </c>
      <c r="AE31" s="198"/>
      <c r="AF31" s="38">
        <f>'US68 RAMP D MASTER'!$I87</f>
        <v>16</v>
      </c>
      <c r="AG31" s="144">
        <f>'US68 RAMP D MASTER'!J87</f>
        <v>80546.0419</v>
      </c>
      <c r="AH31" s="344">
        <f>'US68 RAMP D MASTER'!$K87</f>
        <v>809.5594262139999</v>
      </c>
      <c r="AI31" s="345"/>
      <c r="AJ31" s="39"/>
      <c r="AK31" s="197"/>
      <c r="AL31" s="198"/>
      <c r="AM31" s="197"/>
      <c r="AN31" s="198"/>
      <c r="AO31" s="391"/>
      <c r="AP31" s="392"/>
      <c r="AQ31" s="344"/>
      <c r="AR31" s="345"/>
      <c r="AS31" s="151" t="str">
        <f>'US68 RAMP D MASTER'!$V87</f>
        <v>SC / FS</v>
      </c>
    </row>
    <row r="32" spans="1:45" s="7" customFormat="1" ht="12.75" customHeight="1">
      <c r="A32" s="344">
        <f>'US68 RAMP D MASTER'!A32</f>
        <v>812.5678858333333</v>
      </c>
      <c r="B32" s="345"/>
      <c r="C32" s="406">
        <f>'US68 RAMP D MASTER'!C32</f>
        <v>0</v>
      </c>
      <c r="D32" s="402"/>
      <c r="E32" s="197">
        <f>'US68 RAMP D MASTER'!E32</f>
        <v>0.36408999999999997</v>
      </c>
      <c r="F32" s="198"/>
      <c r="G32" s="197">
        <f>'US68 RAMP D MASTER'!G32</f>
        <v>0.023</v>
      </c>
      <c r="H32" s="198"/>
      <c r="I32" s="38">
        <f>'US68 RAMP D MASTER'!I32</f>
        <v>15.83</v>
      </c>
      <c r="J32" s="154">
        <f>'US68 RAMP D MASTER'!J32</f>
        <v>79350</v>
      </c>
      <c r="K32" s="344">
        <f>'US68 RAMP D MASTER'!K32</f>
        <v>812.2037958333333</v>
      </c>
      <c r="L32" s="345"/>
      <c r="M32" s="39"/>
      <c r="N32" s="197"/>
      <c r="O32" s="198"/>
      <c r="P32" s="197"/>
      <c r="Q32" s="198"/>
      <c r="R32" s="391"/>
      <c r="S32" s="392"/>
      <c r="T32" s="344"/>
      <c r="U32" s="345"/>
      <c r="V32" s="151">
        <f>'US68 RAMP D MASTER'!V32</f>
        <v>0</v>
      </c>
      <c r="W32" s="3"/>
      <c r="X32" s="344">
        <f>'US68 RAMP D MASTER'!$A88</f>
        <v>810.6107000000001</v>
      </c>
      <c r="Y32" s="345"/>
      <c r="Z32" s="406">
        <f>'US68 RAMP D MASTER'!C88</f>
        <v>0</v>
      </c>
      <c r="AA32" s="402"/>
      <c r="AB32" s="197">
        <f>'US68 RAMP D MASTER'!$E88</f>
        <v>0.96</v>
      </c>
      <c r="AC32" s="198"/>
      <c r="AD32" s="197">
        <f>'US68 RAMP D MASTER'!$G88</f>
        <v>0.06</v>
      </c>
      <c r="AE32" s="198"/>
      <c r="AF32" s="38">
        <f>'US68 RAMP D MASTER'!$I88</f>
        <v>16</v>
      </c>
      <c r="AG32" s="154">
        <f>'US68 RAMP D MASTER'!J88</f>
        <v>80550</v>
      </c>
      <c r="AH32" s="344">
        <f>'US68 RAMP D MASTER'!$K88</f>
        <v>809.6507</v>
      </c>
      <c r="AI32" s="345"/>
      <c r="AJ32" s="39"/>
      <c r="AK32" s="197"/>
      <c r="AL32" s="198"/>
      <c r="AM32" s="197"/>
      <c r="AN32" s="198"/>
      <c r="AO32" s="391"/>
      <c r="AP32" s="392"/>
      <c r="AQ32" s="344"/>
      <c r="AR32" s="345"/>
      <c r="AS32" s="151">
        <f>'US68 RAMP D MASTER'!$V88</f>
        <v>0</v>
      </c>
    </row>
    <row r="33" spans="1:45" s="7" customFormat="1" ht="12.75" customHeight="1">
      <c r="A33" s="344">
        <f>'US68 RAMP D MASTER'!A33</f>
        <v>812.2929156250001</v>
      </c>
      <c r="B33" s="345"/>
      <c r="C33" s="406">
        <f>'US68 RAMP D MASTER'!C33</f>
        <v>0</v>
      </c>
      <c r="D33" s="402"/>
      <c r="E33" s="197">
        <f>'US68 RAMP D MASTER'!E33</f>
        <v>0.368</v>
      </c>
      <c r="F33" s="198"/>
      <c r="G33" s="197">
        <f>'US68 RAMP D MASTER'!G33</f>
        <v>0.023</v>
      </c>
      <c r="H33" s="198"/>
      <c r="I33" s="38">
        <f>'US68 RAMP D MASTER'!I33</f>
        <v>16</v>
      </c>
      <c r="J33" s="154">
        <f>'US68 RAMP D MASTER'!J33</f>
        <v>79375</v>
      </c>
      <c r="K33" s="344">
        <f>'US68 RAMP D MASTER'!K33</f>
        <v>811.924915625</v>
      </c>
      <c r="L33" s="345"/>
      <c r="M33" s="39"/>
      <c r="N33" s="197"/>
      <c r="O33" s="198"/>
      <c r="P33" s="197"/>
      <c r="Q33" s="198"/>
      <c r="R33" s="391"/>
      <c r="S33" s="392"/>
      <c r="T33" s="344"/>
      <c r="U33" s="345"/>
      <c r="V33" s="151">
        <f>'US68 RAMP D MASTER'!V33</f>
        <v>0</v>
      </c>
      <c r="W33" s="3"/>
      <c r="X33" s="344">
        <f>'US68 RAMP D MASTER'!$A89</f>
        <v>811.1872</v>
      </c>
      <c r="Y33" s="345"/>
      <c r="Z33" s="406">
        <f>'US68 RAMP D MASTER'!C89</f>
        <v>0</v>
      </c>
      <c r="AA33" s="402"/>
      <c r="AB33" s="197">
        <f>'US68 RAMP D MASTER'!$E89</f>
        <v>0.96</v>
      </c>
      <c r="AC33" s="198"/>
      <c r="AD33" s="197">
        <f>'US68 RAMP D MASTER'!$G89</f>
        <v>0.06</v>
      </c>
      <c r="AE33" s="198"/>
      <c r="AF33" s="38">
        <f>'US68 RAMP D MASTER'!$I89</f>
        <v>16</v>
      </c>
      <c r="AG33" s="154">
        <f>'US68 RAMP D MASTER'!J89</f>
        <v>80575</v>
      </c>
      <c r="AH33" s="344">
        <f>'US68 RAMP D MASTER'!$K89</f>
        <v>810.2271999999999</v>
      </c>
      <c r="AI33" s="345"/>
      <c r="AJ33" s="39"/>
      <c r="AK33" s="197"/>
      <c r="AL33" s="198"/>
      <c r="AM33" s="197"/>
      <c r="AN33" s="198"/>
      <c r="AO33" s="391"/>
      <c r="AP33" s="392"/>
      <c r="AQ33" s="344"/>
      <c r="AR33" s="345"/>
      <c r="AS33" s="151">
        <f>'US68 RAMP D MASTER'!$V89</f>
        <v>0</v>
      </c>
    </row>
    <row r="34" spans="1:45" s="7" customFormat="1" ht="12.75" customHeight="1">
      <c r="A34" s="344">
        <f>'US68 RAMP D MASTER'!A34</f>
        <v>811.9877333333333</v>
      </c>
      <c r="B34" s="345"/>
      <c r="C34" s="406">
        <f>'US68 RAMP D MASTER'!C34</f>
        <v>0</v>
      </c>
      <c r="D34" s="402"/>
      <c r="E34" s="197">
        <f>'US68 RAMP D MASTER'!E34</f>
        <v>0.368</v>
      </c>
      <c r="F34" s="198"/>
      <c r="G34" s="197">
        <f>'US68 RAMP D MASTER'!G34</f>
        <v>0.023</v>
      </c>
      <c r="H34" s="198"/>
      <c r="I34" s="38">
        <f>'US68 RAMP D MASTER'!I34</f>
        <v>16</v>
      </c>
      <c r="J34" s="154">
        <f>'US68 RAMP D MASTER'!J34</f>
        <v>79400</v>
      </c>
      <c r="K34" s="344">
        <f>'US68 RAMP D MASTER'!K34</f>
        <v>811.6197333333332</v>
      </c>
      <c r="L34" s="345"/>
      <c r="M34" s="39"/>
      <c r="N34" s="197"/>
      <c r="O34" s="198"/>
      <c r="P34" s="197"/>
      <c r="Q34" s="198"/>
      <c r="R34" s="391"/>
      <c r="S34" s="392"/>
      <c r="T34" s="344"/>
      <c r="U34" s="345"/>
      <c r="V34" s="151">
        <f>'US68 RAMP D MASTER'!V34</f>
        <v>0</v>
      </c>
      <c r="W34" s="3"/>
      <c r="X34" s="344">
        <f>'US68 RAMP D MASTER'!$A90</f>
        <v>811.533</v>
      </c>
      <c r="Y34" s="345"/>
      <c r="Z34" s="406">
        <f>'US68 RAMP D MASTER'!C90</f>
        <v>0</v>
      </c>
      <c r="AA34" s="402"/>
      <c r="AB34" s="197">
        <f>'US68 RAMP D MASTER'!$E90</f>
        <v>0.96</v>
      </c>
      <c r="AC34" s="198"/>
      <c r="AD34" s="197">
        <f>'US68 RAMP D MASTER'!$G90</f>
        <v>0.06</v>
      </c>
      <c r="AE34" s="198"/>
      <c r="AF34" s="38">
        <f>'US68 RAMP D MASTER'!$I90</f>
        <v>16</v>
      </c>
      <c r="AG34" s="153">
        <f>'US68 RAMP D MASTER'!J90</f>
        <v>80590</v>
      </c>
      <c r="AH34" s="344">
        <f>'US68 RAMP D MASTER'!$K90</f>
        <v>810.573</v>
      </c>
      <c r="AI34" s="345"/>
      <c r="AJ34" s="39"/>
      <c r="AK34" s="197"/>
      <c r="AL34" s="198"/>
      <c r="AM34" s="197"/>
      <c r="AN34" s="198"/>
      <c r="AO34" s="391"/>
      <c r="AP34" s="392"/>
      <c r="AQ34" s="344"/>
      <c r="AR34" s="345"/>
      <c r="AS34" s="151">
        <f>'US68 RAMP D MASTER'!$V90</f>
        <v>0</v>
      </c>
    </row>
    <row r="35" spans="1:45" s="7" customFormat="1" ht="12.75" customHeight="1">
      <c r="A35" s="344">
        <f>'US68 RAMP D MASTER'!A35</f>
        <v>811.6562489583333</v>
      </c>
      <c r="B35" s="345"/>
      <c r="C35" s="406">
        <f>'US68 RAMP D MASTER'!C35</f>
        <v>0</v>
      </c>
      <c r="D35" s="402"/>
      <c r="E35" s="197">
        <f>'US68 RAMP D MASTER'!E35</f>
        <v>0.368</v>
      </c>
      <c r="F35" s="198"/>
      <c r="G35" s="197">
        <f>'US68 RAMP D MASTER'!G35</f>
        <v>0.023</v>
      </c>
      <c r="H35" s="198"/>
      <c r="I35" s="38">
        <f>'US68 RAMP D MASTER'!I35</f>
        <v>16</v>
      </c>
      <c r="J35" s="154">
        <f>'US68 RAMP D MASTER'!J35</f>
        <v>79425</v>
      </c>
      <c r="K35" s="344">
        <f>'US68 RAMP D MASTER'!K35</f>
        <v>811.2882489583333</v>
      </c>
      <c r="L35" s="345"/>
      <c r="M35" s="39"/>
      <c r="N35" s="197"/>
      <c r="O35" s="198"/>
      <c r="P35" s="197"/>
      <c r="Q35" s="198"/>
      <c r="R35" s="391"/>
      <c r="S35" s="392"/>
      <c r="T35" s="344"/>
      <c r="U35" s="345"/>
      <c r="V35" s="151">
        <f>'US68 RAMP D MASTER'!V35</f>
        <v>0</v>
      </c>
      <c r="W35" s="3"/>
      <c r="X35" s="344">
        <f>'US68 RAMP D MASTER'!$A91</f>
        <v>811.7615223387097</v>
      </c>
      <c r="Y35" s="345"/>
      <c r="Z35" s="406">
        <f>'US68 RAMP D MASTER'!C91</f>
        <v>0</v>
      </c>
      <c r="AA35" s="402"/>
      <c r="AB35" s="197">
        <f>'US68 RAMP D MASTER'!$E91</f>
        <v>0.96</v>
      </c>
      <c r="AC35" s="198"/>
      <c r="AD35" s="197">
        <f>'US68 RAMP D MASTER'!$G91</f>
        <v>0.06</v>
      </c>
      <c r="AE35" s="198"/>
      <c r="AF35" s="38">
        <f>'US68 RAMP D MASTER'!$I91</f>
        <v>16</v>
      </c>
      <c r="AG35" s="154">
        <f>'US68 RAMP D MASTER'!J91</f>
        <v>80600</v>
      </c>
      <c r="AH35" s="344">
        <f>'US68 RAMP D MASTER'!$K91</f>
        <v>810.8015223387097</v>
      </c>
      <c r="AI35" s="345"/>
      <c r="AJ35" s="39"/>
      <c r="AK35" s="197"/>
      <c r="AL35" s="198"/>
      <c r="AM35" s="197"/>
      <c r="AN35" s="198"/>
      <c r="AO35" s="391"/>
      <c r="AP35" s="392"/>
      <c r="AQ35" s="344"/>
      <c r="AR35" s="345"/>
      <c r="AS35" s="151">
        <f>'US68 RAMP D MASTER'!$V91</f>
        <v>0</v>
      </c>
    </row>
    <row r="36" spans="1:45" s="7" customFormat="1" ht="12.75" customHeight="1">
      <c r="A36" s="344">
        <f>'US68 RAMP D MASTER'!A36</f>
        <v>811.2984625</v>
      </c>
      <c r="B36" s="345"/>
      <c r="C36" s="406">
        <f>'US68 RAMP D MASTER'!C36</f>
        <v>0</v>
      </c>
      <c r="D36" s="402"/>
      <c r="E36" s="197">
        <f>'US68 RAMP D MASTER'!E36</f>
        <v>0.368</v>
      </c>
      <c r="F36" s="198"/>
      <c r="G36" s="197">
        <f>'US68 RAMP D MASTER'!G36</f>
        <v>0.023</v>
      </c>
      <c r="H36" s="198"/>
      <c r="I36" s="38">
        <f>'US68 RAMP D MASTER'!I36</f>
        <v>16</v>
      </c>
      <c r="J36" s="154">
        <f>'US68 RAMP D MASTER'!J36</f>
        <v>79450</v>
      </c>
      <c r="K36" s="344">
        <f>'US68 RAMP D MASTER'!K36</f>
        <v>810.9304625</v>
      </c>
      <c r="L36" s="345"/>
      <c r="M36" s="39"/>
      <c r="N36" s="197"/>
      <c r="O36" s="198"/>
      <c r="P36" s="197"/>
      <c r="Q36" s="198"/>
      <c r="R36" s="391"/>
      <c r="S36" s="392"/>
      <c r="T36" s="344"/>
      <c r="U36" s="345"/>
      <c r="V36" s="151">
        <f>'US68 RAMP D MASTER'!V36</f>
        <v>0</v>
      </c>
      <c r="W36" s="3"/>
      <c r="X36" s="344">
        <f>'US68 RAMP D MASTER'!$A92</f>
        <v>812.3146486491936</v>
      </c>
      <c r="Y36" s="345"/>
      <c r="Z36" s="406">
        <f>'US68 RAMP D MASTER'!C92</f>
        <v>0</v>
      </c>
      <c r="AA36" s="402"/>
      <c r="AB36" s="197">
        <f>'US68 RAMP D MASTER'!$E92</f>
        <v>0.96</v>
      </c>
      <c r="AC36" s="198"/>
      <c r="AD36" s="197">
        <f>'US68 RAMP D MASTER'!$G92</f>
        <v>0.06</v>
      </c>
      <c r="AE36" s="198"/>
      <c r="AF36" s="38">
        <f>'US68 RAMP D MASTER'!$I92</f>
        <v>16</v>
      </c>
      <c r="AG36" s="154">
        <f>'US68 RAMP D MASTER'!J92</f>
        <v>80625</v>
      </c>
      <c r="AH36" s="344">
        <f>'US68 RAMP D MASTER'!$K92</f>
        <v>811.3546486491936</v>
      </c>
      <c r="AI36" s="345"/>
      <c r="AJ36" s="39"/>
      <c r="AK36" s="197"/>
      <c r="AL36" s="198"/>
      <c r="AM36" s="197"/>
      <c r="AN36" s="198"/>
      <c r="AO36" s="391"/>
      <c r="AP36" s="392"/>
      <c r="AQ36" s="344"/>
      <c r="AR36" s="345"/>
      <c r="AS36" s="151">
        <f>'US68 RAMP D MASTER'!$V92</f>
        <v>0</v>
      </c>
    </row>
    <row r="37" spans="1:45" s="7" customFormat="1" ht="12.75" customHeight="1">
      <c r="A37" s="344">
        <f>'US68 RAMP D MASTER'!A37</f>
        <v>810.9143739583334</v>
      </c>
      <c r="B37" s="345"/>
      <c r="C37" s="406">
        <f>'US68 RAMP D MASTER'!C37</f>
        <v>0</v>
      </c>
      <c r="D37" s="402"/>
      <c r="E37" s="197">
        <f>'US68 RAMP D MASTER'!E37</f>
        <v>0.368</v>
      </c>
      <c r="F37" s="198"/>
      <c r="G37" s="197">
        <f>'US68 RAMP D MASTER'!G37</f>
        <v>0.023</v>
      </c>
      <c r="H37" s="198"/>
      <c r="I37" s="38">
        <f>'US68 RAMP D MASTER'!I37</f>
        <v>16</v>
      </c>
      <c r="J37" s="154">
        <f>'US68 RAMP D MASTER'!J37</f>
        <v>79475</v>
      </c>
      <c r="K37" s="344">
        <f>'US68 RAMP D MASTER'!K37</f>
        <v>810.5463739583333</v>
      </c>
      <c r="L37" s="345"/>
      <c r="M37" s="39"/>
      <c r="N37" s="197"/>
      <c r="O37" s="198"/>
      <c r="P37" s="197"/>
      <c r="Q37" s="198"/>
      <c r="R37" s="391"/>
      <c r="S37" s="392"/>
      <c r="T37" s="344"/>
      <c r="U37" s="345"/>
      <c r="V37" s="151">
        <f>'US68 RAMP D MASTER'!V37</f>
        <v>0</v>
      </c>
      <c r="W37" s="3"/>
      <c r="X37" s="344">
        <f>'US68 RAMP D MASTER'!$A93</f>
        <v>812.8418041935485</v>
      </c>
      <c r="Y37" s="345"/>
      <c r="Z37" s="406">
        <f>'US68 RAMP D MASTER'!C93</f>
        <v>0</v>
      </c>
      <c r="AA37" s="402"/>
      <c r="AB37" s="197">
        <f>'US68 RAMP D MASTER'!$E93</f>
        <v>0.96</v>
      </c>
      <c r="AC37" s="198"/>
      <c r="AD37" s="197">
        <f>'US68 RAMP D MASTER'!$G93</f>
        <v>0.06</v>
      </c>
      <c r="AE37" s="198"/>
      <c r="AF37" s="38">
        <f>'US68 RAMP D MASTER'!$I93</f>
        <v>16</v>
      </c>
      <c r="AG37" s="154">
        <f>'US68 RAMP D MASTER'!J93</f>
        <v>80650</v>
      </c>
      <c r="AH37" s="344">
        <f>'US68 RAMP D MASTER'!$K93</f>
        <v>811.8818041935484</v>
      </c>
      <c r="AI37" s="345"/>
      <c r="AJ37" s="39"/>
      <c r="AK37" s="197"/>
      <c r="AL37" s="198"/>
      <c r="AM37" s="197"/>
      <c r="AN37" s="198"/>
      <c r="AO37" s="391"/>
      <c r="AP37" s="392"/>
      <c r="AQ37" s="344"/>
      <c r="AR37" s="345"/>
      <c r="AS37" s="151">
        <f>'US68 RAMP D MASTER'!$V93</f>
        <v>0</v>
      </c>
    </row>
    <row r="38" spans="1:45" s="7" customFormat="1" ht="12.75" customHeight="1">
      <c r="A38" s="344">
        <f>'US68 RAMP D MASTER'!A38</f>
        <v>810.5039833333334</v>
      </c>
      <c r="B38" s="345"/>
      <c r="C38" s="406">
        <f>'US68 RAMP D MASTER'!C38</f>
        <v>0</v>
      </c>
      <c r="D38" s="402"/>
      <c r="E38" s="197">
        <f>'US68 RAMP D MASTER'!E38</f>
        <v>0.368</v>
      </c>
      <c r="F38" s="198"/>
      <c r="G38" s="197">
        <f>'US68 RAMP D MASTER'!G38</f>
        <v>0.023</v>
      </c>
      <c r="H38" s="198"/>
      <c r="I38" s="38">
        <f>'US68 RAMP D MASTER'!I38</f>
        <v>16</v>
      </c>
      <c r="J38" s="154">
        <f>'US68 RAMP D MASTER'!J38</f>
        <v>79500</v>
      </c>
      <c r="K38" s="344">
        <f>'US68 RAMP D MASTER'!K38</f>
        <v>810.1359833333333</v>
      </c>
      <c r="L38" s="345"/>
      <c r="M38" s="39"/>
      <c r="N38" s="197"/>
      <c r="O38" s="198"/>
      <c r="P38" s="197"/>
      <c r="Q38" s="198"/>
      <c r="R38" s="391"/>
      <c r="S38" s="392"/>
      <c r="T38" s="344"/>
      <c r="U38" s="345"/>
      <c r="V38" s="151">
        <f>'US68 RAMP D MASTER'!V38</f>
        <v>0</v>
      </c>
      <c r="W38" s="3"/>
      <c r="X38" s="344">
        <f>'US68 RAMP D MASTER'!$A94</f>
        <v>813.3429889717743</v>
      </c>
      <c r="Y38" s="345"/>
      <c r="Z38" s="406">
        <f>'US68 RAMP D MASTER'!C94</f>
        <v>0</v>
      </c>
      <c r="AA38" s="402"/>
      <c r="AB38" s="197">
        <f>'US68 RAMP D MASTER'!$E94</f>
        <v>0.96</v>
      </c>
      <c r="AC38" s="198"/>
      <c r="AD38" s="197">
        <f>'US68 RAMP D MASTER'!$G94</f>
        <v>0.06</v>
      </c>
      <c r="AE38" s="198"/>
      <c r="AF38" s="38">
        <f>'US68 RAMP D MASTER'!$I94</f>
        <v>16</v>
      </c>
      <c r="AG38" s="154">
        <f>'US68 RAMP D MASTER'!J94</f>
        <v>80675</v>
      </c>
      <c r="AH38" s="344">
        <f>'US68 RAMP D MASTER'!$K94</f>
        <v>812.3829889717742</v>
      </c>
      <c r="AI38" s="345"/>
      <c r="AJ38" s="39"/>
      <c r="AK38" s="197"/>
      <c r="AL38" s="198"/>
      <c r="AM38" s="197"/>
      <c r="AN38" s="198"/>
      <c r="AO38" s="201"/>
      <c r="AP38" s="202"/>
      <c r="AQ38" s="344"/>
      <c r="AR38" s="345"/>
      <c r="AS38" s="151">
        <f>'US68 RAMP D MASTER'!$V94</f>
        <v>0</v>
      </c>
    </row>
    <row r="39" spans="1:45" s="7" customFormat="1" ht="12.75" customHeight="1">
      <c r="A39" s="344">
        <f>'US68 RAMP D MASTER'!A39</f>
        <v>810.0672906249999</v>
      </c>
      <c r="B39" s="345"/>
      <c r="C39" s="406">
        <f>'US68 RAMP D MASTER'!C39</f>
        <v>0</v>
      </c>
      <c r="D39" s="402"/>
      <c r="E39" s="197">
        <f>'US68 RAMP D MASTER'!E39</f>
        <v>0.368</v>
      </c>
      <c r="F39" s="198"/>
      <c r="G39" s="197">
        <f>'US68 RAMP D MASTER'!G39</f>
        <v>0.023</v>
      </c>
      <c r="H39" s="198"/>
      <c r="I39" s="38">
        <f>'US68 RAMP D MASTER'!I39</f>
        <v>16</v>
      </c>
      <c r="J39" s="154">
        <f>'US68 RAMP D MASTER'!J39</f>
        <v>79525</v>
      </c>
      <c r="K39" s="344">
        <f>'US68 RAMP D MASTER'!K39</f>
        <v>809.6992906249999</v>
      </c>
      <c r="L39" s="345"/>
      <c r="M39" s="39"/>
      <c r="N39" s="197"/>
      <c r="O39" s="198"/>
      <c r="P39" s="197"/>
      <c r="Q39" s="198"/>
      <c r="R39" s="391"/>
      <c r="S39" s="392"/>
      <c r="T39" s="344"/>
      <c r="U39" s="345"/>
      <c r="V39" s="151">
        <f>'US68 RAMP D MASTER'!V39</f>
        <v>0</v>
      </c>
      <c r="W39" s="3"/>
      <c r="X39" s="344">
        <f>'US68 RAMP D MASTER'!$A95</f>
        <v>813.5361910685484</v>
      </c>
      <c r="Y39" s="345"/>
      <c r="Z39" s="406">
        <f>'US68 RAMP D MASTER'!C95</f>
        <v>0</v>
      </c>
      <c r="AA39" s="402"/>
      <c r="AB39" s="197">
        <f>'US68 RAMP D MASTER'!$E95</f>
        <v>0.96</v>
      </c>
      <c r="AC39" s="198"/>
      <c r="AD39" s="197">
        <f>'US68 RAMP D MASTER'!$G95</f>
        <v>0.06</v>
      </c>
      <c r="AE39" s="198"/>
      <c r="AF39" s="38">
        <f>'US68 RAMP D MASTER'!$I95</f>
        <v>16</v>
      </c>
      <c r="AG39" s="154">
        <f>'US68 RAMP D MASTER'!J95</f>
        <v>80685</v>
      </c>
      <c r="AH39" s="344">
        <f>'US68 RAMP D MASTER'!$K95</f>
        <v>812.5761910685484</v>
      </c>
      <c r="AI39" s="345"/>
      <c r="AJ39" s="39"/>
      <c r="AK39" s="197"/>
      <c r="AL39" s="198"/>
      <c r="AM39" s="197"/>
      <c r="AN39" s="198"/>
      <c r="AO39" s="201"/>
      <c r="AP39" s="202"/>
      <c r="AQ39" s="344"/>
      <c r="AR39" s="345"/>
      <c r="AS39" s="151">
        <f>'US68 RAMP D MASTER'!$V95</f>
        <v>0</v>
      </c>
    </row>
    <row r="40" spans="1:45" s="7" customFormat="1" ht="12.75" customHeight="1">
      <c r="A40" s="344">
        <f>'US68 RAMP D MASTER'!A40</f>
        <v>809.6042958333334</v>
      </c>
      <c r="B40" s="345"/>
      <c r="C40" s="406">
        <f>'US68 RAMP D MASTER'!C40</f>
        <v>0</v>
      </c>
      <c r="D40" s="402"/>
      <c r="E40" s="197">
        <f>'US68 RAMP D MASTER'!E40</f>
        <v>0.368</v>
      </c>
      <c r="F40" s="198"/>
      <c r="G40" s="197">
        <f>'US68 RAMP D MASTER'!G40</f>
        <v>0.023</v>
      </c>
      <c r="H40" s="198"/>
      <c r="I40" s="38">
        <f>'US68 RAMP D MASTER'!I40</f>
        <v>16</v>
      </c>
      <c r="J40" s="154">
        <f>'US68 RAMP D MASTER'!J40</f>
        <v>79550</v>
      </c>
      <c r="K40" s="344">
        <f>'US68 RAMP D MASTER'!K40</f>
        <v>809.2362958333333</v>
      </c>
      <c r="L40" s="345"/>
      <c r="M40" s="39"/>
      <c r="N40" s="197"/>
      <c r="O40" s="198"/>
      <c r="P40" s="197"/>
      <c r="Q40" s="198"/>
      <c r="R40" s="391"/>
      <c r="S40" s="392"/>
      <c r="T40" s="344"/>
      <c r="U40" s="345"/>
      <c r="V40" s="151">
        <f>'US68 RAMP D MASTER'!V40</f>
        <v>0</v>
      </c>
      <c r="W40" s="3"/>
      <c r="X40" s="344">
        <f>'US68 RAMP D MASTER'!$A96</f>
        <v>813.8182029838711</v>
      </c>
      <c r="Y40" s="345"/>
      <c r="Z40" s="406">
        <f>'US68 RAMP D MASTER'!C96</f>
        <v>0</v>
      </c>
      <c r="AA40" s="402"/>
      <c r="AB40" s="197">
        <f>'US68 RAMP D MASTER'!$E96</f>
        <v>0.96</v>
      </c>
      <c r="AC40" s="198"/>
      <c r="AD40" s="197">
        <f>'US68 RAMP D MASTER'!$G96</f>
        <v>0.06</v>
      </c>
      <c r="AE40" s="198"/>
      <c r="AF40" s="38">
        <f>'US68 RAMP D MASTER'!$I96</f>
        <v>16</v>
      </c>
      <c r="AG40" s="154">
        <f>'US68 RAMP D MASTER'!J96</f>
        <v>80700</v>
      </c>
      <c r="AH40" s="344">
        <f>'US68 RAMP D MASTER'!$K96</f>
        <v>812.858202983871</v>
      </c>
      <c r="AI40" s="345"/>
      <c r="AJ40" s="39"/>
      <c r="AK40" s="197"/>
      <c r="AL40" s="198"/>
      <c r="AM40" s="197"/>
      <c r="AN40" s="198"/>
      <c r="AO40" s="201"/>
      <c r="AP40" s="202"/>
      <c r="AQ40" s="344"/>
      <c r="AR40" s="345"/>
      <c r="AS40" s="151">
        <f>'US68 RAMP D MASTER'!$V96</f>
        <v>0</v>
      </c>
    </row>
    <row r="41" spans="1:45" s="7" customFormat="1" ht="12.75" customHeight="1">
      <c r="A41" s="344">
        <f>'US68 RAMP D MASTER'!A41</f>
        <v>809.1149989583333</v>
      </c>
      <c r="B41" s="345"/>
      <c r="C41" s="406">
        <f>'US68 RAMP D MASTER'!C41</f>
        <v>0</v>
      </c>
      <c r="D41" s="402"/>
      <c r="E41" s="197">
        <f>'US68 RAMP D MASTER'!E41</f>
        <v>0.368</v>
      </c>
      <c r="F41" s="198"/>
      <c r="G41" s="197">
        <f>'US68 RAMP D MASTER'!G41</f>
        <v>0.023</v>
      </c>
      <c r="H41" s="198"/>
      <c r="I41" s="38">
        <f>'US68 RAMP D MASTER'!I41</f>
        <v>16</v>
      </c>
      <c r="J41" s="154">
        <f>'US68 RAMP D MASTER'!J41</f>
        <v>79575</v>
      </c>
      <c r="K41" s="344">
        <f>'US68 RAMP D MASTER'!K41</f>
        <v>808.7469989583333</v>
      </c>
      <c r="L41" s="345"/>
      <c r="M41" s="39"/>
      <c r="N41" s="197"/>
      <c r="O41" s="198"/>
      <c r="P41" s="197"/>
      <c r="Q41" s="198"/>
      <c r="R41" s="391"/>
      <c r="S41" s="392"/>
      <c r="T41" s="344"/>
      <c r="U41" s="345"/>
      <c r="V41" s="151">
        <f>'US68 RAMP D MASTER'!V41</f>
        <v>0</v>
      </c>
      <c r="W41" s="3"/>
      <c r="X41" s="344">
        <f>'US68 RAMP D MASTER'!$A97</f>
        <v>814.2674462298388</v>
      </c>
      <c r="Y41" s="345"/>
      <c r="Z41" s="406">
        <f>'US68 RAMP D MASTER'!C97</f>
        <v>0</v>
      </c>
      <c r="AA41" s="402"/>
      <c r="AB41" s="197">
        <f>'US68 RAMP D MASTER'!$E97</f>
        <v>0.96</v>
      </c>
      <c r="AC41" s="198"/>
      <c r="AD41" s="197">
        <f>'US68 RAMP D MASTER'!$G97</f>
        <v>0.06</v>
      </c>
      <c r="AE41" s="198"/>
      <c r="AF41" s="38">
        <f>'US68 RAMP D MASTER'!$I97</f>
        <v>16</v>
      </c>
      <c r="AG41" s="154">
        <f>'US68 RAMP D MASTER'!J97</f>
        <v>80725</v>
      </c>
      <c r="AH41" s="344">
        <f>'US68 RAMP D MASTER'!$K97</f>
        <v>813.3074462298388</v>
      </c>
      <c r="AI41" s="345"/>
      <c r="AJ41" s="39"/>
      <c r="AK41" s="197"/>
      <c r="AL41" s="198"/>
      <c r="AM41" s="197"/>
      <c r="AN41" s="198"/>
      <c r="AO41" s="201"/>
      <c r="AP41" s="202"/>
      <c r="AQ41" s="344"/>
      <c r="AR41" s="345"/>
      <c r="AS41" s="151">
        <f>'US68 RAMP D MASTER'!$V97</f>
        <v>0</v>
      </c>
    </row>
    <row r="42" spans="1:45" s="7" customFormat="1" ht="12.75" customHeight="1">
      <c r="A42" s="344">
        <f>'US68 RAMP D MASTER'!A42</f>
        <v>808.5994000000001</v>
      </c>
      <c r="B42" s="345"/>
      <c r="C42" s="406">
        <f>'US68 RAMP D MASTER'!C42</f>
        <v>0</v>
      </c>
      <c r="D42" s="402"/>
      <c r="E42" s="197">
        <f>'US68 RAMP D MASTER'!E42</f>
        <v>0.368</v>
      </c>
      <c r="F42" s="198"/>
      <c r="G42" s="197">
        <f>'US68 RAMP D MASTER'!G42</f>
        <v>0.023</v>
      </c>
      <c r="H42" s="198"/>
      <c r="I42" s="38">
        <f>'US68 RAMP D MASTER'!I42</f>
        <v>16</v>
      </c>
      <c r="J42" s="154">
        <f>'US68 RAMP D MASTER'!J42</f>
        <v>79600</v>
      </c>
      <c r="K42" s="344">
        <f>'US68 RAMP D MASTER'!K42</f>
        <v>808.2314</v>
      </c>
      <c r="L42" s="345"/>
      <c r="M42" s="39"/>
      <c r="N42" s="197"/>
      <c r="O42" s="198"/>
      <c r="P42" s="197"/>
      <c r="Q42" s="198"/>
      <c r="R42" s="391"/>
      <c r="S42" s="392"/>
      <c r="T42" s="344"/>
      <c r="U42" s="345"/>
      <c r="V42" s="151">
        <f>'US68 RAMP D MASTER'!V42</f>
        <v>0</v>
      </c>
      <c r="W42" s="3"/>
      <c r="X42" s="344">
        <f>'US68 RAMP D MASTER'!$A98</f>
        <v>814.6907187096775</v>
      </c>
      <c r="Y42" s="345"/>
      <c r="Z42" s="406">
        <f>'US68 RAMP D MASTER'!C98</f>
        <v>0</v>
      </c>
      <c r="AA42" s="402"/>
      <c r="AB42" s="197">
        <f>'US68 RAMP D MASTER'!$E98</f>
        <v>0.96</v>
      </c>
      <c r="AC42" s="198"/>
      <c r="AD42" s="197">
        <f>'US68 RAMP D MASTER'!$G98</f>
        <v>0.06</v>
      </c>
      <c r="AE42" s="198"/>
      <c r="AF42" s="38">
        <f>'US68 RAMP D MASTER'!$I98</f>
        <v>16</v>
      </c>
      <c r="AG42" s="154">
        <f>'US68 RAMP D MASTER'!J98</f>
        <v>80750</v>
      </c>
      <c r="AH42" s="344">
        <f>'US68 RAMP D MASTER'!$K98</f>
        <v>813.7307187096775</v>
      </c>
      <c r="AI42" s="345"/>
      <c r="AJ42" s="39"/>
      <c r="AK42" s="197"/>
      <c r="AL42" s="198"/>
      <c r="AM42" s="197"/>
      <c r="AN42" s="198"/>
      <c r="AO42" s="201"/>
      <c r="AP42" s="202"/>
      <c r="AQ42" s="344"/>
      <c r="AR42" s="345"/>
      <c r="AS42" s="151">
        <f>'US68 RAMP D MASTER'!$V98</f>
        <v>0</v>
      </c>
    </row>
    <row r="43" spans="1:45" s="7" customFormat="1" ht="12.75" customHeight="1">
      <c r="A43" s="344">
        <f>'US68 RAMP D MASTER'!A43</f>
        <v>808.0574989583334</v>
      </c>
      <c r="B43" s="345"/>
      <c r="C43" s="406">
        <f>'US68 RAMP D MASTER'!C43</f>
        <v>0</v>
      </c>
      <c r="D43" s="402"/>
      <c r="E43" s="197">
        <f>'US68 RAMP D MASTER'!E43</f>
        <v>0.368</v>
      </c>
      <c r="F43" s="198"/>
      <c r="G43" s="197">
        <f>'US68 RAMP D MASTER'!G43</f>
        <v>0.023</v>
      </c>
      <c r="H43" s="198"/>
      <c r="I43" s="38">
        <f>'US68 RAMP D MASTER'!I43</f>
        <v>16</v>
      </c>
      <c r="J43" s="154">
        <f>'US68 RAMP D MASTER'!J43</f>
        <v>79625</v>
      </c>
      <c r="K43" s="344">
        <f>'US68 RAMP D MASTER'!K43</f>
        <v>807.6894989583334</v>
      </c>
      <c r="L43" s="345"/>
      <c r="M43" s="39"/>
      <c r="N43" s="197"/>
      <c r="O43" s="198"/>
      <c r="P43" s="197"/>
      <c r="Q43" s="198"/>
      <c r="R43" s="391"/>
      <c r="S43" s="392"/>
      <c r="T43" s="344"/>
      <c r="U43" s="345"/>
      <c r="V43" s="151">
        <f>'US68 RAMP D MASTER'!V43</f>
        <v>0</v>
      </c>
      <c r="W43" s="3"/>
      <c r="X43" s="344">
        <f>'US68 RAMP D MASTER'!$A99</f>
        <v>815.0880204233872</v>
      </c>
      <c r="Y43" s="345"/>
      <c r="Z43" s="406">
        <f>'US68 RAMP D MASTER'!C99</f>
        <v>0</v>
      </c>
      <c r="AA43" s="402"/>
      <c r="AB43" s="197">
        <f>'US68 RAMP D MASTER'!$E99</f>
        <v>0.96</v>
      </c>
      <c r="AC43" s="198"/>
      <c r="AD43" s="197">
        <f>'US68 RAMP D MASTER'!$G99</f>
        <v>0.06</v>
      </c>
      <c r="AE43" s="198"/>
      <c r="AF43" s="38">
        <f>'US68 RAMP D MASTER'!$I99</f>
        <v>16</v>
      </c>
      <c r="AG43" s="154">
        <f>'US68 RAMP D MASTER'!J99</f>
        <v>80775</v>
      </c>
      <c r="AH43" s="344">
        <f>'US68 RAMP D MASTER'!$K99</f>
        <v>814.1280204233872</v>
      </c>
      <c r="AI43" s="345"/>
      <c r="AJ43" s="39"/>
      <c r="AK43" s="197"/>
      <c r="AL43" s="198"/>
      <c r="AM43" s="197"/>
      <c r="AN43" s="198"/>
      <c r="AO43" s="201"/>
      <c r="AP43" s="202"/>
      <c r="AQ43" s="344"/>
      <c r="AR43" s="345"/>
      <c r="AS43" s="151">
        <f>'US68 RAMP D MASTER'!$V99</f>
        <v>0</v>
      </c>
    </row>
    <row r="44" spans="1:45" s="7" customFormat="1" ht="12.75" customHeight="1">
      <c r="A44" s="344">
        <f>'US68 RAMP D MASTER'!A44</f>
        <v>807.4892958333332</v>
      </c>
      <c r="B44" s="345"/>
      <c r="C44" s="406">
        <f>'US68 RAMP D MASTER'!C44</f>
        <v>0</v>
      </c>
      <c r="D44" s="402"/>
      <c r="E44" s="197">
        <f>'US68 RAMP D MASTER'!E44</f>
        <v>0.368</v>
      </c>
      <c r="F44" s="198"/>
      <c r="G44" s="197">
        <f>'US68 RAMP D MASTER'!G44</f>
        <v>0.023</v>
      </c>
      <c r="H44" s="198"/>
      <c r="I44" s="38">
        <f>'US68 RAMP D MASTER'!I44</f>
        <v>16</v>
      </c>
      <c r="J44" s="154">
        <f>'US68 RAMP D MASTER'!J44</f>
        <v>79650</v>
      </c>
      <c r="K44" s="344">
        <f>'US68 RAMP D MASTER'!K44</f>
        <v>807.1212958333332</v>
      </c>
      <c r="L44" s="345"/>
      <c r="M44" s="39"/>
      <c r="N44" s="197"/>
      <c r="O44" s="198"/>
      <c r="P44" s="197"/>
      <c r="Q44" s="198"/>
      <c r="R44" s="391"/>
      <c r="S44" s="392"/>
      <c r="T44" s="344"/>
      <c r="U44" s="345"/>
      <c r="V44" s="151">
        <f>'US68 RAMP D MASTER'!V44</f>
        <v>0</v>
      </c>
      <c r="W44" s="3"/>
      <c r="X44" s="344">
        <f>'US68 RAMP D MASTER'!$A100</f>
        <v>815.4593513709677</v>
      </c>
      <c r="Y44" s="345"/>
      <c r="Z44" s="406">
        <f>'US68 RAMP D MASTER'!C100</f>
        <v>0</v>
      </c>
      <c r="AA44" s="402"/>
      <c r="AB44" s="197">
        <f>'US68 RAMP D MASTER'!$E100</f>
        <v>0.96</v>
      </c>
      <c r="AC44" s="198"/>
      <c r="AD44" s="197">
        <f>'US68 RAMP D MASTER'!$G100</f>
        <v>0.06</v>
      </c>
      <c r="AE44" s="198"/>
      <c r="AF44" s="38">
        <f>'US68 RAMP D MASTER'!$I100</f>
        <v>16</v>
      </c>
      <c r="AG44" s="154">
        <f>'US68 RAMP D MASTER'!J100</f>
        <v>80800</v>
      </c>
      <c r="AH44" s="344">
        <f>'US68 RAMP D MASTER'!$K100</f>
        <v>814.4993513709677</v>
      </c>
      <c r="AI44" s="345"/>
      <c r="AJ44" s="39"/>
      <c r="AK44" s="197"/>
      <c r="AL44" s="198"/>
      <c r="AM44" s="197"/>
      <c r="AN44" s="198"/>
      <c r="AO44" s="201"/>
      <c r="AP44" s="202"/>
      <c r="AQ44" s="344"/>
      <c r="AR44" s="345"/>
      <c r="AS44" s="151">
        <f>'US68 RAMP D MASTER'!$V100</f>
        <v>0</v>
      </c>
    </row>
    <row r="45" spans="1:45" s="7" customFormat="1" ht="12.75" customHeight="1">
      <c r="A45" s="344">
        <f>'US68 RAMP D MASTER'!A45</f>
        <v>807.25465</v>
      </c>
      <c r="B45" s="345"/>
      <c r="C45" s="406">
        <f>'US68 RAMP D MASTER'!C45</f>
        <v>0</v>
      </c>
      <c r="D45" s="402"/>
      <c r="E45" s="197">
        <f>'US68 RAMP D MASTER'!E45</f>
        <v>0.368</v>
      </c>
      <c r="F45" s="198"/>
      <c r="G45" s="197">
        <f>'US68 RAMP D MASTER'!G45</f>
        <v>0.023</v>
      </c>
      <c r="H45" s="198"/>
      <c r="I45" s="38">
        <f>'US68 RAMP D MASTER'!I45</f>
        <v>16</v>
      </c>
      <c r="J45" s="154">
        <f>'US68 RAMP D MASTER'!J45</f>
        <v>79660</v>
      </c>
      <c r="K45" s="344">
        <f>'US68 RAMP D MASTER'!K45</f>
        <v>806.8866499999999</v>
      </c>
      <c r="L45" s="345"/>
      <c r="M45" s="39"/>
      <c r="N45" s="197"/>
      <c r="O45" s="198"/>
      <c r="P45" s="197"/>
      <c r="Q45" s="198"/>
      <c r="R45" s="391"/>
      <c r="S45" s="392"/>
      <c r="T45" s="344"/>
      <c r="U45" s="345"/>
      <c r="V45" s="151">
        <f>'US68 RAMP D MASTER'!V45</f>
        <v>0</v>
      </c>
      <c r="W45" s="3"/>
      <c r="X45" s="344">
        <f>'US68 RAMP D MASTER'!$A101</f>
        <v>815.8047115524193</v>
      </c>
      <c r="Y45" s="345"/>
      <c r="Z45" s="406">
        <f>'US68 RAMP D MASTER'!C101</f>
        <v>0</v>
      </c>
      <c r="AA45" s="402"/>
      <c r="AB45" s="197">
        <f>'US68 RAMP D MASTER'!$E101</f>
        <v>0.96</v>
      </c>
      <c r="AC45" s="198"/>
      <c r="AD45" s="197">
        <f>'US68 RAMP D MASTER'!$G101</f>
        <v>0.06</v>
      </c>
      <c r="AE45" s="198"/>
      <c r="AF45" s="38">
        <f>'US68 RAMP D MASTER'!$I101</f>
        <v>16</v>
      </c>
      <c r="AG45" s="154">
        <f>'US68 RAMP D MASTER'!J101</f>
        <v>80825</v>
      </c>
      <c r="AH45" s="344">
        <f>'US68 RAMP D MASTER'!$K101</f>
        <v>814.8447115524193</v>
      </c>
      <c r="AI45" s="345"/>
      <c r="AJ45" s="39"/>
      <c r="AK45" s="197"/>
      <c r="AL45" s="198"/>
      <c r="AM45" s="197"/>
      <c r="AN45" s="198"/>
      <c r="AO45" s="201"/>
      <c r="AP45" s="202"/>
      <c r="AQ45" s="344"/>
      <c r="AR45" s="345"/>
      <c r="AS45" s="151">
        <f>'US68 RAMP D MASTER'!$V101</f>
        <v>0</v>
      </c>
    </row>
    <row r="46" spans="1:45" s="7" customFormat="1" ht="12.75" customHeight="1">
      <c r="A46" s="344">
        <f>'US68 RAMP D MASTER'!A46</f>
        <v>806.899575</v>
      </c>
      <c r="B46" s="345"/>
      <c r="C46" s="406">
        <f>'US68 RAMP D MASTER'!C46</f>
        <v>0</v>
      </c>
      <c r="D46" s="402"/>
      <c r="E46" s="197">
        <f>'US68 RAMP D MASTER'!E46</f>
        <v>0.368</v>
      </c>
      <c r="F46" s="198"/>
      <c r="G46" s="197">
        <f>'US68 RAMP D MASTER'!G46</f>
        <v>0.023</v>
      </c>
      <c r="H46" s="198"/>
      <c r="I46" s="38">
        <f>'US68 RAMP D MASTER'!I46</f>
        <v>16</v>
      </c>
      <c r="J46" s="154">
        <f>'US68 RAMP D MASTER'!J46</f>
        <v>79675</v>
      </c>
      <c r="K46" s="344">
        <f>'US68 RAMP D MASTER'!K46</f>
        <v>806.531575</v>
      </c>
      <c r="L46" s="345"/>
      <c r="M46" s="39"/>
      <c r="N46" s="197"/>
      <c r="O46" s="198"/>
      <c r="P46" s="197"/>
      <c r="Q46" s="198"/>
      <c r="R46" s="391"/>
      <c r="S46" s="392"/>
      <c r="T46" s="344"/>
      <c r="U46" s="345"/>
      <c r="V46" s="151">
        <f>'US68 RAMP D MASTER'!V46</f>
        <v>0</v>
      </c>
      <c r="W46" s="3"/>
      <c r="X46" s="344">
        <f>'US68 RAMP D MASTER'!$A102</f>
        <v>816.1241009677419</v>
      </c>
      <c r="Y46" s="345"/>
      <c r="Z46" s="406">
        <f>'US68 RAMP D MASTER'!C102</f>
        <v>0</v>
      </c>
      <c r="AA46" s="402"/>
      <c r="AB46" s="197">
        <f>'US68 RAMP D MASTER'!$E102</f>
        <v>0.96</v>
      </c>
      <c r="AC46" s="198"/>
      <c r="AD46" s="197">
        <f>'US68 RAMP D MASTER'!$G102</f>
        <v>0.06</v>
      </c>
      <c r="AE46" s="198"/>
      <c r="AF46" s="38">
        <f>'US68 RAMP D MASTER'!$I102</f>
        <v>16</v>
      </c>
      <c r="AG46" s="154">
        <f>'US68 RAMP D MASTER'!J102</f>
        <v>80850</v>
      </c>
      <c r="AH46" s="344">
        <f>'US68 RAMP D MASTER'!$K102</f>
        <v>815.1641009677419</v>
      </c>
      <c r="AI46" s="345"/>
      <c r="AJ46" s="39"/>
      <c r="AK46" s="197"/>
      <c r="AL46" s="198"/>
      <c r="AM46" s="197"/>
      <c r="AN46" s="198"/>
      <c r="AO46" s="201"/>
      <c r="AP46" s="202"/>
      <c r="AQ46" s="344"/>
      <c r="AR46" s="345"/>
      <c r="AS46" s="151">
        <f>'US68 RAMP D MASTER'!$V102</f>
        <v>0</v>
      </c>
    </row>
    <row r="47" spans="1:45" s="7" customFormat="1" ht="12.75" customHeight="1">
      <c r="A47" s="344">
        <f>'US68 RAMP D MASTER'!A47</f>
        <v>806.3077000000001</v>
      </c>
      <c r="B47" s="345"/>
      <c r="C47" s="406">
        <f>'US68 RAMP D MASTER'!C47</f>
        <v>0</v>
      </c>
      <c r="D47" s="402"/>
      <c r="E47" s="197">
        <f>'US68 RAMP D MASTER'!E47</f>
        <v>0.368</v>
      </c>
      <c r="F47" s="198"/>
      <c r="G47" s="197">
        <f>'US68 RAMP D MASTER'!G47</f>
        <v>0.023</v>
      </c>
      <c r="H47" s="198"/>
      <c r="I47" s="38">
        <f>'US68 RAMP D MASTER'!I47</f>
        <v>16</v>
      </c>
      <c r="J47" s="154">
        <f>'US68 RAMP D MASTER'!J47</f>
        <v>79700</v>
      </c>
      <c r="K47" s="344">
        <f>'US68 RAMP D MASTER'!K47</f>
        <v>805.9397</v>
      </c>
      <c r="L47" s="345"/>
      <c r="M47" s="39"/>
      <c r="N47" s="197"/>
      <c r="O47" s="198"/>
      <c r="P47" s="197"/>
      <c r="Q47" s="198"/>
      <c r="R47" s="389"/>
      <c r="S47" s="392"/>
      <c r="T47" s="344"/>
      <c r="U47" s="345"/>
      <c r="V47" s="151">
        <f>'US68 RAMP D MASTER'!V47</f>
        <v>0</v>
      </c>
      <c r="W47" s="3"/>
      <c r="X47" s="344">
        <f>'US68 RAMP D MASTER'!$A103</f>
        <v>816.4175196169355</v>
      </c>
      <c r="Y47" s="345"/>
      <c r="Z47" s="406">
        <f>'US68 RAMP D MASTER'!C103</f>
        <v>0</v>
      </c>
      <c r="AA47" s="402"/>
      <c r="AB47" s="197">
        <f>'US68 RAMP D MASTER'!$E103</f>
        <v>0.96</v>
      </c>
      <c r="AC47" s="198"/>
      <c r="AD47" s="197">
        <f>'US68 RAMP D MASTER'!$G103</f>
        <v>0.06</v>
      </c>
      <c r="AE47" s="198"/>
      <c r="AF47" s="38">
        <f>'US68 RAMP D MASTER'!$I103</f>
        <v>16</v>
      </c>
      <c r="AG47" s="154">
        <f>'US68 RAMP D MASTER'!J103</f>
        <v>80875</v>
      </c>
      <c r="AH47" s="344">
        <f>'US68 RAMP D MASTER'!$K103</f>
        <v>815.4575196169354</v>
      </c>
      <c r="AI47" s="345"/>
      <c r="AJ47" s="39"/>
      <c r="AK47" s="197"/>
      <c r="AL47" s="198"/>
      <c r="AM47" s="197"/>
      <c r="AN47" s="198"/>
      <c r="AO47" s="201"/>
      <c r="AP47" s="202"/>
      <c r="AQ47" s="344"/>
      <c r="AR47" s="345"/>
      <c r="AS47" s="151">
        <f>'US68 RAMP D MASTER'!$V103</f>
        <v>0</v>
      </c>
    </row>
    <row r="48" spans="1:45" s="7" customFormat="1" ht="12.75" customHeight="1">
      <c r="A48" s="344">
        <f>'US68 RAMP D MASTER'!A48</f>
        <v>805.952575</v>
      </c>
      <c r="B48" s="345"/>
      <c r="C48" s="406">
        <f>'US68 RAMP D MASTER'!C48</f>
        <v>0</v>
      </c>
      <c r="D48" s="402"/>
      <c r="E48" s="197">
        <f>'US68 RAMP D MASTER'!E48</f>
        <v>0.368</v>
      </c>
      <c r="F48" s="198"/>
      <c r="G48" s="197">
        <f>'US68 RAMP D MASTER'!G48</f>
        <v>0.023</v>
      </c>
      <c r="H48" s="198"/>
      <c r="I48" s="38">
        <f>'US68 RAMP D MASTER'!I48</f>
        <v>16</v>
      </c>
      <c r="J48" s="154">
        <f>'US68 RAMP D MASTER'!J48</f>
        <v>79715</v>
      </c>
      <c r="K48" s="344">
        <f>'US68 RAMP D MASTER'!K48</f>
        <v>805.584575</v>
      </c>
      <c r="L48" s="345"/>
      <c r="M48" s="39"/>
      <c r="N48" s="197"/>
      <c r="O48" s="198"/>
      <c r="P48" s="197"/>
      <c r="Q48" s="198"/>
      <c r="R48" s="389"/>
      <c r="S48" s="392"/>
      <c r="T48" s="344"/>
      <c r="U48" s="345"/>
      <c r="V48" s="151">
        <f>'US68 RAMP D MASTER'!V48</f>
        <v>0</v>
      </c>
      <c r="W48" s="3"/>
      <c r="X48" s="344">
        <f>'US68 RAMP D MASTER'!$A104</f>
        <v>816.6849675</v>
      </c>
      <c r="Y48" s="345"/>
      <c r="Z48" s="406">
        <f>'US68 RAMP D MASTER'!C104</f>
        <v>0</v>
      </c>
      <c r="AA48" s="402"/>
      <c r="AB48" s="197">
        <f>'US68 RAMP D MASTER'!$E104</f>
        <v>0.96</v>
      </c>
      <c r="AC48" s="198"/>
      <c r="AD48" s="197">
        <f>'US68 RAMP D MASTER'!$G104</f>
        <v>0.06</v>
      </c>
      <c r="AE48" s="198"/>
      <c r="AF48" s="38">
        <f>'US68 RAMP D MASTER'!$I104</f>
        <v>16</v>
      </c>
      <c r="AG48" s="154">
        <f>'US68 RAMP D MASTER'!J104</f>
        <v>80900</v>
      </c>
      <c r="AH48" s="344">
        <f>'US68 RAMP D MASTER'!$K104</f>
        <v>815.7249674999999</v>
      </c>
      <c r="AI48" s="345"/>
      <c r="AJ48" s="39"/>
      <c r="AK48" s="205"/>
      <c r="AL48" s="202"/>
      <c r="AM48" s="205"/>
      <c r="AN48" s="202"/>
      <c r="AO48" s="205"/>
      <c r="AP48" s="202"/>
      <c r="AQ48" s="205"/>
      <c r="AR48" s="202"/>
      <c r="AS48" s="151">
        <f>'US68 RAMP D MASTER'!$V104</f>
        <v>0</v>
      </c>
    </row>
    <row r="49" spans="1:45" s="7" customFormat="1" ht="12.75" customHeight="1">
      <c r="A49" s="344">
        <f>'US68 RAMP D MASTER'!A49</f>
        <v>805.7193450000001</v>
      </c>
      <c r="B49" s="345"/>
      <c r="C49" s="406">
        <f>'US68 RAMP D MASTER'!C49</f>
        <v>0</v>
      </c>
      <c r="D49" s="402"/>
      <c r="E49" s="197">
        <f>'US68 RAMP D MASTER'!E49</f>
        <v>0.368</v>
      </c>
      <c r="F49" s="198"/>
      <c r="G49" s="197">
        <f>'US68 RAMP D MASTER'!G49</f>
        <v>0.023</v>
      </c>
      <c r="H49" s="198"/>
      <c r="I49" s="38">
        <f>'US68 RAMP D MASTER'!I49</f>
        <v>16</v>
      </c>
      <c r="J49" s="154">
        <f>'US68 RAMP D MASTER'!J49</f>
        <v>79725</v>
      </c>
      <c r="K49" s="344">
        <f>'US68 RAMP D MASTER'!K49</f>
        <v>805.351345</v>
      </c>
      <c r="L49" s="345"/>
      <c r="M49" s="39"/>
      <c r="N49" s="197"/>
      <c r="O49" s="198"/>
      <c r="P49" s="197"/>
      <c r="Q49" s="198"/>
      <c r="R49" s="389"/>
      <c r="S49" s="392"/>
      <c r="T49" s="344"/>
      <c r="U49" s="345"/>
      <c r="V49" s="151">
        <f>'US68 RAMP D MASTER'!V49</f>
        <v>0</v>
      </c>
      <c r="W49" s="3"/>
      <c r="X49" s="344">
        <f>'US68 RAMP D MASTER'!$A105</f>
        <v>816.9264446169354</v>
      </c>
      <c r="Y49" s="345"/>
      <c r="Z49" s="406">
        <f>'US68 RAMP D MASTER'!C105</f>
        <v>0</v>
      </c>
      <c r="AA49" s="402"/>
      <c r="AB49" s="197">
        <f>'US68 RAMP D MASTER'!$E105</f>
        <v>0.96</v>
      </c>
      <c r="AC49" s="198"/>
      <c r="AD49" s="197">
        <f>'US68 RAMP D MASTER'!$G105</f>
        <v>0.06</v>
      </c>
      <c r="AE49" s="198"/>
      <c r="AF49" s="38">
        <f>'US68 RAMP D MASTER'!$I105</f>
        <v>16</v>
      </c>
      <c r="AG49" s="154">
        <f>'US68 RAMP D MASTER'!J105</f>
        <v>80925</v>
      </c>
      <c r="AH49" s="344">
        <f>'US68 RAMP D MASTER'!$K105</f>
        <v>815.9664446169354</v>
      </c>
      <c r="AI49" s="345"/>
      <c r="AJ49" s="39"/>
      <c r="AK49" s="205"/>
      <c r="AL49" s="202"/>
      <c r="AM49" s="205"/>
      <c r="AN49" s="202"/>
      <c r="AO49" s="205"/>
      <c r="AP49" s="202"/>
      <c r="AQ49" s="205"/>
      <c r="AR49" s="202"/>
      <c r="AS49" s="151">
        <f>'US68 RAMP D MASTER'!$V105</f>
        <v>0</v>
      </c>
    </row>
    <row r="50" spans="1:45" s="7" customFormat="1" ht="12.75" customHeight="1">
      <c r="A50" s="344">
        <f>'US68 RAMP D MASTER'!A50</f>
        <v>805.1679137500001</v>
      </c>
      <c r="B50" s="345"/>
      <c r="C50" s="406">
        <f>'US68 RAMP D MASTER'!C50</f>
        <v>0</v>
      </c>
      <c r="D50" s="402"/>
      <c r="E50" s="197">
        <f>'US68 RAMP D MASTER'!E50</f>
        <v>0.368</v>
      </c>
      <c r="F50" s="198"/>
      <c r="G50" s="197">
        <f>'US68 RAMP D MASTER'!G50</f>
        <v>0.023</v>
      </c>
      <c r="H50" s="198"/>
      <c r="I50" s="38">
        <f>'US68 RAMP D MASTER'!I50</f>
        <v>16</v>
      </c>
      <c r="J50" s="154">
        <f>'US68 RAMP D MASTER'!J50</f>
        <v>79750</v>
      </c>
      <c r="K50" s="344">
        <f>'US68 RAMP D MASTER'!K50</f>
        <v>804.7999137500001</v>
      </c>
      <c r="L50" s="345"/>
      <c r="M50" s="39"/>
      <c r="N50" s="197"/>
      <c r="O50" s="198"/>
      <c r="P50" s="197"/>
      <c r="Q50" s="198"/>
      <c r="R50" s="389"/>
      <c r="S50" s="392"/>
      <c r="T50" s="344"/>
      <c r="U50" s="345"/>
      <c r="V50" s="151">
        <f>'US68 RAMP D MASTER'!V50</f>
        <v>0</v>
      </c>
      <c r="W50" s="3"/>
      <c r="X50" s="344">
        <f>'US68 RAMP D MASTER'!$A106</f>
        <v>817.141950967742</v>
      </c>
      <c r="Y50" s="345"/>
      <c r="Z50" s="406">
        <f>'US68 RAMP D MASTER'!C106</f>
        <v>0</v>
      </c>
      <c r="AA50" s="402"/>
      <c r="AB50" s="197">
        <f>'US68 RAMP D MASTER'!$E106</f>
        <v>0.96</v>
      </c>
      <c r="AC50" s="198"/>
      <c r="AD50" s="197">
        <f>'US68 RAMP D MASTER'!$G106</f>
        <v>0.06</v>
      </c>
      <c r="AE50" s="198"/>
      <c r="AF50" s="38">
        <f>'US68 RAMP D MASTER'!$I106</f>
        <v>16</v>
      </c>
      <c r="AG50" s="154">
        <f>'US68 RAMP D MASTER'!J106</f>
        <v>80950</v>
      </c>
      <c r="AH50" s="344">
        <f>'US68 RAMP D MASTER'!$K106</f>
        <v>816.181950967742</v>
      </c>
      <c r="AI50" s="345"/>
      <c r="AJ50" s="39"/>
      <c r="AK50" s="205"/>
      <c r="AL50" s="202"/>
      <c r="AM50" s="205"/>
      <c r="AN50" s="202"/>
      <c r="AO50" s="205"/>
      <c r="AP50" s="202"/>
      <c r="AQ50" s="205"/>
      <c r="AR50" s="202"/>
      <c r="AS50" s="151">
        <f>'US68 RAMP D MASTER'!$V106</f>
        <v>0</v>
      </c>
    </row>
    <row r="51" spans="1:45" s="7" customFormat="1" ht="12.75" customHeight="1">
      <c r="A51" s="344">
        <f>'US68 RAMP D MASTER'!A51</f>
        <v>804.6614200000001</v>
      </c>
      <c r="B51" s="345"/>
      <c r="C51" s="406">
        <f>'US68 RAMP D MASTER'!C51</f>
        <v>0</v>
      </c>
      <c r="D51" s="402"/>
      <c r="E51" s="197">
        <f>'US68 RAMP D MASTER'!E51</f>
        <v>0.368</v>
      </c>
      <c r="F51" s="198"/>
      <c r="G51" s="197">
        <f>'US68 RAMP D MASTER'!G51</f>
        <v>0.023</v>
      </c>
      <c r="H51" s="198"/>
      <c r="I51" s="38">
        <f>'US68 RAMP D MASTER'!I51</f>
        <v>16</v>
      </c>
      <c r="J51" s="154">
        <f>'US68 RAMP D MASTER'!J51</f>
        <v>79775</v>
      </c>
      <c r="K51" s="344">
        <f>'US68 RAMP D MASTER'!K51</f>
        <v>804.2934200000001</v>
      </c>
      <c r="L51" s="345"/>
      <c r="M51" s="39"/>
      <c r="N51" s="197"/>
      <c r="O51" s="198"/>
      <c r="P51" s="197"/>
      <c r="Q51" s="198"/>
      <c r="R51" s="389"/>
      <c r="S51" s="392"/>
      <c r="T51" s="344"/>
      <c r="U51" s="345"/>
      <c r="V51" s="151">
        <f>'US68 RAMP D MASTER'!V51</f>
        <v>0</v>
      </c>
      <c r="W51" s="3"/>
      <c r="X51" s="344">
        <f>'US68 RAMP D MASTER'!$A107</f>
        <v>817.3314865524194</v>
      </c>
      <c r="Y51" s="345"/>
      <c r="Z51" s="406">
        <f>'US68 RAMP D MASTER'!C107</f>
        <v>0</v>
      </c>
      <c r="AA51" s="402"/>
      <c r="AB51" s="197">
        <f>'US68 RAMP D MASTER'!$E107</f>
        <v>0.96</v>
      </c>
      <c r="AC51" s="198"/>
      <c r="AD51" s="197">
        <f>'US68 RAMP D MASTER'!$G107</f>
        <v>0.06</v>
      </c>
      <c r="AE51" s="198"/>
      <c r="AF51" s="38">
        <f>'US68 RAMP D MASTER'!$I107</f>
        <v>16</v>
      </c>
      <c r="AG51" s="154">
        <f>'US68 RAMP D MASTER'!J107</f>
        <v>80975</v>
      </c>
      <c r="AH51" s="344">
        <f>'US68 RAMP D MASTER'!$K107</f>
        <v>816.3714865524194</v>
      </c>
      <c r="AI51" s="345"/>
      <c r="AJ51" s="39"/>
      <c r="AK51" s="205"/>
      <c r="AL51" s="202"/>
      <c r="AM51" s="205"/>
      <c r="AN51" s="202"/>
      <c r="AO51" s="205"/>
      <c r="AP51" s="202"/>
      <c r="AQ51" s="205"/>
      <c r="AR51" s="202"/>
      <c r="AS51" s="151">
        <f>'US68 RAMP D MASTER'!$V107</f>
        <v>0</v>
      </c>
    </row>
    <row r="52" spans="1:45" s="7" customFormat="1" ht="12.75" customHeight="1">
      <c r="A52" s="344">
        <f>'US68 RAMP D MASTER'!A52</f>
        <v>804.1998637500001</v>
      </c>
      <c r="B52" s="345"/>
      <c r="C52" s="406">
        <f>'US68 RAMP D MASTER'!C52</f>
        <v>0</v>
      </c>
      <c r="D52" s="402"/>
      <c r="E52" s="197">
        <f>'US68 RAMP D MASTER'!E52</f>
        <v>0.368</v>
      </c>
      <c r="F52" s="198"/>
      <c r="G52" s="197">
        <f>'US68 RAMP D MASTER'!G52</f>
        <v>0.023</v>
      </c>
      <c r="H52" s="198"/>
      <c r="I52" s="38">
        <f>'US68 RAMP D MASTER'!I52</f>
        <v>16</v>
      </c>
      <c r="J52" s="154">
        <f>'US68 RAMP D MASTER'!J52</f>
        <v>79800</v>
      </c>
      <c r="K52" s="344">
        <f>'US68 RAMP D MASTER'!K52</f>
        <v>803.83186375</v>
      </c>
      <c r="L52" s="345"/>
      <c r="M52" s="39"/>
      <c r="N52" s="197"/>
      <c r="O52" s="198"/>
      <c r="P52" s="197"/>
      <c r="Q52" s="198"/>
      <c r="R52" s="389"/>
      <c r="S52" s="392"/>
      <c r="T52" s="344"/>
      <c r="U52" s="345"/>
      <c r="V52" s="151">
        <f>'US68 RAMP D MASTER'!V52</f>
        <v>0</v>
      </c>
      <c r="W52" s="3"/>
      <c r="X52" s="344">
        <f>'US68 RAMP D MASTER'!$A108</f>
        <v>817.4950513709678</v>
      </c>
      <c r="Y52" s="345"/>
      <c r="Z52" s="406">
        <f>'US68 RAMP D MASTER'!C108</f>
        <v>0</v>
      </c>
      <c r="AA52" s="402"/>
      <c r="AB52" s="197">
        <f>'US68 RAMP D MASTER'!$E108</f>
        <v>0.96</v>
      </c>
      <c r="AC52" s="198"/>
      <c r="AD52" s="197">
        <f>'US68 RAMP D MASTER'!$G108</f>
        <v>0.06</v>
      </c>
      <c r="AE52" s="198"/>
      <c r="AF52" s="38">
        <f>'US68 RAMP D MASTER'!$I108</f>
        <v>16</v>
      </c>
      <c r="AG52" s="154">
        <f>'US68 RAMP D MASTER'!J108</f>
        <v>81000</v>
      </c>
      <c r="AH52" s="344">
        <f>'US68 RAMP D MASTER'!$K108</f>
        <v>816.5350513709677</v>
      </c>
      <c r="AI52" s="345"/>
      <c r="AJ52" s="39"/>
      <c r="AK52" s="205"/>
      <c r="AL52" s="202"/>
      <c r="AM52" s="205"/>
      <c r="AN52" s="202"/>
      <c r="AO52" s="205"/>
      <c r="AP52" s="202"/>
      <c r="AQ52" s="205"/>
      <c r="AR52" s="202"/>
      <c r="AS52" s="151">
        <f>'US68 RAMP D MASTER'!$V108</f>
        <v>0</v>
      </c>
    </row>
    <row r="53" spans="1:45" s="7" customFormat="1" ht="12.75" customHeight="1">
      <c r="A53" s="344">
        <f>'US68 RAMP D MASTER'!A53</f>
        <v>803.7832450000001</v>
      </c>
      <c r="B53" s="345"/>
      <c r="C53" s="406">
        <f>'US68 RAMP D MASTER'!C53</f>
        <v>0</v>
      </c>
      <c r="D53" s="402"/>
      <c r="E53" s="197">
        <f>'US68 RAMP D MASTER'!E53</f>
        <v>0.368</v>
      </c>
      <c r="F53" s="198"/>
      <c r="G53" s="197">
        <f>'US68 RAMP D MASTER'!G53</f>
        <v>0.023</v>
      </c>
      <c r="H53" s="198"/>
      <c r="I53" s="38">
        <f>'US68 RAMP D MASTER'!I53</f>
        <v>16</v>
      </c>
      <c r="J53" s="154">
        <f>'US68 RAMP D MASTER'!J53</f>
        <v>79825</v>
      </c>
      <c r="K53" s="344">
        <f>'US68 RAMP D MASTER'!K53</f>
        <v>803.415245</v>
      </c>
      <c r="L53" s="345"/>
      <c r="M53" s="39"/>
      <c r="N53" s="197"/>
      <c r="O53" s="198"/>
      <c r="P53" s="197"/>
      <c r="Q53" s="198"/>
      <c r="R53" s="389"/>
      <c r="S53" s="392"/>
      <c r="T53" s="344"/>
      <c r="U53" s="345"/>
      <c r="V53" s="151">
        <f>'US68 RAMP D MASTER'!V53</f>
        <v>0</v>
      </c>
      <c r="W53" s="3"/>
      <c r="X53" s="344">
        <f>'US68 RAMP D MASTER'!$A109</f>
        <v>817.6326454233872</v>
      </c>
      <c r="Y53" s="345"/>
      <c r="Z53" s="406">
        <f>'US68 RAMP D MASTER'!C109</f>
        <v>0</v>
      </c>
      <c r="AA53" s="402"/>
      <c r="AB53" s="197">
        <f>'US68 RAMP D MASTER'!$E109</f>
        <v>0.96</v>
      </c>
      <c r="AC53" s="198"/>
      <c r="AD53" s="197">
        <f>'US68 RAMP D MASTER'!$G109</f>
        <v>0.06</v>
      </c>
      <c r="AE53" s="198"/>
      <c r="AF53" s="38">
        <f>'US68 RAMP D MASTER'!$I109</f>
        <v>16</v>
      </c>
      <c r="AG53" s="154">
        <f>'US68 RAMP D MASTER'!J109</f>
        <v>81025</v>
      </c>
      <c r="AH53" s="344">
        <f>'US68 RAMP D MASTER'!$K109</f>
        <v>816.6726454233872</v>
      </c>
      <c r="AI53" s="345"/>
      <c r="AJ53" s="39"/>
      <c r="AK53" s="205"/>
      <c r="AL53" s="202"/>
      <c r="AM53" s="205"/>
      <c r="AN53" s="202"/>
      <c r="AO53" s="205"/>
      <c r="AP53" s="202"/>
      <c r="AQ53" s="205"/>
      <c r="AR53" s="202"/>
      <c r="AS53" s="151">
        <f>'US68 RAMP D MASTER'!$V109</f>
        <v>0</v>
      </c>
    </row>
    <row r="54" spans="1:45" s="7" customFormat="1" ht="12.75" customHeight="1">
      <c r="A54" s="344">
        <f>'US68 RAMP D MASTER'!A54</f>
        <v>803.41156375</v>
      </c>
      <c r="B54" s="345"/>
      <c r="C54" s="406">
        <f>'US68 RAMP D MASTER'!C54</f>
        <v>0</v>
      </c>
      <c r="D54" s="402"/>
      <c r="E54" s="197">
        <f>'US68 RAMP D MASTER'!E54</f>
        <v>0.368</v>
      </c>
      <c r="F54" s="198"/>
      <c r="G54" s="197">
        <f>'US68 RAMP D MASTER'!G54</f>
        <v>0.023</v>
      </c>
      <c r="H54" s="198"/>
      <c r="I54" s="38">
        <f>'US68 RAMP D MASTER'!I54</f>
        <v>16</v>
      </c>
      <c r="J54" s="154">
        <f>'US68 RAMP D MASTER'!J54</f>
        <v>79850</v>
      </c>
      <c r="K54" s="344">
        <f>'US68 RAMP D MASTER'!K54</f>
        <v>803.04356375</v>
      </c>
      <c r="L54" s="345"/>
      <c r="M54" s="39"/>
      <c r="N54" s="197"/>
      <c r="O54" s="198"/>
      <c r="P54" s="197"/>
      <c r="Q54" s="198"/>
      <c r="R54" s="389"/>
      <c r="S54" s="392"/>
      <c r="T54" s="344"/>
      <c r="U54" s="345"/>
      <c r="V54" s="151">
        <f>'US68 RAMP D MASTER'!V54</f>
        <v>0</v>
      </c>
      <c r="W54" s="3"/>
      <c r="X54" s="344">
        <f>'US68 RAMP D MASTER'!$A110</f>
        <v>817.7442687096775</v>
      </c>
      <c r="Y54" s="345"/>
      <c r="Z54" s="406">
        <f>'US68 RAMP D MASTER'!C110</f>
        <v>0</v>
      </c>
      <c r="AA54" s="402"/>
      <c r="AB54" s="197">
        <f>'US68 RAMP D MASTER'!$E110</f>
        <v>0.96</v>
      </c>
      <c r="AC54" s="198"/>
      <c r="AD54" s="197">
        <f>'US68 RAMP D MASTER'!$G110</f>
        <v>0.06</v>
      </c>
      <c r="AE54" s="198"/>
      <c r="AF54" s="38">
        <f>'US68 RAMP D MASTER'!$I110</f>
        <v>16</v>
      </c>
      <c r="AG54" s="154">
        <f>'US68 RAMP D MASTER'!J110</f>
        <v>81050</v>
      </c>
      <c r="AH54" s="344">
        <f>'US68 RAMP D MASTER'!$K110</f>
        <v>816.7842687096775</v>
      </c>
      <c r="AI54" s="345"/>
      <c r="AJ54" s="39"/>
      <c r="AK54" s="205"/>
      <c r="AL54" s="202"/>
      <c r="AM54" s="205"/>
      <c r="AN54" s="202"/>
      <c r="AO54" s="205"/>
      <c r="AP54" s="202"/>
      <c r="AQ54" s="205"/>
      <c r="AR54" s="202"/>
      <c r="AS54" s="151">
        <f>'US68 RAMP D MASTER'!$V110</f>
        <v>0</v>
      </c>
    </row>
    <row r="55" spans="1:45" s="7" customFormat="1" ht="12.75" customHeight="1">
      <c r="A55" s="344">
        <f>'US68 RAMP D MASTER'!A55</f>
        <v>803.08482</v>
      </c>
      <c r="B55" s="345"/>
      <c r="C55" s="406">
        <f>'US68 RAMP D MASTER'!C55</f>
        <v>0</v>
      </c>
      <c r="D55" s="402"/>
      <c r="E55" s="197">
        <f>'US68 RAMP D MASTER'!E55</f>
        <v>0.368</v>
      </c>
      <c r="F55" s="198"/>
      <c r="G55" s="197">
        <f>'US68 RAMP D MASTER'!G55</f>
        <v>0.023</v>
      </c>
      <c r="H55" s="198"/>
      <c r="I55" s="38">
        <f>'US68 RAMP D MASTER'!I55</f>
        <v>16</v>
      </c>
      <c r="J55" s="154">
        <f>'US68 RAMP D MASTER'!J55</f>
        <v>79875</v>
      </c>
      <c r="K55" s="344">
        <f>'US68 RAMP D MASTER'!K55</f>
        <v>802.71682</v>
      </c>
      <c r="L55" s="345"/>
      <c r="M55" s="39"/>
      <c r="N55" s="197"/>
      <c r="O55" s="198"/>
      <c r="P55" s="197"/>
      <c r="Q55" s="198"/>
      <c r="R55" s="389"/>
      <c r="S55" s="392"/>
      <c r="T55" s="344"/>
      <c r="U55" s="345"/>
      <c r="V55" s="151">
        <f>'US68 RAMP D MASTER'!V55</f>
        <v>0</v>
      </c>
      <c r="W55" s="3"/>
      <c r="X55" s="344">
        <f>'US68 RAMP D MASTER'!$A111</f>
        <v>817.8299212298386</v>
      </c>
      <c r="Y55" s="345"/>
      <c r="Z55" s="406">
        <f>'US68 RAMP D MASTER'!C111</f>
        <v>0</v>
      </c>
      <c r="AA55" s="402"/>
      <c r="AB55" s="197">
        <f>'US68 RAMP D MASTER'!$E111</f>
        <v>0.96</v>
      </c>
      <c r="AC55" s="198"/>
      <c r="AD55" s="197">
        <f>'US68 RAMP D MASTER'!$G111</f>
        <v>0.06</v>
      </c>
      <c r="AE55" s="198"/>
      <c r="AF55" s="38">
        <f>'US68 RAMP D MASTER'!$I111</f>
        <v>16</v>
      </c>
      <c r="AG55" s="154">
        <f>'US68 RAMP D MASTER'!J111</f>
        <v>81075</v>
      </c>
      <c r="AH55" s="344">
        <f>'US68 RAMP D MASTER'!$K111</f>
        <v>816.8699212298386</v>
      </c>
      <c r="AI55" s="345"/>
      <c r="AJ55" s="39"/>
      <c r="AK55" s="205"/>
      <c r="AL55" s="202"/>
      <c r="AM55" s="205"/>
      <c r="AN55" s="202"/>
      <c r="AO55" s="205"/>
      <c r="AP55" s="202"/>
      <c r="AQ55" s="205"/>
      <c r="AR55" s="202"/>
      <c r="AS55" s="151">
        <f>'US68 RAMP D MASTER'!$V111</f>
        <v>0</v>
      </c>
    </row>
    <row r="56" spans="1:45" s="7" customFormat="1" ht="12.75" customHeight="1">
      <c r="A56" s="344">
        <f>'US68 RAMP D MASTER'!A56</f>
        <v>802.8030137500001</v>
      </c>
      <c r="B56" s="345"/>
      <c r="C56" s="406">
        <f>'US68 RAMP D MASTER'!C56</f>
        <v>0</v>
      </c>
      <c r="D56" s="402"/>
      <c r="E56" s="197">
        <f>'US68 RAMP D MASTER'!E56</f>
        <v>0.368</v>
      </c>
      <c r="F56" s="198"/>
      <c r="G56" s="197">
        <f>'US68 RAMP D MASTER'!G56</f>
        <v>0.023</v>
      </c>
      <c r="H56" s="198"/>
      <c r="I56" s="38">
        <f>'US68 RAMP D MASTER'!I56</f>
        <v>16</v>
      </c>
      <c r="J56" s="154">
        <f>'US68 RAMP D MASTER'!J56</f>
        <v>79900</v>
      </c>
      <c r="K56" s="344">
        <f>'US68 RAMP D MASTER'!K56</f>
        <v>802.43501375</v>
      </c>
      <c r="L56" s="345"/>
      <c r="M56" s="39"/>
      <c r="N56" s="197"/>
      <c r="O56" s="198"/>
      <c r="P56" s="197"/>
      <c r="Q56" s="198"/>
      <c r="R56" s="389"/>
      <c r="S56" s="392"/>
      <c r="T56" s="344"/>
      <c r="U56" s="345"/>
      <c r="V56" s="151">
        <f>'US68 RAMP D MASTER'!V56</f>
        <v>0</v>
      </c>
      <c r="W56" s="3"/>
      <c r="X56" s="344">
        <f>'US68 RAMP D MASTER'!$A112</f>
        <v>817.889602983871</v>
      </c>
      <c r="Y56" s="345"/>
      <c r="Z56" s="406">
        <f>'US68 RAMP D MASTER'!C112</f>
        <v>0</v>
      </c>
      <c r="AA56" s="402"/>
      <c r="AB56" s="197">
        <f>'US68 RAMP D MASTER'!$E112</f>
        <v>0.96</v>
      </c>
      <c r="AC56" s="198"/>
      <c r="AD56" s="197">
        <f>'US68 RAMP D MASTER'!$G112</f>
        <v>0.06</v>
      </c>
      <c r="AE56" s="198"/>
      <c r="AF56" s="38">
        <f>'US68 RAMP D MASTER'!$I112</f>
        <v>16</v>
      </c>
      <c r="AG56" s="154">
        <f>'US68 RAMP D MASTER'!J112</f>
        <v>81100</v>
      </c>
      <c r="AH56" s="344">
        <f>'US68 RAMP D MASTER'!$K112</f>
        <v>816.929602983871</v>
      </c>
      <c r="AI56" s="345"/>
      <c r="AJ56" s="39"/>
      <c r="AK56" s="205"/>
      <c r="AL56" s="202"/>
      <c r="AM56" s="205"/>
      <c r="AN56" s="202"/>
      <c r="AO56" s="205"/>
      <c r="AP56" s="202"/>
      <c r="AQ56" s="205"/>
      <c r="AR56" s="202"/>
      <c r="AS56" s="151">
        <f>'US68 RAMP D MASTER'!$V112</f>
        <v>0</v>
      </c>
    </row>
    <row r="57" spans="1:45" s="7" customFormat="1" ht="12.75" customHeight="1">
      <c r="A57" s="344">
        <f>'US68 RAMP D MASTER'!A57</f>
        <v>802.566145</v>
      </c>
      <c r="B57" s="345"/>
      <c r="C57" s="406">
        <f>'US68 RAMP D MASTER'!C57</f>
        <v>0</v>
      </c>
      <c r="D57" s="402"/>
      <c r="E57" s="197">
        <f>'US68 RAMP D MASTER'!E57</f>
        <v>0.368</v>
      </c>
      <c r="F57" s="198"/>
      <c r="G57" s="197">
        <f>'US68 RAMP D MASTER'!G57</f>
        <v>0.023</v>
      </c>
      <c r="H57" s="198"/>
      <c r="I57" s="38">
        <f>'US68 RAMP D MASTER'!I57</f>
        <v>16</v>
      </c>
      <c r="J57" s="154">
        <f>'US68 RAMP D MASTER'!J57</f>
        <v>79925</v>
      </c>
      <c r="K57" s="344">
        <f>'US68 RAMP D MASTER'!K57</f>
        <v>802.198145</v>
      </c>
      <c r="L57" s="345"/>
      <c r="M57" s="39"/>
      <c r="N57" s="197"/>
      <c r="O57" s="198"/>
      <c r="P57" s="197"/>
      <c r="Q57" s="198"/>
      <c r="R57" s="391"/>
      <c r="S57" s="392"/>
      <c r="T57" s="344"/>
      <c r="U57" s="345"/>
      <c r="V57" s="151">
        <f>'US68 RAMP D MASTER'!V57</f>
        <v>0</v>
      </c>
      <c r="W57" s="3"/>
      <c r="X57" s="344">
        <f>'US68 RAMP D MASTER'!$A113</f>
        <v>817.9233139717742</v>
      </c>
      <c r="Y57" s="345"/>
      <c r="Z57" s="406">
        <f>'US68 RAMP D MASTER'!C113</f>
        <v>0</v>
      </c>
      <c r="AA57" s="402"/>
      <c r="AB57" s="197">
        <f>'US68 RAMP D MASTER'!$E113</f>
        <v>0.96</v>
      </c>
      <c r="AC57" s="198"/>
      <c r="AD57" s="197">
        <f>'US68 RAMP D MASTER'!$G113</f>
        <v>0.06</v>
      </c>
      <c r="AE57" s="198"/>
      <c r="AF57" s="38">
        <f>'US68 RAMP D MASTER'!$I113</f>
        <v>16</v>
      </c>
      <c r="AG57" s="154">
        <f>'US68 RAMP D MASTER'!J113</f>
        <v>81125</v>
      </c>
      <c r="AH57" s="344">
        <f>'US68 RAMP D MASTER'!$K113</f>
        <v>816.9633139717741</v>
      </c>
      <c r="AI57" s="345"/>
      <c r="AJ57" s="39"/>
      <c r="AK57" s="205"/>
      <c r="AL57" s="202"/>
      <c r="AM57" s="205"/>
      <c r="AN57" s="202"/>
      <c r="AO57" s="205"/>
      <c r="AP57" s="202"/>
      <c r="AQ57" s="205"/>
      <c r="AR57" s="202"/>
      <c r="AS57" s="151">
        <f>'US68 RAMP D MASTER'!$V113</f>
        <v>0</v>
      </c>
    </row>
    <row r="58" spans="1:45" s="7" customFormat="1" ht="12.75" customHeight="1">
      <c r="A58" s="344">
        <f>'US68 RAMP D MASTER'!A58</f>
        <v>802.3742137500001</v>
      </c>
      <c r="B58" s="345"/>
      <c r="C58" s="406">
        <f>'US68 RAMP D MASTER'!C58</f>
        <v>0</v>
      </c>
      <c r="D58" s="402"/>
      <c r="E58" s="197">
        <f>'US68 RAMP D MASTER'!E58</f>
        <v>0.368</v>
      </c>
      <c r="F58" s="198"/>
      <c r="G58" s="197">
        <f>'US68 RAMP D MASTER'!G58</f>
        <v>0.023</v>
      </c>
      <c r="H58" s="198"/>
      <c r="I58" s="38">
        <f>'US68 RAMP D MASTER'!I58</f>
        <v>16</v>
      </c>
      <c r="J58" s="154">
        <f>'US68 RAMP D MASTER'!J58</f>
        <v>79950</v>
      </c>
      <c r="K58" s="344">
        <f>'US68 RAMP D MASTER'!K58</f>
        <v>802.00621375</v>
      </c>
      <c r="L58" s="345"/>
      <c r="M58" s="39"/>
      <c r="N58" s="197"/>
      <c r="O58" s="198"/>
      <c r="P58" s="197"/>
      <c r="Q58" s="198"/>
      <c r="R58" s="391"/>
      <c r="S58" s="392"/>
      <c r="T58" s="344"/>
      <c r="U58" s="345"/>
      <c r="V58" s="151">
        <f>'US68 RAMP D MASTER'!V58</f>
        <v>0</v>
      </c>
      <c r="W58" s="3"/>
      <c r="X58" s="344">
        <f>'US68 RAMP D MASTER'!$A114</f>
        <v>817.9310541935483</v>
      </c>
      <c r="Y58" s="345"/>
      <c r="Z58" s="406">
        <f>'US68 RAMP D MASTER'!C114</f>
        <v>0</v>
      </c>
      <c r="AA58" s="402"/>
      <c r="AB58" s="197">
        <f>'US68 RAMP D MASTER'!$E114</f>
        <v>0.96</v>
      </c>
      <c r="AC58" s="198"/>
      <c r="AD58" s="197">
        <f>'US68 RAMP D MASTER'!$G114</f>
        <v>0.06</v>
      </c>
      <c r="AE58" s="198"/>
      <c r="AF58" s="38">
        <f>'US68 RAMP D MASTER'!$I114</f>
        <v>16</v>
      </c>
      <c r="AG58" s="154">
        <f>'US68 RAMP D MASTER'!J114</f>
        <v>81150</v>
      </c>
      <c r="AH58" s="344">
        <f>'US68 RAMP D MASTER'!$K114</f>
        <v>816.9710541935483</v>
      </c>
      <c r="AI58" s="345"/>
      <c r="AJ58" s="39"/>
      <c r="AK58" s="205"/>
      <c r="AL58" s="202"/>
      <c r="AM58" s="205"/>
      <c r="AN58" s="202"/>
      <c r="AO58" s="205"/>
      <c r="AP58" s="202"/>
      <c r="AQ58" s="205"/>
      <c r="AR58" s="202"/>
      <c r="AS58" s="151">
        <f>'US68 RAMP D MASTER'!$V114</f>
        <v>0</v>
      </c>
    </row>
    <row r="59" spans="1:45" s="7" customFormat="1" ht="12.75" customHeight="1">
      <c r="A59" s="344">
        <f>'US68 RAMP D MASTER'!A59</f>
        <v>802.2272200000001</v>
      </c>
      <c r="B59" s="345"/>
      <c r="C59" s="406">
        <f>'US68 RAMP D MASTER'!C59</f>
        <v>0</v>
      </c>
      <c r="D59" s="402"/>
      <c r="E59" s="197">
        <f>'US68 RAMP D MASTER'!E59</f>
        <v>0.368</v>
      </c>
      <c r="F59" s="198"/>
      <c r="G59" s="197">
        <f>'US68 RAMP D MASTER'!G59</f>
        <v>0.023</v>
      </c>
      <c r="H59" s="198"/>
      <c r="I59" s="38">
        <f>'US68 RAMP D MASTER'!I59</f>
        <v>16</v>
      </c>
      <c r="J59" s="154">
        <f>'US68 RAMP D MASTER'!J59</f>
        <v>79975</v>
      </c>
      <c r="K59" s="344">
        <f>'US68 RAMP D MASTER'!K59</f>
        <v>801.85922</v>
      </c>
      <c r="L59" s="345"/>
      <c r="M59" s="39"/>
      <c r="N59" s="197"/>
      <c r="O59" s="198"/>
      <c r="P59" s="197"/>
      <c r="Q59" s="198"/>
      <c r="R59" s="391"/>
      <c r="S59" s="392"/>
      <c r="T59" s="344"/>
      <c r="U59" s="345"/>
      <c r="V59" s="151">
        <f>'US68 RAMP D MASTER'!V59</f>
        <v>0</v>
      </c>
      <c r="W59" s="3"/>
      <c r="X59" s="344">
        <f>'US68 RAMP D MASTER'!$A115</f>
        <v>817.9128236491936</v>
      </c>
      <c r="Y59" s="345"/>
      <c r="Z59" s="406">
        <f>'US68 RAMP D MASTER'!C115</f>
        <v>0</v>
      </c>
      <c r="AA59" s="402"/>
      <c r="AB59" s="197">
        <f>'US68 RAMP D MASTER'!$E115</f>
        <v>0.96</v>
      </c>
      <c r="AC59" s="198"/>
      <c r="AD59" s="197">
        <f>'US68 RAMP D MASTER'!$G115</f>
        <v>0.06</v>
      </c>
      <c r="AE59" s="198"/>
      <c r="AF59" s="38">
        <f>'US68 RAMP D MASTER'!$I115</f>
        <v>16</v>
      </c>
      <c r="AG59" s="154">
        <f>'US68 RAMP D MASTER'!J115</f>
        <v>81175</v>
      </c>
      <c r="AH59" s="344">
        <f>'US68 RAMP D MASTER'!$K115</f>
        <v>816.9528236491935</v>
      </c>
      <c r="AI59" s="345"/>
      <c r="AJ59" s="39"/>
      <c r="AK59" s="205"/>
      <c r="AL59" s="202"/>
      <c r="AM59" s="205"/>
      <c r="AN59" s="202"/>
      <c r="AO59" s="205"/>
      <c r="AP59" s="202"/>
      <c r="AQ59" s="205"/>
      <c r="AR59" s="202"/>
      <c r="AS59" s="151">
        <f>'US68 RAMP D MASTER'!$V115</f>
        <v>0</v>
      </c>
    </row>
    <row r="60" spans="1:45" s="7" customFormat="1" ht="12.75" customHeight="1">
      <c r="A60" s="344">
        <f>'US68 RAMP D MASTER'!A60</f>
        <v>802.1251637500001</v>
      </c>
      <c r="B60" s="345"/>
      <c r="C60" s="406">
        <f>'US68 RAMP D MASTER'!C60</f>
        <v>0</v>
      </c>
      <c r="D60" s="402"/>
      <c r="E60" s="197">
        <f>'US68 RAMP D MASTER'!E60</f>
        <v>0.368</v>
      </c>
      <c r="F60" s="198"/>
      <c r="G60" s="197">
        <f>'US68 RAMP D MASTER'!G60</f>
        <v>0.023</v>
      </c>
      <c r="H60" s="198"/>
      <c r="I60" s="38">
        <f>'US68 RAMP D MASTER'!I60</f>
        <v>16</v>
      </c>
      <c r="J60" s="154">
        <f>'US68 RAMP D MASTER'!J60</f>
        <v>80000</v>
      </c>
      <c r="K60" s="344">
        <f>'US68 RAMP D MASTER'!K60</f>
        <v>801.75716375</v>
      </c>
      <c r="L60" s="345"/>
      <c r="M60" s="39"/>
      <c r="N60" s="197"/>
      <c r="O60" s="198"/>
      <c r="P60" s="197"/>
      <c r="Q60" s="198"/>
      <c r="R60" s="391"/>
      <c r="S60" s="392"/>
      <c r="T60" s="344"/>
      <c r="U60" s="345"/>
      <c r="V60" s="151">
        <f>'US68 RAMP D MASTER'!V60</f>
        <v>0</v>
      </c>
      <c r="W60" s="3"/>
      <c r="X60" s="344">
        <f>'US68 RAMP D MASTER'!$A116</f>
        <v>817.8686223387097</v>
      </c>
      <c r="Y60" s="345"/>
      <c r="Z60" s="406">
        <f>'US68 RAMP D MASTER'!C116</f>
        <v>0</v>
      </c>
      <c r="AA60" s="402"/>
      <c r="AB60" s="197">
        <f>'US68 RAMP D MASTER'!$E116</f>
        <v>0.96</v>
      </c>
      <c r="AC60" s="198"/>
      <c r="AD60" s="197">
        <f>'US68 RAMP D MASTER'!$G116</f>
        <v>0.06</v>
      </c>
      <c r="AE60" s="198"/>
      <c r="AF60" s="38">
        <f>'US68 RAMP D MASTER'!$I116</f>
        <v>16</v>
      </c>
      <c r="AG60" s="154">
        <f>'US68 RAMP D MASTER'!J116</f>
        <v>81200</v>
      </c>
      <c r="AH60" s="344">
        <f>'US68 RAMP D MASTER'!$K116</f>
        <v>816.9086223387096</v>
      </c>
      <c r="AI60" s="345"/>
      <c r="AJ60" s="39"/>
      <c r="AK60" s="205"/>
      <c r="AL60" s="202"/>
      <c r="AM60" s="205"/>
      <c r="AN60" s="202"/>
      <c r="AO60" s="205"/>
      <c r="AP60" s="202"/>
      <c r="AQ60" s="205"/>
      <c r="AR60" s="202"/>
      <c r="AS60" s="151">
        <f>'US68 RAMP D MASTER'!$V116</f>
        <v>0</v>
      </c>
    </row>
    <row r="61" spans="1:45" s="7" customFormat="1" ht="12.75" customHeight="1">
      <c r="A61" s="344">
        <f>'US68 RAMP D MASTER'!A61</f>
        <v>802.0680450000001</v>
      </c>
      <c r="B61" s="345"/>
      <c r="C61" s="406">
        <f>'US68 RAMP D MASTER'!C61</f>
        <v>0</v>
      </c>
      <c r="D61" s="402"/>
      <c r="E61" s="197">
        <f>'US68 RAMP D MASTER'!E61</f>
        <v>0.368</v>
      </c>
      <c r="F61" s="198"/>
      <c r="G61" s="197">
        <f>'US68 RAMP D MASTER'!G61</f>
        <v>0.023</v>
      </c>
      <c r="H61" s="198"/>
      <c r="I61" s="38">
        <f>'US68 RAMP D MASTER'!I61</f>
        <v>16</v>
      </c>
      <c r="J61" s="154">
        <f>'US68 RAMP D MASTER'!J61</f>
        <v>80025</v>
      </c>
      <c r="K61" s="344">
        <f>'US68 RAMP D MASTER'!K61</f>
        <v>801.700045</v>
      </c>
      <c r="L61" s="345"/>
      <c r="M61" s="39"/>
      <c r="N61" s="197"/>
      <c r="O61" s="198"/>
      <c r="P61" s="197"/>
      <c r="Q61" s="198"/>
      <c r="R61" s="391"/>
      <c r="S61" s="392"/>
      <c r="T61" s="344"/>
      <c r="U61" s="345"/>
      <c r="V61" s="151">
        <f>'US68 RAMP D MASTER'!V61</f>
        <v>0</v>
      </c>
      <c r="W61" s="3"/>
      <c r="X61" s="344">
        <f>'US68 RAMP D MASTER'!$A117</f>
        <v>817.84367</v>
      </c>
      <c r="Y61" s="345"/>
      <c r="Z61" s="406">
        <f>'US68 RAMP D MASTER'!C117</f>
        <v>0</v>
      </c>
      <c r="AA61" s="402"/>
      <c r="AB61" s="197">
        <f>'US68 RAMP D MASTER'!$E117</f>
        <v>0.96</v>
      </c>
      <c r="AC61" s="198"/>
      <c r="AD61" s="197">
        <f>'US68 RAMP D MASTER'!$G117</f>
        <v>0.06</v>
      </c>
      <c r="AE61" s="198"/>
      <c r="AF61" s="38">
        <f>'US68 RAMP D MASTER'!$I117</f>
        <v>16</v>
      </c>
      <c r="AG61" s="154">
        <f>'US68 RAMP D MASTER'!J117</f>
        <v>81210</v>
      </c>
      <c r="AH61" s="344">
        <f>'US68 RAMP D MASTER'!$K117</f>
        <v>816.8836699999999</v>
      </c>
      <c r="AI61" s="345"/>
      <c r="AJ61" s="39"/>
      <c r="AK61" s="205"/>
      <c r="AL61" s="202"/>
      <c r="AM61" s="205"/>
      <c r="AN61" s="202"/>
      <c r="AO61" s="205"/>
      <c r="AP61" s="202"/>
      <c r="AQ61" s="205"/>
      <c r="AR61" s="202"/>
      <c r="AS61" s="151">
        <f>'US68 RAMP D MASTER'!$V117</f>
        <v>0</v>
      </c>
    </row>
    <row r="62" spans="1:45" s="7" customFormat="1" ht="12.75" customHeight="1">
      <c r="A62" s="344">
        <f>'US68 RAMP D MASTER'!A62</f>
        <v>802.0558637500002</v>
      </c>
      <c r="B62" s="345"/>
      <c r="C62" s="406">
        <f>'US68 RAMP D MASTER'!C62</f>
        <v>0</v>
      </c>
      <c r="D62" s="402"/>
      <c r="E62" s="197">
        <f>'US68 RAMP D MASTER'!E62</f>
        <v>0.368</v>
      </c>
      <c r="F62" s="198"/>
      <c r="G62" s="197">
        <f>'US68 RAMP D MASTER'!G62</f>
        <v>0.023</v>
      </c>
      <c r="H62" s="198"/>
      <c r="I62" s="38">
        <f>'US68 RAMP D MASTER'!I62</f>
        <v>16</v>
      </c>
      <c r="J62" s="154">
        <f>'US68 RAMP D MASTER'!J62</f>
        <v>80050</v>
      </c>
      <c r="K62" s="344">
        <f>'US68 RAMP D MASTER'!K62</f>
        <v>801.6878637500001</v>
      </c>
      <c r="L62" s="345"/>
      <c r="M62" s="39"/>
      <c r="N62" s="197"/>
      <c r="O62" s="198"/>
      <c r="P62" s="197"/>
      <c r="Q62" s="198"/>
      <c r="R62" s="391"/>
      <c r="S62" s="392"/>
      <c r="T62" s="344"/>
      <c r="U62" s="345"/>
      <c r="V62" s="151">
        <f>'US68 RAMP D MASTER'!V62</f>
        <v>0</v>
      </c>
      <c r="W62" s="3"/>
      <c r="X62" s="344">
        <f>'US68 RAMP D MASTER'!$A118</f>
        <v>817.8029250000001</v>
      </c>
      <c r="Y62" s="345"/>
      <c r="Z62" s="406">
        <f>'US68 RAMP D MASTER'!C118</f>
        <v>0</v>
      </c>
      <c r="AA62" s="402"/>
      <c r="AB62" s="197">
        <f>'US68 RAMP D MASTER'!$E118</f>
        <v>0.96</v>
      </c>
      <c r="AC62" s="198"/>
      <c r="AD62" s="197">
        <f>'US68 RAMP D MASTER'!$G118</f>
        <v>0.06</v>
      </c>
      <c r="AE62" s="198"/>
      <c r="AF62" s="38">
        <f>'US68 RAMP D MASTER'!$I118</f>
        <v>16</v>
      </c>
      <c r="AG62" s="154">
        <f>'US68 RAMP D MASTER'!J118</f>
        <v>81225</v>
      </c>
      <c r="AH62" s="344">
        <f>'US68 RAMP D MASTER'!$K118</f>
        <v>816.842925</v>
      </c>
      <c r="AI62" s="345"/>
      <c r="AJ62" s="39"/>
      <c r="AK62" s="205"/>
      <c r="AL62" s="202"/>
      <c r="AM62" s="205"/>
      <c r="AN62" s="202"/>
      <c r="AO62" s="205"/>
      <c r="AP62" s="202"/>
      <c r="AQ62" s="205"/>
      <c r="AR62" s="202"/>
      <c r="AS62" s="151">
        <f>'US68 RAMP D MASTER'!$V118</f>
        <v>0</v>
      </c>
    </row>
    <row r="63" spans="1:45" s="7" customFormat="1" ht="12.75" customHeight="1">
      <c r="A63" s="344">
        <f>'US68 RAMP D MASTER'!A63</f>
        <v>802.0886200000001</v>
      </c>
      <c r="B63" s="345"/>
      <c r="C63" s="406">
        <f>'US68 RAMP D MASTER'!C63</f>
        <v>0</v>
      </c>
      <c r="D63" s="402"/>
      <c r="E63" s="197">
        <f>'US68 RAMP D MASTER'!E63</f>
        <v>0.368</v>
      </c>
      <c r="F63" s="198"/>
      <c r="G63" s="197">
        <f>'US68 RAMP D MASTER'!G63</f>
        <v>0.023</v>
      </c>
      <c r="H63" s="198"/>
      <c r="I63" s="38">
        <f>'US68 RAMP D MASTER'!I63</f>
        <v>16</v>
      </c>
      <c r="J63" s="154">
        <f>'US68 RAMP D MASTER'!J63</f>
        <v>80075</v>
      </c>
      <c r="K63" s="344">
        <f>'US68 RAMP D MASTER'!K63</f>
        <v>801.72062</v>
      </c>
      <c r="L63" s="345"/>
      <c r="M63" s="39"/>
      <c r="N63" s="197"/>
      <c r="O63" s="198"/>
      <c r="P63" s="197"/>
      <c r="Q63" s="198"/>
      <c r="R63" s="391"/>
      <c r="S63" s="392"/>
      <c r="T63" s="344"/>
      <c r="U63" s="345"/>
      <c r="V63" s="151">
        <f>'US68 RAMP D MASTER'!V63</f>
        <v>0</v>
      </c>
      <c r="W63" s="3"/>
      <c r="X63" s="344">
        <f>'US68 RAMP D MASTER'!$A119</f>
        <v>817.73535</v>
      </c>
      <c r="Y63" s="345"/>
      <c r="Z63" s="406">
        <f>'US68 RAMP D MASTER'!C119</f>
        <v>0</v>
      </c>
      <c r="AA63" s="402"/>
      <c r="AB63" s="197">
        <f>'US68 RAMP D MASTER'!$E119</f>
        <v>0.96</v>
      </c>
      <c r="AC63" s="198"/>
      <c r="AD63" s="197">
        <f>'US68 RAMP D MASTER'!$G119</f>
        <v>0.06</v>
      </c>
      <c r="AE63" s="198"/>
      <c r="AF63" s="38">
        <f>'US68 RAMP D MASTER'!$I119</f>
        <v>16</v>
      </c>
      <c r="AG63" s="154">
        <f>'US68 RAMP D MASTER'!J119</f>
        <v>81250</v>
      </c>
      <c r="AH63" s="344">
        <f>'US68 RAMP D MASTER'!$K119</f>
        <v>816.77535</v>
      </c>
      <c r="AI63" s="345"/>
      <c r="AJ63" s="8"/>
      <c r="AK63" s="205"/>
      <c r="AL63" s="202"/>
      <c r="AM63" s="205"/>
      <c r="AN63" s="202"/>
      <c r="AO63" s="205"/>
      <c r="AP63" s="202"/>
      <c r="AQ63" s="205"/>
      <c r="AR63" s="202"/>
      <c r="AS63" s="151">
        <f>'US68 RAMP D MASTER'!$V119</f>
        <v>0</v>
      </c>
    </row>
    <row r="64" spans="1:45" s="7" customFormat="1" ht="12.75" customHeight="1">
      <c r="A64" s="344">
        <f>'US68 RAMP D MASTER'!A64</f>
        <v>802.1663137500001</v>
      </c>
      <c r="B64" s="345"/>
      <c r="C64" s="406">
        <f>'US68 RAMP D MASTER'!C64</f>
        <v>0</v>
      </c>
      <c r="D64" s="402"/>
      <c r="E64" s="197">
        <f>'US68 RAMP D MASTER'!E64</f>
        <v>0.368</v>
      </c>
      <c r="F64" s="198"/>
      <c r="G64" s="197">
        <f>'US68 RAMP D MASTER'!G64</f>
        <v>0.023</v>
      </c>
      <c r="H64" s="198"/>
      <c r="I64" s="38">
        <f>'US68 RAMP D MASTER'!I64</f>
        <v>16</v>
      </c>
      <c r="J64" s="154">
        <f>'US68 RAMP D MASTER'!J64</f>
        <v>80100</v>
      </c>
      <c r="K64" s="344">
        <f>'US68 RAMP D MASTER'!K64</f>
        <v>801.79831375</v>
      </c>
      <c r="L64" s="345"/>
      <c r="M64" s="39"/>
      <c r="N64" s="197"/>
      <c r="O64" s="198"/>
      <c r="P64" s="197"/>
      <c r="Q64" s="198"/>
      <c r="R64" s="391"/>
      <c r="S64" s="392"/>
      <c r="T64" s="344"/>
      <c r="U64" s="345"/>
      <c r="V64" s="151">
        <f>'US68 RAMP D MASTER'!V64</f>
        <v>0</v>
      </c>
      <c r="W64" s="3"/>
      <c r="X64" s="344">
        <f>'US68 RAMP D MASTER'!$A120</f>
        <v>817.7272139700001</v>
      </c>
      <c r="Y64" s="345"/>
      <c r="Z64" s="406" t="str">
        <f>'US68 RAMP D MASTER'!C120</f>
        <v>230:1</v>
      </c>
      <c r="AA64" s="402"/>
      <c r="AB64" s="197">
        <f>'US68 RAMP D MASTER'!$E120</f>
        <v>0.96</v>
      </c>
      <c r="AC64" s="198"/>
      <c r="AD64" s="197">
        <f>'US68 RAMP D MASTER'!$G120</f>
        <v>0.06</v>
      </c>
      <c r="AE64" s="198"/>
      <c r="AF64" s="38">
        <f>'US68 RAMP D MASTER'!$I120</f>
        <v>16</v>
      </c>
      <c r="AG64" s="153">
        <f>'US68 RAMP D MASTER'!J120</f>
        <v>81253.01</v>
      </c>
      <c r="AH64" s="344">
        <f>'US68 RAMP D MASTER'!$K120</f>
        <v>816.7672139700001</v>
      </c>
      <c r="AI64" s="345"/>
      <c r="AJ64" s="8"/>
      <c r="AK64" s="205"/>
      <c r="AL64" s="202"/>
      <c r="AM64" s="205"/>
      <c r="AN64" s="202"/>
      <c r="AO64" s="205"/>
      <c r="AP64" s="202"/>
      <c r="AQ64" s="205"/>
      <c r="AR64" s="202"/>
      <c r="AS64" s="151" t="str">
        <f>'US68 RAMP D MASTER'!$V120</f>
        <v>CS / FS</v>
      </c>
    </row>
    <row r="65" spans="1:45" s="7" customFormat="1" ht="12.75" customHeight="1">
      <c r="A65" s="344">
        <f>'US68 RAMP D MASTER'!A65</f>
        <v>802.288945</v>
      </c>
      <c r="B65" s="345"/>
      <c r="C65" s="406">
        <f>'US68 RAMP D MASTER'!C65</f>
        <v>0</v>
      </c>
      <c r="D65" s="402"/>
      <c r="E65" s="197">
        <f>'US68 RAMP D MASTER'!E65</f>
        <v>0.368</v>
      </c>
      <c r="F65" s="198"/>
      <c r="G65" s="197">
        <f>'US68 RAMP D MASTER'!G65</f>
        <v>0.023</v>
      </c>
      <c r="H65" s="198"/>
      <c r="I65" s="38">
        <f>'US68 RAMP D MASTER'!I65</f>
        <v>16</v>
      </c>
      <c r="J65" s="154">
        <f>'US68 RAMP D MASTER'!J65</f>
        <v>80125</v>
      </c>
      <c r="K65" s="344">
        <f>'US68 RAMP D MASTER'!K65</f>
        <v>801.920945</v>
      </c>
      <c r="L65" s="345"/>
      <c r="M65" s="39"/>
      <c r="N65" s="197"/>
      <c r="O65" s="198"/>
      <c r="P65" s="197"/>
      <c r="Q65" s="198"/>
      <c r="R65" s="391"/>
      <c r="S65" s="392"/>
      <c r="T65" s="344"/>
      <c r="U65" s="345"/>
      <c r="V65" s="151">
        <f>'US68 RAMP D MASTER'!V65</f>
        <v>0</v>
      </c>
      <c r="W65" s="3"/>
      <c r="X65" s="344">
        <f>'US68 RAMP D MASTER'!$A121</f>
        <v>817.5720297112048</v>
      </c>
      <c r="Y65" s="345"/>
      <c r="Z65" s="406" t="str">
        <f>'US68 RAMP D MASTER'!C121</f>
        <v>230:1</v>
      </c>
      <c r="AA65" s="402"/>
      <c r="AB65" s="197">
        <f>'US68 RAMP D MASTER'!$E121</f>
        <v>0.8642547112048244</v>
      </c>
      <c r="AC65" s="198"/>
      <c r="AD65" s="197">
        <f>'US68 RAMP D MASTER'!$G121</f>
        <v>0.05401591945030153</v>
      </c>
      <c r="AE65" s="198"/>
      <c r="AF65" s="38">
        <f>'US68 RAMP D MASTER'!$I121</f>
        <v>16</v>
      </c>
      <c r="AG65" s="154">
        <f>'US68 RAMP D MASTER'!J121</f>
        <v>81275</v>
      </c>
      <c r="AH65" s="344">
        <f>'US68 RAMP D MASTER'!$K121</f>
        <v>816.707775</v>
      </c>
      <c r="AI65" s="345"/>
      <c r="AJ65" s="8"/>
      <c r="AK65" s="205"/>
      <c r="AL65" s="202"/>
      <c r="AM65" s="205"/>
      <c r="AN65" s="202"/>
      <c r="AO65" s="205"/>
      <c r="AP65" s="202"/>
      <c r="AQ65" s="205"/>
      <c r="AR65" s="202"/>
      <c r="AS65" s="151">
        <f>'US68 RAMP D MASTER'!$V121</f>
        <v>0</v>
      </c>
    </row>
    <row r="66" spans="1:45" s="7" customFormat="1" ht="12.75" customHeight="1">
      <c r="A66" s="344">
        <f>'US68 RAMP D MASTER'!A66</f>
        <v>802.4565137500001</v>
      </c>
      <c r="B66" s="345"/>
      <c r="C66" s="406">
        <f>'US68 RAMP D MASTER'!C66</f>
        <v>0</v>
      </c>
      <c r="D66" s="402"/>
      <c r="E66" s="197">
        <f>'US68 RAMP D MASTER'!E66</f>
        <v>0.368</v>
      </c>
      <c r="F66" s="198"/>
      <c r="G66" s="197">
        <f>'US68 RAMP D MASTER'!G66</f>
        <v>0.023</v>
      </c>
      <c r="H66" s="198"/>
      <c r="I66" s="38">
        <f>'US68 RAMP D MASTER'!I66</f>
        <v>16</v>
      </c>
      <c r="J66" s="154">
        <f>'US68 RAMP D MASTER'!J66</f>
        <v>80150</v>
      </c>
      <c r="K66" s="344">
        <f>'US68 RAMP D MASTER'!K66</f>
        <v>802.0885137500001</v>
      </c>
      <c r="L66" s="345"/>
      <c r="M66" s="39"/>
      <c r="N66" s="197"/>
      <c r="O66" s="198"/>
      <c r="P66" s="197"/>
      <c r="Q66" s="198"/>
      <c r="R66" s="391"/>
      <c r="S66" s="392"/>
      <c r="T66" s="344"/>
      <c r="U66" s="345"/>
      <c r="V66" s="151">
        <f>'US68 RAMP D MASTER'!V66</f>
        <v>0</v>
      </c>
      <c r="W66" s="3"/>
      <c r="X66" s="344">
        <f>'US68 RAMP D MASTER'!$A122</f>
        <v>817.395603768964</v>
      </c>
      <c r="Y66" s="345"/>
      <c r="Z66" s="406" t="str">
        <f>'US68 RAMP D MASTER'!C122</f>
        <v>230:1</v>
      </c>
      <c r="AA66" s="402"/>
      <c r="AB66" s="197">
        <f>'US68 RAMP D MASTER'!$E122</f>
        <v>0.7554037689638595</v>
      </c>
      <c r="AC66" s="198"/>
      <c r="AD66" s="197">
        <f>'US68 RAMP D MASTER'!$G122</f>
        <v>0.04721273556024122</v>
      </c>
      <c r="AE66" s="198"/>
      <c r="AF66" s="38">
        <f>'US68 RAMP D MASTER'!$I122</f>
        <v>16</v>
      </c>
      <c r="AG66" s="154">
        <f>'US68 RAMP D MASTER'!J122</f>
        <v>81300</v>
      </c>
      <c r="AH66" s="344">
        <f>'US68 RAMP D MASTER'!$K122</f>
        <v>816.6402</v>
      </c>
      <c r="AI66" s="345"/>
      <c r="AJ66" s="8"/>
      <c r="AK66" s="205"/>
      <c r="AL66" s="202"/>
      <c r="AM66" s="205"/>
      <c r="AN66" s="202"/>
      <c r="AO66" s="205"/>
      <c r="AP66" s="202"/>
      <c r="AQ66" s="205"/>
      <c r="AR66" s="202"/>
      <c r="AS66" s="151">
        <f>'US68 RAMP D MASTER'!$V122</f>
        <v>0</v>
      </c>
    </row>
    <row r="67" spans="1:45" s="7" customFormat="1" ht="12.75" customHeight="1">
      <c r="A67" s="344">
        <f>'US68 RAMP D MASTER'!A67</f>
        <v>802.6690200000002</v>
      </c>
      <c r="B67" s="345"/>
      <c r="C67" s="406">
        <f>'US68 RAMP D MASTER'!C67</f>
        <v>0</v>
      </c>
      <c r="D67" s="402"/>
      <c r="E67" s="197">
        <f>'US68 RAMP D MASTER'!E67</f>
        <v>0.368</v>
      </c>
      <c r="F67" s="198"/>
      <c r="G67" s="197">
        <f>'US68 RAMP D MASTER'!G67</f>
        <v>0.023</v>
      </c>
      <c r="H67" s="198"/>
      <c r="I67" s="38">
        <f>'US68 RAMP D MASTER'!I67</f>
        <v>16</v>
      </c>
      <c r="J67" s="154">
        <f>'US68 RAMP D MASTER'!J67</f>
        <v>80175</v>
      </c>
      <c r="K67" s="344">
        <f>'US68 RAMP D MASTER'!K67</f>
        <v>802.3010200000001</v>
      </c>
      <c r="L67" s="345"/>
      <c r="M67" s="39"/>
      <c r="N67" s="197"/>
      <c r="O67" s="198"/>
      <c r="P67" s="197"/>
      <c r="Q67" s="198"/>
      <c r="R67" s="391"/>
      <c r="S67" s="392"/>
      <c r="T67" s="344"/>
      <c r="U67" s="345"/>
      <c r="V67" s="151">
        <f>'US68 RAMP D MASTER'!V67</f>
        <v>0</v>
      </c>
      <c r="W67" s="3"/>
      <c r="X67" s="344">
        <f>'US68 RAMP D MASTER'!$A124</f>
        <v>817.1133222613784</v>
      </c>
      <c r="Y67" s="345"/>
      <c r="Z67" s="406" t="str">
        <f>'US68 RAMP D MASTER'!C124</f>
        <v>230:1</v>
      </c>
      <c r="AA67" s="402"/>
      <c r="AB67" s="197">
        <f>'US68 RAMP D MASTER'!$E124</f>
        <v>0.5812422613783157</v>
      </c>
      <c r="AC67" s="198"/>
      <c r="AD67" s="197">
        <f>'US68 RAMP D MASTER'!$G124</f>
        <v>0.03632764133614473</v>
      </c>
      <c r="AE67" s="198"/>
      <c r="AF67" s="38">
        <f>'US68 RAMP D MASTER'!$I124</f>
        <v>16</v>
      </c>
      <c r="AG67" s="154">
        <f>'US68 RAMP D MASTER'!J124</f>
        <v>81340</v>
      </c>
      <c r="AH67" s="344">
        <f>'US68 RAMP D MASTER'!$K124</f>
        <v>816.5320800000001</v>
      </c>
      <c r="AI67" s="345"/>
      <c r="AJ67" s="8"/>
      <c r="AK67" s="205"/>
      <c r="AL67" s="202"/>
      <c r="AM67" s="205"/>
      <c r="AN67" s="202"/>
      <c r="AO67" s="205"/>
      <c r="AP67" s="202"/>
      <c r="AQ67" s="205"/>
      <c r="AR67" s="202"/>
      <c r="AS67" s="151">
        <f>'US68 RAMP D MASTER'!$V124</f>
        <v>0</v>
      </c>
    </row>
    <row r="68" spans="1:45" s="7" customFormat="1" ht="12.75" customHeight="1">
      <c r="A68" s="344">
        <f>'US68 RAMP D MASTER'!A68</f>
        <v>802.92646375</v>
      </c>
      <c r="B68" s="345"/>
      <c r="C68" s="406">
        <f>'US68 RAMP D MASTER'!C68</f>
        <v>0</v>
      </c>
      <c r="D68" s="402"/>
      <c r="E68" s="197">
        <f>'US68 RAMP D MASTER'!E68</f>
        <v>0.368</v>
      </c>
      <c r="F68" s="198"/>
      <c r="G68" s="197">
        <f>'US68 RAMP D MASTER'!G68</f>
        <v>0.023</v>
      </c>
      <c r="H68" s="198"/>
      <c r="I68" s="38">
        <f>'US68 RAMP D MASTER'!I68</f>
        <v>16</v>
      </c>
      <c r="J68" s="154">
        <f>'US68 RAMP D MASTER'!J68</f>
        <v>80200</v>
      </c>
      <c r="K68" s="344">
        <f>'US68 RAMP D MASTER'!K68</f>
        <v>802.55846375</v>
      </c>
      <c r="L68" s="345"/>
      <c r="M68" s="39"/>
      <c r="N68" s="197"/>
      <c r="O68" s="198"/>
      <c r="P68" s="197"/>
      <c r="Q68" s="198"/>
      <c r="R68" s="391"/>
      <c r="S68" s="392"/>
      <c r="T68" s="344"/>
      <c r="U68" s="345"/>
      <c r="V68" s="151">
        <f>'US68 RAMP D MASTER'!V68</f>
        <v>0</v>
      </c>
      <c r="W68" s="3"/>
      <c r="X68" s="344">
        <f>'US68 RAMP D MASTER'!$A123</f>
        <v>817.2191778267229</v>
      </c>
      <c r="Y68" s="345"/>
      <c r="Z68" s="406" t="str">
        <f>'US68 RAMP D MASTER'!C123</f>
        <v>230:1</v>
      </c>
      <c r="AA68" s="402"/>
      <c r="AB68" s="197">
        <f>'US68 RAMP D MASTER'!$E123</f>
        <v>0.6465528267228947</v>
      </c>
      <c r="AC68" s="198"/>
      <c r="AD68" s="197">
        <f>'US68 RAMP D MASTER'!$G123</f>
        <v>0.04040955167018092</v>
      </c>
      <c r="AE68" s="198"/>
      <c r="AF68" s="38">
        <f>'US68 RAMP D MASTER'!$I123</f>
        <v>16</v>
      </c>
      <c r="AG68" s="154">
        <f>'US68 RAMP D MASTER'!J123</f>
        <v>81325</v>
      </c>
      <c r="AH68" s="344">
        <f>'US68 RAMP D MASTER'!$K123</f>
        <v>816.572625</v>
      </c>
      <c r="AI68" s="345"/>
      <c r="AJ68" s="8"/>
      <c r="AK68" s="205"/>
      <c r="AL68" s="202"/>
      <c r="AM68" s="205"/>
      <c r="AN68" s="202"/>
      <c r="AO68" s="205"/>
      <c r="AP68" s="202"/>
      <c r="AQ68" s="205"/>
      <c r="AR68" s="202"/>
      <c r="AS68" s="151">
        <f>'US68 RAMP D MASTER'!$V123</f>
        <v>0</v>
      </c>
    </row>
    <row r="69" spans="1:45" s="7" customFormat="1" ht="12.75" customHeight="1">
      <c r="A69" s="344">
        <f>'US68 RAMP D MASTER'!A69</f>
        <v>803.1882706138751</v>
      </c>
      <c r="B69" s="345"/>
      <c r="C69" s="406" t="str">
        <f>'US68 RAMP D MASTER'!C69</f>
        <v>217:1</v>
      </c>
      <c r="D69" s="402"/>
      <c r="E69" s="197">
        <f>'US68 RAMP D MASTER'!E69</f>
        <v>0.368</v>
      </c>
      <c r="F69" s="198"/>
      <c r="G69" s="197">
        <f>'US68 RAMP D MASTER'!G69</f>
        <v>0.023</v>
      </c>
      <c r="H69" s="198"/>
      <c r="I69" s="38">
        <f>'US68 RAMP D MASTER'!I69</f>
        <v>16</v>
      </c>
      <c r="J69" s="144">
        <f>'US68 RAMP D MASTER'!J69</f>
        <v>80221.85</v>
      </c>
      <c r="K69" s="344">
        <f>'US68 RAMP D MASTER'!K69</f>
        <v>802.8202706138751</v>
      </c>
      <c r="L69" s="345"/>
      <c r="M69" s="39"/>
      <c r="N69" s="197"/>
      <c r="O69" s="198"/>
      <c r="P69" s="197"/>
      <c r="Q69" s="198"/>
      <c r="R69" s="391"/>
      <c r="S69" s="392"/>
      <c r="T69" s="344"/>
      <c r="U69" s="345"/>
      <c r="V69" s="151" t="str">
        <f>'US68 RAMP D MASTER'!V69</f>
        <v>FS</v>
      </c>
      <c r="W69" s="3"/>
      <c r="X69" s="344">
        <f>'US68 RAMP D MASTER'!$A125</f>
        <v>817.0385776536066</v>
      </c>
      <c r="Y69" s="345"/>
      <c r="Z69" s="406" t="str">
        <f>'US68 RAMP D MASTER'!C125</f>
        <v>230:1</v>
      </c>
      <c r="AA69" s="402"/>
      <c r="AB69" s="197">
        <f>'US68 RAMP D MASTER'!$E125</f>
        <v>0.5377018844819298</v>
      </c>
      <c r="AC69" s="198"/>
      <c r="AD69" s="197">
        <f>'US68 RAMP D MASTER'!$G125</f>
        <v>0.03360636778012061</v>
      </c>
      <c r="AE69" s="198"/>
      <c r="AF69" s="38">
        <f>'US68 RAMP D MASTER'!$I125</f>
        <v>16</v>
      </c>
      <c r="AG69" s="154">
        <f>'US68 RAMP D MASTER'!J125</f>
        <v>81350</v>
      </c>
      <c r="AH69" s="344">
        <f>'US68 RAMP D MASTER'!$K125</f>
        <v>816.5008757691246</v>
      </c>
      <c r="AI69" s="345"/>
      <c r="AJ69" s="8"/>
      <c r="AK69" s="205"/>
      <c r="AL69" s="202"/>
      <c r="AM69" s="205"/>
      <c r="AN69" s="202"/>
      <c r="AO69" s="205"/>
      <c r="AP69" s="202"/>
      <c r="AQ69" s="205"/>
      <c r="AR69" s="202"/>
      <c r="AS69" s="151">
        <f>'US68 RAMP D MASTER'!$V125</f>
        <v>0</v>
      </c>
    </row>
    <row r="70" spans="1:45" s="7" customFormat="1" ht="12.75" customHeight="1">
      <c r="A70" s="344">
        <f>'US68 RAMP D MASTER'!A70</f>
        <v>803.2143562936345</v>
      </c>
      <c r="B70" s="345"/>
      <c r="C70" s="406" t="str">
        <f>'US68 RAMP D MASTER'!C70</f>
        <v>217:1</v>
      </c>
      <c r="D70" s="402"/>
      <c r="E70" s="197">
        <f>'US68 RAMP D MASTER'!E70</f>
        <v>0.3535112936345185</v>
      </c>
      <c r="F70" s="198"/>
      <c r="G70" s="197">
        <f>'US68 RAMP D MASTER'!G70</f>
        <v>0.022094455852157406</v>
      </c>
      <c r="H70" s="198"/>
      <c r="I70" s="38">
        <f>'US68 RAMP D MASTER'!I70</f>
        <v>16</v>
      </c>
      <c r="J70" s="154">
        <f>'US68 RAMP D MASTER'!J70</f>
        <v>80225</v>
      </c>
      <c r="K70" s="344">
        <f>'US68 RAMP D MASTER'!K70</f>
        <v>802.860845</v>
      </c>
      <c r="L70" s="345"/>
      <c r="M70" s="39"/>
      <c r="N70" s="197"/>
      <c r="O70" s="198"/>
      <c r="P70" s="197"/>
      <c r="Q70" s="198"/>
      <c r="R70" s="391"/>
      <c r="S70" s="392"/>
      <c r="T70" s="344"/>
      <c r="U70" s="345"/>
      <c r="V70" s="151">
        <f>'US68 RAMP D MASTER'!V70</f>
        <v>0</v>
      </c>
      <c r="W70" s="3"/>
      <c r="X70" s="344">
        <f>'US68 RAMP D MASTER'!$A126</f>
        <v>816.8003416140167</v>
      </c>
      <c r="Y70" s="345"/>
      <c r="Z70" s="406" t="str">
        <f>'US68 RAMP D MASTER'!C126</f>
        <v>230:1</v>
      </c>
      <c r="AA70" s="402"/>
      <c r="AB70" s="197">
        <f>'US68 RAMP D MASTER'!$E126</f>
        <v>0.42885094224096487</v>
      </c>
      <c r="AC70" s="198"/>
      <c r="AD70" s="197">
        <f>'US68 RAMP D MASTER'!$G126</f>
        <v>0.026803183890060304</v>
      </c>
      <c r="AE70" s="198"/>
      <c r="AF70" s="38">
        <f>'US68 RAMP D MASTER'!$I126</f>
        <v>16</v>
      </c>
      <c r="AG70" s="154">
        <f>'US68 RAMP D MASTER'!J126</f>
        <v>81375</v>
      </c>
      <c r="AH70" s="344">
        <f>'US68 RAMP D MASTER'!$K126</f>
        <v>816.3714906717757</v>
      </c>
      <c r="AI70" s="345"/>
      <c r="AJ70" s="8"/>
      <c r="AK70" s="205"/>
      <c r="AL70" s="202"/>
      <c r="AM70" s="205"/>
      <c r="AN70" s="202"/>
      <c r="AO70" s="205"/>
      <c r="AP70" s="202"/>
      <c r="AQ70" s="205"/>
      <c r="AR70" s="202"/>
      <c r="AS70" s="151">
        <f>'US68 RAMP D MASTER'!$V126</f>
        <v>0</v>
      </c>
    </row>
    <row r="71" spans="1:45" s="7" customFormat="1" ht="12.75" customHeight="1">
      <c r="A71" s="344">
        <f>'US68 RAMP D MASTER'!A71</f>
        <v>803.408475168</v>
      </c>
      <c r="B71" s="345"/>
      <c r="C71" s="406" t="str">
        <f>'US68 RAMP D MASTER'!C71</f>
        <v>217:1</v>
      </c>
      <c r="D71" s="402"/>
      <c r="E71" s="197">
        <f>'US68 RAMP D MASTER'!E71</f>
        <v>0.256</v>
      </c>
      <c r="F71" s="198"/>
      <c r="G71" s="197">
        <f>'US68 RAMP D MASTER'!G71</f>
        <v>0.016</v>
      </c>
      <c r="H71" s="198"/>
      <c r="I71" s="38">
        <f>'US68 RAMP D MASTER'!I71</f>
        <v>16</v>
      </c>
      <c r="J71" s="144">
        <f>'US68 RAMP D MASTER'!J71</f>
        <v>80246.2</v>
      </c>
      <c r="K71" s="344">
        <f>'US68 RAMP D MASTER'!K71</f>
        <v>803.152475168</v>
      </c>
      <c r="L71" s="345"/>
      <c r="M71" s="39"/>
      <c r="N71" s="197"/>
      <c r="O71" s="198"/>
      <c r="P71" s="197"/>
      <c r="Q71" s="198"/>
      <c r="R71" s="391"/>
      <c r="S71" s="392"/>
      <c r="T71" s="344"/>
      <c r="U71" s="345"/>
      <c r="V71" s="151">
        <f>'US68 RAMP D MASTER'!V71</f>
        <v>0</v>
      </c>
      <c r="W71" s="3"/>
      <c r="X71" s="344">
        <f>'US68 RAMP D MASTER'!$A127</f>
        <v>816.4934276884838</v>
      </c>
      <c r="Y71" s="345"/>
      <c r="Z71" s="406" t="str">
        <f>'US68 RAMP D MASTER'!C127</f>
        <v>230:1</v>
      </c>
      <c r="AA71" s="402"/>
      <c r="AB71" s="197">
        <f>'US68 RAMP D MASTER'!$E127</f>
        <v>0.32000000000000006</v>
      </c>
      <c r="AC71" s="198"/>
      <c r="AD71" s="197">
        <f>'US68 RAMP D MASTER'!$G127</f>
        <v>0.020000000000000004</v>
      </c>
      <c r="AE71" s="198"/>
      <c r="AF71" s="38">
        <f>'US68 RAMP D MASTER'!$I127</f>
        <v>16</v>
      </c>
      <c r="AG71" s="153">
        <f>'US68 RAMP D MASTER'!J127</f>
        <v>81400</v>
      </c>
      <c r="AH71" s="344">
        <f>'US68 RAMP D MASTER'!$K127</f>
        <v>816.1734276884838</v>
      </c>
      <c r="AI71" s="345"/>
      <c r="AJ71" s="8"/>
      <c r="AK71" s="205"/>
      <c r="AL71" s="202"/>
      <c r="AM71" s="205"/>
      <c r="AN71" s="202"/>
      <c r="AO71" s="205"/>
      <c r="AP71" s="202"/>
      <c r="AQ71" s="205"/>
      <c r="AR71" s="202"/>
      <c r="AS71" s="151">
        <f>'US68 RAMP D MASTER'!$V127</f>
        <v>0</v>
      </c>
    </row>
    <row r="72" spans="1:45" s="7" customFormat="1" ht="12.75" customHeight="1">
      <c r="A72" s="344">
        <f>'US68 RAMP D MASTER'!A72</f>
        <v>803.46416375</v>
      </c>
      <c r="B72" s="345"/>
      <c r="C72" s="406">
        <f>'US68 RAMP D MASTER'!C72</f>
        <v>0</v>
      </c>
      <c r="D72" s="402"/>
      <c r="E72" s="197">
        <f>'US68 RAMP D MASTER'!E72</f>
        <v>0.256</v>
      </c>
      <c r="F72" s="198"/>
      <c r="G72" s="197">
        <f>'US68 RAMP D MASTER'!G72</f>
        <v>0.016</v>
      </c>
      <c r="H72" s="198"/>
      <c r="I72" s="38">
        <f>'US68 RAMP D MASTER'!I72</f>
        <v>16</v>
      </c>
      <c r="J72" s="154">
        <f>'US68 RAMP D MASTER'!J72</f>
        <v>80250</v>
      </c>
      <c r="K72" s="344">
        <f>'US68 RAMP D MASTER'!K72</f>
        <v>803.20816375</v>
      </c>
      <c r="L72" s="345"/>
      <c r="M72" s="39"/>
      <c r="N72" s="197"/>
      <c r="O72" s="198"/>
      <c r="P72" s="197"/>
      <c r="Q72" s="198"/>
      <c r="R72" s="391"/>
      <c r="S72" s="392"/>
      <c r="T72" s="344"/>
      <c r="U72" s="345"/>
      <c r="V72" s="151">
        <f>'US68 RAMP D MASTER'!V72</f>
        <v>0</v>
      </c>
      <c r="W72" s="3"/>
      <c r="X72" s="344">
        <f>'US68 RAMP D MASTER'!$A128</f>
        <v>816.2266868192489</v>
      </c>
      <c r="Y72" s="345"/>
      <c r="Z72" s="406">
        <f>'US68 RAMP D MASTER'!C128</f>
        <v>0</v>
      </c>
      <c r="AA72" s="402"/>
      <c r="AB72" s="197">
        <f>'US68 RAMP D MASTER'!$E128</f>
        <v>0.32</v>
      </c>
      <c r="AC72" s="198"/>
      <c r="AD72" s="197">
        <f>'US68 RAMP D MASTER'!$G128</f>
        <v>0.02</v>
      </c>
      <c r="AE72" s="198"/>
      <c r="AF72" s="38">
        <f>'US68 RAMP D MASTER'!$I128</f>
        <v>16</v>
      </c>
      <c r="AG72" s="154">
        <f>'US68 RAMP D MASTER'!J128</f>
        <v>81425</v>
      </c>
      <c r="AH72" s="344">
        <f>'US68 RAMP D MASTER'!$K128</f>
        <v>815.9066868192489</v>
      </c>
      <c r="AI72" s="345"/>
      <c r="AJ72" s="8"/>
      <c r="AK72" s="205"/>
      <c r="AL72" s="202"/>
      <c r="AM72" s="205"/>
      <c r="AN72" s="202"/>
      <c r="AO72" s="205"/>
      <c r="AP72" s="202"/>
      <c r="AQ72" s="205"/>
      <c r="AR72" s="202"/>
      <c r="AS72" s="151">
        <f>'US68 RAMP D MASTER'!$V128</f>
        <v>0</v>
      </c>
    </row>
    <row r="73" spans="1:45" s="7" customFormat="1" ht="12.75" customHeight="1">
      <c r="A73" s="344">
        <f>'US68 RAMP D MASTER'!A73</f>
        <v>803.6444708773663</v>
      </c>
      <c r="B73" s="345"/>
      <c r="C73" s="406">
        <f>'US68 RAMP D MASTER'!C73</f>
        <v>0</v>
      </c>
      <c r="D73" s="402"/>
      <c r="E73" s="197">
        <f>'US68 RAMP D MASTER'!E73</f>
        <v>0.256</v>
      </c>
      <c r="F73" s="198"/>
      <c r="G73" s="197">
        <f>'US68 RAMP D MASTER'!G73</f>
        <v>0.016</v>
      </c>
      <c r="H73" s="198"/>
      <c r="I73" s="38">
        <f>'US68 RAMP D MASTER'!I73</f>
        <v>16</v>
      </c>
      <c r="J73" s="144">
        <f>'US68 RAMP D MASTER'!J73</f>
        <v>80261.8487</v>
      </c>
      <c r="K73" s="344">
        <f>'US68 RAMP D MASTER'!K73</f>
        <v>803.3884708773663</v>
      </c>
      <c r="L73" s="345"/>
      <c r="M73" s="39"/>
      <c r="N73" s="197"/>
      <c r="O73" s="198"/>
      <c r="P73" s="197"/>
      <c r="Q73" s="198"/>
      <c r="R73" s="391"/>
      <c r="S73" s="392"/>
      <c r="T73" s="344"/>
      <c r="U73" s="345"/>
      <c r="V73" s="151" t="str">
        <f>'US68 RAMP D MASTER'!V73</f>
        <v>PT</v>
      </c>
      <c r="W73" s="3"/>
      <c r="X73" s="344">
        <f>'US68 RAMP D MASTER'!$A129</f>
        <v>815.7856352750881</v>
      </c>
      <c r="Y73" s="345"/>
      <c r="Z73" s="406">
        <f>'US68 RAMP D MASTER'!C129</f>
        <v>0</v>
      </c>
      <c r="AA73" s="402"/>
      <c r="AB73" s="197">
        <f>'US68 RAMP D MASTER'!$E129</f>
        <v>0.32</v>
      </c>
      <c r="AC73" s="198"/>
      <c r="AD73" s="197">
        <f>'US68 RAMP D MASTER'!$G129</f>
        <v>0.02</v>
      </c>
      <c r="AE73" s="198"/>
      <c r="AF73" s="38">
        <f>'US68 RAMP D MASTER'!$I129</f>
        <v>16</v>
      </c>
      <c r="AG73" s="154">
        <f>'US68 RAMP D MASTER'!J129</f>
        <v>81450</v>
      </c>
      <c r="AH73" s="344">
        <f>'US68 RAMP D MASTER'!$K129</f>
        <v>815.4656352750881</v>
      </c>
      <c r="AI73" s="345"/>
      <c r="AJ73" s="8"/>
      <c r="AK73" s="205"/>
      <c r="AL73" s="202"/>
      <c r="AM73" s="205"/>
      <c r="AN73" s="202"/>
      <c r="AO73" s="205"/>
      <c r="AP73" s="202"/>
      <c r="AQ73" s="205"/>
      <c r="AR73" s="202"/>
      <c r="AS73" s="151">
        <f>'US68 RAMP D MASTER'!$V129</f>
        <v>0</v>
      </c>
    </row>
    <row r="74" spans="1:45" s="7" customFormat="1" ht="12.75" customHeight="1">
      <c r="A74" s="344">
        <f>'US68 RAMP D MASTER'!A74</f>
        <v>803.85642</v>
      </c>
      <c r="B74" s="345"/>
      <c r="C74" s="406">
        <f>'US68 RAMP D MASTER'!C74</f>
        <v>0</v>
      </c>
      <c r="D74" s="402"/>
      <c r="E74" s="197">
        <f>'US68 RAMP D MASTER'!E74</f>
        <v>0.256</v>
      </c>
      <c r="F74" s="198"/>
      <c r="G74" s="197">
        <f>'US68 RAMP D MASTER'!G74</f>
        <v>0.016</v>
      </c>
      <c r="H74" s="198"/>
      <c r="I74" s="38">
        <f>'US68 RAMP D MASTER'!I74</f>
        <v>16</v>
      </c>
      <c r="J74" s="154">
        <f>'US68 RAMP D MASTER'!J74</f>
        <v>80275</v>
      </c>
      <c r="K74" s="344">
        <f>'US68 RAMP D MASTER'!K74</f>
        <v>803.60042</v>
      </c>
      <c r="L74" s="345"/>
      <c r="M74" s="39"/>
      <c r="N74" s="197"/>
      <c r="O74" s="198"/>
      <c r="P74" s="197"/>
      <c r="Q74" s="198"/>
      <c r="R74" s="391"/>
      <c r="S74" s="392"/>
      <c r="T74" s="344"/>
      <c r="U74" s="345"/>
      <c r="V74" s="151">
        <f>'US68 RAMP D MASTER'!V74</f>
        <v>0</v>
      </c>
      <c r="W74" s="3"/>
      <c r="X74" s="344">
        <f>'US68 RAMP D MASTER'!$A130</f>
        <v>815.3748806426057</v>
      </c>
      <c r="Y74" s="345"/>
      <c r="Z74" s="406">
        <f>'US68 RAMP D MASTER'!C130</f>
        <v>0</v>
      </c>
      <c r="AA74" s="402"/>
      <c r="AB74" s="197">
        <f>'US68 RAMP D MASTER'!$E130</f>
        <v>0.32</v>
      </c>
      <c r="AC74" s="198"/>
      <c r="AD74" s="197">
        <f>'US68 RAMP D MASTER'!$G130</f>
        <v>0.02</v>
      </c>
      <c r="AE74" s="198"/>
      <c r="AF74" s="38">
        <f>'US68 RAMP D MASTER'!$I130</f>
        <v>16</v>
      </c>
      <c r="AG74" s="154">
        <f>'US68 RAMP D MASTER'!J130</f>
        <v>81475</v>
      </c>
      <c r="AH74" s="344">
        <f>'US68 RAMP D MASTER'!$K130</f>
        <v>815.0548806426057</v>
      </c>
      <c r="AI74" s="345"/>
      <c r="AJ74" s="8"/>
      <c r="AK74" s="205"/>
      <c r="AL74" s="202"/>
      <c r="AM74" s="205"/>
      <c r="AN74" s="202"/>
      <c r="AO74" s="205"/>
      <c r="AP74" s="202"/>
      <c r="AQ74" s="205"/>
      <c r="AR74" s="202"/>
      <c r="AS74" s="151">
        <f>'US68 RAMP D MASTER'!$V130</f>
        <v>0</v>
      </c>
    </row>
    <row r="75" spans="1:45" s="7" customFormat="1" ht="12.75" customHeight="1">
      <c r="A75" s="344">
        <f>'US68 RAMP D MASTER'!A75</f>
        <v>804.2936137500001</v>
      </c>
      <c r="B75" s="345"/>
      <c r="C75" s="406">
        <f>'US68 RAMP D MASTER'!C75</f>
        <v>0</v>
      </c>
      <c r="D75" s="402"/>
      <c r="E75" s="197">
        <f>'US68 RAMP D MASTER'!E75</f>
        <v>0.256</v>
      </c>
      <c r="F75" s="198"/>
      <c r="G75" s="197">
        <f>'US68 RAMP D MASTER'!G75</f>
        <v>0.016</v>
      </c>
      <c r="H75" s="198"/>
      <c r="I75" s="38">
        <f>'US68 RAMP D MASTER'!I75</f>
        <v>16</v>
      </c>
      <c r="J75" s="154">
        <f>'US68 RAMP D MASTER'!J75</f>
        <v>80300</v>
      </c>
      <c r="K75" s="344">
        <f>'US68 RAMP D MASTER'!K75</f>
        <v>804.0376137500001</v>
      </c>
      <c r="L75" s="345"/>
      <c r="M75" s="39"/>
      <c r="N75" s="197"/>
      <c r="O75" s="198"/>
      <c r="P75" s="197"/>
      <c r="Q75" s="198"/>
      <c r="R75" s="391"/>
      <c r="S75" s="392"/>
      <c r="T75" s="344"/>
      <c r="U75" s="345"/>
      <c r="V75" s="151">
        <f>'US68 RAMP D MASTER'!V75</f>
        <v>0</v>
      </c>
      <c r="W75" s="10"/>
      <c r="X75" s="344">
        <f>'US68 RAMP D MASTER'!$A131</f>
        <v>815.142970380722</v>
      </c>
      <c r="Y75" s="345"/>
      <c r="Z75" s="406">
        <f>'US68 RAMP D MASTER'!C131</f>
        <v>0</v>
      </c>
      <c r="AA75" s="402"/>
      <c r="AB75" s="197">
        <f>'US68 RAMP D MASTER'!$E131</f>
        <v>0.32</v>
      </c>
      <c r="AC75" s="198"/>
      <c r="AD75" s="197">
        <f>'US68 RAMP D MASTER'!$G131</f>
        <v>0.02</v>
      </c>
      <c r="AE75" s="198"/>
      <c r="AF75" s="38">
        <f>'US68 RAMP D MASTER'!$I131</f>
        <v>16</v>
      </c>
      <c r="AG75" s="153">
        <f>'US68 RAMP D MASTER'!J131</f>
        <v>81490</v>
      </c>
      <c r="AH75" s="344">
        <f>'US68 RAMP D MASTER'!$K131</f>
        <v>814.8229703807219</v>
      </c>
      <c r="AI75" s="345"/>
      <c r="AJ75" s="8"/>
      <c r="AK75" s="205"/>
      <c r="AL75" s="202"/>
      <c r="AM75" s="205"/>
      <c r="AN75" s="202"/>
      <c r="AO75" s="205"/>
      <c r="AP75" s="202"/>
      <c r="AQ75" s="205"/>
      <c r="AR75" s="202"/>
      <c r="AS75" s="151">
        <f>'US68 RAMP D MASTER'!$V131</f>
        <v>0</v>
      </c>
    </row>
    <row r="77" ht="12.75" customHeight="1"/>
    <row r="78" ht="13.5" customHeight="1"/>
  </sheetData>
  <sheetProtection/>
  <mergeCells count="1094">
    <mergeCell ref="A1:V3"/>
    <mergeCell ref="X1:AS3"/>
    <mergeCell ref="A4:B5"/>
    <mergeCell ref="C4:D5"/>
    <mergeCell ref="E4:K5"/>
    <mergeCell ref="L4:S5"/>
    <mergeCell ref="T4:U5"/>
    <mergeCell ref="V4:V5"/>
    <mergeCell ref="X4:Y5"/>
    <mergeCell ref="Z4:AA5"/>
    <mergeCell ref="AB4:AH5"/>
    <mergeCell ref="AI4:AP5"/>
    <mergeCell ref="AQ4:AR5"/>
    <mergeCell ref="AS4:AS5"/>
    <mergeCell ref="A6:V6"/>
    <mergeCell ref="X6:AS6"/>
    <mergeCell ref="A7:I8"/>
    <mergeCell ref="J7:L7"/>
    <mergeCell ref="M7:U8"/>
    <mergeCell ref="V7:V18"/>
    <mergeCell ref="X7:AF8"/>
    <mergeCell ref="AG7:AI7"/>
    <mergeCell ref="G9:G18"/>
    <mergeCell ref="H9:H18"/>
    <mergeCell ref="I9:I18"/>
    <mergeCell ref="J9:J18"/>
    <mergeCell ref="AJ7:AR8"/>
    <mergeCell ref="AS7:AS18"/>
    <mergeCell ref="J8:L8"/>
    <mergeCell ref="AG8:AI8"/>
    <mergeCell ref="A9:A18"/>
    <mergeCell ref="B9:B18"/>
    <mergeCell ref="C9:C18"/>
    <mergeCell ref="D9:D18"/>
    <mergeCell ref="E9:E18"/>
    <mergeCell ref="F9:F18"/>
    <mergeCell ref="K9:K18"/>
    <mergeCell ref="L9:L18"/>
    <mergeCell ref="M9:M18"/>
    <mergeCell ref="N9:N18"/>
    <mergeCell ref="O9:O18"/>
    <mergeCell ref="P9:P18"/>
    <mergeCell ref="Q9:Q18"/>
    <mergeCell ref="R9:R18"/>
    <mergeCell ref="S9:S18"/>
    <mergeCell ref="T9:T18"/>
    <mergeCell ref="U9:U18"/>
    <mergeCell ref="X9:X18"/>
    <mergeCell ref="Y9:Y18"/>
    <mergeCell ref="Z9:Z18"/>
    <mergeCell ref="AA9:AA18"/>
    <mergeCell ref="AB9:AB18"/>
    <mergeCell ref="AC9:AC18"/>
    <mergeCell ref="AD9:AD18"/>
    <mergeCell ref="AE9:AE18"/>
    <mergeCell ref="AF9:AF18"/>
    <mergeCell ref="AG9:AG18"/>
    <mergeCell ref="AH9:AH18"/>
    <mergeCell ref="AI9:AI18"/>
    <mergeCell ref="AJ9:AJ18"/>
    <mergeCell ref="AK9:AK18"/>
    <mergeCell ref="AL9:AL18"/>
    <mergeCell ref="AM9:AM18"/>
    <mergeCell ref="AN9:AN18"/>
    <mergeCell ref="AO9:AO18"/>
    <mergeCell ref="AP9:AP18"/>
    <mergeCell ref="AQ9:AQ18"/>
    <mergeCell ref="AR9:AR18"/>
    <mergeCell ref="A19:B19"/>
    <mergeCell ref="C19:D19"/>
    <mergeCell ref="E19:F19"/>
    <mergeCell ref="G19:H19"/>
    <mergeCell ref="K19:L19"/>
    <mergeCell ref="N19:O19"/>
    <mergeCell ref="P19:Q19"/>
    <mergeCell ref="R19:S19"/>
    <mergeCell ref="T19:U19"/>
    <mergeCell ref="X19:Y19"/>
    <mergeCell ref="Z19:AA19"/>
    <mergeCell ref="AB19:AC19"/>
    <mergeCell ref="AD19:AE19"/>
    <mergeCell ref="AH19:AI19"/>
    <mergeCell ref="AK19:AL19"/>
    <mergeCell ref="AM19:AN19"/>
    <mergeCell ref="AO19:AP19"/>
    <mergeCell ref="AQ19:AR19"/>
    <mergeCell ref="A20:B20"/>
    <mergeCell ref="C20:D20"/>
    <mergeCell ref="E20:F20"/>
    <mergeCell ref="G20:H20"/>
    <mergeCell ref="K20:L20"/>
    <mergeCell ref="N20:O20"/>
    <mergeCell ref="P20:Q20"/>
    <mergeCell ref="R20:S20"/>
    <mergeCell ref="T20:U20"/>
    <mergeCell ref="X20:Y20"/>
    <mergeCell ref="Z20:AA20"/>
    <mergeCell ref="AB20:AC20"/>
    <mergeCell ref="AD20:AE20"/>
    <mergeCell ref="AH20:AI20"/>
    <mergeCell ref="AK20:AL20"/>
    <mergeCell ref="AM20:AN20"/>
    <mergeCell ref="AO20:AP20"/>
    <mergeCell ref="AQ20:AR20"/>
    <mergeCell ref="A21:B21"/>
    <mergeCell ref="C21:D21"/>
    <mergeCell ref="E21:F21"/>
    <mergeCell ref="G21:H21"/>
    <mergeCell ref="K21:L21"/>
    <mergeCell ref="N21:O21"/>
    <mergeCell ref="P21:Q21"/>
    <mergeCell ref="R21:S21"/>
    <mergeCell ref="T21:U21"/>
    <mergeCell ref="X21:Y21"/>
    <mergeCell ref="Z21:AA21"/>
    <mergeCell ref="AB21:AC21"/>
    <mergeCell ref="AD21:AE21"/>
    <mergeCell ref="AH21:AI21"/>
    <mergeCell ref="AK21:AL21"/>
    <mergeCell ref="AM21:AN21"/>
    <mergeCell ref="AO21:AP21"/>
    <mergeCell ref="AQ21:AR21"/>
    <mergeCell ref="A22:B22"/>
    <mergeCell ref="C22:D22"/>
    <mergeCell ref="E22:F22"/>
    <mergeCell ref="G22:H22"/>
    <mergeCell ref="K22:L22"/>
    <mergeCell ref="N22:O22"/>
    <mergeCell ref="P22:Q22"/>
    <mergeCell ref="R22:S22"/>
    <mergeCell ref="T22:U22"/>
    <mergeCell ref="X22:Y22"/>
    <mergeCell ref="Z22:AA22"/>
    <mergeCell ref="AB22:AC22"/>
    <mergeCell ref="AD22:AE22"/>
    <mergeCell ref="AH22:AI22"/>
    <mergeCell ref="AK22:AL22"/>
    <mergeCell ref="AM22:AN22"/>
    <mergeCell ref="AO22:AP22"/>
    <mergeCell ref="AQ22:AR22"/>
    <mergeCell ref="A23:B23"/>
    <mergeCell ref="C23:D23"/>
    <mergeCell ref="E23:F23"/>
    <mergeCell ref="G23:H23"/>
    <mergeCell ref="K23:L23"/>
    <mergeCell ref="N23:O23"/>
    <mergeCell ref="P23:Q23"/>
    <mergeCell ref="R23:S23"/>
    <mergeCell ref="T23:U23"/>
    <mergeCell ref="X23:Y23"/>
    <mergeCell ref="Z23:AA23"/>
    <mergeCell ref="AB23:AC23"/>
    <mergeCell ref="AD23:AE23"/>
    <mergeCell ref="AH23:AI23"/>
    <mergeCell ref="AK23:AL23"/>
    <mergeCell ref="AM23:AN23"/>
    <mergeCell ref="AO23:AP23"/>
    <mergeCell ref="AQ23:AR23"/>
    <mergeCell ref="A24:B24"/>
    <mergeCell ref="C24:D24"/>
    <mergeCell ref="E24:F24"/>
    <mergeCell ref="G24:H24"/>
    <mergeCell ref="K24:L24"/>
    <mergeCell ref="N24:O24"/>
    <mergeCell ref="P24:Q24"/>
    <mergeCell ref="R24:S24"/>
    <mergeCell ref="T24:U24"/>
    <mergeCell ref="X24:Y24"/>
    <mergeCell ref="Z24:AA24"/>
    <mergeCell ref="AB24:AC24"/>
    <mergeCell ref="AD24:AE24"/>
    <mergeCell ref="AH24:AI24"/>
    <mergeCell ref="AK24:AL24"/>
    <mergeCell ref="AM24:AN24"/>
    <mergeCell ref="AO24:AP24"/>
    <mergeCell ref="AQ24:AR24"/>
    <mergeCell ref="A25:B25"/>
    <mergeCell ref="C25:D25"/>
    <mergeCell ref="E25:F25"/>
    <mergeCell ref="G25:H25"/>
    <mergeCell ref="K25:L25"/>
    <mergeCell ref="N25:O25"/>
    <mergeCell ref="P25:Q25"/>
    <mergeCell ref="R25:S25"/>
    <mergeCell ref="T25:U25"/>
    <mergeCell ref="X25:Y25"/>
    <mergeCell ref="Z25:AA25"/>
    <mergeCell ref="AB25:AC25"/>
    <mergeCell ref="AD25:AE25"/>
    <mergeCell ref="AH25:AI25"/>
    <mergeCell ref="AK25:AL25"/>
    <mergeCell ref="AM25:AN25"/>
    <mergeCell ref="AO25:AP25"/>
    <mergeCell ref="AQ25:AR25"/>
    <mergeCell ref="A26:B26"/>
    <mergeCell ref="C26:D26"/>
    <mergeCell ref="E26:F26"/>
    <mergeCell ref="G26:H26"/>
    <mergeCell ref="K26:L26"/>
    <mergeCell ref="N26:O26"/>
    <mergeCell ref="P26:Q26"/>
    <mergeCell ref="R26:S26"/>
    <mergeCell ref="T26:U26"/>
    <mergeCell ref="X26:Y26"/>
    <mergeCell ref="Z26:AA26"/>
    <mergeCell ref="AB26:AC26"/>
    <mergeCell ref="AD26:AE26"/>
    <mergeCell ref="AH26:AI26"/>
    <mergeCell ref="AK26:AL26"/>
    <mergeCell ref="AM26:AN26"/>
    <mergeCell ref="AO26:AP26"/>
    <mergeCell ref="AQ26:AR26"/>
    <mergeCell ref="A27:B27"/>
    <mergeCell ref="C27:D27"/>
    <mergeCell ref="E27:F27"/>
    <mergeCell ref="G27:H27"/>
    <mergeCell ref="K27:L27"/>
    <mergeCell ref="N27:O27"/>
    <mergeCell ref="P27:Q27"/>
    <mergeCell ref="R27:S27"/>
    <mergeCell ref="T27:U27"/>
    <mergeCell ref="X27:Y27"/>
    <mergeCell ref="Z27:AA27"/>
    <mergeCell ref="AB27:AC27"/>
    <mergeCell ref="AD27:AE27"/>
    <mergeCell ref="AH27:AI27"/>
    <mergeCell ref="AK27:AL27"/>
    <mergeCell ref="AM27:AN27"/>
    <mergeCell ref="AO27:AP27"/>
    <mergeCell ref="AQ27:AR27"/>
    <mergeCell ref="A28:B28"/>
    <mergeCell ref="C28:D28"/>
    <mergeCell ref="E28:F28"/>
    <mergeCell ref="G28:H28"/>
    <mergeCell ref="K28:L28"/>
    <mergeCell ref="N28:O28"/>
    <mergeCell ref="P28:Q28"/>
    <mergeCell ref="R28:S28"/>
    <mergeCell ref="T28:U28"/>
    <mergeCell ref="X28:Y28"/>
    <mergeCell ref="Z28:AA28"/>
    <mergeCell ref="AB28:AC28"/>
    <mergeCell ref="AD28:AE28"/>
    <mergeCell ref="AH28:AI28"/>
    <mergeCell ref="AK28:AL28"/>
    <mergeCell ref="AM28:AN28"/>
    <mergeCell ref="AO28:AP28"/>
    <mergeCell ref="AQ28:AR28"/>
    <mergeCell ref="A29:B29"/>
    <mergeCell ref="C29:D29"/>
    <mergeCell ref="E29:F29"/>
    <mergeCell ref="G29:H29"/>
    <mergeCell ref="K29:L29"/>
    <mergeCell ref="N29:O29"/>
    <mergeCell ref="P29:Q29"/>
    <mergeCell ref="R29:S29"/>
    <mergeCell ref="T29:U29"/>
    <mergeCell ref="X29:Y29"/>
    <mergeCell ref="Z29:AA29"/>
    <mergeCell ref="AB29:AC29"/>
    <mergeCell ref="AD29:AE29"/>
    <mergeCell ref="AH29:AI29"/>
    <mergeCell ref="AK29:AL29"/>
    <mergeCell ref="AM29:AN29"/>
    <mergeCell ref="AO29:AP29"/>
    <mergeCell ref="AQ29:AR29"/>
    <mergeCell ref="A30:B30"/>
    <mergeCell ref="C30:D30"/>
    <mergeCell ref="E30:F30"/>
    <mergeCell ref="G30:H30"/>
    <mergeCell ref="K30:L30"/>
    <mergeCell ref="N30:O30"/>
    <mergeCell ref="P30:Q30"/>
    <mergeCell ref="R30:S30"/>
    <mergeCell ref="T30:U30"/>
    <mergeCell ref="X30:Y30"/>
    <mergeCell ref="Z30:AA30"/>
    <mergeCell ref="AB30:AC30"/>
    <mergeCell ref="AD30:AE30"/>
    <mergeCell ref="AH30:AI30"/>
    <mergeCell ref="AK30:AL30"/>
    <mergeCell ref="AM30:AN30"/>
    <mergeCell ref="AO30:AP30"/>
    <mergeCell ref="AQ30:AR30"/>
    <mergeCell ref="A31:B31"/>
    <mergeCell ref="C31:D31"/>
    <mergeCell ref="E31:F31"/>
    <mergeCell ref="G31:H31"/>
    <mergeCell ref="K31:L31"/>
    <mergeCell ref="N31:O31"/>
    <mergeCell ref="P31:Q31"/>
    <mergeCell ref="R31:S31"/>
    <mergeCell ref="T31:U31"/>
    <mergeCell ref="X31:Y31"/>
    <mergeCell ref="Z31:AA31"/>
    <mergeCell ref="AB31:AC31"/>
    <mergeCell ref="AD31:AE31"/>
    <mergeCell ref="AH31:AI31"/>
    <mergeCell ref="AK31:AL31"/>
    <mergeCell ref="AM31:AN31"/>
    <mergeCell ref="AO31:AP31"/>
    <mergeCell ref="AQ31:AR31"/>
    <mergeCell ref="A32:B32"/>
    <mergeCell ref="C32:D32"/>
    <mergeCell ref="E32:F32"/>
    <mergeCell ref="G32:H32"/>
    <mergeCell ref="K32:L32"/>
    <mergeCell ref="N32:O32"/>
    <mergeCell ref="P32:Q32"/>
    <mergeCell ref="R32:S32"/>
    <mergeCell ref="T32:U32"/>
    <mergeCell ref="X32:Y32"/>
    <mergeCell ref="Z32:AA32"/>
    <mergeCell ref="AB32:AC32"/>
    <mergeCell ref="AD32:AE32"/>
    <mergeCell ref="AH32:AI32"/>
    <mergeCell ref="AK32:AL32"/>
    <mergeCell ref="AM32:AN32"/>
    <mergeCell ref="AO32:AP32"/>
    <mergeCell ref="AQ32:AR32"/>
    <mergeCell ref="A33:B33"/>
    <mergeCell ref="C33:D33"/>
    <mergeCell ref="E33:F33"/>
    <mergeCell ref="G33:H33"/>
    <mergeCell ref="K33:L33"/>
    <mergeCell ref="N33:O33"/>
    <mergeCell ref="P33:Q33"/>
    <mergeCell ref="R33:S33"/>
    <mergeCell ref="T33:U33"/>
    <mergeCell ref="X33:Y33"/>
    <mergeCell ref="Z33:AA33"/>
    <mergeCell ref="AB33:AC33"/>
    <mergeCell ref="AD33:AE33"/>
    <mergeCell ref="AH33:AI33"/>
    <mergeCell ref="AK33:AL33"/>
    <mergeCell ref="AM33:AN33"/>
    <mergeCell ref="AO33:AP33"/>
    <mergeCell ref="AQ33:AR33"/>
    <mergeCell ref="A34:B34"/>
    <mergeCell ref="C34:D34"/>
    <mergeCell ref="E34:F34"/>
    <mergeCell ref="G34:H34"/>
    <mergeCell ref="K34:L34"/>
    <mergeCell ref="N34:O34"/>
    <mergeCell ref="P34:Q34"/>
    <mergeCell ref="R34:S34"/>
    <mergeCell ref="T34:U34"/>
    <mergeCell ref="X34:Y34"/>
    <mergeCell ref="Z34:AA34"/>
    <mergeCell ref="AB34:AC34"/>
    <mergeCell ref="AD34:AE34"/>
    <mergeCell ref="AH34:AI34"/>
    <mergeCell ref="AK34:AL34"/>
    <mergeCell ref="AM34:AN34"/>
    <mergeCell ref="AO34:AP34"/>
    <mergeCell ref="AQ34:AR34"/>
    <mergeCell ref="A35:B35"/>
    <mergeCell ref="C35:D35"/>
    <mergeCell ref="E35:F35"/>
    <mergeCell ref="G35:H35"/>
    <mergeCell ref="K35:L35"/>
    <mergeCell ref="N35:O35"/>
    <mergeCell ref="P35:Q35"/>
    <mergeCell ref="R35:S35"/>
    <mergeCell ref="T35:U35"/>
    <mergeCell ref="X35:Y35"/>
    <mergeCell ref="Z35:AA35"/>
    <mergeCell ref="AB35:AC35"/>
    <mergeCell ref="AD35:AE35"/>
    <mergeCell ref="AH35:AI35"/>
    <mergeCell ref="AK35:AL35"/>
    <mergeCell ref="AM35:AN35"/>
    <mergeCell ref="AO35:AP35"/>
    <mergeCell ref="AQ35:AR35"/>
    <mergeCell ref="A36:B36"/>
    <mergeCell ref="C36:D36"/>
    <mergeCell ref="E36:F36"/>
    <mergeCell ref="G36:H36"/>
    <mergeCell ref="K36:L36"/>
    <mergeCell ref="N36:O36"/>
    <mergeCell ref="P36:Q36"/>
    <mergeCell ref="R36:S36"/>
    <mergeCell ref="T36:U36"/>
    <mergeCell ref="X36:Y36"/>
    <mergeCell ref="Z36:AA36"/>
    <mergeCell ref="AB36:AC36"/>
    <mergeCell ref="AD36:AE36"/>
    <mergeCell ref="AH36:AI36"/>
    <mergeCell ref="AK36:AL36"/>
    <mergeCell ref="AM36:AN36"/>
    <mergeCell ref="AO36:AP36"/>
    <mergeCell ref="AQ36:AR36"/>
    <mergeCell ref="A37:B37"/>
    <mergeCell ref="C37:D37"/>
    <mergeCell ref="E37:F37"/>
    <mergeCell ref="G37:H37"/>
    <mergeCell ref="K37:L37"/>
    <mergeCell ref="N37:O37"/>
    <mergeCell ref="P37:Q37"/>
    <mergeCell ref="R37:S37"/>
    <mergeCell ref="T37:U37"/>
    <mergeCell ref="X37:Y37"/>
    <mergeCell ref="Z37:AA37"/>
    <mergeCell ref="AB37:AC37"/>
    <mergeCell ref="AD37:AE37"/>
    <mergeCell ref="AH37:AI37"/>
    <mergeCell ref="AK37:AL37"/>
    <mergeCell ref="AM37:AN37"/>
    <mergeCell ref="AO37:AP37"/>
    <mergeCell ref="AQ37:AR37"/>
    <mergeCell ref="A38:B38"/>
    <mergeCell ref="C38:D38"/>
    <mergeCell ref="E38:F38"/>
    <mergeCell ref="G38:H38"/>
    <mergeCell ref="K38:L38"/>
    <mergeCell ref="N38:O38"/>
    <mergeCell ref="P38:Q38"/>
    <mergeCell ref="R38:S38"/>
    <mergeCell ref="T38:U38"/>
    <mergeCell ref="X38:Y38"/>
    <mergeCell ref="Z38:AA38"/>
    <mergeCell ref="AB38:AC38"/>
    <mergeCell ref="AD38:AE38"/>
    <mergeCell ref="AH38:AI38"/>
    <mergeCell ref="AK38:AL38"/>
    <mergeCell ref="AM38:AN38"/>
    <mergeCell ref="AO38:AP38"/>
    <mergeCell ref="AQ38:AR38"/>
    <mergeCell ref="A39:B39"/>
    <mergeCell ref="C39:D39"/>
    <mergeCell ref="E39:F39"/>
    <mergeCell ref="G39:H39"/>
    <mergeCell ref="K39:L39"/>
    <mergeCell ref="N39:O39"/>
    <mergeCell ref="P39:Q39"/>
    <mergeCell ref="R39:S39"/>
    <mergeCell ref="T39:U39"/>
    <mergeCell ref="X39:Y39"/>
    <mergeCell ref="Z39:AA39"/>
    <mergeCell ref="AB39:AC39"/>
    <mergeCell ref="AD39:AE39"/>
    <mergeCell ref="AH39:AI39"/>
    <mergeCell ref="AK39:AL39"/>
    <mergeCell ref="AM39:AN39"/>
    <mergeCell ref="AO39:AP39"/>
    <mergeCell ref="AQ39:AR39"/>
    <mergeCell ref="A40:B40"/>
    <mergeCell ref="C40:D40"/>
    <mergeCell ref="E40:F40"/>
    <mergeCell ref="G40:H40"/>
    <mergeCell ref="K40:L40"/>
    <mergeCell ref="N40:O40"/>
    <mergeCell ref="P40:Q40"/>
    <mergeCell ref="R40:S40"/>
    <mergeCell ref="T40:U40"/>
    <mergeCell ref="X40:Y40"/>
    <mergeCell ref="Z40:AA40"/>
    <mergeCell ref="AB40:AC40"/>
    <mergeCell ref="AD40:AE40"/>
    <mergeCell ref="AH40:AI40"/>
    <mergeCell ref="AK40:AL40"/>
    <mergeCell ref="AM40:AN40"/>
    <mergeCell ref="AO40:AP40"/>
    <mergeCell ref="AQ40:AR40"/>
    <mergeCell ref="A41:B41"/>
    <mergeCell ref="C41:D41"/>
    <mergeCell ref="E41:F41"/>
    <mergeCell ref="G41:H41"/>
    <mergeCell ref="K41:L41"/>
    <mergeCell ref="N41:O41"/>
    <mergeCell ref="P41:Q41"/>
    <mergeCell ref="R41:S41"/>
    <mergeCell ref="T41:U41"/>
    <mergeCell ref="X41:Y41"/>
    <mergeCell ref="Z41:AA41"/>
    <mergeCell ref="AB41:AC41"/>
    <mergeCell ref="AD41:AE41"/>
    <mergeCell ref="AH41:AI41"/>
    <mergeCell ref="AK41:AL41"/>
    <mergeCell ref="AM41:AN41"/>
    <mergeCell ref="AO41:AP41"/>
    <mergeCell ref="AQ41:AR41"/>
    <mergeCell ref="A42:B42"/>
    <mergeCell ref="C42:D42"/>
    <mergeCell ref="E42:F42"/>
    <mergeCell ref="G42:H42"/>
    <mergeCell ref="K42:L42"/>
    <mergeCell ref="N42:O42"/>
    <mergeCell ref="P42:Q42"/>
    <mergeCell ref="R42:S42"/>
    <mergeCell ref="T42:U42"/>
    <mergeCell ref="X42:Y42"/>
    <mergeCell ref="Z42:AA42"/>
    <mergeCell ref="AB42:AC42"/>
    <mergeCell ref="AD42:AE42"/>
    <mergeCell ref="AH42:AI42"/>
    <mergeCell ref="AK42:AL42"/>
    <mergeCell ref="AM42:AN42"/>
    <mergeCell ref="AO42:AP42"/>
    <mergeCell ref="AQ42:AR42"/>
    <mergeCell ref="A43:B43"/>
    <mergeCell ref="C43:D43"/>
    <mergeCell ref="E43:F43"/>
    <mergeCell ref="G43:H43"/>
    <mergeCell ref="K43:L43"/>
    <mergeCell ref="N43:O43"/>
    <mergeCell ref="P43:Q43"/>
    <mergeCell ref="R43:S43"/>
    <mergeCell ref="T43:U43"/>
    <mergeCell ref="X43:Y43"/>
    <mergeCell ref="Z43:AA43"/>
    <mergeCell ref="AB43:AC43"/>
    <mergeCell ref="AD43:AE43"/>
    <mergeCell ref="AH43:AI43"/>
    <mergeCell ref="AK43:AL43"/>
    <mergeCell ref="AM43:AN43"/>
    <mergeCell ref="AO43:AP43"/>
    <mergeCell ref="AQ43:AR43"/>
    <mergeCell ref="A44:B44"/>
    <mergeCell ref="C44:D44"/>
    <mergeCell ref="E44:F44"/>
    <mergeCell ref="G44:H44"/>
    <mergeCell ref="K44:L44"/>
    <mergeCell ref="N44:O44"/>
    <mergeCell ref="P44:Q44"/>
    <mergeCell ref="R44:S44"/>
    <mergeCell ref="T44:U44"/>
    <mergeCell ref="X44:Y44"/>
    <mergeCell ref="Z44:AA44"/>
    <mergeCell ref="AB44:AC44"/>
    <mergeCell ref="AD44:AE44"/>
    <mergeCell ref="AH44:AI44"/>
    <mergeCell ref="AK44:AL44"/>
    <mergeCell ref="AM44:AN44"/>
    <mergeCell ref="AO44:AP44"/>
    <mergeCell ref="AQ44:AR44"/>
    <mergeCell ref="A45:B45"/>
    <mergeCell ref="C45:D45"/>
    <mergeCell ref="E45:F45"/>
    <mergeCell ref="G45:H45"/>
    <mergeCell ref="K45:L45"/>
    <mergeCell ref="N45:O45"/>
    <mergeCell ref="P45:Q45"/>
    <mergeCell ref="R45:S45"/>
    <mergeCell ref="T45:U45"/>
    <mergeCell ref="X45:Y45"/>
    <mergeCell ref="Z45:AA45"/>
    <mergeCell ref="AB45:AC45"/>
    <mergeCell ref="AD45:AE45"/>
    <mergeCell ref="AH45:AI45"/>
    <mergeCell ref="AK45:AL45"/>
    <mergeCell ref="AM45:AN45"/>
    <mergeCell ref="AO45:AP45"/>
    <mergeCell ref="AQ45:AR45"/>
    <mergeCell ref="A46:B46"/>
    <mergeCell ref="C46:D46"/>
    <mergeCell ref="E46:F46"/>
    <mergeCell ref="G46:H46"/>
    <mergeCell ref="K46:L46"/>
    <mergeCell ref="N46:O46"/>
    <mergeCell ref="P46:Q46"/>
    <mergeCell ref="R46:S46"/>
    <mergeCell ref="T46:U46"/>
    <mergeCell ref="X46:Y46"/>
    <mergeCell ref="Z46:AA46"/>
    <mergeCell ref="AB46:AC46"/>
    <mergeCell ref="AD46:AE46"/>
    <mergeCell ref="AH46:AI46"/>
    <mergeCell ref="AK46:AL46"/>
    <mergeCell ref="AM46:AN46"/>
    <mergeCell ref="AO46:AP46"/>
    <mergeCell ref="AQ46:AR46"/>
    <mergeCell ref="A47:B47"/>
    <mergeCell ref="C47:D47"/>
    <mergeCell ref="E47:F47"/>
    <mergeCell ref="G47:H47"/>
    <mergeCell ref="K47:L47"/>
    <mergeCell ref="N47:O47"/>
    <mergeCell ref="P47:Q47"/>
    <mergeCell ref="R47:S47"/>
    <mergeCell ref="T47:U47"/>
    <mergeCell ref="X47:Y47"/>
    <mergeCell ref="Z47:AA47"/>
    <mergeCell ref="AB47:AC47"/>
    <mergeCell ref="AD47:AE47"/>
    <mergeCell ref="AH47:AI47"/>
    <mergeCell ref="AK47:AL47"/>
    <mergeCell ref="AM47:AN47"/>
    <mergeCell ref="AO47:AP47"/>
    <mergeCell ref="AQ47:AR47"/>
    <mergeCell ref="A48:B48"/>
    <mergeCell ref="C48:D48"/>
    <mergeCell ref="E48:F48"/>
    <mergeCell ref="G48:H48"/>
    <mergeCell ref="K48:L48"/>
    <mergeCell ref="N48:O48"/>
    <mergeCell ref="P48:Q48"/>
    <mergeCell ref="R48:S48"/>
    <mergeCell ref="T48:U48"/>
    <mergeCell ref="X48:Y48"/>
    <mergeCell ref="Z48:AA48"/>
    <mergeCell ref="AB48:AC48"/>
    <mergeCell ref="AD48:AE48"/>
    <mergeCell ref="AH48:AI48"/>
    <mergeCell ref="AK48:AL48"/>
    <mergeCell ref="AM48:AN48"/>
    <mergeCell ref="AO48:AP48"/>
    <mergeCell ref="AQ48:AR48"/>
    <mergeCell ref="A49:B49"/>
    <mergeCell ref="C49:D49"/>
    <mergeCell ref="E49:F49"/>
    <mergeCell ref="G49:H49"/>
    <mergeCell ref="K49:L49"/>
    <mergeCell ref="N49:O49"/>
    <mergeCell ref="P49:Q49"/>
    <mergeCell ref="R49:S49"/>
    <mergeCell ref="T49:U49"/>
    <mergeCell ref="X49:Y49"/>
    <mergeCell ref="Z49:AA49"/>
    <mergeCell ref="AB49:AC49"/>
    <mergeCell ref="AD49:AE49"/>
    <mergeCell ref="AH49:AI49"/>
    <mergeCell ref="AK49:AL49"/>
    <mergeCell ref="AM49:AN49"/>
    <mergeCell ref="AO49:AP49"/>
    <mergeCell ref="AQ49:AR49"/>
    <mergeCell ref="A50:B50"/>
    <mergeCell ref="C50:D50"/>
    <mergeCell ref="E50:F50"/>
    <mergeCell ref="G50:H50"/>
    <mergeCell ref="K50:L50"/>
    <mergeCell ref="N50:O50"/>
    <mergeCell ref="P50:Q50"/>
    <mergeCell ref="R50:S50"/>
    <mergeCell ref="T50:U50"/>
    <mergeCell ref="X50:Y50"/>
    <mergeCell ref="Z50:AA50"/>
    <mergeCell ref="AB50:AC50"/>
    <mergeCell ref="AD50:AE50"/>
    <mergeCell ref="AH50:AI50"/>
    <mergeCell ref="AK50:AL50"/>
    <mergeCell ref="AM50:AN50"/>
    <mergeCell ref="AO50:AP50"/>
    <mergeCell ref="AQ50:AR50"/>
    <mergeCell ref="A51:B51"/>
    <mergeCell ref="C51:D51"/>
    <mergeCell ref="E51:F51"/>
    <mergeCell ref="G51:H51"/>
    <mergeCell ref="K51:L51"/>
    <mergeCell ref="N51:O51"/>
    <mergeCell ref="P51:Q51"/>
    <mergeCell ref="R51:S51"/>
    <mergeCell ref="T51:U51"/>
    <mergeCell ref="X51:Y51"/>
    <mergeCell ref="Z51:AA51"/>
    <mergeCell ref="AB51:AC51"/>
    <mergeCell ref="AD51:AE51"/>
    <mergeCell ref="AH51:AI51"/>
    <mergeCell ref="AK51:AL51"/>
    <mergeCell ref="AM51:AN51"/>
    <mergeCell ref="AO51:AP51"/>
    <mergeCell ref="AQ51:AR51"/>
    <mergeCell ref="A52:B52"/>
    <mergeCell ref="C52:D52"/>
    <mergeCell ref="E52:F52"/>
    <mergeCell ref="G52:H52"/>
    <mergeCell ref="K52:L52"/>
    <mergeCell ref="N52:O52"/>
    <mergeCell ref="P52:Q52"/>
    <mergeCell ref="R52:S52"/>
    <mergeCell ref="T52:U52"/>
    <mergeCell ref="X52:Y52"/>
    <mergeCell ref="Z52:AA52"/>
    <mergeCell ref="AB52:AC52"/>
    <mergeCell ref="AD52:AE52"/>
    <mergeCell ref="AH52:AI52"/>
    <mergeCell ref="AK52:AL52"/>
    <mergeCell ref="AM52:AN52"/>
    <mergeCell ref="AO52:AP52"/>
    <mergeCell ref="AQ52:AR52"/>
    <mergeCell ref="A53:B53"/>
    <mergeCell ref="C53:D53"/>
    <mergeCell ref="E53:F53"/>
    <mergeCell ref="G53:H53"/>
    <mergeCell ref="K53:L53"/>
    <mergeCell ref="N53:O53"/>
    <mergeCell ref="P53:Q53"/>
    <mergeCell ref="R53:S53"/>
    <mergeCell ref="T53:U53"/>
    <mergeCell ref="X53:Y53"/>
    <mergeCell ref="Z53:AA53"/>
    <mergeCell ref="AB53:AC53"/>
    <mergeCell ref="AD53:AE53"/>
    <mergeCell ref="AH53:AI53"/>
    <mergeCell ref="AK53:AL53"/>
    <mergeCell ref="AM53:AN53"/>
    <mergeCell ref="AO53:AP53"/>
    <mergeCell ref="AQ53:AR53"/>
    <mergeCell ref="A54:B54"/>
    <mergeCell ref="C54:D54"/>
    <mergeCell ref="E54:F54"/>
    <mergeCell ref="G54:H54"/>
    <mergeCell ref="K54:L54"/>
    <mergeCell ref="N54:O54"/>
    <mergeCell ref="P54:Q54"/>
    <mergeCell ref="R54:S54"/>
    <mergeCell ref="T54:U54"/>
    <mergeCell ref="X54:Y54"/>
    <mergeCell ref="Z54:AA54"/>
    <mergeCell ref="AB54:AC54"/>
    <mergeCell ref="AD54:AE54"/>
    <mergeCell ref="AH54:AI54"/>
    <mergeCell ref="AK54:AL54"/>
    <mergeCell ref="AM54:AN54"/>
    <mergeCell ref="AO54:AP54"/>
    <mergeCell ref="AQ54:AR54"/>
    <mergeCell ref="A55:B55"/>
    <mergeCell ref="C55:D55"/>
    <mergeCell ref="E55:F55"/>
    <mergeCell ref="G55:H55"/>
    <mergeCell ref="K55:L55"/>
    <mergeCell ref="N55:O55"/>
    <mergeCell ref="P55:Q55"/>
    <mergeCell ref="R55:S55"/>
    <mergeCell ref="T55:U55"/>
    <mergeCell ref="X55:Y55"/>
    <mergeCell ref="Z55:AA55"/>
    <mergeCell ref="AB55:AC55"/>
    <mergeCell ref="AD55:AE55"/>
    <mergeCell ref="AH55:AI55"/>
    <mergeCell ref="AK55:AL55"/>
    <mergeCell ref="AM55:AN55"/>
    <mergeCell ref="AO55:AP55"/>
    <mergeCell ref="AQ55:AR55"/>
    <mergeCell ref="A56:B56"/>
    <mergeCell ref="C56:D56"/>
    <mergeCell ref="E56:F56"/>
    <mergeCell ref="G56:H56"/>
    <mergeCell ref="K56:L56"/>
    <mergeCell ref="N56:O56"/>
    <mergeCell ref="P56:Q56"/>
    <mergeCell ref="R56:S56"/>
    <mergeCell ref="T56:U56"/>
    <mergeCell ref="X56:Y56"/>
    <mergeCell ref="Z56:AA56"/>
    <mergeCell ref="AB56:AC56"/>
    <mergeCell ref="AD56:AE56"/>
    <mergeCell ref="AH56:AI56"/>
    <mergeCell ref="AK56:AL56"/>
    <mergeCell ref="AM56:AN56"/>
    <mergeCell ref="AO56:AP56"/>
    <mergeCell ref="AQ56:AR56"/>
    <mergeCell ref="A57:B57"/>
    <mergeCell ref="C57:D57"/>
    <mergeCell ref="E57:F57"/>
    <mergeCell ref="G57:H57"/>
    <mergeCell ref="K57:L57"/>
    <mergeCell ref="N57:O57"/>
    <mergeCell ref="P57:Q57"/>
    <mergeCell ref="R57:S57"/>
    <mergeCell ref="T57:U57"/>
    <mergeCell ref="X57:Y57"/>
    <mergeCell ref="Z57:AA57"/>
    <mergeCell ref="AB57:AC57"/>
    <mergeCell ref="AD57:AE57"/>
    <mergeCell ref="AH57:AI57"/>
    <mergeCell ref="AK57:AL57"/>
    <mergeCell ref="AM57:AN57"/>
    <mergeCell ref="AO57:AP57"/>
    <mergeCell ref="AQ57:AR57"/>
    <mergeCell ref="A58:B58"/>
    <mergeCell ref="C58:D58"/>
    <mergeCell ref="E58:F58"/>
    <mergeCell ref="G58:H58"/>
    <mergeCell ref="K58:L58"/>
    <mergeCell ref="N58:O58"/>
    <mergeCell ref="P58:Q58"/>
    <mergeCell ref="R58:S58"/>
    <mergeCell ref="T58:U58"/>
    <mergeCell ref="X58:Y58"/>
    <mergeCell ref="Z58:AA58"/>
    <mergeCell ref="AB58:AC58"/>
    <mergeCell ref="AD58:AE58"/>
    <mergeCell ref="AH58:AI58"/>
    <mergeCell ref="AK58:AL58"/>
    <mergeCell ref="AM58:AN58"/>
    <mergeCell ref="AO58:AP58"/>
    <mergeCell ref="AQ58:AR58"/>
    <mergeCell ref="A59:B59"/>
    <mergeCell ref="C59:D59"/>
    <mergeCell ref="E59:F59"/>
    <mergeCell ref="G59:H59"/>
    <mergeCell ref="K59:L59"/>
    <mergeCell ref="N59:O59"/>
    <mergeCell ref="P59:Q59"/>
    <mergeCell ref="R59:S59"/>
    <mergeCell ref="T59:U59"/>
    <mergeCell ref="X59:Y59"/>
    <mergeCell ref="Z59:AA59"/>
    <mergeCell ref="AB59:AC59"/>
    <mergeCell ref="AD59:AE59"/>
    <mergeCell ref="AH59:AI59"/>
    <mergeCell ref="AK59:AL59"/>
    <mergeCell ref="AM59:AN59"/>
    <mergeCell ref="AO59:AP59"/>
    <mergeCell ref="AQ59:AR59"/>
    <mergeCell ref="A60:B60"/>
    <mergeCell ref="C60:D60"/>
    <mergeCell ref="E60:F60"/>
    <mergeCell ref="G60:H60"/>
    <mergeCell ref="K60:L60"/>
    <mergeCell ref="N60:O60"/>
    <mergeCell ref="P60:Q60"/>
    <mergeCell ref="R60:S60"/>
    <mergeCell ref="T60:U60"/>
    <mergeCell ref="X60:Y60"/>
    <mergeCell ref="Z60:AA60"/>
    <mergeCell ref="AB60:AC60"/>
    <mergeCell ref="AD60:AE60"/>
    <mergeCell ref="AH60:AI60"/>
    <mergeCell ref="AK60:AL60"/>
    <mergeCell ref="AM60:AN60"/>
    <mergeCell ref="AO60:AP60"/>
    <mergeCell ref="AQ60:AR60"/>
    <mergeCell ref="A61:B61"/>
    <mergeCell ref="C61:D61"/>
    <mergeCell ref="E61:F61"/>
    <mergeCell ref="G61:H61"/>
    <mergeCell ref="K61:L61"/>
    <mergeCell ref="N61:O61"/>
    <mergeCell ref="P61:Q61"/>
    <mergeCell ref="R61:S61"/>
    <mergeCell ref="T61:U61"/>
    <mergeCell ref="X61:Y61"/>
    <mergeCell ref="Z61:AA61"/>
    <mergeCell ref="AB61:AC61"/>
    <mergeCell ref="AD61:AE61"/>
    <mergeCell ref="AH61:AI61"/>
    <mergeCell ref="AK61:AL61"/>
    <mergeCell ref="AM61:AN61"/>
    <mergeCell ref="AO61:AP61"/>
    <mergeCell ref="AQ61:AR61"/>
    <mergeCell ref="A62:B62"/>
    <mergeCell ref="C62:D62"/>
    <mergeCell ref="E62:F62"/>
    <mergeCell ref="G62:H62"/>
    <mergeCell ref="K62:L62"/>
    <mergeCell ref="N62:O62"/>
    <mergeCell ref="P62:Q62"/>
    <mergeCell ref="R62:S62"/>
    <mergeCell ref="T62:U62"/>
    <mergeCell ref="X62:Y62"/>
    <mergeCell ref="Z62:AA62"/>
    <mergeCell ref="AB62:AC62"/>
    <mergeCell ref="AD62:AE62"/>
    <mergeCell ref="AH62:AI62"/>
    <mergeCell ref="AK62:AL62"/>
    <mergeCell ref="AM62:AN62"/>
    <mergeCell ref="AO62:AP62"/>
    <mergeCell ref="AQ62:AR62"/>
    <mergeCell ref="A63:B63"/>
    <mergeCell ref="C63:D63"/>
    <mergeCell ref="E63:F63"/>
    <mergeCell ref="G63:H63"/>
    <mergeCell ref="K63:L63"/>
    <mergeCell ref="N63:O63"/>
    <mergeCell ref="P63:Q63"/>
    <mergeCell ref="R63:S63"/>
    <mergeCell ref="T63:U63"/>
    <mergeCell ref="X63:Y63"/>
    <mergeCell ref="Z63:AA63"/>
    <mergeCell ref="AB63:AC63"/>
    <mergeCell ref="AD63:AE63"/>
    <mergeCell ref="AH63:AI63"/>
    <mergeCell ref="AK63:AL63"/>
    <mergeCell ref="AM63:AN63"/>
    <mergeCell ref="AO63:AP63"/>
    <mergeCell ref="AQ63:AR63"/>
    <mergeCell ref="A64:B64"/>
    <mergeCell ref="C64:D64"/>
    <mergeCell ref="E64:F64"/>
    <mergeCell ref="G64:H64"/>
    <mergeCell ref="K64:L64"/>
    <mergeCell ref="N64:O64"/>
    <mergeCell ref="P64:Q64"/>
    <mergeCell ref="R64:S64"/>
    <mergeCell ref="T64:U64"/>
    <mergeCell ref="X64:Y64"/>
    <mergeCell ref="Z64:AA64"/>
    <mergeCell ref="AB64:AC64"/>
    <mergeCell ref="AD64:AE64"/>
    <mergeCell ref="AH64:AI64"/>
    <mergeCell ref="AK64:AL64"/>
    <mergeCell ref="AM64:AN64"/>
    <mergeCell ref="AO64:AP64"/>
    <mergeCell ref="AQ64:AR64"/>
    <mergeCell ref="A65:B65"/>
    <mergeCell ref="C65:D65"/>
    <mergeCell ref="E65:F65"/>
    <mergeCell ref="G65:H65"/>
    <mergeCell ref="K65:L65"/>
    <mergeCell ref="N65:O65"/>
    <mergeCell ref="P65:Q65"/>
    <mergeCell ref="R65:S65"/>
    <mergeCell ref="T65:U65"/>
    <mergeCell ref="X65:Y65"/>
    <mergeCell ref="Z65:AA65"/>
    <mergeCell ref="AB65:AC65"/>
    <mergeCell ref="AD65:AE65"/>
    <mergeCell ref="AH65:AI65"/>
    <mergeCell ref="AK65:AL65"/>
    <mergeCell ref="AM65:AN65"/>
    <mergeCell ref="AO65:AP65"/>
    <mergeCell ref="AQ65:AR65"/>
    <mergeCell ref="A66:B66"/>
    <mergeCell ref="C66:D66"/>
    <mergeCell ref="E66:F66"/>
    <mergeCell ref="G66:H66"/>
    <mergeCell ref="K66:L66"/>
    <mergeCell ref="N66:O66"/>
    <mergeCell ref="P66:Q66"/>
    <mergeCell ref="R66:S66"/>
    <mergeCell ref="T66:U66"/>
    <mergeCell ref="X66:Y66"/>
    <mergeCell ref="Z66:AA66"/>
    <mergeCell ref="AB66:AC66"/>
    <mergeCell ref="AD66:AE66"/>
    <mergeCell ref="AH66:AI66"/>
    <mergeCell ref="AK66:AL66"/>
    <mergeCell ref="AM66:AN66"/>
    <mergeCell ref="AO66:AP66"/>
    <mergeCell ref="AQ66:AR66"/>
    <mergeCell ref="A67:B67"/>
    <mergeCell ref="C67:D67"/>
    <mergeCell ref="E67:F67"/>
    <mergeCell ref="G67:H67"/>
    <mergeCell ref="K67:L67"/>
    <mergeCell ref="N67:O67"/>
    <mergeCell ref="P67:Q67"/>
    <mergeCell ref="R67:S67"/>
    <mergeCell ref="T67:U67"/>
    <mergeCell ref="X67:Y67"/>
    <mergeCell ref="Z67:AA67"/>
    <mergeCell ref="AB67:AC67"/>
    <mergeCell ref="AD67:AE67"/>
    <mergeCell ref="AH67:AI67"/>
    <mergeCell ref="AK67:AL67"/>
    <mergeCell ref="AM67:AN67"/>
    <mergeCell ref="AO67:AP67"/>
    <mergeCell ref="AQ67:AR67"/>
    <mergeCell ref="A68:B68"/>
    <mergeCell ref="C68:D68"/>
    <mergeCell ref="E68:F68"/>
    <mergeCell ref="G68:H68"/>
    <mergeCell ref="K68:L68"/>
    <mergeCell ref="N68:O68"/>
    <mergeCell ref="P68:Q68"/>
    <mergeCell ref="R68:S68"/>
    <mergeCell ref="T68:U68"/>
    <mergeCell ref="X68:Y68"/>
    <mergeCell ref="Z68:AA68"/>
    <mergeCell ref="AB68:AC68"/>
    <mergeCell ref="AD68:AE68"/>
    <mergeCell ref="AH68:AI68"/>
    <mergeCell ref="AK68:AL68"/>
    <mergeCell ref="AM68:AN68"/>
    <mergeCell ref="AO68:AP68"/>
    <mergeCell ref="AQ68:AR68"/>
    <mergeCell ref="A69:B69"/>
    <mergeCell ref="C69:D69"/>
    <mergeCell ref="E69:F69"/>
    <mergeCell ref="G69:H69"/>
    <mergeCell ref="K69:L69"/>
    <mergeCell ref="N69:O69"/>
    <mergeCell ref="P69:Q69"/>
    <mergeCell ref="R69:S69"/>
    <mergeCell ref="T69:U69"/>
    <mergeCell ref="X69:Y69"/>
    <mergeCell ref="Z69:AA69"/>
    <mergeCell ref="AB69:AC69"/>
    <mergeCell ref="AD69:AE69"/>
    <mergeCell ref="AH69:AI69"/>
    <mergeCell ref="AK69:AL69"/>
    <mergeCell ref="AM69:AN69"/>
    <mergeCell ref="AO69:AP69"/>
    <mergeCell ref="AQ69:AR69"/>
    <mergeCell ref="A70:B70"/>
    <mergeCell ref="C70:D70"/>
    <mergeCell ref="E70:F70"/>
    <mergeCell ref="G70:H70"/>
    <mergeCell ref="K70:L70"/>
    <mergeCell ref="N70:O70"/>
    <mergeCell ref="P70:Q70"/>
    <mergeCell ref="R70:S70"/>
    <mergeCell ref="T70:U70"/>
    <mergeCell ref="X70:Y70"/>
    <mergeCell ref="Z70:AA70"/>
    <mergeCell ref="AB70:AC70"/>
    <mergeCell ref="AD70:AE70"/>
    <mergeCell ref="AH70:AI70"/>
    <mergeCell ref="AK70:AL70"/>
    <mergeCell ref="AM70:AN70"/>
    <mergeCell ref="AO70:AP70"/>
    <mergeCell ref="AQ70:AR70"/>
    <mergeCell ref="A71:B71"/>
    <mergeCell ref="C71:D71"/>
    <mergeCell ref="E71:F71"/>
    <mergeCell ref="G71:H71"/>
    <mergeCell ref="K71:L71"/>
    <mergeCell ref="N71:O71"/>
    <mergeCell ref="P71:Q71"/>
    <mergeCell ref="R71:S71"/>
    <mergeCell ref="T71:U71"/>
    <mergeCell ref="X71:Y71"/>
    <mergeCell ref="Z71:AA71"/>
    <mergeCell ref="AB71:AC71"/>
    <mergeCell ref="AD71:AE71"/>
    <mergeCell ref="AH71:AI71"/>
    <mergeCell ref="AK71:AL71"/>
    <mergeCell ref="AM71:AN71"/>
    <mergeCell ref="AO71:AP71"/>
    <mergeCell ref="AQ71:AR71"/>
    <mergeCell ref="A72:B72"/>
    <mergeCell ref="C72:D72"/>
    <mergeCell ref="E72:F72"/>
    <mergeCell ref="G72:H72"/>
    <mergeCell ref="K72:L72"/>
    <mergeCell ref="N72:O72"/>
    <mergeCell ref="P72:Q72"/>
    <mergeCell ref="R72:S72"/>
    <mergeCell ref="T72:U72"/>
    <mergeCell ref="X72:Y72"/>
    <mergeCell ref="Z72:AA72"/>
    <mergeCell ref="AB72:AC72"/>
    <mergeCell ref="AD72:AE72"/>
    <mergeCell ref="AH72:AI72"/>
    <mergeCell ref="AK72:AL72"/>
    <mergeCell ref="AM72:AN72"/>
    <mergeCell ref="AO72:AP72"/>
    <mergeCell ref="AQ72:AR72"/>
    <mergeCell ref="A73:B73"/>
    <mergeCell ref="C73:D73"/>
    <mergeCell ref="E73:F73"/>
    <mergeCell ref="G73:H73"/>
    <mergeCell ref="K73:L73"/>
    <mergeCell ref="N73:O73"/>
    <mergeCell ref="P73:Q73"/>
    <mergeCell ref="R73:S73"/>
    <mergeCell ref="T73:U73"/>
    <mergeCell ref="X73:Y73"/>
    <mergeCell ref="Z73:AA73"/>
    <mergeCell ref="AB73:AC73"/>
    <mergeCell ref="AD73:AE73"/>
    <mergeCell ref="AH73:AI73"/>
    <mergeCell ref="AK73:AL73"/>
    <mergeCell ref="AM73:AN73"/>
    <mergeCell ref="AO73:AP73"/>
    <mergeCell ref="AQ73:AR73"/>
    <mergeCell ref="A74:B74"/>
    <mergeCell ref="C74:D74"/>
    <mergeCell ref="E74:F74"/>
    <mergeCell ref="G74:H74"/>
    <mergeCell ref="K74:L74"/>
    <mergeCell ref="N74:O74"/>
    <mergeCell ref="P74:Q74"/>
    <mergeCell ref="R74:S74"/>
    <mergeCell ref="T74:U74"/>
    <mergeCell ref="X74:Y74"/>
    <mergeCell ref="Z74:AA74"/>
    <mergeCell ref="AB74:AC74"/>
    <mergeCell ref="AD74:AE74"/>
    <mergeCell ref="AH74:AI74"/>
    <mergeCell ref="AK74:AL74"/>
    <mergeCell ref="AM74:AN74"/>
    <mergeCell ref="AO74:AP74"/>
    <mergeCell ref="AQ74:AR74"/>
    <mergeCell ref="A75:B75"/>
    <mergeCell ref="C75:D75"/>
    <mergeCell ref="E75:F75"/>
    <mergeCell ref="G75:H75"/>
    <mergeCell ref="K75:L75"/>
    <mergeCell ref="N75:O75"/>
    <mergeCell ref="P75:Q75"/>
    <mergeCell ref="R75:S75"/>
    <mergeCell ref="T75:U75"/>
    <mergeCell ref="X75:Y75"/>
    <mergeCell ref="Z75:AA75"/>
    <mergeCell ref="AB75:AC75"/>
    <mergeCell ref="AD75:AE75"/>
    <mergeCell ref="AH75:AI75"/>
    <mergeCell ref="AK75:AL75"/>
    <mergeCell ref="AM75:AN75"/>
    <mergeCell ref="AO75:AP75"/>
    <mergeCell ref="AQ75:AR75"/>
  </mergeCells>
  <printOptions/>
  <pageMargins left="0.75" right="0.75" top="1" bottom="1" header="0.5" footer="0.5"/>
  <pageSetup horizontalDpi="600" verticalDpi="600" orientation="landscape" paperSize="17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E80"/>
  <sheetViews>
    <sheetView zoomScale="70" zoomScaleNormal="70" zoomScalePageLayoutView="0" workbookViewId="0" topLeftCell="J1">
      <selection activeCell="AJ47" sqref="AJ47:AJ48"/>
    </sheetView>
  </sheetViews>
  <sheetFormatPr defaultColWidth="9.140625" defaultRowHeight="12.75"/>
  <cols>
    <col min="1" max="1" width="13.00390625" style="0" customWidth="1"/>
    <col min="2" max="2" width="10.8515625" style="0" customWidth="1"/>
    <col min="3" max="3" width="4.00390625" style="0" customWidth="1"/>
    <col min="4" max="4" width="4.140625" style="0" customWidth="1"/>
    <col min="5" max="5" width="4.421875" style="0" customWidth="1"/>
    <col min="6" max="8" width="4.28125" style="0" customWidth="1"/>
    <col min="9" max="9" width="8.7109375" style="0" customWidth="1"/>
    <col min="10" max="10" width="10.8515625" style="0" customWidth="1"/>
    <col min="11" max="11" width="4.00390625" style="0" customWidth="1"/>
    <col min="12" max="12" width="4.140625" style="0" customWidth="1"/>
    <col min="13" max="13" width="4.421875" style="0" customWidth="1"/>
    <col min="14" max="16" width="4.28125" style="0" customWidth="1"/>
    <col min="17" max="17" width="8.7109375" style="0" customWidth="1"/>
    <col min="18" max="18" width="10.8515625" style="0" customWidth="1"/>
    <col min="19" max="19" width="4.00390625" style="0" customWidth="1"/>
    <col min="20" max="20" width="4.140625" style="0" customWidth="1"/>
    <col min="21" max="21" width="4.421875" style="0" customWidth="1"/>
    <col min="22" max="24" width="4.28125" style="0" customWidth="1"/>
    <col min="25" max="25" width="8.7109375" style="0" customWidth="1"/>
    <col min="26" max="26" width="15.421875" style="0" customWidth="1"/>
    <col min="27" max="27" width="10.7109375" style="0" customWidth="1"/>
    <col min="28" max="28" width="11.00390625" style="0" customWidth="1"/>
    <col min="29" max="29" width="8.7109375" style="0" customWidth="1"/>
    <col min="30" max="31" width="4.28125" style="0" customWidth="1"/>
    <col min="32" max="32" width="4.421875" style="0" customWidth="1"/>
    <col min="33" max="33" width="4.28125" style="0" customWidth="1"/>
    <col min="34" max="34" width="4.00390625" style="0" customWidth="1"/>
    <col min="35" max="35" width="4.140625" style="0" customWidth="1"/>
    <col min="36" max="36" width="10.8515625" style="0" customWidth="1"/>
    <col min="37" max="37" width="8.7109375" style="0" customWidth="1"/>
    <col min="38" max="39" width="4.28125" style="0" customWidth="1"/>
    <col min="40" max="40" width="4.421875" style="0" customWidth="1"/>
    <col min="41" max="41" width="4.28125" style="0" customWidth="1"/>
    <col min="42" max="42" width="4.00390625" style="0" customWidth="1"/>
    <col min="43" max="43" width="4.140625" style="0" customWidth="1"/>
    <col min="44" max="44" width="10.8515625" style="0" customWidth="1"/>
    <col min="45" max="45" width="13.00390625" style="0" customWidth="1"/>
    <col min="46" max="46" width="5.7109375" style="0" customWidth="1"/>
    <col min="50" max="50" width="21.421875" style="0" customWidth="1"/>
    <col min="54" max="54" width="16.140625" style="0" customWidth="1"/>
  </cols>
  <sheetData>
    <row r="1" spans="1:45" ht="12.75" customHeight="1">
      <c r="A1" s="117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9"/>
    </row>
    <row r="2" spans="1:45" ht="12.75" customHeight="1" thickBot="1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2"/>
    </row>
    <row r="3" spans="1:45" ht="15" customHeight="1">
      <c r="A3" s="97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271"/>
      <c r="S3" s="272"/>
      <c r="T3" s="272"/>
      <c r="U3" s="272"/>
      <c r="V3" s="272"/>
      <c r="W3" s="272"/>
      <c r="X3" s="272"/>
      <c r="Y3" s="273"/>
      <c r="Z3" s="277"/>
      <c r="AA3" s="278"/>
      <c r="AB3" s="278"/>
      <c r="AC3" s="279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5"/>
    </row>
    <row r="4" spans="1:45" ht="9.75" customHeight="1" thickBot="1">
      <c r="A4" s="97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274"/>
      <c r="S4" s="275"/>
      <c r="T4" s="275"/>
      <c r="U4" s="275"/>
      <c r="V4" s="275"/>
      <c r="W4" s="275"/>
      <c r="X4" s="275"/>
      <c r="Y4" s="276"/>
      <c r="Z4" s="280"/>
      <c r="AA4" s="281"/>
      <c r="AB4" s="281"/>
      <c r="AC4" s="282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5"/>
    </row>
    <row r="5" spans="1:45" ht="10.5" customHeight="1" thickBot="1">
      <c r="A5" s="127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9"/>
    </row>
    <row r="6" spans="1:45" ht="12.75" customHeight="1">
      <c r="A6" s="263" t="s">
        <v>0</v>
      </c>
      <c r="B6" s="242"/>
      <c r="C6" s="243"/>
      <c r="D6" s="243"/>
      <c r="E6" s="243"/>
      <c r="F6" s="243"/>
      <c r="G6" s="243"/>
      <c r="H6" s="243"/>
      <c r="I6" s="244"/>
      <c r="J6" s="242"/>
      <c r="K6" s="243"/>
      <c r="L6" s="294" t="s">
        <v>98</v>
      </c>
      <c r="M6" s="294"/>
      <c r="N6" s="294"/>
      <c r="O6" s="294"/>
      <c r="P6" s="294"/>
      <c r="Q6" s="295"/>
      <c r="R6" s="296"/>
      <c r="S6" s="294"/>
      <c r="T6" s="294" t="s">
        <v>98</v>
      </c>
      <c r="U6" s="294"/>
      <c r="V6" s="294"/>
      <c r="W6" s="294"/>
      <c r="X6" s="243"/>
      <c r="Y6" s="244"/>
      <c r="Z6" s="219" t="s">
        <v>14</v>
      </c>
      <c r="AA6" s="297"/>
      <c r="AB6" s="298"/>
      <c r="AC6" s="242"/>
      <c r="AD6" s="243"/>
      <c r="AE6" s="294" t="s">
        <v>97</v>
      </c>
      <c r="AF6" s="294"/>
      <c r="AG6" s="294"/>
      <c r="AH6" s="294"/>
      <c r="AI6" s="294"/>
      <c r="AJ6" s="295"/>
      <c r="AK6" s="296"/>
      <c r="AL6" s="294"/>
      <c r="AM6" s="294" t="s">
        <v>97</v>
      </c>
      <c r="AN6" s="294"/>
      <c r="AO6" s="294"/>
      <c r="AP6" s="294"/>
      <c r="AQ6" s="243"/>
      <c r="AR6" s="244"/>
      <c r="AS6" s="231" t="s">
        <v>0</v>
      </c>
    </row>
    <row r="7" spans="1:45" ht="10.5" customHeight="1">
      <c r="A7" s="264"/>
      <c r="B7" s="234" t="s">
        <v>99</v>
      </c>
      <c r="C7" s="235"/>
      <c r="D7" s="235"/>
      <c r="E7" s="235"/>
      <c r="F7" s="235"/>
      <c r="G7" s="235"/>
      <c r="H7" s="235"/>
      <c r="I7" s="236"/>
      <c r="J7" s="234" t="s">
        <v>79</v>
      </c>
      <c r="K7" s="235"/>
      <c r="L7" s="235"/>
      <c r="M7" s="235"/>
      <c r="N7" s="235"/>
      <c r="O7" s="235"/>
      <c r="P7" s="235"/>
      <c r="Q7" s="236"/>
      <c r="R7" s="234" t="s">
        <v>64</v>
      </c>
      <c r="S7" s="235"/>
      <c r="T7" s="235"/>
      <c r="U7" s="235"/>
      <c r="V7" s="235"/>
      <c r="W7" s="235"/>
      <c r="X7" s="235"/>
      <c r="Y7" s="236"/>
      <c r="Z7" s="220"/>
      <c r="AA7" s="234" t="s">
        <v>65</v>
      </c>
      <c r="AB7" s="236"/>
      <c r="AC7" s="234" t="s">
        <v>64</v>
      </c>
      <c r="AD7" s="235"/>
      <c r="AE7" s="235"/>
      <c r="AF7" s="235"/>
      <c r="AG7" s="235"/>
      <c r="AH7" s="235"/>
      <c r="AI7" s="235"/>
      <c r="AJ7" s="236"/>
      <c r="AK7" s="234" t="s">
        <v>79</v>
      </c>
      <c r="AL7" s="235"/>
      <c r="AM7" s="235"/>
      <c r="AN7" s="235"/>
      <c r="AO7" s="235"/>
      <c r="AP7" s="235"/>
      <c r="AQ7" s="235"/>
      <c r="AR7" s="236"/>
      <c r="AS7" s="232"/>
    </row>
    <row r="8" spans="1:45" ht="10.5" customHeight="1" thickBot="1">
      <c r="A8" s="264"/>
      <c r="B8" s="237"/>
      <c r="C8" s="238"/>
      <c r="D8" s="238"/>
      <c r="E8" s="238"/>
      <c r="F8" s="238"/>
      <c r="G8" s="238"/>
      <c r="H8" s="238"/>
      <c r="I8" s="239"/>
      <c r="J8" s="237"/>
      <c r="K8" s="238"/>
      <c r="L8" s="238"/>
      <c r="M8" s="238"/>
      <c r="N8" s="238"/>
      <c r="O8" s="238"/>
      <c r="P8" s="238"/>
      <c r="Q8" s="239"/>
      <c r="R8" s="237"/>
      <c r="S8" s="238"/>
      <c r="T8" s="238"/>
      <c r="U8" s="238"/>
      <c r="V8" s="238"/>
      <c r="W8" s="238"/>
      <c r="X8" s="238"/>
      <c r="Y8" s="239"/>
      <c r="Z8" s="220"/>
      <c r="AA8" s="240" t="s">
        <v>66</v>
      </c>
      <c r="AB8" s="241"/>
      <c r="AC8" s="237"/>
      <c r="AD8" s="238"/>
      <c r="AE8" s="238"/>
      <c r="AF8" s="238"/>
      <c r="AG8" s="238"/>
      <c r="AH8" s="238"/>
      <c r="AI8" s="238"/>
      <c r="AJ8" s="239"/>
      <c r="AK8" s="237"/>
      <c r="AL8" s="238"/>
      <c r="AM8" s="238"/>
      <c r="AN8" s="238"/>
      <c r="AO8" s="238"/>
      <c r="AP8" s="238"/>
      <c r="AQ8" s="238"/>
      <c r="AR8" s="239"/>
      <c r="AS8" s="232"/>
    </row>
    <row r="9" spans="1:45" ht="12.75" customHeight="1">
      <c r="A9" s="264"/>
      <c r="B9" s="219" t="s">
        <v>7</v>
      </c>
      <c r="C9" s="222" t="s">
        <v>7</v>
      </c>
      <c r="D9" s="216" t="s">
        <v>10</v>
      </c>
      <c r="E9" s="222" t="s">
        <v>11</v>
      </c>
      <c r="F9" s="216" t="s">
        <v>12</v>
      </c>
      <c r="G9" s="222" t="s">
        <v>8</v>
      </c>
      <c r="H9" s="216" t="s">
        <v>9</v>
      </c>
      <c r="I9" s="219" t="s">
        <v>13</v>
      </c>
      <c r="J9" s="219" t="s">
        <v>7</v>
      </c>
      <c r="K9" s="222" t="s">
        <v>7</v>
      </c>
      <c r="L9" s="216" t="s">
        <v>10</v>
      </c>
      <c r="M9" s="222" t="s">
        <v>11</v>
      </c>
      <c r="N9" s="216" t="s">
        <v>12</v>
      </c>
      <c r="O9" s="222" t="s">
        <v>8</v>
      </c>
      <c r="P9" s="216" t="s">
        <v>9</v>
      </c>
      <c r="Q9" s="219" t="s">
        <v>13</v>
      </c>
      <c r="R9" s="219" t="s">
        <v>7</v>
      </c>
      <c r="S9" s="222" t="s">
        <v>7</v>
      </c>
      <c r="T9" s="216" t="s">
        <v>10</v>
      </c>
      <c r="U9" s="222" t="s">
        <v>11</v>
      </c>
      <c r="V9" s="216" t="s">
        <v>12</v>
      </c>
      <c r="W9" s="222" t="s">
        <v>8</v>
      </c>
      <c r="X9" s="216" t="s">
        <v>9</v>
      </c>
      <c r="Y9" s="219" t="s">
        <v>13</v>
      </c>
      <c r="Z9" s="220"/>
      <c r="AA9" s="219" t="s">
        <v>67</v>
      </c>
      <c r="AB9" s="219" t="s">
        <v>7</v>
      </c>
      <c r="AC9" s="219" t="s">
        <v>13</v>
      </c>
      <c r="AD9" s="222" t="s">
        <v>8</v>
      </c>
      <c r="AE9" s="216" t="s">
        <v>9</v>
      </c>
      <c r="AF9" s="222" t="s">
        <v>11</v>
      </c>
      <c r="AG9" s="216" t="s">
        <v>12</v>
      </c>
      <c r="AH9" s="222" t="s">
        <v>7</v>
      </c>
      <c r="AI9" s="216" t="s">
        <v>10</v>
      </c>
      <c r="AJ9" s="219" t="s">
        <v>7</v>
      </c>
      <c r="AK9" s="219" t="s">
        <v>13</v>
      </c>
      <c r="AL9" s="222" t="s">
        <v>8</v>
      </c>
      <c r="AM9" s="216" t="s">
        <v>9</v>
      </c>
      <c r="AN9" s="222" t="s">
        <v>11</v>
      </c>
      <c r="AO9" s="216" t="s">
        <v>12</v>
      </c>
      <c r="AP9" s="222" t="s">
        <v>7</v>
      </c>
      <c r="AQ9" s="216" t="s">
        <v>10</v>
      </c>
      <c r="AR9" s="219" t="s">
        <v>7</v>
      </c>
      <c r="AS9" s="232"/>
    </row>
    <row r="10" spans="1:45" ht="12.75" customHeight="1">
      <c r="A10" s="264"/>
      <c r="B10" s="220"/>
      <c r="C10" s="223"/>
      <c r="D10" s="217"/>
      <c r="E10" s="223"/>
      <c r="F10" s="217"/>
      <c r="G10" s="223"/>
      <c r="H10" s="217"/>
      <c r="I10" s="220"/>
      <c r="J10" s="220"/>
      <c r="K10" s="223"/>
      <c r="L10" s="217"/>
      <c r="M10" s="223"/>
      <c r="N10" s="217"/>
      <c r="O10" s="223"/>
      <c r="P10" s="217"/>
      <c r="Q10" s="220"/>
      <c r="R10" s="220"/>
      <c r="S10" s="223"/>
      <c r="T10" s="217"/>
      <c r="U10" s="223"/>
      <c r="V10" s="217"/>
      <c r="W10" s="223"/>
      <c r="X10" s="217"/>
      <c r="Y10" s="220"/>
      <c r="Z10" s="220"/>
      <c r="AA10" s="220"/>
      <c r="AB10" s="220"/>
      <c r="AC10" s="220"/>
      <c r="AD10" s="223"/>
      <c r="AE10" s="217"/>
      <c r="AF10" s="223"/>
      <c r="AG10" s="217"/>
      <c r="AH10" s="223"/>
      <c r="AI10" s="217"/>
      <c r="AJ10" s="220"/>
      <c r="AK10" s="220"/>
      <c r="AL10" s="223"/>
      <c r="AM10" s="217"/>
      <c r="AN10" s="223"/>
      <c r="AO10" s="217"/>
      <c r="AP10" s="223"/>
      <c r="AQ10" s="217"/>
      <c r="AR10" s="220"/>
      <c r="AS10" s="232"/>
    </row>
    <row r="11" spans="1:45" ht="12.75" customHeight="1">
      <c r="A11" s="264"/>
      <c r="B11" s="220"/>
      <c r="C11" s="223"/>
      <c r="D11" s="217"/>
      <c r="E11" s="223"/>
      <c r="F11" s="217"/>
      <c r="G11" s="223"/>
      <c r="H11" s="217"/>
      <c r="I11" s="220"/>
      <c r="J11" s="220"/>
      <c r="K11" s="223"/>
      <c r="L11" s="217"/>
      <c r="M11" s="223"/>
      <c r="N11" s="217"/>
      <c r="O11" s="223"/>
      <c r="P11" s="217"/>
      <c r="Q11" s="220"/>
      <c r="R11" s="220"/>
      <c r="S11" s="223"/>
      <c r="T11" s="217"/>
      <c r="U11" s="223"/>
      <c r="V11" s="217"/>
      <c r="W11" s="223"/>
      <c r="X11" s="217"/>
      <c r="Y11" s="220"/>
      <c r="Z11" s="220"/>
      <c r="AA11" s="220"/>
      <c r="AB11" s="220"/>
      <c r="AC11" s="220"/>
      <c r="AD11" s="223"/>
      <c r="AE11" s="217"/>
      <c r="AF11" s="223"/>
      <c r="AG11" s="217"/>
      <c r="AH11" s="223"/>
      <c r="AI11" s="217"/>
      <c r="AJ11" s="220"/>
      <c r="AK11" s="220"/>
      <c r="AL11" s="223"/>
      <c r="AM11" s="217"/>
      <c r="AN11" s="223"/>
      <c r="AO11" s="217"/>
      <c r="AP11" s="223"/>
      <c r="AQ11" s="217"/>
      <c r="AR11" s="220"/>
      <c r="AS11" s="232"/>
    </row>
    <row r="12" spans="1:83" ht="12.75" customHeight="1">
      <c r="A12" s="264"/>
      <c r="B12" s="220"/>
      <c r="C12" s="223"/>
      <c r="D12" s="217"/>
      <c r="E12" s="223"/>
      <c r="F12" s="217"/>
      <c r="G12" s="223"/>
      <c r="H12" s="217"/>
      <c r="I12" s="220"/>
      <c r="J12" s="220"/>
      <c r="K12" s="223"/>
      <c r="L12" s="217"/>
      <c r="M12" s="223"/>
      <c r="N12" s="217"/>
      <c r="O12" s="223"/>
      <c r="P12" s="217"/>
      <c r="Q12" s="220"/>
      <c r="R12" s="220"/>
      <c r="S12" s="223"/>
      <c r="T12" s="217"/>
      <c r="U12" s="223"/>
      <c r="V12" s="217"/>
      <c r="W12" s="223"/>
      <c r="X12" s="217"/>
      <c r="Y12" s="220"/>
      <c r="Z12" s="220"/>
      <c r="AA12" s="220"/>
      <c r="AB12" s="220"/>
      <c r="AC12" s="220"/>
      <c r="AD12" s="223"/>
      <c r="AE12" s="217"/>
      <c r="AF12" s="223"/>
      <c r="AG12" s="217"/>
      <c r="AH12" s="223"/>
      <c r="AI12" s="217"/>
      <c r="AJ12" s="220"/>
      <c r="AK12" s="220"/>
      <c r="AL12" s="223"/>
      <c r="AM12" s="217"/>
      <c r="AN12" s="223"/>
      <c r="AO12" s="217"/>
      <c r="AP12" s="223"/>
      <c r="AQ12" s="217"/>
      <c r="AR12" s="220"/>
      <c r="AS12" s="232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</row>
    <row r="13" spans="1:83" ht="12.75" customHeight="1">
      <c r="A13" s="264"/>
      <c r="B13" s="220"/>
      <c r="C13" s="223"/>
      <c r="D13" s="217"/>
      <c r="E13" s="223"/>
      <c r="F13" s="217"/>
      <c r="G13" s="223"/>
      <c r="H13" s="217"/>
      <c r="I13" s="220"/>
      <c r="J13" s="220"/>
      <c r="K13" s="223"/>
      <c r="L13" s="217"/>
      <c r="M13" s="223"/>
      <c r="N13" s="217"/>
      <c r="O13" s="223"/>
      <c r="P13" s="217"/>
      <c r="Q13" s="220"/>
      <c r="R13" s="220"/>
      <c r="S13" s="223"/>
      <c r="T13" s="217"/>
      <c r="U13" s="223"/>
      <c r="V13" s="217"/>
      <c r="W13" s="223"/>
      <c r="X13" s="217"/>
      <c r="Y13" s="220"/>
      <c r="Z13" s="220"/>
      <c r="AA13" s="220"/>
      <c r="AB13" s="220"/>
      <c r="AC13" s="220"/>
      <c r="AD13" s="223"/>
      <c r="AE13" s="217"/>
      <c r="AF13" s="223"/>
      <c r="AG13" s="217"/>
      <c r="AH13" s="223"/>
      <c r="AI13" s="217"/>
      <c r="AJ13" s="220"/>
      <c r="AK13" s="220"/>
      <c r="AL13" s="223"/>
      <c r="AM13" s="217"/>
      <c r="AN13" s="223"/>
      <c r="AO13" s="217"/>
      <c r="AP13" s="223"/>
      <c r="AQ13" s="217"/>
      <c r="AR13" s="220"/>
      <c r="AS13" s="232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</row>
    <row r="14" spans="1:83" ht="12.75" customHeight="1">
      <c r="A14" s="264"/>
      <c r="B14" s="220"/>
      <c r="C14" s="223"/>
      <c r="D14" s="217"/>
      <c r="E14" s="223"/>
      <c r="F14" s="217"/>
      <c r="G14" s="223"/>
      <c r="H14" s="217"/>
      <c r="I14" s="220"/>
      <c r="J14" s="220"/>
      <c r="K14" s="223"/>
      <c r="L14" s="217"/>
      <c r="M14" s="223"/>
      <c r="N14" s="217"/>
      <c r="O14" s="223"/>
      <c r="P14" s="217"/>
      <c r="Q14" s="220"/>
      <c r="R14" s="220"/>
      <c r="S14" s="223"/>
      <c r="T14" s="217"/>
      <c r="U14" s="223"/>
      <c r="V14" s="217"/>
      <c r="W14" s="223"/>
      <c r="X14" s="217"/>
      <c r="Y14" s="220"/>
      <c r="Z14" s="220"/>
      <c r="AA14" s="220"/>
      <c r="AB14" s="220"/>
      <c r="AC14" s="220"/>
      <c r="AD14" s="223"/>
      <c r="AE14" s="217"/>
      <c r="AF14" s="223"/>
      <c r="AG14" s="217"/>
      <c r="AH14" s="223"/>
      <c r="AI14" s="217"/>
      <c r="AJ14" s="220"/>
      <c r="AK14" s="220"/>
      <c r="AL14" s="223"/>
      <c r="AM14" s="217"/>
      <c r="AN14" s="223"/>
      <c r="AO14" s="217"/>
      <c r="AP14" s="223"/>
      <c r="AQ14" s="217"/>
      <c r="AR14" s="220"/>
      <c r="AS14" s="232"/>
      <c r="AU14" s="100"/>
      <c r="AV14" s="100"/>
      <c r="AW14" s="100"/>
      <c r="AX14" s="28">
        <v>74515.67</v>
      </c>
      <c r="AY14" s="25" t="s">
        <v>21</v>
      </c>
      <c r="AZ14" s="29"/>
      <c r="BA14" s="24"/>
      <c r="BB14" s="70"/>
      <c r="BC14" s="25"/>
      <c r="BD14" s="24"/>
      <c r="BE14" s="7"/>
      <c r="BF14" s="7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</row>
    <row r="15" spans="1:83" ht="12.75" customHeight="1" thickBot="1">
      <c r="A15" s="265"/>
      <c r="B15" s="221"/>
      <c r="C15" s="224"/>
      <c r="D15" s="218"/>
      <c r="E15" s="224"/>
      <c r="F15" s="218"/>
      <c r="G15" s="224"/>
      <c r="H15" s="218"/>
      <c r="I15" s="221"/>
      <c r="J15" s="221"/>
      <c r="K15" s="224"/>
      <c r="L15" s="218"/>
      <c r="M15" s="224"/>
      <c r="N15" s="218"/>
      <c r="O15" s="224"/>
      <c r="P15" s="218"/>
      <c r="Q15" s="221"/>
      <c r="R15" s="221"/>
      <c r="S15" s="224"/>
      <c r="T15" s="218"/>
      <c r="U15" s="224"/>
      <c r="V15" s="218"/>
      <c r="W15" s="224"/>
      <c r="X15" s="218"/>
      <c r="Y15" s="221"/>
      <c r="Z15" s="221"/>
      <c r="AA15" s="221"/>
      <c r="AB15" s="221"/>
      <c r="AC15" s="221"/>
      <c r="AD15" s="224"/>
      <c r="AE15" s="218"/>
      <c r="AF15" s="224"/>
      <c r="AG15" s="218"/>
      <c r="AH15" s="224"/>
      <c r="AI15" s="218"/>
      <c r="AJ15" s="221"/>
      <c r="AK15" s="221"/>
      <c r="AL15" s="224"/>
      <c r="AM15" s="218"/>
      <c r="AN15" s="224"/>
      <c r="AO15" s="218"/>
      <c r="AP15" s="224"/>
      <c r="AQ15" s="218"/>
      <c r="AR15" s="221"/>
      <c r="AS15" s="233"/>
      <c r="AU15" s="100"/>
      <c r="AV15" s="100"/>
      <c r="AW15" s="100"/>
      <c r="AX15" s="136">
        <v>799.2858</v>
      </c>
      <c r="AY15" s="25" t="s">
        <v>23</v>
      </c>
      <c r="AZ15" s="29"/>
      <c r="BA15" s="24"/>
      <c r="BB15" s="137">
        <v>-0.01</v>
      </c>
      <c r="BC15" s="25" t="s">
        <v>22</v>
      </c>
      <c r="BD15" s="24"/>
      <c r="BE15" s="7"/>
      <c r="BF15" s="7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</row>
    <row r="16" spans="1:83" ht="12.75" customHeight="1">
      <c r="A16" s="106"/>
      <c r="B16" s="107"/>
      <c r="C16" s="266"/>
      <c r="D16" s="267"/>
      <c r="E16" s="266"/>
      <c r="F16" s="267"/>
      <c r="G16" s="266"/>
      <c r="H16" s="267"/>
      <c r="I16" s="108"/>
      <c r="J16" s="107"/>
      <c r="K16" s="266"/>
      <c r="L16" s="267"/>
      <c r="M16" s="266"/>
      <c r="N16" s="267"/>
      <c r="O16" s="266"/>
      <c r="P16" s="267"/>
      <c r="Q16" s="108"/>
      <c r="R16" s="107"/>
      <c r="S16" s="266"/>
      <c r="T16" s="267"/>
      <c r="U16" s="266"/>
      <c r="V16" s="267"/>
      <c r="W16" s="266"/>
      <c r="X16" s="267"/>
      <c r="Y16" s="108"/>
      <c r="Z16" s="110"/>
      <c r="AA16" s="109"/>
      <c r="AB16" s="108"/>
      <c r="AC16" s="107"/>
      <c r="AD16" s="266"/>
      <c r="AE16" s="267"/>
      <c r="AF16" s="266"/>
      <c r="AG16" s="267"/>
      <c r="AH16" s="266"/>
      <c r="AI16" s="267"/>
      <c r="AJ16" s="108"/>
      <c r="AK16" s="107"/>
      <c r="AL16" s="266"/>
      <c r="AM16" s="267"/>
      <c r="AN16" s="266"/>
      <c r="AO16" s="267"/>
      <c r="AP16" s="266"/>
      <c r="AQ16" s="267"/>
      <c r="AR16" s="108"/>
      <c r="AS16" s="111"/>
      <c r="AU16" s="100"/>
      <c r="AV16" s="100"/>
      <c r="AW16" s="100"/>
      <c r="AX16" s="53"/>
      <c r="AY16" s="25"/>
      <c r="AZ16" s="29"/>
      <c r="BA16" s="24"/>
      <c r="BB16" s="70"/>
      <c r="BC16" s="25"/>
      <c r="BD16" s="24"/>
      <c r="BE16" s="7"/>
      <c r="BF16" s="7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</row>
    <row r="17" spans="1:83" ht="12.75" customHeight="1">
      <c r="A17" s="112"/>
      <c r="B17" s="113"/>
      <c r="C17" s="268"/>
      <c r="D17" s="269"/>
      <c r="E17" s="268"/>
      <c r="F17" s="269"/>
      <c r="G17" s="268"/>
      <c r="H17" s="269"/>
      <c r="I17" s="113"/>
      <c r="J17" s="113"/>
      <c r="K17" s="268"/>
      <c r="L17" s="269"/>
      <c r="M17" s="268"/>
      <c r="N17" s="269"/>
      <c r="O17" s="268"/>
      <c r="P17" s="269"/>
      <c r="Q17" s="113"/>
      <c r="R17" s="113"/>
      <c r="S17" s="268"/>
      <c r="T17" s="269"/>
      <c r="U17" s="268"/>
      <c r="V17" s="269"/>
      <c r="W17" s="268"/>
      <c r="X17" s="269"/>
      <c r="Y17" s="113"/>
      <c r="Z17" s="105"/>
      <c r="AA17" s="114"/>
      <c r="AB17" s="113"/>
      <c r="AC17" s="113"/>
      <c r="AD17" s="268"/>
      <c r="AE17" s="269"/>
      <c r="AF17" s="268"/>
      <c r="AG17" s="269"/>
      <c r="AH17" s="268"/>
      <c r="AI17" s="269"/>
      <c r="AJ17" s="113"/>
      <c r="AK17" s="113"/>
      <c r="AL17" s="268"/>
      <c r="AM17" s="269"/>
      <c r="AN17" s="268"/>
      <c r="AO17" s="269"/>
      <c r="AP17" s="268"/>
      <c r="AQ17" s="269"/>
      <c r="AR17" s="113"/>
      <c r="AS17" s="115"/>
      <c r="AU17" s="100"/>
      <c r="AV17" s="100"/>
      <c r="AW17" s="100"/>
      <c r="AX17" s="28"/>
      <c r="AY17" s="25"/>
      <c r="AZ17" s="29"/>
      <c r="BA17" s="30"/>
      <c r="BB17" s="70"/>
      <c r="BC17" s="25"/>
      <c r="BD17" s="24"/>
      <c r="BE17" s="7"/>
      <c r="BF17" s="7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</row>
    <row r="18" spans="1:83" ht="12.75" customHeight="1">
      <c r="A18" s="103"/>
      <c r="B18" s="38"/>
      <c r="C18" s="197"/>
      <c r="D18" s="198"/>
      <c r="E18" s="197"/>
      <c r="F18" s="270"/>
      <c r="G18" s="268"/>
      <c r="H18" s="269"/>
      <c r="I18" s="8"/>
      <c r="J18" s="38"/>
      <c r="K18" s="197"/>
      <c r="L18" s="198"/>
      <c r="M18" s="205"/>
      <c r="N18" s="202"/>
      <c r="O18" s="268"/>
      <c r="P18" s="269"/>
      <c r="Q18" s="8"/>
      <c r="R18" s="38"/>
      <c r="S18" s="197"/>
      <c r="T18" s="198"/>
      <c r="U18" s="291"/>
      <c r="V18" s="292"/>
      <c r="W18" s="201"/>
      <c r="X18" s="293"/>
      <c r="Y18" s="8"/>
      <c r="Z18" s="133">
        <v>74515.67</v>
      </c>
      <c r="AA18" s="130">
        <v>6.4167</v>
      </c>
      <c r="AB18" s="38">
        <f>AX15</f>
        <v>799.2858</v>
      </c>
      <c r="AC18" s="39">
        <v>12</v>
      </c>
      <c r="AD18" s="268"/>
      <c r="AE18" s="269"/>
      <c r="AF18" s="205">
        <v>0.016</v>
      </c>
      <c r="AG18" s="202"/>
      <c r="AH18" s="287">
        <f>AF18*AC18</f>
        <v>0.192</v>
      </c>
      <c r="AI18" s="288"/>
      <c r="AJ18" s="38">
        <f>AB18+AH18</f>
        <v>799.4778</v>
      </c>
      <c r="AK18" s="39">
        <v>12</v>
      </c>
      <c r="AL18" s="201" t="s">
        <v>70</v>
      </c>
      <c r="AM18" s="202"/>
      <c r="AN18" s="289">
        <f aca="true" t="shared" si="0" ref="AN18:AN25">0.000000001-(0.016)/($Z$25-$Z$18)*(Z18-$Z$18)</f>
        <v>1E-09</v>
      </c>
      <c r="AO18" s="290"/>
      <c r="AP18" s="197">
        <f>AK18*AN18+0.0000001</f>
        <v>1.12E-07</v>
      </c>
      <c r="AQ18" s="198"/>
      <c r="AR18" s="38">
        <f>AJ18+AP18</f>
        <v>799.477800112</v>
      </c>
      <c r="AS18" s="104"/>
      <c r="AU18" s="100"/>
      <c r="AV18" s="100"/>
      <c r="AW18" s="100"/>
      <c r="AX18" s="28"/>
      <c r="AY18" s="25"/>
      <c r="AZ18" s="29"/>
      <c r="BA18" s="30"/>
      <c r="BB18" s="70"/>
      <c r="BC18" s="25"/>
      <c r="BD18" s="24"/>
      <c r="BE18" s="7"/>
      <c r="BF18" s="7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</row>
    <row r="19" spans="1:83" ht="12.75" customHeight="1">
      <c r="A19" s="103"/>
      <c r="B19" s="38"/>
      <c r="C19" s="197"/>
      <c r="D19" s="198"/>
      <c r="E19" s="197"/>
      <c r="F19" s="270"/>
      <c r="G19" s="268"/>
      <c r="H19" s="269"/>
      <c r="I19" s="8"/>
      <c r="J19" s="38">
        <f>R19+K19</f>
        <v>799.0697012999999</v>
      </c>
      <c r="K19" s="197">
        <f>M19*Q19</f>
        <v>-0.192</v>
      </c>
      <c r="L19" s="198"/>
      <c r="M19" s="205">
        <v>-0.016</v>
      </c>
      <c r="N19" s="202"/>
      <c r="O19" s="268"/>
      <c r="P19" s="269"/>
      <c r="Q19" s="39">
        <v>12</v>
      </c>
      <c r="R19" s="38">
        <f>AB19+S19</f>
        <v>799.2617012999999</v>
      </c>
      <c r="S19" s="197">
        <f>Y19*U19+0.0000001</f>
        <v>1.2999999999999998E-06</v>
      </c>
      <c r="T19" s="198"/>
      <c r="U19" s="283">
        <f aca="true" t="shared" si="1" ref="U19:U27">0.0000001+(0.016)/($Z$27-$Z$19)*(Z19-$Z$19)</f>
        <v>1E-07</v>
      </c>
      <c r="V19" s="284"/>
      <c r="W19" s="201" t="s">
        <v>93</v>
      </c>
      <c r="X19" s="202"/>
      <c r="Y19" s="39">
        <v>12</v>
      </c>
      <c r="Z19" s="133">
        <v>74518.08</v>
      </c>
      <c r="AA19" s="130">
        <v>6.4167</v>
      </c>
      <c r="AB19" s="38">
        <f aca="true" t="shared" si="2" ref="AB19:AB24">$AX$15+($BB$24*(Z19-$AX$14))</f>
        <v>799.2616999999999</v>
      </c>
      <c r="AC19" s="39">
        <v>12</v>
      </c>
      <c r="AD19" s="268"/>
      <c r="AE19" s="269"/>
      <c r="AF19" s="205">
        <v>0.016</v>
      </c>
      <c r="AG19" s="202"/>
      <c r="AH19" s="287">
        <f>AF19*AC19</f>
        <v>0.192</v>
      </c>
      <c r="AI19" s="288"/>
      <c r="AJ19" s="38">
        <f>AB19+AH19</f>
        <v>799.4536999999999</v>
      </c>
      <c r="AK19" s="39">
        <v>12</v>
      </c>
      <c r="AL19" s="201" t="s">
        <v>70</v>
      </c>
      <c r="AM19" s="202"/>
      <c r="AN19" s="289">
        <f t="shared" si="0"/>
        <v>-0.00035548899723476964</v>
      </c>
      <c r="AO19" s="290"/>
      <c r="AP19" s="197">
        <f>AK19*AN19</f>
        <v>-0.004265867966817235</v>
      </c>
      <c r="AQ19" s="198"/>
      <c r="AR19" s="38">
        <f>AJ19+AP19</f>
        <v>799.449434132033</v>
      </c>
      <c r="AS19" s="104"/>
      <c r="AY19" s="17"/>
      <c r="AZ19" s="17"/>
      <c r="BA19" s="18"/>
      <c r="BB19" s="69"/>
      <c r="BC19" s="18"/>
      <c r="BD19" s="23"/>
      <c r="BE19" s="7"/>
      <c r="BF19" s="7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</row>
    <row r="20" spans="1:83" ht="12.75" customHeight="1">
      <c r="A20" s="103"/>
      <c r="B20" s="38"/>
      <c r="C20" s="197"/>
      <c r="D20" s="198"/>
      <c r="E20" s="197"/>
      <c r="F20" s="270"/>
      <c r="G20" s="268"/>
      <c r="H20" s="269"/>
      <c r="I20" s="8"/>
      <c r="J20" s="38">
        <f aca="true" t="shared" si="3" ref="J20:J30">R20+K20</f>
        <v>799.0127501167511</v>
      </c>
      <c r="K20" s="197">
        <f aca="true" t="shared" si="4" ref="K20:K30">M20*Q20</f>
        <v>-0.192</v>
      </c>
      <c r="L20" s="198"/>
      <c r="M20" s="205">
        <v>-0.016</v>
      </c>
      <c r="N20" s="202"/>
      <c r="O20" s="268"/>
      <c r="P20" s="269"/>
      <c r="Q20" s="39">
        <v>12</v>
      </c>
      <c r="R20" s="38">
        <f aca="true" t="shared" si="5" ref="R20:R30">AB20+S20</f>
        <v>799.2047501167511</v>
      </c>
      <c r="S20" s="197">
        <f aca="true" t="shared" si="6" ref="S20:S30">Y20*U20</f>
        <v>0.012250116751172218</v>
      </c>
      <c r="T20" s="198"/>
      <c r="U20" s="283">
        <f t="shared" si="1"/>
        <v>0.0010208430625976849</v>
      </c>
      <c r="V20" s="284"/>
      <c r="W20" s="201" t="s">
        <v>93</v>
      </c>
      <c r="X20" s="202"/>
      <c r="Y20" s="39">
        <v>12</v>
      </c>
      <c r="Z20" s="105">
        <v>74525</v>
      </c>
      <c r="AA20" s="130">
        <v>6.4167</v>
      </c>
      <c r="AB20" s="38">
        <f t="shared" si="2"/>
        <v>799.1925</v>
      </c>
      <c r="AC20" s="39">
        <v>12</v>
      </c>
      <c r="AD20" s="268"/>
      <c r="AE20" s="269"/>
      <c r="AF20" s="205">
        <v>0.016</v>
      </c>
      <c r="AG20" s="202"/>
      <c r="AH20" s="287">
        <f aca="true" t="shared" si="7" ref="AH20:AH30">AF20*AC20</f>
        <v>0.192</v>
      </c>
      <c r="AI20" s="288"/>
      <c r="AJ20" s="38">
        <f aca="true" t="shared" si="8" ref="AJ20:AJ30">AB20+AH20</f>
        <v>799.3845</v>
      </c>
      <c r="AK20" s="39">
        <v>12</v>
      </c>
      <c r="AL20" s="201" t="s">
        <v>70</v>
      </c>
      <c r="AM20" s="202"/>
      <c r="AN20" s="289">
        <f t="shared" si="0"/>
        <v>-0.0013762320598324545</v>
      </c>
      <c r="AO20" s="290"/>
      <c r="AP20" s="197">
        <f aca="true" t="shared" si="9" ref="AP20:AP30">AK20*AN20</f>
        <v>-0.016514784717989454</v>
      </c>
      <c r="AQ20" s="198"/>
      <c r="AR20" s="38">
        <f aca="true" t="shared" si="10" ref="AR20:AR30">AJ20+AP20</f>
        <v>799.367985215282</v>
      </c>
      <c r="AS20" s="104"/>
      <c r="AX20" s="31"/>
      <c r="AY20" s="25"/>
      <c r="AZ20" s="29"/>
      <c r="BA20" s="30"/>
      <c r="BB20" s="85"/>
      <c r="BC20" s="24"/>
      <c r="BD20" s="23"/>
      <c r="BE20" s="7"/>
      <c r="BF20" s="7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</row>
    <row r="21" spans="1:83" ht="12.75" customHeight="1">
      <c r="A21" s="103"/>
      <c r="B21" s="38"/>
      <c r="C21" s="197"/>
      <c r="D21" s="198"/>
      <c r="E21" s="197"/>
      <c r="F21" s="270"/>
      <c r="G21" s="268"/>
      <c r="H21" s="269"/>
      <c r="I21" s="8"/>
      <c r="J21" s="38">
        <f t="shared" si="3"/>
        <v>798.8070019836268</v>
      </c>
      <c r="K21" s="197">
        <f t="shared" si="4"/>
        <v>-0.192</v>
      </c>
      <c r="L21" s="198"/>
      <c r="M21" s="205">
        <v>-0.016</v>
      </c>
      <c r="N21" s="202"/>
      <c r="O21" s="268"/>
      <c r="P21" s="269"/>
      <c r="Q21" s="39">
        <v>12</v>
      </c>
      <c r="R21" s="38">
        <f t="shared" si="5"/>
        <v>798.9990019836268</v>
      </c>
      <c r="S21" s="197">
        <f t="shared" si="6"/>
        <v>0.056501983626805564</v>
      </c>
      <c r="T21" s="198"/>
      <c r="U21" s="283">
        <f t="shared" si="1"/>
        <v>0.00470849863556713</v>
      </c>
      <c r="V21" s="284"/>
      <c r="W21" s="201" t="s">
        <v>93</v>
      </c>
      <c r="X21" s="202"/>
      <c r="Y21" s="39">
        <v>12</v>
      </c>
      <c r="Z21" s="105">
        <f>Z20+25</f>
        <v>74550</v>
      </c>
      <c r="AA21" s="130">
        <v>6.4167</v>
      </c>
      <c r="AB21" s="38">
        <f t="shared" si="2"/>
        <v>798.9425</v>
      </c>
      <c r="AC21" s="39">
        <v>12</v>
      </c>
      <c r="AD21" s="268"/>
      <c r="AE21" s="269"/>
      <c r="AF21" s="205">
        <v>0.016</v>
      </c>
      <c r="AG21" s="202"/>
      <c r="AH21" s="287">
        <f t="shared" si="7"/>
        <v>0.192</v>
      </c>
      <c r="AI21" s="288"/>
      <c r="AJ21" s="38">
        <f t="shared" si="8"/>
        <v>799.1345</v>
      </c>
      <c r="AK21" s="39">
        <v>12</v>
      </c>
      <c r="AL21" s="201" t="s">
        <v>70</v>
      </c>
      <c r="AM21" s="202"/>
      <c r="AN21" s="289">
        <f t="shared" si="0"/>
        <v>-0.005063887632801899</v>
      </c>
      <c r="AO21" s="290"/>
      <c r="AP21" s="197">
        <f t="shared" si="9"/>
        <v>-0.06076665159362279</v>
      </c>
      <c r="AQ21" s="198"/>
      <c r="AR21" s="38">
        <f t="shared" si="10"/>
        <v>799.0737333484063</v>
      </c>
      <c r="AS21" s="104"/>
      <c r="AX21" s="27" t="s">
        <v>100</v>
      </c>
      <c r="AY21" s="25"/>
      <c r="AZ21" s="29"/>
      <c r="BA21" s="30"/>
      <c r="BB21" s="85"/>
      <c r="BC21" s="24"/>
      <c r="BD21" s="23"/>
      <c r="BE21" s="7"/>
      <c r="BF21" s="7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</row>
    <row r="22" spans="1:83" ht="12.75" customHeight="1">
      <c r="A22" s="103"/>
      <c r="B22" s="38"/>
      <c r="C22" s="197"/>
      <c r="D22" s="198"/>
      <c r="E22" s="197"/>
      <c r="F22" s="270"/>
      <c r="G22" s="268"/>
      <c r="H22" s="269"/>
      <c r="I22" s="8"/>
      <c r="J22" s="38">
        <f t="shared" si="3"/>
        <v>798.6012538505024</v>
      </c>
      <c r="K22" s="197">
        <f t="shared" si="4"/>
        <v>-0.192</v>
      </c>
      <c r="L22" s="198"/>
      <c r="M22" s="205">
        <v>-0.016</v>
      </c>
      <c r="N22" s="202"/>
      <c r="O22" s="268"/>
      <c r="P22" s="269"/>
      <c r="Q22" s="39">
        <v>12</v>
      </c>
      <c r="R22" s="38">
        <f t="shared" si="5"/>
        <v>798.7932538505024</v>
      </c>
      <c r="S22" s="197">
        <f t="shared" si="6"/>
        <v>0.1007538505024389</v>
      </c>
      <c r="T22" s="198"/>
      <c r="U22" s="283">
        <f t="shared" si="1"/>
        <v>0.008396154208536575</v>
      </c>
      <c r="V22" s="284"/>
      <c r="W22" s="201" t="s">
        <v>93</v>
      </c>
      <c r="X22" s="202"/>
      <c r="Y22" s="39">
        <v>12</v>
      </c>
      <c r="Z22" s="131">
        <f>Z21+25</f>
        <v>74575</v>
      </c>
      <c r="AA22" s="130">
        <v>6.4167</v>
      </c>
      <c r="AB22" s="38">
        <f t="shared" si="2"/>
        <v>798.6925</v>
      </c>
      <c r="AC22" s="39">
        <v>12</v>
      </c>
      <c r="AD22" s="268"/>
      <c r="AE22" s="269"/>
      <c r="AF22" s="205">
        <v>0.016</v>
      </c>
      <c r="AG22" s="202"/>
      <c r="AH22" s="287">
        <f t="shared" si="7"/>
        <v>0.192</v>
      </c>
      <c r="AI22" s="288"/>
      <c r="AJ22" s="38">
        <f t="shared" si="8"/>
        <v>798.8845</v>
      </c>
      <c r="AK22" s="39">
        <v>12</v>
      </c>
      <c r="AL22" s="201" t="s">
        <v>70</v>
      </c>
      <c r="AM22" s="202"/>
      <c r="AN22" s="289">
        <f t="shared" si="0"/>
        <v>-0.008751543205771345</v>
      </c>
      <c r="AO22" s="290"/>
      <c r="AP22" s="197">
        <f t="shared" si="9"/>
        <v>-0.10501851846925614</v>
      </c>
      <c r="AQ22" s="198"/>
      <c r="AR22" s="38">
        <f t="shared" si="10"/>
        <v>798.7794814815308</v>
      </c>
      <c r="AS22" s="104"/>
      <c r="AX22" s="27"/>
      <c r="AY22" s="17"/>
      <c r="AZ22" s="17"/>
      <c r="BA22" s="18"/>
      <c r="BB22" s="69"/>
      <c r="BC22" s="18"/>
      <c r="BD22" s="7"/>
      <c r="BE22" s="7"/>
      <c r="BF22" s="7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</row>
    <row r="23" spans="1:58" ht="12.75" customHeight="1">
      <c r="A23" s="103"/>
      <c r="B23" s="38"/>
      <c r="C23" s="197"/>
      <c r="D23" s="198"/>
      <c r="E23" s="197"/>
      <c r="F23" s="270"/>
      <c r="G23" s="268"/>
      <c r="H23" s="269"/>
      <c r="I23" s="8"/>
      <c r="J23" s="38">
        <f t="shared" si="3"/>
        <v>798.3955057173781</v>
      </c>
      <c r="K23" s="197">
        <f t="shared" si="4"/>
        <v>-0.192</v>
      </c>
      <c r="L23" s="198"/>
      <c r="M23" s="205">
        <v>-0.016</v>
      </c>
      <c r="N23" s="202"/>
      <c r="O23" s="268"/>
      <c r="P23" s="269"/>
      <c r="Q23" s="39">
        <v>12</v>
      </c>
      <c r="R23" s="38">
        <f t="shared" si="5"/>
        <v>798.5875057173781</v>
      </c>
      <c r="S23" s="197">
        <f t="shared" si="6"/>
        <v>0.14500571737807222</v>
      </c>
      <c r="T23" s="198"/>
      <c r="U23" s="283">
        <f t="shared" si="1"/>
        <v>0.012083809781506019</v>
      </c>
      <c r="V23" s="284"/>
      <c r="W23" s="201" t="s">
        <v>93</v>
      </c>
      <c r="X23" s="202"/>
      <c r="Y23" s="39">
        <v>12</v>
      </c>
      <c r="Z23" s="105">
        <f>Z22+25</f>
        <v>74600</v>
      </c>
      <c r="AA23" s="130">
        <v>6.4167</v>
      </c>
      <c r="AB23" s="38">
        <f t="shared" si="2"/>
        <v>798.4425</v>
      </c>
      <c r="AC23" s="39">
        <v>12</v>
      </c>
      <c r="AD23" s="268"/>
      <c r="AE23" s="269"/>
      <c r="AF23" s="205">
        <v>0.016</v>
      </c>
      <c r="AG23" s="202"/>
      <c r="AH23" s="287">
        <f t="shared" si="7"/>
        <v>0.192</v>
      </c>
      <c r="AI23" s="288"/>
      <c r="AJ23" s="38">
        <f t="shared" si="8"/>
        <v>798.6345</v>
      </c>
      <c r="AK23" s="39">
        <v>12</v>
      </c>
      <c r="AL23" s="201" t="s">
        <v>70</v>
      </c>
      <c r="AM23" s="202"/>
      <c r="AN23" s="289">
        <f t="shared" si="0"/>
        <v>-0.012439198778740791</v>
      </c>
      <c r="AO23" s="290"/>
      <c r="AP23" s="197">
        <f t="shared" si="9"/>
        <v>-0.14927038534488948</v>
      </c>
      <c r="AQ23" s="198"/>
      <c r="AR23" s="38">
        <f t="shared" si="10"/>
        <v>798.4852296146552</v>
      </c>
      <c r="AS23" s="104"/>
      <c r="AX23" s="28">
        <v>74610</v>
      </c>
      <c r="AY23" s="22" t="s">
        <v>24</v>
      </c>
      <c r="AZ23" s="11"/>
      <c r="BA23" s="12"/>
      <c r="BB23" s="159">
        <v>580</v>
      </c>
      <c r="BC23" s="22" t="s">
        <v>25</v>
      </c>
      <c r="BD23" s="7"/>
      <c r="BE23" s="7"/>
      <c r="BF23" s="7"/>
    </row>
    <row r="24" spans="1:58" ht="12.75" customHeight="1">
      <c r="A24" s="103"/>
      <c r="B24" s="38"/>
      <c r="C24" s="197"/>
      <c r="D24" s="198"/>
      <c r="E24" s="197"/>
      <c r="F24" s="270"/>
      <c r="G24" s="268"/>
      <c r="H24" s="269"/>
      <c r="I24" s="8"/>
      <c r="J24" s="38">
        <f>R24+K24</f>
        <v>798.3132064641283</v>
      </c>
      <c r="K24" s="197">
        <f>M24*Q24</f>
        <v>-0.192</v>
      </c>
      <c r="L24" s="198"/>
      <c r="M24" s="205">
        <v>-0.016</v>
      </c>
      <c r="N24" s="202"/>
      <c r="O24" s="268"/>
      <c r="P24" s="269"/>
      <c r="Q24" s="39">
        <v>12</v>
      </c>
      <c r="R24" s="38">
        <f>AB24+S24</f>
        <v>798.5052064641283</v>
      </c>
      <c r="S24" s="197">
        <f>Y24*U24</f>
        <v>0.16270646412832557</v>
      </c>
      <c r="T24" s="198"/>
      <c r="U24" s="283">
        <f t="shared" si="1"/>
        <v>0.013558872010693798</v>
      </c>
      <c r="V24" s="284"/>
      <c r="W24" s="201" t="s">
        <v>93</v>
      </c>
      <c r="X24" s="202"/>
      <c r="Y24" s="39">
        <v>12</v>
      </c>
      <c r="Z24" s="105">
        <v>74610</v>
      </c>
      <c r="AA24" s="130">
        <v>6.4167</v>
      </c>
      <c r="AB24" s="132">
        <f t="shared" si="2"/>
        <v>798.3425</v>
      </c>
      <c r="AC24" s="39">
        <v>12</v>
      </c>
      <c r="AD24" s="268"/>
      <c r="AE24" s="269"/>
      <c r="AF24" s="205">
        <v>0.016</v>
      </c>
      <c r="AG24" s="202"/>
      <c r="AH24" s="287">
        <f>AF24*AC24</f>
        <v>0.192</v>
      </c>
      <c r="AI24" s="288"/>
      <c r="AJ24" s="38">
        <f>AB24+AH24</f>
        <v>798.5345</v>
      </c>
      <c r="AK24" s="39">
        <v>12</v>
      </c>
      <c r="AL24" s="201" t="s">
        <v>70</v>
      </c>
      <c r="AM24" s="202"/>
      <c r="AN24" s="289">
        <f t="shared" si="0"/>
        <v>-0.013914261007928568</v>
      </c>
      <c r="AO24" s="290"/>
      <c r="AP24" s="197">
        <f>AK24*AN24</f>
        <v>-0.1669711320951428</v>
      </c>
      <c r="AQ24" s="198"/>
      <c r="AR24" s="38">
        <f>AJ24+AP24</f>
        <v>798.3675288679049</v>
      </c>
      <c r="AS24" s="104"/>
      <c r="AX24" s="31">
        <v>798.3425</v>
      </c>
      <c r="AY24" s="22" t="s">
        <v>26</v>
      </c>
      <c r="AZ24" s="11"/>
      <c r="BA24" s="12"/>
      <c r="BB24" s="66">
        <v>-0.01</v>
      </c>
      <c r="BC24" s="25" t="s">
        <v>22</v>
      </c>
      <c r="BD24" s="7"/>
      <c r="BE24" s="7"/>
      <c r="BF24" s="7"/>
    </row>
    <row r="25" spans="1:58" ht="12.75" customHeight="1">
      <c r="A25" s="103"/>
      <c r="B25" s="38"/>
      <c r="C25" s="197"/>
      <c r="D25" s="198"/>
      <c r="E25" s="197"/>
      <c r="F25" s="270"/>
      <c r="G25" s="268"/>
      <c r="H25" s="269"/>
      <c r="I25" s="8"/>
      <c r="J25" s="38">
        <f t="shared" si="3"/>
        <v>798.2031437591367</v>
      </c>
      <c r="K25" s="197">
        <f t="shared" si="4"/>
        <v>-0.192</v>
      </c>
      <c r="L25" s="198"/>
      <c r="M25" s="205">
        <v>-0.016</v>
      </c>
      <c r="N25" s="202"/>
      <c r="O25" s="268"/>
      <c r="P25" s="269"/>
      <c r="Q25" s="39">
        <v>12</v>
      </c>
      <c r="R25" s="38">
        <f t="shared" si="5"/>
        <v>798.3951437591367</v>
      </c>
      <c r="S25" s="197">
        <f t="shared" si="6"/>
        <v>0.18773532003318275</v>
      </c>
      <c r="T25" s="198"/>
      <c r="U25" s="283">
        <f t="shared" si="1"/>
        <v>0.01564461000276523</v>
      </c>
      <c r="V25" s="284"/>
      <c r="W25" s="201" t="s">
        <v>93</v>
      </c>
      <c r="X25" s="202"/>
      <c r="Y25" s="39">
        <v>12</v>
      </c>
      <c r="Z25" s="133">
        <v>74624.14</v>
      </c>
      <c r="AA25" s="130">
        <v>6.4167</v>
      </c>
      <c r="AB25" s="132">
        <f aca="true" t="shared" si="11" ref="AB25:AB30">$AX$24+(0.5*(($BB$25-$BB$24)/$BB$23)*($Z25-$AX$23)^2)+($BB$24*($Z25-$AX$23))</f>
        <v>798.2074084391035</v>
      </c>
      <c r="AC25" s="39">
        <v>12</v>
      </c>
      <c r="AD25" s="268"/>
      <c r="AE25" s="269"/>
      <c r="AF25" s="205">
        <v>0.016</v>
      </c>
      <c r="AG25" s="202"/>
      <c r="AH25" s="287">
        <f t="shared" si="7"/>
        <v>0.192</v>
      </c>
      <c r="AI25" s="288"/>
      <c r="AJ25" s="38">
        <f>AB25+AH25</f>
        <v>798.3994084391035</v>
      </c>
      <c r="AK25" s="39">
        <v>12</v>
      </c>
      <c r="AL25" s="201" t="s">
        <v>70</v>
      </c>
      <c r="AM25" s="202"/>
      <c r="AN25" s="289">
        <f t="shared" si="0"/>
        <v>-0.015999999</v>
      </c>
      <c r="AO25" s="290"/>
      <c r="AP25" s="197">
        <f t="shared" si="9"/>
        <v>-0.191999988</v>
      </c>
      <c r="AQ25" s="198"/>
      <c r="AR25" s="38">
        <f t="shared" si="10"/>
        <v>798.2074084511034</v>
      </c>
      <c r="AS25" s="104" t="s">
        <v>85</v>
      </c>
      <c r="AX25" s="28">
        <v>74900</v>
      </c>
      <c r="AY25" s="22" t="s">
        <v>21</v>
      </c>
      <c r="AZ25" s="11"/>
      <c r="BA25" s="12"/>
      <c r="BB25" s="66">
        <v>0.0266</v>
      </c>
      <c r="BC25" s="25" t="s">
        <v>27</v>
      </c>
      <c r="BD25" s="7"/>
      <c r="BE25" s="7"/>
      <c r="BF25" s="7"/>
    </row>
    <row r="26" spans="1:58" ht="12.75" customHeight="1">
      <c r="A26" s="103"/>
      <c r="B26" s="38"/>
      <c r="C26" s="197"/>
      <c r="D26" s="198"/>
      <c r="E26" s="197"/>
      <c r="F26" s="270"/>
      <c r="G26" s="268"/>
      <c r="H26" s="269"/>
      <c r="I26" s="8"/>
      <c r="J26" s="38">
        <f t="shared" si="3"/>
        <v>798.1968567221847</v>
      </c>
      <c r="K26" s="197">
        <f t="shared" si="4"/>
        <v>-0.192</v>
      </c>
      <c r="L26" s="198"/>
      <c r="M26" s="205">
        <v>-0.016</v>
      </c>
      <c r="N26" s="202"/>
      <c r="O26" s="268"/>
      <c r="P26" s="269"/>
      <c r="Q26" s="39">
        <v>12</v>
      </c>
      <c r="R26" s="38">
        <f t="shared" si="5"/>
        <v>798.3888567221848</v>
      </c>
      <c r="S26" s="197">
        <f t="shared" si="6"/>
        <v>0.1892575842537056</v>
      </c>
      <c r="T26" s="198"/>
      <c r="U26" s="283">
        <f t="shared" si="1"/>
        <v>0.015771465354475465</v>
      </c>
      <c r="V26" s="284"/>
      <c r="W26" s="201" t="s">
        <v>93</v>
      </c>
      <c r="X26" s="202"/>
      <c r="Y26" s="39">
        <v>12</v>
      </c>
      <c r="Z26" s="105">
        <f>Z23+25</f>
        <v>74625</v>
      </c>
      <c r="AA26" s="130">
        <v>6.4167</v>
      </c>
      <c r="AB26" s="132">
        <f t="shared" si="11"/>
        <v>798.199599137931</v>
      </c>
      <c r="AC26" s="39">
        <v>12</v>
      </c>
      <c r="AD26" s="268"/>
      <c r="AE26" s="269"/>
      <c r="AF26" s="205">
        <v>0.016</v>
      </c>
      <c r="AG26" s="202"/>
      <c r="AH26" s="287">
        <f t="shared" si="7"/>
        <v>0.192</v>
      </c>
      <c r="AI26" s="288"/>
      <c r="AJ26" s="38">
        <f t="shared" si="8"/>
        <v>798.391599137931</v>
      </c>
      <c r="AK26" s="39">
        <v>12</v>
      </c>
      <c r="AL26" s="268"/>
      <c r="AM26" s="269"/>
      <c r="AN26" s="205">
        <v>-0.016</v>
      </c>
      <c r="AO26" s="202"/>
      <c r="AP26" s="197">
        <f t="shared" si="9"/>
        <v>-0.192</v>
      </c>
      <c r="AQ26" s="198"/>
      <c r="AR26" s="38">
        <f t="shared" si="10"/>
        <v>798.199599137931</v>
      </c>
      <c r="AS26" s="104"/>
      <c r="AX26" s="31">
        <v>795.4425</v>
      </c>
      <c r="AY26" s="22" t="s">
        <v>23</v>
      </c>
      <c r="AZ26" s="11"/>
      <c r="BA26" s="12"/>
      <c r="BB26" s="51"/>
      <c r="BC26" s="18"/>
      <c r="BD26" s="7"/>
      <c r="BE26" s="7"/>
      <c r="BF26" s="7"/>
    </row>
    <row r="27" spans="1:58" ht="12.75" customHeight="1">
      <c r="A27" s="103" t="s">
        <v>85</v>
      </c>
      <c r="B27" s="38"/>
      <c r="C27" s="197"/>
      <c r="D27" s="198"/>
      <c r="E27" s="197"/>
      <c r="F27" s="270"/>
      <c r="G27" s="268"/>
      <c r="H27" s="269"/>
      <c r="I27" s="8"/>
      <c r="J27" s="38">
        <f t="shared" si="3"/>
        <v>798.1856432961206</v>
      </c>
      <c r="K27" s="197">
        <f t="shared" si="4"/>
        <v>-0.192</v>
      </c>
      <c r="L27" s="198"/>
      <c r="M27" s="205">
        <v>-0.016</v>
      </c>
      <c r="N27" s="202"/>
      <c r="O27" s="268"/>
      <c r="P27" s="269"/>
      <c r="Q27" s="39">
        <v>12</v>
      </c>
      <c r="R27" s="38">
        <f t="shared" si="5"/>
        <v>798.3776432961206</v>
      </c>
      <c r="S27" s="197">
        <f t="shared" si="6"/>
        <v>0.19200119999999998</v>
      </c>
      <c r="T27" s="198"/>
      <c r="U27" s="283">
        <f t="shared" si="1"/>
        <v>0.0160001</v>
      </c>
      <c r="V27" s="284"/>
      <c r="W27" s="201" t="s">
        <v>93</v>
      </c>
      <c r="X27" s="202"/>
      <c r="Y27" s="39">
        <v>12</v>
      </c>
      <c r="Z27" s="135">
        <v>74626.55</v>
      </c>
      <c r="AA27" s="130">
        <v>6.4167</v>
      </c>
      <c r="AB27" s="132">
        <f t="shared" si="11"/>
        <v>798.1856420961205</v>
      </c>
      <c r="AC27" s="39">
        <v>12</v>
      </c>
      <c r="AD27" s="268"/>
      <c r="AE27" s="269"/>
      <c r="AF27" s="205">
        <v>0.016</v>
      </c>
      <c r="AG27" s="202"/>
      <c r="AH27" s="287">
        <f t="shared" si="7"/>
        <v>0.192</v>
      </c>
      <c r="AI27" s="288"/>
      <c r="AJ27" s="38">
        <f t="shared" si="8"/>
        <v>798.3776420961206</v>
      </c>
      <c r="AK27" s="39">
        <v>12</v>
      </c>
      <c r="AL27" s="268"/>
      <c r="AM27" s="269"/>
      <c r="AN27" s="205">
        <v>-0.016</v>
      </c>
      <c r="AO27" s="202"/>
      <c r="AP27" s="197">
        <f t="shared" si="9"/>
        <v>-0.192</v>
      </c>
      <c r="AQ27" s="198"/>
      <c r="AR27" s="38">
        <f t="shared" si="10"/>
        <v>798.1856420961205</v>
      </c>
      <c r="AS27" s="104"/>
      <c r="AX27" s="28" t="s">
        <v>101</v>
      </c>
      <c r="AY27" s="22" t="s">
        <v>28</v>
      </c>
      <c r="AZ27" s="11"/>
      <c r="BA27" s="12"/>
      <c r="BB27" s="51"/>
      <c r="BC27" s="18"/>
      <c r="BD27" s="7"/>
      <c r="BE27" s="7"/>
      <c r="BF27" s="7"/>
    </row>
    <row r="28" spans="1:58" ht="12.75" customHeight="1">
      <c r="A28" s="103"/>
      <c r="B28" s="38"/>
      <c r="C28" s="197"/>
      <c r="D28" s="198"/>
      <c r="E28" s="197"/>
      <c r="F28" s="270"/>
      <c r="G28" s="268"/>
      <c r="H28" s="269"/>
      <c r="I28" s="8"/>
      <c r="J28" s="38">
        <f t="shared" si="3"/>
        <v>797.9929827586207</v>
      </c>
      <c r="K28" s="197">
        <f t="shared" si="4"/>
        <v>-0.192</v>
      </c>
      <c r="L28" s="198"/>
      <c r="M28" s="205">
        <v>-0.016</v>
      </c>
      <c r="N28" s="202"/>
      <c r="O28" s="268"/>
      <c r="P28" s="269"/>
      <c r="Q28" s="39">
        <v>12</v>
      </c>
      <c r="R28" s="38">
        <f t="shared" si="5"/>
        <v>798.1849827586207</v>
      </c>
      <c r="S28" s="197">
        <f t="shared" si="6"/>
        <v>0.192</v>
      </c>
      <c r="T28" s="198"/>
      <c r="U28" s="205">
        <v>0.016</v>
      </c>
      <c r="V28" s="202"/>
      <c r="W28" s="268"/>
      <c r="X28" s="269"/>
      <c r="Y28" s="39">
        <v>12</v>
      </c>
      <c r="Z28" s="105">
        <f>Z26+25</f>
        <v>74650</v>
      </c>
      <c r="AA28" s="130">
        <v>6.4167</v>
      </c>
      <c r="AB28" s="132">
        <f t="shared" si="11"/>
        <v>797.9929827586207</v>
      </c>
      <c r="AC28" s="39">
        <v>12</v>
      </c>
      <c r="AD28" s="268"/>
      <c r="AE28" s="269"/>
      <c r="AF28" s="205">
        <v>0.016</v>
      </c>
      <c r="AG28" s="202"/>
      <c r="AH28" s="287">
        <f t="shared" si="7"/>
        <v>0.192</v>
      </c>
      <c r="AI28" s="288"/>
      <c r="AJ28" s="38">
        <f t="shared" si="8"/>
        <v>798.1849827586207</v>
      </c>
      <c r="AK28" s="39">
        <v>12</v>
      </c>
      <c r="AL28" s="268"/>
      <c r="AM28" s="269"/>
      <c r="AN28" s="205">
        <v>-0.016</v>
      </c>
      <c r="AO28" s="202"/>
      <c r="AP28" s="197">
        <f t="shared" si="9"/>
        <v>-0.192</v>
      </c>
      <c r="AQ28" s="198"/>
      <c r="AR28" s="38">
        <f>AJ28+AP28</f>
        <v>797.9929827586207</v>
      </c>
      <c r="AS28" s="104"/>
      <c r="AX28" s="31">
        <v>803.1565</v>
      </c>
      <c r="AY28" s="22" t="s">
        <v>29</v>
      </c>
      <c r="AZ28" s="11"/>
      <c r="BA28" s="12"/>
      <c r="BB28" s="51"/>
      <c r="BC28" s="18"/>
      <c r="BD28" s="7"/>
      <c r="BE28" s="7"/>
      <c r="BF28" s="7"/>
    </row>
    <row r="29" spans="1:58" ht="12.75" customHeight="1">
      <c r="A29" s="103"/>
      <c r="B29" s="38"/>
      <c r="C29" s="197"/>
      <c r="D29" s="198"/>
      <c r="E29" s="197"/>
      <c r="F29" s="270"/>
      <c r="G29" s="268"/>
      <c r="H29" s="269"/>
      <c r="I29" s="8"/>
      <c r="J29" s="38">
        <f>R29+K29</f>
        <v>797.8258060344828</v>
      </c>
      <c r="K29" s="197">
        <f t="shared" si="4"/>
        <v>-0.192</v>
      </c>
      <c r="L29" s="198"/>
      <c r="M29" s="205">
        <v>-0.016</v>
      </c>
      <c r="N29" s="202"/>
      <c r="O29" s="268"/>
      <c r="P29" s="269"/>
      <c r="Q29" s="39">
        <v>12</v>
      </c>
      <c r="R29" s="38">
        <f>AB29+S29</f>
        <v>798.0178060344828</v>
      </c>
      <c r="S29" s="197">
        <f t="shared" si="6"/>
        <v>0.192</v>
      </c>
      <c r="T29" s="198"/>
      <c r="U29" s="205">
        <v>0.016</v>
      </c>
      <c r="V29" s="202"/>
      <c r="W29" s="268"/>
      <c r="X29" s="269"/>
      <c r="Y29" s="39">
        <v>12</v>
      </c>
      <c r="Z29" s="105">
        <f>Z28+25</f>
        <v>74675</v>
      </c>
      <c r="AA29" s="130">
        <v>6.4167</v>
      </c>
      <c r="AB29" s="132">
        <f t="shared" si="11"/>
        <v>797.8258060344828</v>
      </c>
      <c r="AC29" s="39">
        <v>12</v>
      </c>
      <c r="AD29" s="268"/>
      <c r="AE29" s="269"/>
      <c r="AF29" s="205">
        <v>0.016</v>
      </c>
      <c r="AG29" s="202"/>
      <c r="AH29" s="287">
        <f t="shared" si="7"/>
        <v>0.192</v>
      </c>
      <c r="AI29" s="288"/>
      <c r="AJ29" s="38">
        <f t="shared" si="8"/>
        <v>798.0178060344828</v>
      </c>
      <c r="AK29" s="39">
        <v>12</v>
      </c>
      <c r="AL29" s="268"/>
      <c r="AM29" s="269"/>
      <c r="AN29" s="205">
        <v>-0.016</v>
      </c>
      <c r="AO29" s="202"/>
      <c r="AP29" s="197">
        <f t="shared" si="9"/>
        <v>-0.192</v>
      </c>
      <c r="AQ29" s="198"/>
      <c r="AR29" s="38">
        <f t="shared" si="10"/>
        <v>797.8258060344828</v>
      </c>
      <c r="AS29" s="104"/>
      <c r="AX29" s="32"/>
      <c r="AY29" s="26"/>
      <c r="AZ29" s="11"/>
      <c r="BA29" s="12"/>
      <c r="BB29" s="51"/>
      <c r="BC29" s="18"/>
      <c r="BD29" s="7"/>
      <c r="BE29" s="7"/>
      <c r="BF29" s="7"/>
    </row>
    <row r="30" spans="1:58" ht="12.75" customHeight="1">
      <c r="A30" s="103"/>
      <c r="B30" s="38"/>
      <c r="C30" s="197"/>
      <c r="D30" s="198"/>
      <c r="E30" s="197"/>
      <c r="F30" s="270"/>
      <c r="G30" s="268"/>
      <c r="H30" s="269"/>
      <c r="I30" s="8"/>
      <c r="J30" s="38">
        <f t="shared" si="3"/>
        <v>797.6980689655172</v>
      </c>
      <c r="K30" s="197">
        <f t="shared" si="4"/>
        <v>-0.192</v>
      </c>
      <c r="L30" s="198"/>
      <c r="M30" s="205">
        <v>-0.016</v>
      </c>
      <c r="N30" s="202"/>
      <c r="O30" s="268"/>
      <c r="P30" s="269"/>
      <c r="Q30" s="39">
        <v>12</v>
      </c>
      <c r="R30" s="38">
        <f t="shared" si="5"/>
        <v>797.8900689655172</v>
      </c>
      <c r="S30" s="197">
        <f t="shared" si="6"/>
        <v>0.192</v>
      </c>
      <c r="T30" s="198"/>
      <c r="U30" s="205">
        <v>0.016</v>
      </c>
      <c r="V30" s="202"/>
      <c r="W30" s="268"/>
      <c r="X30" s="269"/>
      <c r="Y30" s="39">
        <v>12</v>
      </c>
      <c r="Z30" s="105">
        <f>Z29+25</f>
        <v>74700</v>
      </c>
      <c r="AA30" s="130">
        <v>6.4167</v>
      </c>
      <c r="AB30" s="132">
        <f t="shared" si="11"/>
        <v>797.6980689655172</v>
      </c>
      <c r="AC30" s="39">
        <v>12</v>
      </c>
      <c r="AD30" s="268"/>
      <c r="AE30" s="269"/>
      <c r="AF30" s="205">
        <v>0.016</v>
      </c>
      <c r="AG30" s="202"/>
      <c r="AH30" s="287">
        <f t="shared" si="7"/>
        <v>0.192</v>
      </c>
      <c r="AI30" s="288"/>
      <c r="AJ30" s="38">
        <f t="shared" si="8"/>
        <v>797.8900689655172</v>
      </c>
      <c r="AK30" s="39">
        <v>12</v>
      </c>
      <c r="AL30" s="268"/>
      <c r="AM30" s="269"/>
      <c r="AN30" s="205">
        <v>-0.016</v>
      </c>
      <c r="AO30" s="202"/>
      <c r="AP30" s="197">
        <f t="shared" si="9"/>
        <v>-0.192</v>
      </c>
      <c r="AQ30" s="198"/>
      <c r="AR30" s="38">
        <f t="shared" si="10"/>
        <v>797.6980689655172</v>
      </c>
      <c r="AS30" s="104"/>
      <c r="AX30" s="27" t="s">
        <v>30</v>
      </c>
      <c r="AY30" s="26"/>
      <c r="AZ30" s="11"/>
      <c r="BA30" s="12"/>
      <c r="BB30" s="51"/>
      <c r="BC30" s="18"/>
      <c r="BD30" s="7"/>
      <c r="BE30" s="7"/>
      <c r="BF30" s="7"/>
    </row>
    <row r="31" spans="1:45" ht="12.75" customHeight="1">
      <c r="A31" s="103"/>
      <c r="B31" s="8"/>
      <c r="C31" s="268"/>
      <c r="D31" s="269"/>
      <c r="E31" s="268"/>
      <c r="F31" s="269"/>
      <c r="G31" s="268"/>
      <c r="H31" s="269"/>
      <c r="I31" s="8"/>
      <c r="J31" s="8"/>
      <c r="K31" s="268"/>
      <c r="L31" s="269"/>
      <c r="M31" s="268"/>
      <c r="N31" s="269"/>
      <c r="O31" s="268"/>
      <c r="P31" s="269"/>
      <c r="Q31" s="8"/>
      <c r="R31" s="8"/>
      <c r="S31" s="268"/>
      <c r="T31" s="269"/>
      <c r="U31" s="268"/>
      <c r="V31" s="269"/>
      <c r="W31" s="268"/>
      <c r="X31" s="269"/>
      <c r="Y31" s="8"/>
      <c r="Z31" s="105"/>
      <c r="AA31" s="9"/>
      <c r="AB31" s="42"/>
      <c r="AC31" s="8"/>
      <c r="AD31" s="268"/>
      <c r="AE31" s="269"/>
      <c r="AF31" s="268"/>
      <c r="AG31" s="269"/>
      <c r="AH31" s="268"/>
      <c r="AI31" s="269"/>
      <c r="AJ31" s="8"/>
      <c r="AK31" s="8"/>
      <c r="AL31" s="268"/>
      <c r="AM31" s="269"/>
      <c r="AN31" s="268"/>
      <c r="AO31" s="269"/>
      <c r="AP31" s="268"/>
      <c r="AQ31" s="269"/>
      <c r="AR31" s="8"/>
      <c r="AS31" s="104"/>
    </row>
    <row r="32" spans="1:45" ht="12.75" customHeight="1">
      <c r="A32" s="103"/>
      <c r="B32" s="8"/>
      <c r="C32" s="268"/>
      <c r="D32" s="269"/>
      <c r="E32" s="268"/>
      <c r="F32" s="269"/>
      <c r="G32" s="268"/>
      <c r="H32" s="269"/>
      <c r="I32" s="8"/>
      <c r="J32" s="8"/>
      <c r="K32" s="268"/>
      <c r="L32" s="269"/>
      <c r="M32" s="268"/>
      <c r="N32" s="269"/>
      <c r="O32" s="268"/>
      <c r="P32" s="269"/>
      <c r="Q32" s="8"/>
      <c r="R32" s="8"/>
      <c r="S32" s="268"/>
      <c r="T32" s="269"/>
      <c r="U32" s="268"/>
      <c r="V32" s="269"/>
      <c r="W32" s="268"/>
      <c r="X32" s="269"/>
      <c r="Y32" s="8"/>
      <c r="Z32" s="105"/>
      <c r="AA32" s="9"/>
      <c r="AB32" s="42"/>
      <c r="AC32" s="8"/>
      <c r="AD32" s="268"/>
      <c r="AE32" s="269"/>
      <c r="AF32" s="268"/>
      <c r="AG32" s="269"/>
      <c r="AH32" s="268"/>
      <c r="AI32" s="269"/>
      <c r="AJ32" s="8"/>
      <c r="AK32" s="8"/>
      <c r="AL32" s="268"/>
      <c r="AM32" s="269"/>
      <c r="AN32" s="268"/>
      <c r="AO32" s="269"/>
      <c r="AP32" s="268"/>
      <c r="AQ32" s="269"/>
      <c r="AR32" s="8"/>
      <c r="AS32" s="104"/>
    </row>
    <row r="33" spans="1:45" ht="12.75" customHeight="1">
      <c r="A33" s="103"/>
      <c r="B33" s="8"/>
      <c r="C33" s="268"/>
      <c r="D33" s="269"/>
      <c r="E33" s="268"/>
      <c r="F33" s="269"/>
      <c r="G33" s="268"/>
      <c r="H33" s="269"/>
      <c r="I33" s="8"/>
      <c r="J33" s="8"/>
      <c r="K33" s="268"/>
      <c r="L33" s="269"/>
      <c r="M33" s="268"/>
      <c r="N33" s="269"/>
      <c r="O33" s="268"/>
      <c r="P33" s="269"/>
      <c r="Q33" s="8"/>
      <c r="R33" s="8"/>
      <c r="S33" s="268"/>
      <c r="T33" s="269"/>
      <c r="U33" s="268"/>
      <c r="V33" s="269"/>
      <c r="W33" s="268"/>
      <c r="X33" s="269"/>
      <c r="Y33" s="8"/>
      <c r="Z33" s="105"/>
      <c r="AA33" s="9"/>
      <c r="AB33" s="42"/>
      <c r="AC33" s="8"/>
      <c r="AD33" s="268"/>
      <c r="AE33" s="269"/>
      <c r="AF33" s="268"/>
      <c r="AG33" s="269"/>
      <c r="AH33" s="268"/>
      <c r="AI33" s="269"/>
      <c r="AJ33" s="8"/>
      <c r="AK33" s="8"/>
      <c r="AL33" s="268"/>
      <c r="AM33" s="269"/>
      <c r="AN33" s="268"/>
      <c r="AO33" s="269"/>
      <c r="AP33" s="268"/>
      <c r="AQ33" s="269"/>
      <c r="AR33" s="8"/>
      <c r="AS33" s="104"/>
    </row>
    <row r="34" spans="1:45" ht="12.75" customHeight="1">
      <c r="A34" s="103"/>
      <c r="B34" s="8"/>
      <c r="C34" s="268"/>
      <c r="D34" s="269"/>
      <c r="E34" s="268"/>
      <c r="F34" s="269"/>
      <c r="G34" s="268"/>
      <c r="H34" s="269"/>
      <c r="I34" s="8"/>
      <c r="J34" s="8"/>
      <c r="K34" s="268"/>
      <c r="L34" s="269"/>
      <c r="M34" s="268"/>
      <c r="N34" s="269"/>
      <c r="O34" s="268"/>
      <c r="P34" s="269"/>
      <c r="Q34" s="8"/>
      <c r="R34" s="8"/>
      <c r="S34" s="268"/>
      <c r="T34" s="269"/>
      <c r="U34" s="268"/>
      <c r="V34" s="269"/>
      <c r="W34" s="268"/>
      <c r="X34" s="269"/>
      <c r="Y34" s="8"/>
      <c r="Z34" s="105"/>
      <c r="AA34" s="9"/>
      <c r="AB34" s="42"/>
      <c r="AC34" s="8"/>
      <c r="AD34" s="268"/>
      <c r="AE34" s="269"/>
      <c r="AF34" s="268"/>
      <c r="AG34" s="269"/>
      <c r="AH34" s="268"/>
      <c r="AI34" s="269"/>
      <c r="AJ34" s="8"/>
      <c r="AK34" s="8"/>
      <c r="AL34" s="268"/>
      <c r="AM34" s="269"/>
      <c r="AN34" s="268"/>
      <c r="AO34" s="269"/>
      <c r="AP34" s="268"/>
      <c r="AQ34" s="269"/>
      <c r="AR34" s="8"/>
      <c r="AS34" s="104"/>
    </row>
    <row r="35" spans="1:45" ht="12.75" customHeight="1">
      <c r="A35" s="103"/>
      <c r="B35" s="8"/>
      <c r="C35" s="268"/>
      <c r="D35" s="269"/>
      <c r="E35" s="268"/>
      <c r="F35" s="269"/>
      <c r="G35" s="268"/>
      <c r="H35" s="269"/>
      <c r="I35" s="8"/>
      <c r="J35" s="8"/>
      <c r="K35" s="268"/>
      <c r="L35" s="269"/>
      <c r="M35" s="268"/>
      <c r="N35" s="269"/>
      <c r="O35" s="268"/>
      <c r="P35" s="269"/>
      <c r="Q35" s="8"/>
      <c r="R35" s="8"/>
      <c r="S35" s="268"/>
      <c r="T35" s="269"/>
      <c r="U35" s="268"/>
      <c r="V35" s="269"/>
      <c r="W35" s="268"/>
      <c r="X35" s="269"/>
      <c r="Y35" s="8"/>
      <c r="Z35" s="105"/>
      <c r="AA35" s="9"/>
      <c r="AB35" s="42"/>
      <c r="AC35" s="8"/>
      <c r="AD35" s="268"/>
      <c r="AE35" s="269"/>
      <c r="AF35" s="268"/>
      <c r="AG35" s="269"/>
      <c r="AH35" s="268"/>
      <c r="AI35" s="269"/>
      <c r="AJ35" s="8"/>
      <c r="AK35" s="8"/>
      <c r="AL35" s="268"/>
      <c r="AM35" s="269"/>
      <c r="AN35" s="268"/>
      <c r="AO35" s="269"/>
      <c r="AP35" s="268"/>
      <c r="AQ35" s="269"/>
      <c r="AR35" s="8"/>
      <c r="AS35" s="104"/>
    </row>
    <row r="36" spans="1:45" ht="12.75" customHeight="1">
      <c r="A36" s="103"/>
      <c r="B36" s="8"/>
      <c r="C36" s="268"/>
      <c r="D36" s="269"/>
      <c r="E36" s="268"/>
      <c r="F36" s="269"/>
      <c r="G36" s="268"/>
      <c r="H36" s="269"/>
      <c r="I36" s="8"/>
      <c r="J36" s="8"/>
      <c r="K36" s="268"/>
      <c r="L36" s="269"/>
      <c r="M36" s="268"/>
      <c r="N36" s="269"/>
      <c r="O36" s="268"/>
      <c r="P36" s="269"/>
      <c r="Q36" s="8"/>
      <c r="R36" s="8"/>
      <c r="S36" s="268"/>
      <c r="T36" s="269"/>
      <c r="U36" s="268"/>
      <c r="V36" s="269"/>
      <c r="W36" s="268"/>
      <c r="X36" s="269"/>
      <c r="Y36" s="8"/>
      <c r="Z36" s="105"/>
      <c r="AA36" s="9"/>
      <c r="AB36" s="42"/>
      <c r="AC36" s="8"/>
      <c r="AD36" s="268"/>
      <c r="AE36" s="269"/>
      <c r="AF36" s="268"/>
      <c r="AG36" s="269"/>
      <c r="AH36" s="268"/>
      <c r="AI36" s="269"/>
      <c r="AJ36" s="8"/>
      <c r="AK36" s="8"/>
      <c r="AL36" s="268"/>
      <c r="AM36" s="269"/>
      <c r="AN36" s="268"/>
      <c r="AO36" s="269"/>
      <c r="AP36" s="268"/>
      <c r="AQ36" s="269"/>
      <c r="AR36" s="8"/>
      <c r="AS36" s="104"/>
    </row>
    <row r="37" spans="1:45" ht="12.75" customHeight="1">
      <c r="A37" s="103"/>
      <c r="B37" s="8"/>
      <c r="C37" s="268"/>
      <c r="D37" s="269"/>
      <c r="E37" s="268"/>
      <c r="F37" s="269"/>
      <c r="G37" s="268"/>
      <c r="H37" s="269"/>
      <c r="I37" s="8"/>
      <c r="J37" s="8"/>
      <c r="K37" s="268"/>
      <c r="L37" s="269"/>
      <c r="M37" s="268"/>
      <c r="N37" s="269"/>
      <c r="O37" s="268"/>
      <c r="P37" s="269"/>
      <c r="Q37" s="8"/>
      <c r="R37" s="8"/>
      <c r="S37" s="268"/>
      <c r="T37" s="269"/>
      <c r="U37" s="268"/>
      <c r="V37" s="269"/>
      <c r="W37" s="268"/>
      <c r="X37" s="269"/>
      <c r="Y37" s="8"/>
      <c r="Z37" s="105"/>
      <c r="AA37" s="9"/>
      <c r="AB37" s="42"/>
      <c r="AC37" s="8"/>
      <c r="AD37" s="268"/>
      <c r="AE37" s="269"/>
      <c r="AF37" s="268"/>
      <c r="AG37" s="269"/>
      <c r="AH37" s="268"/>
      <c r="AI37" s="269"/>
      <c r="AJ37" s="8"/>
      <c r="AK37" s="8"/>
      <c r="AL37" s="268"/>
      <c r="AM37" s="269"/>
      <c r="AN37" s="268"/>
      <c r="AO37" s="269"/>
      <c r="AP37" s="268"/>
      <c r="AQ37" s="269"/>
      <c r="AR37" s="8"/>
      <c r="AS37" s="104"/>
    </row>
    <row r="38" spans="1:45" ht="12.75" customHeight="1">
      <c r="A38" s="103"/>
      <c r="B38" s="8"/>
      <c r="C38" s="268"/>
      <c r="D38" s="269"/>
      <c r="E38" s="268"/>
      <c r="F38" s="269"/>
      <c r="G38" s="268"/>
      <c r="H38" s="269"/>
      <c r="I38" s="8"/>
      <c r="J38" s="8"/>
      <c r="K38" s="268"/>
      <c r="L38" s="269"/>
      <c r="M38" s="268"/>
      <c r="N38" s="269"/>
      <c r="O38" s="268"/>
      <c r="P38" s="269"/>
      <c r="Q38" s="8"/>
      <c r="R38" s="8"/>
      <c r="S38" s="268"/>
      <c r="T38" s="269"/>
      <c r="U38" s="268"/>
      <c r="V38" s="269"/>
      <c r="W38" s="268"/>
      <c r="X38" s="269"/>
      <c r="Y38" s="8"/>
      <c r="Z38" s="105"/>
      <c r="AA38" s="9"/>
      <c r="AB38" s="42"/>
      <c r="AC38" s="8"/>
      <c r="AD38" s="268"/>
      <c r="AE38" s="269"/>
      <c r="AF38" s="268"/>
      <c r="AG38" s="269"/>
      <c r="AH38" s="268"/>
      <c r="AI38" s="269"/>
      <c r="AJ38" s="8"/>
      <c r="AK38" s="8"/>
      <c r="AL38" s="268"/>
      <c r="AM38" s="269"/>
      <c r="AN38" s="268"/>
      <c r="AO38" s="269"/>
      <c r="AP38" s="268"/>
      <c r="AQ38" s="269"/>
      <c r="AR38" s="8"/>
      <c r="AS38" s="104"/>
    </row>
    <row r="39" spans="1:45" ht="12.75" customHeight="1">
      <c r="A39" s="103"/>
      <c r="B39" s="8"/>
      <c r="C39" s="268"/>
      <c r="D39" s="269"/>
      <c r="E39" s="268"/>
      <c r="F39" s="269"/>
      <c r="G39" s="268"/>
      <c r="H39" s="269"/>
      <c r="I39" s="8"/>
      <c r="J39" s="8"/>
      <c r="K39" s="268"/>
      <c r="L39" s="269"/>
      <c r="M39" s="268"/>
      <c r="N39" s="269"/>
      <c r="O39" s="268"/>
      <c r="P39" s="269"/>
      <c r="Q39" s="8"/>
      <c r="R39" s="8"/>
      <c r="S39" s="268"/>
      <c r="T39" s="269"/>
      <c r="U39" s="268"/>
      <c r="V39" s="269"/>
      <c r="W39" s="268"/>
      <c r="X39" s="269"/>
      <c r="Y39" s="8"/>
      <c r="Z39" s="105"/>
      <c r="AA39" s="9"/>
      <c r="AB39" s="42"/>
      <c r="AC39" s="8"/>
      <c r="AD39" s="268"/>
      <c r="AE39" s="269"/>
      <c r="AF39" s="268"/>
      <c r="AG39" s="269"/>
      <c r="AH39" s="268"/>
      <c r="AI39" s="269"/>
      <c r="AJ39" s="8"/>
      <c r="AK39" s="8"/>
      <c r="AL39" s="268"/>
      <c r="AM39" s="269"/>
      <c r="AN39" s="268"/>
      <c r="AO39" s="269"/>
      <c r="AP39" s="268"/>
      <c r="AQ39" s="269"/>
      <c r="AR39" s="8"/>
      <c r="AS39" s="104"/>
    </row>
    <row r="40" spans="1:55" ht="12.75" customHeight="1">
      <c r="A40" s="103"/>
      <c r="B40" s="8"/>
      <c r="C40" s="268"/>
      <c r="D40" s="269"/>
      <c r="E40" s="268"/>
      <c r="F40" s="269"/>
      <c r="G40" s="268"/>
      <c r="H40" s="269"/>
      <c r="I40" s="8"/>
      <c r="J40" s="8"/>
      <c r="K40" s="268"/>
      <c r="L40" s="269"/>
      <c r="M40" s="268"/>
      <c r="N40" s="269"/>
      <c r="O40" s="268"/>
      <c r="P40" s="269"/>
      <c r="Q40" s="8"/>
      <c r="R40" s="8"/>
      <c r="S40" s="268"/>
      <c r="T40" s="269"/>
      <c r="U40" s="268"/>
      <c r="V40" s="269"/>
      <c r="W40" s="268"/>
      <c r="X40" s="269"/>
      <c r="Y40" s="8"/>
      <c r="Z40" s="105">
        <v>76600</v>
      </c>
      <c r="AA40" s="9">
        <v>6.42</v>
      </c>
      <c r="AB40" s="187">
        <f>$AX$44-(($AX$43-$Z40)*$BB$44)</f>
        <v>807.8055253499999</v>
      </c>
      <c r="AC40" s="8"/>
      <c r="AD40" s="268"/>
      <c r="AE40" s="269"/>
      <c r="AF40" s="283"/>
      <c r="AG40" s="284"/>
      <c r="AH40" s="205"/>
      <c r="AI40" s="202"/>
      <c r="AJ40" s="8"/>
      <c r="AK40" s="8"/>
      <c r="AL40" s="205"/>
      <c r="AM40" s="202"/>
      <c r="AN40" s="205"/>
      <c r="AO40" s="202"/>
      <c r="AP40" s="205"/>
      <c r="AQ40" s="202"/>
      <c r="AR40" s="8"/>
      <c r="AS40" s="104"/>
      <c r="AX40" s="27" t="s">
        <v>117</v>
      </c>
      <c r="AY40" s="25"/>
      <c r="AZ40" s="29"/>
      <c r="BA40" s="30"/>
      <c r="BB40" s="85"/>
      <c r="BC40" s="24"/>
    </row>
    <row r="41" spans="1:55" ht="12.75" customHeight="1">
      <c r="A41" s="103"/>
      <c r="B41" s="8"/>
      <c r="C41" s="268"/>
      <c r="D41" s="269"/>
      <c r="E41" s="268"/>
      <c r="F41" s="269"/>
      <c r="G41" s="268"/>
      <c r="H41" s="269"/>
      <c r="I41" s="8"/>
      <c r="J41" s="8"/>
      <c r="K41" s="268"/>
      <c r="L41" s="269"/>
      <c r="M41" s="268"/>
      <c r="N41" s="269"/>
      <c r="O41" s="268"/>
      <c r="P41" s="269"/>
      <c r="Q41" s="8"/>
      <c r="R41" s="8"/>
      <c r="S41" s="268"/>
      <c r="T41" s="269"/>
      <c r="U41" s="268"/>
      <c r="V41" s="269"/>
      <c r="W41" s="268"/>
      <c r="X41" s="269"/>
      <c r="Y41" s="8"/>
      <c r="Z41" s="176">
        <v>76618.11</v>
      </c>
      <c r="AA41" s="9">
        <v>6.42</v>
      </c>
      <c r="AB41" s="187">
        <f>$AX$44-(($AX$43-$Z41)*$BB$44)</f>
        <v>807.4608014999999</v>
      </c>
      <c r="AC41" s="8">
        <v>16</v>
      </c>
      <c r="AD41" s="268"/>
      <c r="AE41" s="269"/>
      <c r="AF41" s="283">
        <f>0.016-(0.016+0.0185)/($Z$48-$Z$41)*(Z41-$Z$41)</f>
        <v>0.016</v>
      </c>
      <c r="AG41" s="284"/>
      <c r="AH41" s="285">
        <f>AF41*AC41</f>
        <v>0.256</v>
      </c>
      <c r="AI41" s="286"/>
      <c r="AJ41" s="38">
        <f>AH41+AB41</f>
        <v>807.7168014999999</v>
      </c>
      <c r="AK41" s="8"/>
      <c r="AL41" s="205"/>
      <c r="AM41" s="202"/>
      <c r="AN41" s="205"/>
      <c r="AO41" s="202"/>
      <c r="AP41" s="205"/>
      <c r="AQ41" s="202"/>
      <c r="AR41" s="8"/>
      <c r="AS41" s="104"/>
      <c r="AX41" s="27"/>
      <c r="AY41" s="25"/>
      <c r="AZ41" s="29"/>
      <c r="BA41" s="30"/>
      <c r="BB41" s="85"/>
      <c r="BC41" s="24"/>
    </row>
    <row r="42" spans="1:55" ht="12.75" customHeight="1">
      <c r="A42" s="103"/>
      <c r="B42" s="8"/>
      <c r="C42" s="268"/>
      <c r="D42" s="269"/>
      <c r="E42" s="268"/>
      <c r="F42" s="269"/>
      <c r="G42" s="268"/>
      <c r="H42" s="269"/>
      <c r="I42" s="8"/>
      <c r="J42" s="8"/>
      <c r="K42" s="268"/>
      <c r="L42" s="269"/>
      <c r="M42" s="268"/>
      <c r="N42" s="269"/>
      <c r="O42" s="268"/>
      <c r="P42" s="269"/>
      <c r="Q42" s="8"/>
      <c r="R42" s="8"/>
      <c r="S42" s="268"/>
      <c r="T42" s="269"/>
      <c r="U42" s="268"/>
      <c r="V42" s="269"/>
      <c r="W42" s="268"/>
      <c r="X42" s="269"/>
      <c r="Y42" s="8"/>
      <c r="Z42" s="176">
        <v>76621.01</v>
      </c>
      <c r="AA42" s="9">
        <v>6.42</v>
      </c>
      <c r="AB42" s="187">
        <f aca="true" t="shared" si="12" ref="AB42:AB57">$AX$44+(0.5*(($BB$45-$BB$44)/$BB$43)*($Z42-$AX$43)^2)+($BB$44*($Z42-$AX$43))</f>
        <v>807.4056</v>
      </c>
      <c r="AC42" s="8">
        <v>16</v>
      </c>
      <c r="AD42" s="268"/>
      <c r="AE42" s="269"/>
      <c r="AF42" s="283">
        <f aca="true" t="shared" si="13" ref="AF42:AF48">0.016-(0.016+0.0185)/($Z$48-$Z$41)*(Z42-$Z$41)</f>
        <v>0.01518711407214984</v>
      </c>
      <c r="AG42" s="284"/>
      <c r="AH42" s="285">
        <f aca="true" t="shared" si="14" ref="AH42:AH48">AF42*AC42</f>
        <v>0.24299382515439744</v>
      </c>
      <c r="AI42" s="286"/>
      <c r="AJ42" s="38">
        <f aca="true" t="shared" si="15" ref="AJ42:AJ48">AH42+AB42</f>
        <v>807.6485938251544</v>
      </c>
      <c r="AK42" s="8"/>
      <c r="AL42" s="205"/>
      <c r="AM42" s="202"/>
      <c r="AN42" s="205"/>
      <c r="AO42" s="202"/>
      <c r="AP42" s="205"/>
      <c r="AQ42" s="202"/>
      <c r="AR42" s="8"/>
      <c r="AS42" s="104"/>
      <c r="AX42" s="27"/>
      <c r="AY42" s="17"/>
      <c r="AZ42" s="17"/>
      <c r="BA42" s="18"/>
      <c r="BB42" s="69"/>
      <c r="BC42" s="18"/>
    </row>
    <row r="43" spans="1:55" ht="12.75" customHeight="1">
      <c r="A43" s="103"/>
      <c r="B43" s="8"/>
      <c r="C43" s="268"/>
      <c r="D43" s="269"/>
      <c r="E43" s="268"/>
      <c r="F43" s="269"/>
      <c r="G43" s="268"/>
      <c r="H43" s="269"/>
      <c r="I43" s="8"/>
      <c r="J43" s="8"/>
      <c r="K43" s="268"/>
      <c r="L43" s="269"/>
      <c r="M43" s="268"/>
      <c r="N43" s="269"/>
      <c r="O43" s="268"/>
      <c r="P43" s="269"/>
      <c r="Q43" s="8"/>
      <c r="R43" s="8"/>
      <c r="S43" s="268"/>
      <c r="T43" s="269"/>
      <c r="U43" s="268"/>
      <c r="V43" s="269"/>
      <c r="W43" s="268"/>
      <c r="X43" s="269"/>
      <c r="Y43" s="8"/>
      <c r="Z43" s="105">
        <f>Z40+25</f>
        <v>76625</v>
      </c>
      <c r="AA43" s="9">
        <v>6.42</v>
      </c>
      <c r="AB43" s="187">
        <f t="shared" si="12"/>
        <v>807.3302233492242</v>
      </c>
      <c r="AC43" s="8">
        <v>16</v>
      </c>
      <c r="AD43" s="268"/>
      <c r="AE43" s="269"/>
      <c r="AF43" s="283">
        <f t="shared" si="13"/>
        <v>0.01406869515762125</v>
      </c>
      <c r="AG43" s="284"/>
      <c r="AH43" s="285">
        <f t="shared" si="14"/>
        <v>0.22509912252194</v>
      </c>
      <c r="AI43" s="286"/>
      <c r="AJ43" s="38">
        <f t="shared" si="15"/>
        <v>807.5553224717461</v>
      </c>
      <c r="AK43" s="8"/>
      <c r="AL43" s="205"/>
      <c r="AM43" s="202"/>
      <c r="AN43" s="205"/>
      <c r="AO43" s="202"/>
      <c r="AP43" s="205"/>
      <c r="AQ43" s="202"/>
      <c r="AR43" s="8"/>
      <c r="AS43" s="104"/>
      <c r="AX43" s="28">
        <v>76621.01</v>
      </c>
      <c r="AY43" s="22" t="s">
        <v>24</v>
      </c>
      <c r="AZ43" s="11"/>
      <c r="BA43" s="12"/>
      <c r="BB43" s="159">
        <v>320</v>
      </c>
      <c r="BC43" s="22" t="s">
        <v>25</v>
      </c>
    </row>
    <row r="44" spans="1:55" ht="12.75" customHeight="1">
      <c r="A44" s="103"/>
      <c r="B44" s="8"/>
      <c r="C44" s="268"/>
      <c r="D44" s="269"/>
      <c r="E44" s="268"/>
      <c r="F44" s="269"/>
      <c r="G44" s="268"/>
      <c r="H44" s="269"/>
      <c r="I44" s="8"/>
      <c r="J44" s="8"/>
      <c r="K44" s="268"/>
      <c r="L44" s="269"/>
      <c r="M44" s="268"/>
      <c r="N44" s="269"/>
      <c r="O44" s="268"/>
      <c r="P44" s="269"/>
      <c r="Q44" s="8"/>
      <c r="R44" s="8"/>
      <c r="S44" s="268"/>
      <c r="T44" s="269"/>
      <c r="U44" s="268"/>
      <c r="V44" s="269"/>
      <c r="W44" s="268"/>
      <c r="X44" s="269"/>
      <c r="Y44" s="8"/>
      <c r="Z44" s="105">
        <f>Z43+25</f>
        <v>76650</v>
      </c>
      <c r="AA44" s="9">
        <v>6.42</v>
      </c>
      <c r="AB44" s="187">
        <f t="shared" si="12"/>
        <v>806.884023907818</v>
      </c>
      <c r="AC44" s="8">
        <v>16</v>
      </c>
      <c r="AD44" s="268"/>
      <c r="AE44" s="269"/>
      <c r="AF44" s="283">
        <f t="shared" si="13"/>
        <v>0.007061057848554075</v>
      </c>
      <c r="AG44" s="284"/>
      <c r="AH44" s="285">
        <f t="shared" si="14"/>
        <v>0.1129769255768652</v>
      </c>
      <c r="AI44" s="286"/>
      <c r="AJ44" s="38">
        <f t="shared" si="15"/>
        <v>806.9970008333948</v>
      </c>
      <c r="AK44" s="8"/>
      <c r="AL44" s="205"/>
      <c r="AM44" s="202"/>
      <c r="AN44" s="205"/>
      <c r="AO44" s="202"/>
      <c r="AP44" s="205"/>
      <c r="AQ44" s="202"/>
      <c r="AR44" s="8"/>
      <c r="AS44" s="104"/>
      <c r="AX44" s="31">
        <v>807.4056</v>
      </c>
      <c r="AY44" s="22" t="s">
        <v>26</v>
      </c>
      <c r="AZ44" s="11"/>
      <c r="BA44" s="12"/>
      <c r="BB44" s="66">
        <v>-0.019035</v>
      </c>
      <c r="BC44" s="25" t="s">
        <v>22</v>
      </c>
    </row>
    <row r="45" spans="1:55" ht="12.75" customHeight="1">
      <c r="A45" s="103"/>
      <c r="B45" s="8"/>
      <c r="C45" s="268"/>
      <c r="D45" s="269"/>
      <c r="E45" s="268"/>
      <c r="F45" s="269"/>
      <c r="G45" s="268"/>
      <c r="H45" s="269"/>
      <c r="I45" s="8"/>
      <c r="J45" s="8"/>
      <c r="K45" s="268"/>
      <c r="L45" s="269"/>
      <c r="M45" s="268"/>
      <c r="N45" s="269"/>
      <c r="O45" s="268"/>
      <c r="P45" s="269"/>
      <c r="Q45" s="8"/>
      <c r="R45" s="8"/>
      <c r="S45" s="268"/>
      <c r="T45" s="269"/>
      <c r="U45" s="268"/>
      <c r="V45" s="269"/>
      <c r="W45" s="268"/>
      <c r="X45" s="269"/>
      <c r="Y45" s="8"/>
      <c r="Z45" s="105">
        <f>Z44+25</f>
        <v>76675</v>
      </c>
      <c r="AA45" s="9">
        <v>6.42</v>
      </c>
      <c r="AB45" s="187">
        <f t="shared" si="12"/>
        <v>806.4828147007868</v>
      </c>
      <c r="AC45" s="8">
        <v>16</v>
      </c>
      <c r="AD45" s="268"/>
      <c r="AE45" s="269"/>
      <c r="AF45" s="283">
        <f t="shared" si="13"/>
        <v>5.3420539486901536E-05</v>
      </c>
      <c r="AG45" s="284"/>
      <c r="AH45" s="285">
        <f t="shared" si="14"/>
        <v>0.0008547286317904246</v>
      </c>
      <c r="AI45" s="286"/>
      <c r="AJ45" s="38">
        <f t="shared" si="15"/>
        <v>806.4836694294186</v>
      </c>
      <c r="AK45" s="8"/>
      <c r="AL45" s="205"/>
      <c r="AM45" s="202"/>
      <c r="AN45" s="205"/>
      <c r="AO45" s="202"/>
      <c r="AP45" s="205"/>
      <c r="AQ45" s="202"/>
      <c r="AR45" s="8"/>
      <c r="AS45" s="104"/>
      <c r="AX45" s="28">
        <v>76781.01</v>
      </c>
      <c r="AY45" s="22" t="s">
        <v>21</v>
      </c>
      <c r="AZ45" s="11"/>
      <c r="BA45" s="12"/>
      <c r="BB45" s="66">
        <v>0.004</v>
      </c>
      <c r="BC45" s="25" t="s">
        <v>27</v>
      </c>
    </row>
    <row r="46" spans="1:55" ht="12.75" customHeight="1">
      <c r="A46" s="103"/>
      <c r="B46" s="8"/>
      <c r="C46" s="268"/>
      <c r="D46" s="269"/>
      <c r="E46" s="268"/>
      <c r="F46" s="269"/>
      <c r="G46" s="268"/>
      <c r="H46" s="269"/>
      <c r="I46" s="8"/>
      <c r="J46" s="8"/>
      <c r="K46" s="268"/>
      <c r="L46" s="269"/>
      <c r="M46" s="268"/>
      <c r="N46" s="269"/>
      <c r="O46" s="268"/>
      <c r="P46" s="269"/>
      <c r="Q46" s="8"/>
      <c r="R46" s="8"/>
      <c r="S46" s="268"/>
      <c r="T46" s="269"/>
      <c r="U46" s="268"/>
      <c r="V46" s="269"/>
      <c r="W46" s="268"/>
      <c r="X46" s="269"/>
      <c r="Y46" s="8"/>
      <c r="Z46" s="105">
        <f>Z45+25</f>
        <v>76700</v>
      </c>
      <c r="AA46" s="9">
        <v>6.42</v>
      </c>
      <c r="AB46" s="187">
        <f t="shared" si="12"/>
        <v>806.1265957281304</v>
      </c>
      <c r="AC46" s="8">
        <v>16</v>
      </c>
      <c r="AD46" s="268"/>
      <c r="AE46" s="269"/>
      <c r="AF46" s="283">
        <f t="shared" si="13"/>
        <v>-0.006954216769580274</v>
      </c>
      <c r="AG46" s="284"/>
      <c r="AH46" s="285">
        <f t="shared" si="14"/>
        <v>-0.11126746831328438</v>
      </c>
      <c r="AI46" s="286"/>
      <c r="AJ46" s="38">
        <f t="shared" si="15"/>
        <v>806.0153282598171</v>
      </c>
      <c r="AK46" s="8"/>
      <c r="AL46" s="205"/>
      <c r="AM46" s="202"/>
      <c r="AN46" s="205"/>
      <c r="AO46" s="202"/>
      <c r="AP46" s="205"/>
      <c r="AQ46" s="202"/>
      <c r="AR46" s="8"/>
      <c r="AS46" s="104"/>
      <c r="AX46" s="31">
        <v>804.36</v>
      </c>
      <c r="AY46" s="22" t="s">
        <v>23</v>
      </c>
      <c r="AZ46" s="11"/>
      <c r="BA46" s="12"/>
      <c r="BB46" s="51"/>
      <c r="BC46" s="18"/>
    </row>
    <row r="47" spans="1:55" ht="12.75" customHeight="1">
      <c r="A47" s="103"/>
      <c r="B47" s="8"/>
      <c r="C47" s="268"/>
      <c r="D47" s="269"/>
      <c r="E47" s="268"/>
      <c r="F47" s="269"/>
      <c r="G47" s="268"/>
      <c r="H47" s="269"/>
      <c r="I47" s="8"/>
      <c r="J47" s="8"/>
      <c r="K47" s="268"/>
      <c r="L47" s="269"/>
      <c r="M47" s="268"/>
      <c r="N47" s="269"/>
      <c r="O47" s="268"/>
      <c r="P47" s="269"/>
      <c r="Q47" s="8"/>
      <c r="R47" s="8"/>
      <c r="S47" s="268"/>
      <c r="T47" s="269"/>
      <c r="U47" s="268"/>
      <c r="V47" s="269"/>
      <c r="W47" s="268"/>
      <c r="X47" s="269"/>
      <c r="Y47" s="8"/>
      <c r="Z47" s="105">
        <f>Z46+25</f>
        <v>76725</v>
      </c>
      <c r="AA47" s="9">
        <v>6.42</v>
      </c>
      <c r="AB47" s="187">
        <f t="shared" si="12"/>
        <v>805.8153669898492</v>
      </c>
      <c r="AC47" s="8">
        <v>16</v>
      </c>
      <c r="AD47" s="268"/>
      <c r="AE47" s="269"/>
      <c r="AF47" s="283">
        <f t="shared" si="13"/>
        <v>-0.013961854078647449</v>
      </c>
      <c r="AG47" s="284"/>
      <c r="AH47" s="285">
        <f t="shared" si="14"/>
        <v>-0.22338966525835918</v>
      </c>
      <c r="AI47" s="286"/>
      <c r="AJ47" s="38">
        <f t="shared" si="15"/>
        <v>805.5919773245909</v>
      </c>
      <c r="AK47" s="8"/>
      <c r="AL47" s="205"/>
      <c r="AM47" s="202"/>
      <c r="AN47" s="205"/>
      <c r="AO47" s="202"/>
      <c r="AP47" s="205"/>
      <c r="AQ47" s="202"/>
      <c r="AR47" s="8"/>
      <c r="AS47" s="104"/>
      <c r="AX47" s="28">
        <v>76941.01</v>
      </c>
      <c r="AY47" s="22" t="s">
        <v>28</v>
      </c>
      <c r="AZ47" s="11"/>
      <c r="BA47" s="12"/>
      <c r="BB47" s="51"/>
      <c r="BC47" s="18"/>
    </row>
    <row r="48" spans="1:55" ht="12.75" customHeight="1">
      <c r="A48" s="103"/>
      <c r="B48" s="8"/>
      <c r="C48" s="268"/>
      <c r="D48" s="269"/>
      <c r="E48" s="268"/>
      <c r="F48" s="269"/>
      <c r="G48" s="268"/>
      <c r="H48" s="269"/>
      <c r="I48" s="8"/>
      <c r="J48" s="8"/>
      <c r="K48" s="268"/>
      <c r="L48" s="269"/>
      <c r="M48" s="268"/>
      <c r="N48" s="269"/>
      <c r="O48" s="268"/>
      <c r="P48" s="269"/>
      <c r="Q48" s="8"/>
      <c r="R48" s="8"/>
      <c r="S48" s="268"/>
      <c r="T48" s="269"/>
      <c r="U48" s="268"/>
      <c r="V48" s="269"/>
      <c r="W48" s="268"/>
      <c r="X48" s="269"/>
      <c r="Y48" s="8"/>
      <c r="Z48" s="176">
        <v>76741.19</v>
      </c>
      <c r="AA48" s="9"/>
      <c r="AB48" s="187">
        <f t="shared" si="12"/>
        <v>805.6378172286468</v>
      </c>
      <c r="AC48" s="8">
        <v>16</v>
      </c>
      <c r="AD48" s="268"/>
      <c r="AE48" s="269"/>
      <c r="AF48" s="283">
        <f t="shared" si="13"/>
        <v>-0.018500000000000003</v>
      </c>
      <c r="AG48" s="284"/>
      <c r="AH48" s="285">
        <f t="shared" si="14"/>
        <v>-0.29600000000000004</v>
      </c>
      <c r="AI48" s="286"/>
      <c r="AJ48" s="38">
        <f t="shared" si="15"/>
        <v>805.3418172286467</v>
      </c>
      <c r="AK48" s="8"/>
      <c r="AL48" s="205"/>
      <c r="AM48" s="202"/>
      <c r="AN48" s="205"/>
      <c r="AO48" s="202"/>
      <c r="AP48" s="205"/>
      <c r="AQ48" s="202"/>
      <c r="AR48" s="8"/>
      <c r="AS48" s="104"/>
      <c r="AX48" s="31">
        <v>805</v>
      </c>
      <c r="AY48" s="22" t="s">
        <v>29</v>
      </c>
      <c r="AZ48" s="11"/>
      <c r="BA48" s="12"/>
      <c r="BB48" s="51"/>
      <c r="BC48" s="18"/>
    </row>
    <row r="49" spans="1:55" ht="12.75" customHeight="1">
      <c r="A49" s="103"/>
      <c r="B49" s="8"/>
      <c r="C49" s="268"/>
      <c r="D49" s="269"/>
      <c r="E49" s="268"/>
      <c r="F49" s="269"/>
      <c r="G49" s="268"/>
      <c r="H49" s="269"/>
      <c r="I49" s="8"/>
      <c r="J49" s="8"/>
      <c r="K49" s="268"/>
      <c r="L49" s="269"/>
      <c r="M49" s="268"/>
      <c r="N49" s="269"/>
      <c r="O49" s="268"/>
      <c r="P49" s="269"/>
      <c r="Q49" s="8"/>
      <c r="R49" s="8"/>
      <c r="S49" s="268"/>
      <c r="T49" s="269"/>
      <c r="U49" s="268"/>
      <c r="V49" s="269"/>
      <c r="W49" s="268"/>
      <c r="X49" s="269"/>
      <c r="Y49" s="8"/>
      <c r="Z49" s="105">
        <f>Z47+25</f>
        <v>76750</v>
      </c>
      <c r="AA49" s="9"/>
      <c r="AB49" s="187">
        <f t="shared" si="12"/>
        <v>805.549128485943</v>
      </c>
      <c r="AC49" s="8"/>
      <c r="AD49" s="268"/>
      <c r="AE49" s="269"/>
      <c r="AF49" s="268"/>
      <c r="AG49" s="269"/>
      <c r="AH49" s="205"/>
      <c r="AI49" s="202"/>
      <c r="AJ49" s="8"/>
      <c r="AK49" s="8"/>
      <c r="AL49" s="205"/>
      <c r="AM49" s="202"/>
      <c r="AN49" s="205"/>
      <c r="AO49" s="202"/>
      <c r="AP49" s="205"/>
      <c r="AQ49" s="202"/>
      <c r="AR49" s="8"/>
      <c r="AS49" s="104"/>
      <c r="AX49" s="32"/>
      <c r="AY49" s="26"/>
      <c r="AZ49" s="11"/>
      <c r="BA49" s="12"/>
      <c r="BB49" s="51"/>
      <c r="BC49" s="18"/>
    </row>
    <row r="50" spans="1:55" ht="12.75" customHeight="1">
      <c r="A50" s="103"/>
      <c r="B50" s="8"/>
      <c r="C50" s="268"/>
      <c r="D50" s="269"/>
      <c r="E50" s="268"/>
      <c r="F50" s="269"/>
      <c r="G50" s="268"/>
      <c r="H50" s="269"/>
      <c r="I50" s="8"/>
      <c r="J50" s="8"/>
      <c r="K50" s="268"/>
      <c r="L50" s="269"/>
      <c r="M50" s="268"/>
      <c r="N50" s="269"/>
      <c r="O50" s="268"/>
      <c r="P50" s="269"/>
      <c r="Q50" s="8"/>
      <c r="R50" s="8"/>
      <c r="S50" s="268"/>
      <c r="T50" s="269"/>
      <c r="U50" s="268"/>
      <c r="V50" s="269"/>
      <c r="W50" s="268"/>
      <c r="X50" s="269"/>
      <c r="Y50" s="8"/>
      <c r="Z50" s="105">
        <f>Z49+25</f>
        <v>76775</v>
      </c>
      <c r="AA50" s="9"/>
      <c r="AB50" s="187">
        <f t="shared" si="12"/>
        <v>805.3278802164118</v>
      </c>
      <c r="AC50" s="8"/>
      <c r="AD50" s="268"/>
      <c r="AE50" s="269"/>
      <c r="AF50" s="268"/>
      <c r="AG50" s="269"/>
      <c r="AH50" s="205"/>
      <c r="AI50" s="202"/>
      <c r="AJ50" s="8"/>
      <c r="AK50" s="8"/>
      <c r="AL50" s="205"/>
      <c r="AM50" s="202"/>
      <c r="AN50" s="205"/>
      <c r="AO50" s="202"/>
      <c r="AP50" s="205"/>
      <c r="AQ50" s="202"/>
      <c r="AR50" s="8"/>
      <c r="AS50" s="104"/>
      <c r="AX50" s="27" t="s">
        <v>30</v>
      </c>
      <c r="AY50" s="26"/>
      <c r="AZ50" s="11"/>
      <c r="BA50" s="12"/>
      <c r="BB50" s="51"/>
      <c r="BC50" s="18"/>
    </row>
    <row r="51" spans="1:45" ht="12.75" customHeight="1">
      <c r="A51" s="103"/>
      <c r="B51" s="8"/>
      <c r="C51" s="268"/>
      <c r="D51" s="269"/>
      <c r="E51" s="268"/>
      <c r="F51" s="269"/>
      <c r="G51" s="268"/>
      <c r="H51" s="269"/>
      <c r="I51" s="8"/>
      <c r="J51" s="8"/>
      <c r="K51" s="268"/>
      <c r="L51" s="269"/>
      <c r="M51" s="268"/>
      <c r="N51" s="269"/>
      <c r="O51" s="268"/>
      <c r="P51" s="269"/>
      <c r="Q51" s="8"/>
      <c r="R51" s="8"/>
      <c r="S51" s="268"/>
      <c r="T51" s="269"/>
      <c r="U51" s="268"/>
      <c r="V51" s="269"/>
      <c r="W51" s="268"/>
      <c r="X51" s="269"/>
      <c r="Y51" s="8"/>
      <c r="Z51" s="105">
        <f aca="true" t="shared" si="16" ref="Z51:Z56">Z50+25</f>
        <v>76800</v>
      </c>
      <c r="AA51" s="9"/>
      <c r="AB51" s="187">
        <f t="shared" si="12"/>
        <v>805.1516221812554</v>
      </c>
      <c r="AC51" s="8"/>
      <c r="AD51" s="268"/>
      <c r="AE51" s="269"/>
      <c r="AF51" s="268"/>
      <c r="AG51" s="269"/>
      <c r="AH51" s="205"/>
      <c r="AI51" s="202"/>
      <c r="AJ51" s="8"/>
      <c r="AK51" s="8"/>
      <c r="AL51" s="205"/>
      <c r="AM51" s="202"/>
      <c r="AN51" s="205"/>
      <c r="AO51" s="202"/>
      <c r="AP51" s="205"/>
      <c r="AQ51" s="202"/>
      <c r="AR51" s="8"/>
      <c r="AS51" s="104"/>
    </row>
    <row r="52" spans="1:45" ht="12.75" customHeight="1">
      <c r="A52" s="103"/>
      <c r="B52" s="8"/>
      <c r="C52" s="268"/>
      <c r="D52" s="269"/>
      <c r="E52" s="268"/>
      <c r="F52" s="269"/>
      <c r="G52" s="268"/>
      <c r="H52" s="269"/>
      <c r="I52" s="8"/>
      <c r="J52" s="8"/>
      <c r="K52" s="268"/>
      <c r="L52" s="269"/>
      <c r="M52" s="268"/>
      <c r="N52" s="269"/>
      <c r="O52" s="268"/>
      <c r="P52" s="269"/>
      <c r="Q52" s="8"/>
      <c r="R52" s="8"/>
      <c r="S52" s="268"/>
      <c r="T52" s="269"/>
      <c r="U52" s="268"/>
      <c r="V52" s="269"/>
      <c r="W52" s="268"/>
      <c r="X52" s="269"/>
      <c r="Y52" s="8"/>
      <c r="Z52" s="105">
        <f t="shared" si="16"/>
        <v>76825</v>
      </c>
      <c r="AA52" s="9"/>
      <c r="AB52" s="187">
        <f t="shared" si="12"/>
        <v>805.0203543804743</v>
      </c>
      <c r="AC52" s="8"/>
      <c r="AD52" s="268"/>
      <c r="AE52" s="269"/>
      <c r="AF52" s="268"/>
      <c r="AG52" s="269"/>
      <c r="AH52" s="205"/>
      <c r="AI52" s="202"/>
      <c r="AJ52" s="8"/>
      <c r="AK52" s="8"/>
      <c r="AL52" s="205"/>
      <c r="AM52" s="202"/>
      <c r="AN52" s="205"/>
      <c r="AO52" s="202"/>
      <c r="AP52" s="205"/>
      <c r="AQ52" s="202"/>
      <c r="AR52" s="8"/>
      <c r="AS52" s="104"/>
    </row>
    <row r="53" spans="1:45" ht="12.75" customHeight="1">
      <c r="A53" s="103"/>
      <c r="B53" s="8"/>
      <c r="C53" s="268"/>
      <c r="D53" s="269"/>
      <c r="E53" s="268"/>
      <c r="F53" s="269"/>
      <c r="G53" s="268"/>
      <c r="H53" s="269"/>
      <c r="I53" s="8"/>
      <c r="J53" s="8"/>
      <c r="K53" s="268"/>
      <c r="L53" s="269"/>
      <c r="M53" s="268"/>
      <c r="N53" s="269"/>
      <c r="O53" s="268"/>
      <c r="P53" s="269"/>
      <c r="Q53" s="8"/>
      <c r="R53" s="8"/>
      <c r="S53" s="268"/>
      <c r="T53" s="269"/>
      <c r="U53" s="268"/>
      <c r="V53" s="269"/>
      <c r="W53" s="268"/>
      <c r="X53" s="269"/>
      <c r="Y53" s="8"/>
      <c r="Z53" s="105">
        <f t="shared" si="16"/>
        <v>76850</v>
      </c>
      <c r="AA53" s="9"/>
      <c r="AB53" s="187">
        <f t="shared" si="12"/>
        <v>804.934076814068</v>
      </c>
      <c r="AC53" s="8"/>
      <c r="AD53" s="268"/>
      <c r="AE53" s="269"/>
      <c r="AF53" s="268"/>
      <c r="AG53" s="269"/>
      <c r="AH53" s="205"/>
      <c r="AI53" s="202"/>
      <c r="AJ53" s="8"/>
      <c r="AK53" s="8"/>
      <c r="AL53" s="205"/>
      <c r="AM53" s="202"/>
      <c r="AN53" s="205"/>
      <c r="AO53" s="202"/>
      <c r="AP53" s="205"/>
      <c r="AQ53" s="202"/>
      <c r="AR53" s="8"/>
      <c r="AS53" s="104"/>
    </row>
    <row r="54" spans="1:45" ht="12.75" customHeight="1">
      <c r="A54" s="103"/>
      <c r="B54" s="8"/>
      <c r="C54" s="268"/>
      <c r="D54" s="269"/>
      <c r="E54" s="268"/>
      <c r="F54" s="269"/>
      <c r="G54" s="268"/>
      <c r="H54" s="269"/>
      <c r="I54" s="8"/>
      <c r="J54" s="8"/>
      <c r="K54" s="268"/>
      <c r="L54" s="269"/>
      <c r="M54" s="268"/>
      <c r="N54" s="269"/>
      <c r="O54" s="268"/>
      <c r="P54" s="269"/>
      <c r="Q54" s="8"/>
      <c r="R54" s="8"/>
      <c r="S54" s="268"/>
      <c r="T54" s="269"/>
      <c r="U54" s="268"/>
      <c r="V54" s="269"/>
      <c r="W54" s="268"/>
      <c r="X54" s="269"/>
      <c r="Y54" s="8"/>
      <c r="Z54" s="105">
        <f t="shared" si="16"/>
        <v>76875</v>
      </c>
      <c r="AA54" s="9"/>
      <c r="AB54" s="187">
        <f t="shared" si="12"/>
        <v>804.8927894820368</v>
      </c>
      <c r="AC54" s="8"/>
      <c r="AD54" s="268"/>
      <c r="AE54" s="269"/>
      <c r="AF54" s="268"/>
      <c r="AG54" s="269"/>
      <c r="AH54" s="205"/>
      <c r="AI54" s="202"/>
      <c r="AJ54" s="8"/>
      <c r="AK54" s="8"/>
      <c r="AL54" s="205"/>
      <c r="AM54" s="202"/>
      <c r="AN54" s="205"/>
      <c r="AO54" s="202"/>
      <c r="AP54" s="205"/>
      <c r="AQ54" s="202"/>
      <c r="AR54" s="8"/>
      <c r="AS54" s="104"/>
    </row>
    <row r="55" spans="1:45" ht="12.75" customHeight="1">
      <c r="A55" s="103"/>
      <c r="B55" s="8"/>
      <c r="C55" s="268"/>
      <c r="D55" s="269"/>
      <c r="E55" s="268"/>
      <c r="F55" s="269"/>
      <c r="G55" s="268"/>
      <c r="H55" s="269"/>
      <c r="I55" s="8"/>
      <c r="J55" s="8"/>
      <c r="K55" s="268"/>
      <c r="L55" s="269"/>
      <c r="M55" s="268"/>
      <c r="N55" s="269"/>
      <c r="O55" s="268"/>
      <c r="P55" s="269"/>
      <c r="Q55" s="8"/>
      <c r="R55" s="8"/>
      <c r="S55" s="268"/>
      <c r="T55" s="269"/>
      <c r="U55" s="268"/>
      <c r="V55" s="269"/>
      <c r="W55" s="268"/>
      <c r="X55" s="269"/>
      <c r="Y55" s="8"/>
      <c r="Z55" s="105">
        <f t="shared" si="16"/>
        <v>76900</v>
      </c>
      <c r="AA55" s="9"/>
      <c r="AB55" s="187">
        <f t="shared" si="12"/>
        <v>804.8964923843805</v>
      </c>
      <c r="AC55" s="8"/>
      <c r="AD55" s="268"/>
      <c r="AE55" s="269"/>
      <c r="AF55" s="268"/>
      <c r="AG55" s="269"/>
      <c r="AH55" s="205"/>
      <c r="AI55" s="202"/>
      <c r="AJ55" s="8"/>
      <c r="AK55" s="8"/>
      <c r="AL55" s="205"/>
      <c r="AM55" s="202"/>
      <c r="AN55" s="205"/>
      <c r="AO55" s="202"/>
      <c r="AP55" s="205"/>
      <c r="AQ55" s="202"/>
      <c r="AR55" s="8"/>
      <c r="AS55" s="104"/>
    </row>
    <row r="56" spans="1:45" ht="12.75" customHeight="1">
      <c r="A56" s="103"/>
      <c r="B56" s="8"/>
      <c r="C56" s="268"/>
      <c r="D56" s="269"/>
      <c r="E56" s="268"/>
      <c r="F56" s="269"/>
      <c r="G56" s="268"/>
      <c r="H56" s="269"/>
      <c r="I56" s="8"/>
      <c r="J56" s="8"/>
      <c r="K56" s="268"/>
      <c r="L56" s="269"/>
      <c r="M56" s="268"/>
      <c r="N56" s="269"/>
      <c r="O56" s="268"/>
      <c r="P56" s="269"/>
      <c r="Q56" s="8"/>
      <c r="R56" s="8"/>
      <c r="S56" s="268"/>
      <c r="T56" s="269"/>
      <c r="U56" s="268"/>
      <c r="V56" s="269"/>
      <c r="W56" s="268"/>
      <c r="X56" s="269"/>
      <c r="Y56" s="8"/>
      <c r="Z56" s="105">
        <f t="shared" si="16"/>
        <v>76925</v>
      </c>
      <c r="AA56" s="9"/>
      <c r="AB56" s="187">
        <f t="shared" si="12"/>
        <v>804.9451855210992</v>
      </c>
      <c r="AC56" s="8"/>
      <c r="AD56" s="268"/>
      <c r="AE56" s="269"/>
      <c r="AF56" s="268"/>
      <c r="AG56" s="269"/>
      <c r="AH56" s="205"/>
      <c r="AI56" s="202"/>
      <c r="AJ56" s="8"/>
      <c r="AK56" s="8"/>
      <c r="AL56" s="205"/>
      <c r="AM56" s="202"/>
      <c r="AN56" s="205"/>
      <c r="AO56" s="202"/>
      <c r="AP56" s="205"/>
      <c r="AQ56" s="202"/>
      <c r="AR56" s="8"/>
      <c r="AS56" s="104"/>
    </row>
    <row r="57" spans="1:45" ht="12.75" customHeight="1">
      <c r="A57" s="103"/>
      <c r="B57" s="8"/>
      <c r="C57" s="268"/>
      <c r="D57" s="269"/>
      <c r="E57" s="268"/>
      <c r="F57" s="269"/>
      <c r="G57" s="268"/>
      <c r="H57" s="269"/>
      <c r="I57" s="8"/>
      <c r="J57" s="8"/>
      <c r="K57" s="268"/>
      <c r="L57" s="269"/>
      <c r="M57" s="268"/>
      <c r="N57" s="269"/>
      <c r="O57" s="268"/>
      <c r="P57" s="269"/>
      <c r="Q57" s="8"/>
      <c r="R57" s="8"/>
      <c r="S57" s="268"/>
      <c r="T57" s="269"/>
      <c r="U57" s="268"/>
      <c r="V57" s="269"/>
      <c r="W57" s="268"/>
      <c r="X57" s="269"/>
      <c r="Y57" s="8"/>
      <c r="Z57" s="176">
        <v>76941.01</v>
      </c>
      <c r="AA57" s="9"/>
      <c r="AB57" s="187">
        <f t="shared" si="12"/>
        <v>805.0000000000001</v>
      </c>
      <c r="AC57" s="8"/>
      <c r="AD57" s="268"/>
      <c r="AE57" s="269"/>
      <c r="AF57" s="268"/>
      <c r="AG57" s="269"/>
      <c r="AH57" s="205"/>
      <c r="AI57" s="202"/>
      <c r="AJ57" s="8"/>
      <c r="AK57" s="8"/>
      <c r="AL57" s="205"/>
      <c r="AM57" s="202"/>
      <c r="AN57" s="205"/>
      <c r="AO57" s="202"/>
      <c r="AP57" s="205"/>
      <c r="AQ57" s="202"/>
      <c r="AR57" s="8"/>
      <c r="AS57" s="104"/>
    </row>
    <row r="58" spans="1:45" ht="12.75" customHeight="1">
      <c r="A58" s="103"/>
      <c r="B58" s="8"/>
      <c r="C58" s="268"/>
      <c r="D58" s="269"/>
      <c r="E58" s="268"/>
      <c r="F58" s="269"/>
      <c r="G58" s="268"/>
      <c r="H58" s="269"/>
      <c r="I58" s="8"/>
      <c r="J58" s="8"/>
      <c r="K58" s="268"/>
      <c r="L58" s="269"/>
      <c r="M58" s="268"/>
      <c r="N58" s="269"/>
      <c r="O58" s="268"/>
      <c r="P58" s="269"/>
      <c r="Q58" s="8"/>
      <c r="R58" s="8"/>
      <c r="S58" s="268"/>
      <c r="T58" s="269"/>
      <c r="U58" s="268"/>
      <c r="V58" s="269"/>
      <c r="W58" s="268"/>
      <c r="X58" s="269"/>
      <c r="Y58" s="8"/>
      <c r="Z58" s="105"/>
      <c r="AA58" s="9"/>
      <c r="AB58" s="8"/>
      <c r="AC58" s="8"/>
      <c r="AD58" s="268"/>
      <c r="AE58" s="269"/>
      <c r="AF58" s="268"/>
      <c r="AG58" s="269"/>
      <c r="AH58" s="205"/>
      <c r="AI58" s="202"/>
      <c r="AJ58" s="8"/>
      <c r="AK58" s="8"/>
      <c r="AL58" s="205"/>
      <c r="AM58" s="202"/>
      <c r="AN58" s="205"/>
      <c r="AO58" s="202"/>
      <c r="AP58" s="205"/>
      <c r="AQ58" s="202"/>
      <c r="AR58" s="8"/>
      <c r="AS58" s="104"/>
    </row>
    <row r="59" spans="1:45" ht="12.75" customHeight="1">
      <c r="A59" s="103"/>
      <c r="B59" s="8"/>
      <c r="C59" s="268"/>
      <c r="D59" s="269"/>
      <c r="E59" s="268"/>
      <c r="F59" s="269"/>
      <c r="G59" s="268"/>
      <c r="H59" s="269"/>
      <c r="I59" s="8"/>
      <c r="J59" s="8"/>
      <c r="K59" s="268"/>
      <c r="L59" s="269"/>
      <c r="M59" s="268"/>
      <c r="N59" s="269"/>
      <c r="O59" s="268"/>
      <c r="P59" s="269"/>
      <c r="Q59" s="8"/>
      <c r="R59" s="8"/>
      <c r="S59" s="268"/>
      <c r="T59" s="269"/>
      <c r="U59" s="268"/>
      <c r="V59" s="269"/>
      <c r="W59" s="268"/>
      <c r="X59" s="269"/>
      <c r="Y59" s="8"/>
      <c r="Z59" s="105"/>
      <c r="AA59" s="9"/>
      <c r="AB59" s="8"/>
      <c r="AC59" s="8"/>
      <c r="AD59" s="268"/>
      <c r="AE59" s="269"/>
      <c r="AF59" s="268"/>
      <c r="AG59" s="269"/>
      <c r="AH59" s="205"/>
      <c r="AI59" s="202"/>
      <c r="AJ59" s="8"/>
      <c r="AK59" s="8"/>
      <c r="AL59" s="205"/>
      <c r="AM59" s="202"/>
      <c r="AN59" s="205"/>
      <c r="AO59" s="202"/>
      <c r="AP59" s="205"/>
      <c r="AQ59" s="202"/>
      <c r="AR59" s="8"/>
      <c r="AS59" s="104"/>
    </row>
    <row r="60" spans="1:45" ht="12.75" customHeight="1">
      <c r="A60" s="103"/>
      <c r="B60" s="8"/>
      <c r="C60" s="268"/>
      <c r="D60" s="269"/>
      <c r="E60" s="268"/>
      <c r="F60" s="269"/>
      <c r="G60" s="268"/>
      <c r="H60" s="269"/>
      <c r="I60" s="8"/>
      <c r="J60" s="8"/>
      <c r="K60" s="268"/>
      <c r="L60" s="269"/>
      <c r="M60" s="268"/>
      <c r="N60" s="269"/>
      <c r="O60" s="268"/>
      <c r="P60" s="269"/>
      <c r="Q60" s="8"/>
      <c r="R60" s="8"/>
      <c r="S60" s="268"/>
      <c r="T60" s="269"/>
      <c r="U60" s="268"/>
      <c r="V60" s="269"/>
      <c r="W60" s="268"/>
      <c r="X60" s="269"/>
      <c r="Y60" s="8"/>
      <c r="Z60" s="105"/>
      <c r="AA60" s="9"/>
      <c r="AB60" s="8"/>
      <c r="AC60" s="8"/>
      <c r="AD60" s="268"/>
      <c r="AE60" s="269"/>
      <c r="AF60" s="268"/>
      <c r="AG60" s="269"/>
      <c r="AH60" s="268"/>
      <c r="AI60" s="269"/>
      <c r="AJ60" s="8"/>
      <c r="AK60" s="8"/>
      <c r="AL60" s="268"/>
      <c r="AM60" s="269"/>
      <c r="AN60" s="268"/>
      <c r="AO60" s="269"/>
      <c r="AP60" s="268"/>
      <c r="AQ60" s="269"/>
      <c r="AR60" s="8"/>
      <c r="AS60" s="104"/>
    </row>
    <row r="61" spans="1:45" ht="12.75" customHeight="1">
      <c r="A61" s="103"/>
      <c r="B61" s="8"/>
      <c r="C61" s="268"/>
      <c r="D61" s="269"/>
      <c r="E61" s="268"/>
      <c r="F61" s="269"/>
      <c r="G61" s="268"/>
      <c r="H61" s="269"/>
      <c r="I61" s="8"/>
      <c r="J61" s="8"/>
      <c r="K61" s="268"/>
      <c r="L61" s="269"/>
      <c r="M61" s="268"/>
      <c r="N61" s="269"/>
      <c r="O61" s="268"/>
      <c r="P61" s="269"/>
      <c r="Q61" s="8"/>
      <c r="R61" s="8"/>
      <c r="S61" s="268"/>
      <c r="T61" s="269"/>
      <c r="U61" s="268"/>
      <c r="V61" s="269"/>
      <c r="W61" s="268"/>
      <c r="X61" s="269"/>
      <c r="Y61" s="8"/>
      <c r="Z61" s="105"/>
      <c r="AA61" s="9"/>
      <c r="AB61" s="8"/>
      <c r="AC61" s="8"/>
      <c r="AD61" s="268"/>
      <c r="AE61" s="269"/>
      <c r="AF61" s="268"/>
      <c r="AG61" s="269"/>
      <c r="AH61" s="268"/>
      <c r="AI61" s="269"/>
      <c r="AJ61" s="8"/>
      <c r="AK61" s="8"/>
      <c r="AL61" s="268"/>
      <c r="AM61" s="269"/>
      <c r="AN61" s="268"/>
      <c r="AO61" s="269"/>
      <c r="AP61" s="268"/>
      <c r="AQ61" s="269"/>
      <c r="AR61" s="8"/>
      <c r="AS61" s="104"/>
    </row>
    <row r="62" spans="1:45" ht="12.75" customHeight="1">
      <c r="A62" s="103"/>
      <c r="B62" s="8"/>
      <c r="C62" s="268"/>
      <c r="D62" s="269"/>
      <c r="E62" s="268"/>
      <c r="F62" s="269"/>
      <c r="G62" s="268"/>
      <c r="H62" s="269"/>
      <c r="I62" s="8"/>
      <c r="J62" s="8"/>
      <c r="K62" s="268"/>
      <c r="L62" s="269"/>
      <c r="M62" s="268"/>
      <c r="N62" s="269"/>
      <c r="O62" s="268"/>
      <c r="P62" s="269"/>
      <c r="Q62" s="8"/>
      <c r="R62" s="8"/>
      <c r="S62" s="268"/>
      <c r="T62" s="269"/>
      <c r="U62" s="268"/>
      <c r="V62" s="269"/>
      <c r="W62" s="268"/>
      <c r="X62" s="269"/>
      <c r="Y62" s="8"/>
      <c r="Z62" s="105"/>
      <c r="AA62" s="9"/>
      <c r="AB62" s="8"/>
      <c r="AC62" s="8"/>
      <c r="AD62" s="268"/>
      <c r="AE62" s="269"/>
      <c r="AF62" s="268"/>
      <c r="AG62" s="269"/>
      <c r="AH62" s="268"/>
      <c r="AI62" s="269"/>
      <c r="AJ62" s="8"/>
      <c r="AK62" s="8"/>
      <c r="AL62" s="268"/>
      <c r="AM62" s="269"/>
      <c r="AN62" s="268"/>
      <c r="AO62" s="269"/>
      <c r="AP62" s="268"/>
      <c r="AQ62" s="269"/>
      <c r="AR62" s="8"/>
      <c r="AS62" s="104"/>
    </row>
    <row r="63" spans="1:45" ht="12.75" customHeight="1">
      <c r="A63" s="103"/>
      <c r="B63" s="8"/>
      <c r="C63" s="268"/>
      <c r="D63" s="269"/>
      <c r="E63" s="268"/>
      <c r="F63" s="269"/>
      <c r="G63" s="268"/>
      <c r="H63" s="269"/>
      <c r="I63" s="8"/>
      <c r="J63" s="8"/>
      <c r="K63" s="268"/>
      <c r="L63" s="269"/>
      <c r="M63" s="268"/>
      <c r="N63" s="269"/>
      <c r="O63" s="268"/>
      <c r="P63" s="269"/>
      <c r="Q63" s="8"/>
      <c r="R63" s="8"/>
      <c r="S63" s="268"/>
      <c r="T63" s="269"/>
      <c r="U63" s="268"/>
      <c r="V63" s="269"/>
      <c r="W63" s="268"/>
      <c r="X63" s="269"/>
      <c r="Y63" s="8"/>
      <c r="Z63" s="9"/>
      <c r="AA63" s="9"/>
      <c r="AB63" s="8"/>
      <c r="AC63" s="8"/>
      <c r="AD63" s="268"/>
      <c r="AE63" s="269"/>
      <c r="AF63" s="268"/>
      <c r="AG63" s="269"/>
      <c r="AH63" s="268"/>
      <c r="AI63" s="269"/>
      <c r="AJ63" s="8"/>
      <c r="AK63" s="8"/>
      <c r="AL63" s="268"/>
      <c r="AM63" s="269"/>
      <c r="AN63" s="268"/>
      <c r="AO63" s="269"/>
      <c r="AP63" s="268"/>
      <c r="AQ63" s="269"/>
      <c r="AR63" s="8"/>
      <c r="AS63" s="104"/>
    </row>
    <row r="64" spans="1:45" ht="12.75" customHeight="1">
      <c r="A64" s="103"/>
      <c r="B64" s="8"/>
      <c r="C64" s="268"/>
      <c r="D64" s="269"/>
      <c r="E64" s="268"/>
      <c r="F64" s="269"/>
      <c r="G64" s="268"/>
      <c r="H64" s="269"/>
      <c r="I64" s="8"/>
      <c r="J64" s="8"/>
      <c r="K64" s="268"/>
      <c r="L64" s="269"/>
      <c r="M64" s="268"/>
      <c r="N64" s="269"/>
      <c r="O64" s="268"/>
      <c r="P64" s="269"/>
      <c r="Q64" s="8"/>
      <c r="R64" s="8"/>
      <c r="S64" s="268"/>
      <c r="T64" s="269"/>
      <c r="U64" s="268"/>
      <c r="V64" s="269"/>
      <c r="W64" s="268"/>
      <c r="X64" s="269"/>
      <c r="Y64" s="8"/>
      <c r="Z64" s="9"/>
      <c r="AA64" s="9"/>
      <c r="AB64" s="8"/>
      <c r="AC64" s="8"/>
      <c r="AD64" s="268"/>
      <c r="AE64" s="269"/>
      <c r="AF64" s="268"/>
      <c r="AG64" s="269"/>
      <c r="AH64" s="268"/>
      <c r="AI64" s="269"/>
      <c r="AJ64" s="8"/>
      <c r="AK64" s="8"/>
      <c r="AL64" s="268"/>
      <c r="AM64" s="269"/>
      <c r="AN64" s="268"/>
      <c r="AO64" s="269"/>
      <c r="AP64" s="268"/>
      <c r="AQ64" s="269"/>
      <c r="AR64" s="8"/>
      <c r="AS64" s="104"/>
    </row>
    <row r="65" spans="1:45" ht="12.75" customHeight="1">
      <c r="A65" s="103"/>
      <c r="B65" s="8"/>
      <c r="C65" s="268"/>
      <c r="D65" s="269"/>
      <c r="E65" s="268"/>
      <c r="F65" s="269"/>
      <c r="G65" s="268"/>
      <c r="H65" s="269"/>
      <c r="I65" s="8"/>
      <c r="J65" s="8"/>
      <c r="K65" s="268"/>
      <c r="L65" s="269"/>
      <c r="M65" s="268"/>
      <c r="N65" s="269"/>
      <c r="O65" s="268"/>
      <c r="P65" s="269"/>
      <c r="Q65" s="8"/>
      <c r="R65" s="8"/>
      <c r="S65" s="268"/>
      <c r="T65" s="269"/>
      <c r="U65" s="268"/>
      <c r="V65" s="269"/>
      <c r="W65" s="268"/>
      <c r="X65" s="269"/>
      <c r="Y65" s="8"/>
      <c r="Z65" s="9"/>
      <c r="AA65" s="9"/>
      <c r="AB65" s="8"/>
      <c r="AC65" s="8"/>
      <c r="AD65" s="268"/>
      <c r="AE65" s="269"/>
      <c r="AF65" s="268"/>
      <c r="AG65" s="269"/>
      <c r="AH65" s="268"/>
      <c r="AI65" s="269"/>
      <c r="AJ65" s="8"/>
      <c r="AK65" s="8"/>
      <c r="AL65" s="268"/>
      <c r="AM65" s="269"/>
      <c r="AN65" s="268"/>
      <c r="AO65" s="269"/>
      <c r="AP65" s="268"/>
      <c r="AQ65" s="269"/>
      <c r="AR65" s="8"/>
      <c r="AS65" s="104"/>
    </row>
    <row r="66" spans="1:45" ht="12.75" customHeight="1">
      <c r="A66" s="103"/>
      <c r="B66" s="8"/>
      <c r="C66" s="268"/>
      <c r="D66" s="269"/>
      <c r="E66" s="268"/>
      <c r="F66" s="269"/>
      <c r="G66" s="268"/>
      <c r="H66" s="269"/>
      <c r="I66" s="8"/>
      <c r="J66" s="8"/>
      <c r="K66" s="268"/>
      <c r="L66" s="269"/>
      <c r="M66" s="268"/>
      <c r="N66" s="269"/>
      <c r="O66" s="268"/>
      <c r="P66" s="269"/>
      <c r="Q66" s="8"/>
      <c r="R66" s="8"/>
      <c r="S66" s="268"/>
      <c r="T66" s="269"/>
      <c r="U66" s="268"/>
      <c r="V66" s="269"/>
      <c r="W66" s="268"/>
      <c r="X66" s="269"/>
      <c r="Y66" s="8"/>
      <c r="Z66" s="9"/>
      <c r="AA66" s="9"/>
      <c r="AB66" s="8"/>
      <c r="AC66" s="8"/>
      <c r="AD66" s="268"/>
      <c r="AE66" s="269"/>
      <c r="AF66" s="268"/>
      <c r="AG66" s="269"/>
      <c r="AH66" s="268"/>
      <c r="AI66" s="269"/>
      <c r="AJ66" s="8"/>
      <c r="AK66" s="8"/>
      <c r="AL66" s="268"/>
      <c r="AM66" s="269"/>
      <c r="AN66" s="268"/>
      <c r="AO66" s="269"/>
      <c r="AP66" s="268"/>
      <c r="AQ66" s="269"/>
      <c r="AR66" s="8"/>
      <c r="AS66" s="104"/>
    </row>
    <row r="67" spans="1:45" ht="12.75" customHeight="1">
      <c r="A67" s="103"/>
      <c r="B67" s="8"/>
      <c r="C67" s="268"/>
      <c r="D67" s="269"/>
      <c r="E67" s="268"/>
      <c r="F67" s="269"/>
      <c r="G67" s="268"/>
      <c r="H67" s="269"/>
      <c r="I67" s="8"/>
      <c r="J67" s="8"/>
      <c r="K67" s="268"/>
      <c r="L67" s="269"/>
      <c r="M67" s="268"/>
      <c r="N67" s="269"/>
      <c r="O67" s="268"/>
      <c r="P67" s="269"/>
      <c r="Q67" s="8"/>
      <c r="R67" s="8"/>
      <c r="S67" s="268"/>
      <c r="T67" s="269"/>
      <c r="U67" s="268"/>
      <c r="V67" s="269"/>
      <c r="W67" s="268"/>
      <c r="X67" s="269"/>
      <c r="Y67" s="8"/>
      <c r="Z67" s="9"/>
      <c r="AA67" s="9"/>
      <c r="AB67" s="8"/>
      <c r="AC67" s="8"/>
      <c r="AD67" s="268"/>
      <c r="AE67" s="269"/>
      <c r="AF67" s="268"/>
      <c r="AG67" s="269"/>
      <c r="AH67" s="268"/>
      <c r="AI67" s="269"/>
      <c r="AJ67" s="8"/>
      <c r="AK67" s="8"/>
      <c r="AL67" s="268"/>
      <c r="AM67" s="269"/>
      <c r="AN67" s="268"/>
      <c r="AO67" s="269"/>
      <c r="AP67" s="268"/>
      <c r="AQ67" s="269"/>
      <c r="AR67" s="8"/>
      <c r="AS67" s="104"/>
    </row>
    <row r="68" spans="1:45" ht="12.75" customHeight="1">
      <c r="A68" s="103"/>
      <c r="B68" s="8"/>
      <c r="C68" s="268"/>
      <c r="D68" s="269"/>
      <c r="E68" s="268"/>
      <c r="F68" s="269"/>
      <c r="G68" s="268"/>
      <c r="H68" s="269"/>
      <c r="I68" s="8"/>
      <c r="J68" s="8"/>
      <c r="K68" s="268"/>
      <c r="L68" s="269"/>
      <c r="M68" s="268"/>
      <c r="N68" s="269"/>
      <c r="O68" s="268"/>
      <c r="P68" s="269"/>
      <c r="Q68" s="8"/>
      <c r="R68" s="8"/>
      <c r="S68" s="268"/>
      <c r="T68" s="269"/>
      <c r="U68" s="268"/>
      <c r="V68" s="269"/>
      <c r="W68" s="268"/>
      <c r="X68" s="269"/>
      <c r="Y68" s="8"/>
      <c r="Z68" s="9"/>
      <c r="AA68" s="9"/>
      <c r="AB68" s="8"/>
      <c r="AC68" s="8"/>
      <c r="AD68" s="268"/>
      <c r="AE68" s="269"/>
      <c r="AF68" s="268"/>
      <c r="AG68" s="269"/>
      <c r="AH68" s="268"/>
      <c r="AI68" s="269"/>
      <c r="AJ68" s="8"/>
      <c r="AK68" s="8"/>
      <c r="AL68" s="268"/>
      <c r="AM68" s="269"/>
      <c r="AN68" s="268"/>
      <c r="AO68" s="269"/>
      <c r="AP68" s="268"/>
      <c r="AQ68" s="269"/>
      <c r="AR68" s="8"/>
      <c r="AS68" s="104"/>
    </row>
    <row r="69" spans="1:45" ht="12.75" customHeight="1">
      <c r="A69" s="103"/>
      <c r="B69" s="8"/>
      <c r="C69" s="268"/>
      <c r="D69" s="269"/>
      <c r="E69" s="268"/>
      <c r="F69" s="269"/>
      <c r="G69" s="268"/>
      <c r="H69" s="269"/>
      <c r="I69" s="8"/>
      <c r="J69" s="8"/>
      <c r="K69" s="268"/>
      <c r="L69" s="269"/>
      <c r="M69" s="268"/>
      <c r="N69" s="269"/>
      <c r="O69" s="268"/>
      <c r="P69" s="269"/>
      <c r="Q69" s="8"/>
      <c r="R69" s="8"/>
      <c r="S69" s="268"/>
      <c r="T69" s="269"/>
      <c r="U69" s="268"/>
      <c r="V69" s="269"/>
      <c r="W69" s="268"/>
      <c r="X69" s="269"/>
      <c r="Y69" s="8"/>
      <c r="Z69" s="9"/>
      <c r="AA69" s="9"/>
      <c r="AB69" s="8"/>
      <c r="AC69" s="8"/>
      <c r="AD69" s="268"/>
      <c r="AE69" s="269"/>
      <c r="AF69" s="268"/>
      <c r="AG69" s="269"/>
      <c r="AH69" s="268"/>
      <c r="AI69" s="269"/>
      <c r="AJ69" s="8"/>
      <c r="AK69" s="8"/>
      <c r="AL69" s="268"/>
      <c r="AM69" s="269"/>
      <c r="AN69" s="268"/>
      <c r="AO69" s="269"/>
      <c r="AP69" s="268"/>
      <c r="AQ69" s="269"/>
      <c r="AR69" s="8"/>
      <c r="AS69" s="104"/>
    </row>
    <row r="70" spans="1:45" ht="12.75" customHeight="1">
      <c r="A70" s="103"/>
      <c r="B70" s="8"/>
      <c r="C70" s="268"/>
      <c r="D70" s="269"/>
      <c r="E70" s="268"/>
      <c r="F70" s="269"/>
      <c r="G70" s="268"/>
      <c r="H70" s="269"/>
      <c r="I70" s="8"/>
      <c r="J70" s="8"/>
      <c r="K70" s="268"/>
      <c r="L70" s="269"/>
      <c r="M70" s="268"/>
      <c r="N70" s="269"/>
      <c r="O70" s="268"/>
      <c r="P70" s="269"/>
      <c r="Q70" s="8"/>
      <c r="R70" s="8"/>
      <c r="S70" s="268"/>
      <c r="T70" s="269"/>
      <c r="U70" s="268"/>
      <c r="V70" s="269"/>
      <c r="W70" s="268"/>
      <c r="X70" s="269"/>
      <c r="Y70" s="8"/>
      <c r="Z70" s="9"/>
      <c r="AA70" s="9"/>
      <c r="AB70" s="8"/>
      <c r="AC70" s="8"/>
      <c r="AD70" s="268"/>
      <c r="AE70" s="269"/>
      <c r="AF70" s="268"/>
      <c r="AG70" s="269"/>
      <c r="AH70" s="268"/>
      <c r="AI70" s="269"/>
      <c r="AJ70" s="8"/>
      <c r="AK70" s="8"/>
      <c r="AL70" s="268"/>
      <c r="AM70" s="269"/>
      <c r="AN70" s="268"/>
      <c r="AO70" s="269"/>
      <c r="AP70" s="268"/>
      <c r="AQ70" s="269"/>
      <c r="AR70" s="8"/>
      <c r="AS70" s="104"/>
    </row>
    <row r="71" spans="1:45" ht="12.75" customHeight="1">
      <c r="A71" s="103"/>
      <c r="B71" s="8"/>
      <c r="C71" s="268"/>
      <c r="D71" s="269"/>
      <c r="E71" s="268"/>
      <c r="F71" s="269"/>
      <c r="G71" s="268"/>
      <c r="H71" s="269"/>
      <c r="I71" s="8"/>
      <c r="J71" s="8"/>
      <c r="K71" s="268"/>
      <c r="L71" s="269"/>
      <c r="M71" s="268"/>
      <c r="N71" s="269"/>
      <c r="O71" s="268"/>
      <c r="P71" s="269"/>
      <c r="Q71" s="8"/>
      <c r="R71" s="8"/>
      <c r="S71" s="268"/>
      <c r="T71" s="269"/>
      <c r="U71" s="268"/>
      <c r="V71" s="269"/>
      <c r="W71" s="268"/>
      <c r="X71" s="269"/>
      <c r="Y71" s="8"/>
      <c r="Z71" s="9"/>
      <c r="AA71" s="9"/>
      <c r="AB71" s="8"/>
      <c r="AC71" s="8"/>
      <c r="AD71" s="268"/>
      <c r="AE71" s="269"/>
      <c r="AF71" s="268"/>
      <c r="AG71" s="269"/>
      <c r="AH71" s="268"/>
      <c r="AI71" s="269"/>
      <c r="AJ71" s="8"/>
      <c r="AK71" s="8"/>
      <c r="AL71" s="268"/>
      <c r="AM71" s="269"/>
      <c r="AN71" s="268"/>
      <c r="AO71" s="269"/>
      <c r="AP71" s="268"/>
      <c r="AQ71" s="269"/>
      <c r="AR71" s="8"/>
      <c r="AS71" s="104"/>
    </row>
    <row r="72" spans="1:45" ht="12.75" customHeight="1">
      <c r="A72" s="103"/>
      <c r="B72" s="8"/>
      <c r="C72" s="268"/>
      <c r="D72" s="269"/>
      <c r="E72" s="268"/>
      <c r="F72" s="269"/>
      <c r="G72" s="268"/>
      <c r="H72" s="269"/>
      <c r="I72" s="8"/>
      <c r="J72" s="8"/>
      <c r="K72" s="268"/>
      <c r="L72" s="269"/>
      <c r="M72" s="268"/>
      <c r="N72" s="269"/>
      <c r="O72" s="268"/>
      <c r="P72" s="269"/>
      <c r="Q72" s="8"/>
      <c r="R72" s="8"/>
      <c r="S72" s="268"/>
      <c r="T72" s="269"/>
      <c r="U72" s="268"/>
      <c r="V72" s="269"/>
      <c r="W72" s="268"/>
      <c r="X72" s="269"/>
      <c r="Y72" s="8"/>
      <c r="Z72" s="9"/>
      <c r="AA72" s="9"/>
      <c r="AB72" s="8"/>
      <c r="AC72" s="8"/>
      <c r="AD72" s="268"/>
      <c r="AE72" s="269"/>
      <c r="AF72" s="268"/>
      <c r="AG72" s="269"/>
      <c r="AH72" s="268"/>
      <c r="AI72" s="269"/>
      <c r="AJ72" s="8"/>
      <c r="AK72" s="8"/>
      <c r="AL72" s="268"/>
      <c r="AM72" s="269"/>
      <c r="AN72" s="268"/>
      <c r="AO72" s="269"/>
      <c r="AP72" s="268"/>
      <c r="AQ72" s="269"/>
      <c r="AR72" s="8"/>
      <c r="AS72" s="104"/>
    </row>
    <row r="73" spans="1:45" ht="12.75" customHeight="1">
      <c r="A73" s="103"/>
      <c r="B73" s="8"/>
      <c r="C73" s="268"/>
      <c r="D73" s="269"/>
      <c r="E73" s="268"/>
      <c r="F73" s="269"/>
      <c r="G73" s="268"/>
      <c r="H73" s="269"/>
      <c r="I73" s="8"/>
      <c r="J73" s="8"/>
      <c r="K73" s="268"/>
      <c r="L73" s="269"/>
      <c r="M73" s="268"/>
      <c r="N73" s="269"/>
      <c r="O73" s="268"/>
      <c r="P73" s="269"/>
      <c r="Q73" s="8"/>
      <c r="R73" s="8"/>
      <c r="S73" s="268"/>
      <c r="T73" s="269"/>
      <c r="U73" s="268"/>
      <c r="V73" s="269"/>
      <c r="W73" s="268"/>
      <c r="X73" s="269"/>
      <c r="Y73" s="8"/>
      <c r="Z73" s="9"/>
      <c r="AA73" s="9"/>
      <c r="AB73" s="8"/>
      <c r="AC73" s="8"/>
      <c r="AD73" s="268"/>
      <c r="AE73" s="269"/>
      <c r="AF73" s="268"/>
      <c r="AG73" s="269"/>
      <c r="AH73" s="268"/>
      <c r="AI73" s="269"/>
      <c r="AJ73" s="8"/>
      <c r="AK73" s="8"/>
      <c r="AL73" s="268"/>
      <c r="AM73" s="269"/>
      <c r="AN73" s="268"/>
      <c r="AO73" s="269"/>
      <c r="AP73" s="268"/>
      <c r="AQ73" s="269"/>
      <c r="AR73" s="8"/>
      <c r="AS73" s="104"/>
    </row>
    <row r="74" spans="1:45" ht="12.75" customHeight="1">
      <c r="A74" s="103"/>
      <c r="B74" s="8"/>
      <c r="C74" s="268"/>
      <c r="D74" s="269"/>
      <c r="E74" s="268"/>
      <c r="F74" s="269"/>
      <c r="G74" s="268"/>
      <c r="H74" s="269"/>
      <c r="I74" s="8"/>
      <c r="J74" s="8"/>
      <c r="K74" s="268"/>
      <c r="L74" s="269"/>
      <c r="M74" s="268"/>
      <c r="N74" s="269"/>
      <c r="O74" s="268"/>
      <c r="P74" s="269"/>
      <c r="Q74" s="8"/>
      <c r="R74" s="8"/>
      <c r="S74" s="268"/>
      <c r="T74" s="269"/>
      <c r="U74" s="268"/>
      <c r="V74" s="269"/>
      <c r="W74" s="268"/>
      <c r="X74" s="269"/>
      <c r="Y74" s="8"/>
      <c r="Z74" s="9"/>
      <c r="AA74" s="9"/>
      <c r="AB74" s="8"/>
      <c r="AC74" s="8"/>
      <c r="AD74" s="268"/>
      <c r="AE74" s="269"/>
      <c r="AF74" s="268"/>
      <c r="AG74" s="269"/>
      <c r="AH74" s="268"/>
      <c r="AI74" s="269"/>
      <c r="AJ74" s="8"/>
      <c r="AK74" s="8"/>
      <c r="AL74" s="268"/>
      <c r="AM74" s="269"/>
      <c r="AN74" s="268"/>
      <c r="AO74" s="269"/>
      <c r="AP74" s="268"/>
      <c r="AQ74" s="269"/>
      <c r="AR74" s="8"/>
      <c r="AS74" s="104"/>
    </row>
    <row r="75" spans="1:45" ht="12.75" customHeight="1">
      <c r="A75" s="103"/>
      <c r="B75" s="8"/>
      <c r="C75" s="268"/>
      <c r="D75" s="269"/>
      <c r="E75" s="268"/>
      <c r="F75" s="269"/>
      <c r="G75" s="268"/>
      <c r="H75" s="269"/>
      <c r="I75" s="8"/>
      <c r="J75" s="8"/>
      <c r="K75" s="268"/>
      <c r="L75" s="269"/>
      <c r="M75" s="268"/>
      <c r="N75" s="269"/>
      <c r="O75" s="268"/>
      <c r="P75" s="269"/>
      <c r="Q75" s="8"/>
      <c r="R75" s="8"/>
      <c r="S75" s="268"/>
      <c r="T75" s="269"/>
      <c r="U75" s="268"/>
      <c r="V75" s="269"/>
      <c r="W75" s="268"/>
      <c r="X75" s="269"/>
      <c r="Y75" s="8"/>
      <c r="Z75" s="9"/>
      <c r="AA75" s="9"/>
      <c r="AB75" s="8"/>
      <c r="AC75" s="8"/>
      <c r="AD75" s="268"/>
      <c r="AE75" s="269"/>
      <c r="AF75" s="268"/>
      <c r="AG75" s="269"/>
      <c r="AH75" s="268"/>
      <c r="AI75" s="269"/>
      <c r="AJ75" s="8"/>
      <c r="AK75" s="8"/>
      <c r="AL75" s="268"/>
      <c r="AM75" s="269"/>
      <c r="AN75" s="268"/>
      <c r="AO75" s="269"/>
      <c r="AP75" s="268"/>
      <c r="AQ75" s="269"/>
      <c r="AR75" s="8"/>
      <c r="AS75" s="104"/>
    </row>
    <row r="76" spans="1:45" ht="12.75" customHeight="1">
      <c r="A76" s="103"/>
      <c r="B76" s="8"/>
      <c r="C76" s="268"/>
      <c r="D76" s="269"/>
      <c r="E76" s="268"/>
      <c r="F76" s="269"/>
      <c r="G76" s="268"/>
      <c r="H76" s="269"/>
      <c r="I76" s="8"/>
      <c r="J76" s="8"/>
      <c r="K76" s="268"/>
      <c r="L76" s="269"/>
      <c r="M76" s="268"/>
      <c r="N76" s="269"/>
      <c r="O76" s="268"/>
      <c r="P76" s="269"/>
      <c r="Q76" s="8"/>
      <c r="R76" s="8"/>
      <c r="S76" s="268"/>
      <c r="T76" s="269"/>
      <c r="U76" s="268"/>
      <c r="V76" s="269"/>
      <c r="W76" s="268"/>
      <c r="X76" s="269"/>
      <c r="Y76" s="8"/>
      <c r="Z76" s="9"/>
      <c r="AA76" s="9"/>
      <c r="AB76" s="8"/>
      <c r="AC76" s="8"/>
      <c r="AD76" s="268"/>
      <c r="AE76" s="269"/>
      <c r="AF76" s="268"/>
      <c r="AG76" s="269"/>
      <c r="AH76" s="268"/>
      <c r="AI76" s="269"/>
      <c r="AJ76" s="8"/>
      <c r="AK76" s="8"/>
      <c r="AL76" s="268"/>
      <c r="AM76" s="269"/>
      <c r="AN76" s="268"/>
      <c r="AO76" s="269"/>
      <c r="AP76" s="268"/>
      <c r="AQ76" s="269"/>
      <c r="AR76" s="8"/>
      <c r="AS76" s="104"/>
    </row>
    <row r="77" spans="1:45" ht="12.75" customHeight="1">
      <c r="A77" s="103"/>
      <c r="B77" s="8"/>
      <c r="C77" s="268"/>
      <c r="D77" s="269"/>
      <c r="E77" s="268"/>
      <c r="F77" s="269"/>
      <c r="G77" s="268"/>
      <c r="H77" s="269"/>
      <c r="I77" s="8"/>
      <c r="J77" s="8"/>
      <c r="K77" s="268"/>
      <c r="L77" s="269"/>
      <c r="M77" s="268"/>
      <c r="N77" s="269"/>
      <c r="O77" s="268"/>
      <c r="P77" s="269"/>
      <c r="Q77" s="8"/>
      <c r="R77" s="8"/>
      <c r="S77" s="268"/>
      <c r="T77" s="269"/>
      <c r="U77" s="268"/>
      <c r="V77" s="269"/>
      <c r="W77" s="268"/>
      <c r="X77" s="269"/>
      <c r="Y77" s="8"/>
      <c r="Z77" s="9"/>
      <c r="AA77" s="9"/>
      <c r="AB77" s="8"/>
      <c r="AC77" s="8"/>
      <c r="AD77" s="268"/>
      <c r="AE77" s="269"/>
      <c r="AF77" s="268"/>
      <c r="AG77" s="269"/>
      <c r="AH77" s="268"/>
      <c r="AI77" s="269"/>
      <c r="AJ77" s="8"/>
      <c r="AK77" s="8"/>
      <c r="AL77" s="268"/>
      <c r="AM77" s="269"/>
      <c r="AN77" s="268"/>
      <c r="AO77" s="269"/>
      <c r="AP77" s="268"/>
      <c r="AQ77" s="269"/>
      <c r="AR77" s="8"/>
      <c r="AS77" s="104"/>
    </row>
    <row r="78" spans="1:45" ht="12.75" customHeight="1">
      <c r="A78" s="103"/>
      <c r="B78" s="8"/>
      <c r="C78" s="268"/>
      <c r="D78" s="269"/>
      <c r="E78" s="268"/>
      <c r="F78" s="269"/>
      <c r="G78" s="268"/>
      <c r="H78" s="269"/>
      <c r="I78" s="8"/>
      <c r="J78" s="8"/>
      <c r="K78" s="268"/>
      <c r="L78" s="269"/>
      <c r="M78" s="268"/>
      <c r="N78" s="269"/>
      <c r="O78" s="268"/>
      <c r="P78" s="269"/>
      <c r="Q78" s="8"/>
      <c r="R78" s="8"/>
      <c r="S78" s="268"/>
      <c r="T78" s="269"/>
      <c r="U78" s="268"/>
      <c r="V78" s="269"/>
      <c r="W78" s="268"/>
      <c r="X78" s="269"/>
      <c r="Y78" s="8"/>
      <c r="Z78" s="9"/>
      <c r="AA78" s="9"/>
      <c r="AB78" s="8"/>
      <c r="AC78" s="8"/>
      <c r="AD78" s="268"/>
      <c r="AE78" s="269"/>
      <c r="AF78" s="268"/>
      <c r="AG78" s="269"/>
      <c r="AH78" s="268"/>
      <c r="AI78" s="269"/>
      <c r="AJ78" s="8"/>
      <c r="AK78" s="8"/>
      <c r="AL78" s="268"/>
      <c r="AM78" s="269"/>
      <c r="AN78" s="268"/>
      <c r="AO78" s="269"/>
      <c r="AP78" s="268"/>
      <c r="AQ78" s="269"/>
      <c r="AR78" s="8"/>
      <c r="AS78" s="104"/>
    </row>
    <row r="79" spans="1:45" ht="12.75">
      <c r="A79" s="103"/>
      <c r="B79" s="8"/>
      <c r="C79" s="268"/>
      <c r="D79" s="269"/>
      <c r="E79" s="268"/>
      <c r="F79" s="269"/>
      <c r="G79" s="268"/>
      <c r="H79" s="269"/>
      <c r="I79" s="8"/>
      <c r="J79" s="8"/>
      <c r="K79" s="268"/>
      <c r="L79" s="269"/>
      <c r="M79" s="268"/>
      <c r="N79" s="269"/>
      <c r="O79" s="268"/>
      <c r="P79" s="269"/>
      <c r="Q79" s="8"/>
      <c r="R79" s="8"/>
      <c r="S79" s="268"/>
      <c r="T79" s="269"/>
      <c r="U79" s="268"/>
      <c r="V79" s="269"/>
      <c r="W79" s="268"/>
      <c r="X79" s="269"/>
      <c r="Y79" s="8"/>
      <c r="Z79" s="9"/>
      <c r="AA79" s="9"/>
      <c r="AB79" s="8"/>
      <c r="AC79" s="8"/>
      <c r="AD79" s="268"/>
      <c r="AE79" s="269"/>
      <c r="AF79" s="268"/>
      <c r="AG79" s="269"/>
      <c r="AH79" s="268"/>
      <c r="AI79" s="269"/>
      <c r="AJ79" s="8"/>
      <c r="AK79" s="8"/>
      <c r="AL79" s="268"/>
      <c r="AM79" s="269"/>
      <c r="AN79" s="268"/>
      <c r="AO79" s="269"/>
      <c r="AP79" s="268"/>
      <c r="AQ79" s="269"/>
      <c r="AR79" s="8"/>
      <c r="AS79" s="104"/>
    </row>
    <row r="80" spans="1:45" ht="12.75">
      <c r="A80" s="103"/>
      <c r="B80" s="8"/>
      <c r="C80" s="268"/>
      <c r="D80" s="269"/>
      <c r="E80" s="268"/>
      <c r="F80" s="269"/>
      <c r="G80" s="268"/>
      <c r="H80" s="269"/>
      <c r="I80" s="8"/>
      <c r="J80" s="8"/>
      <c r="K80" s="268"/>
      <c r="L80" s="269"/>
      <c r="M80" s="268"/>
      <c r="N80" s="269"/>
      <c r="O80" s="268"/>
      <c r="P80" s="269"/>
      <c r="Q80" s="8"/>
      <c r="R80" s="8"/>
      <c r="S80" s="268"/>
      <c r="T80" s="269"/>
      <c r="U80" s="268"/>
      <c r="V80" s="269"/>
      <c r="W80" s="268"/>
      <c r="X80" s="269"/>
      <c r="Y80" s="8"/>
      <c r="Z80" s="9"/>
      <c r="AA80" s="9"/>
      <c r="AB80" s="8"/>
      <c r="AC80" s="8"/>
      <c r="AD80" s="268"/>
      <c r="AE80" s="269"/>
      <c r="AF80" s="268"/>
      <c r="AG80" s="269"/>
      <c r="AH80" s="268"/>
      <c r="AI80" s="269"/>
      <c r="AJ80" s="8"/>
      <c r="AK80" s="8"/>
      <c r="AL80" s="268"/>
      <c r="AM80" s="269"/>
      <c r="AN80" s="268"/>
      <c r="AO80" s="269"/>
      <c r="AP80" s="268"/>
      <c r="AQ80" s="269"/>
      <c r="AR80" s="8"/>
      <c r="AS80" s="116"/>
    </row>
  </sheetData>
  <sheetProtection/>
  <mergeCells count="1045">
    <mergeCell ref="U41:V41"/>
    <mergeCell ref="W41:X41"/>
    <mergeCell ref="E41:F41"/>
    <mergeCell ref="G41:H41"/>
    <mergeCell ref="K41:L41"/>
    <mergeCell ref="M41:N41"/>
    <mergeCell ref="O41:P41"/>
    <mergeCell ref="S41:T41"/>
    <mergeCell ref="AF41:AG41"/>
    <mergeCell ref="AD41:AE41"/>
    <mergeCell ref="AH41:AI41"/>
    <mergeCell ref="AL41:AM41"/>
    <mergeCell ref="AN41:AO41"/>
    <mergeCell ref="AP41:AQ41"/>
    <mergeCell ref="K42:L42"/>
    <mergeCell ref="M42:N42"/>
    <mergeCell ref="O42:P42"/>
    <mergeCell ref="S42:T42"/>
    <mergeCell ref="U42:V42"/>
    <mergeCell ref="W42:X42"/>
    <mergeCell ref="AD42:AE42"/>
    <mergeCell ref="AF42:AG42"/>
    <mergeCell ref="AH42:AI42"/>
    <mergeCell ref="AL42:AM42"/>
    <mergeCell ref="AN42:AO42"/>
    <mergeCell ref="AP42:AQ42"/>
    <mergeCell ref="AD24:AE24"/>
    <mergeCell ref="AF24:AG24"/>
    <mergeCell ref="AH24:AI24"/>
    <mergeCell ref="AL24:AM24"/>
    <mergeCell ref="AN24:AO24"/>
    <mergeCell ref="AP24:AQ24"/>
    <mergeCell ref="K24:L24"/>
    <mergeCell ref="M24:N24"/>
    <mergeCell ref="O24:P24"/>
    <mergeCell ref="S24:T24"/>
    <mergeCell ref="U24:V24"/>
    <mergeCell ref="W24:X24"/>
    <mergeCell ref="K19:L19"/>
    <mergeCell ref="M19:N19"/>
    <mergeCell ref="O19:P19"/>
    <mergeCell ref="S19:T19"/>
    <mergeCell ref="U19:V19"/>
    <mergeCell ref="W19:X19"/>
    <mergeCell ref="AD19:AE19"/>
    <mergeCell ref="AF19:AG19"/>
    <mergeCell ref="AH19:AI19"/>
    <mergeCell ref="AL19:AM19"/>
    <mergeCell ref="AN19:AO19"/>
    <mergeCell ref="AP19:AQ19"/>
    <mergeCell ref="A6:A15"/>
    <mergeCell ref="J6:K6"/>
    <mergeCell ref="L6:O6"/>
    <mergeCell ref="P6:Q6"/>
    <mergeCell ref="R6:S6"/>
    <mergeCell ref="T6:W6"/>
    <mergeCell ref="Q9:Q15"/>
    <mergeCell ref="R9:R15"/>
    <mergeCell ref="S9:S15"/>
    <mergeCell ref="T9:T15"/>
    <mergeCell ref="X6:Y6"/>
    <mergeCell ref="Z6:Z15"/>
    <mergeCell ref="AA6:AB6"/>
    <mergeCell ref="AC6:AD6"/>
    <mergeCell ref="AE6:AH6"/>
    <mergeCell ref="AA9:AA15"/>
    <mergeCell ref="AB9:AB15"/>
    <mergeCell ref="AC9:AC15"/>
    <mergeCell ref="AG9:AG15"/>
    <mergeCell ref="AH9:AH15"/>
    <mergeCell ref="P9:P15"/>
    <mergeCell ref="AI6:AJ6"/>
    <mergeCell ref="AK6:AL6"/>
    <mergeCell ref="AM6:AP6"/>
    <mergeCell ref="AQ6:AR6"/>
    <mergeCell ref="AS6:AS15"/>
    <mergeCell ref="J7:Q8"/>
    <mergeCell ref="R7:Y8"/>
    <mergeCell ref="AA7:AB7"/>
    <mergeCell ref="AC7:AJ8"/>
    <mergeCell ref="J9:J15"/>
    <mergeCell ref="K9:K15"/>
    <mergeCell ref="L9:L15"/>
    <mergeCell ref="M9:M15"/>
    <mergeCell ref="N9:N15"/>
    <mergeCell ref="O9:O15"/>
    <mergeCell ref="U9:U15"/>
    <mergeCell ref="V9:V15"/>
    <mergeCell ref="W9:W15"/>
    <mergeCell ref="X9:X15"/>
    <mergeCell ref="Y9:Y15"/>
    <mergeCell ref="AK7:AR8"/>
    <mergeCell ref="AA8:AB8"/>
    <mergeCell ref="AD9:AD15"/>
    <mergeCell ref="AE9:AE15"/>
    <mergeCell ref="AF9:AF15"/>
    <mergeCell ref="AI9:AI15"/>
    <mergeCell ref="AJ9:AJ15"/>
    <mergeCell ref="AK9:AK15"/>
    <mergeCell ref="AL9:AL15"/>
    <mergeCell ref="AM9:AM15"/>
    <mergeCell ref="AN9:AN15"/>
    <mergeCell ref="AO9:AO15"/>
    <mergeCell ref="AP9:AP15"/>
    <mergeCell ref="AQ9:AQ15"/>
    <mergeCell ref="AR9:AR15"/>
    <mergeCell ref="K16:L16"/>
    <mergeCell ref="M16:N16"/>
    <mergeCell ref="O16:P16"/>
    <mergeCell ref="S16:T16"/>
    <mergeCell ref="U16:V16"/>
    <mergeCell ref="W16:X16"/>
    <mergeCell ref="AD16:AE16"/>
    <mergeCell ref="AF16:AG16"/>
    <mergeCell ref="AH16:AI16"/>
    <mergeCell ref="AL16:AM16"/>
    <mergeCell ref="AN16:AO16"/>
    <mergeCell ref="AP16:AQ16"/>
    <mergeCell ref="K17:L17"/>
    <mergeCell ref="M17:N17"/>
    <mergeCell ref="O17:P17"/>
    <mergeCell ref="S17:T17"/>
    <mergeCell ref="U17:V17"/>
    <mergeCell ref="W17:X17"/>
    <mergeCell ref="AD17:AE17"/>
    <mergeCell ref="AF17:AG17"/>
    <mergeCell ref="AH17:AI17"/>
    <mergeCell ref="AL17:AM17"/>
    <mergeCell ref="AN17:AO17"/>
    <mergeCell ref="AP17:AQ17"/>
    <mergeCell ref="K18:L18"/>
    <mergeCell ref="M18:N18"/>
    <mergeCell ref="O18:P18"/>
    <mergeCell ref="S18:T18"/>
    <mergeCell ref="U18:V18"/>
    <mergeCell ref="W18:X18"/>
    <mergeCell ref="AD18:AE18"/>
    <mergeCell ref="AF18:AG18"/>
    <mergeCell ref="AH18:AI18"/>
    <mergeCell ref="AL18:AM18"/>
    <mergeCell ref="AN18:AO18"/>
    <mergeCell ref="AP18:AQ18"/>
    <mergeCell ref="K20:L20"/>
    <mergeCell ref="M20:N20"/>
    <mergeCell ref="O20:P20"/>
    <mergeCell ref="S20:T20"/>
    <mergeCell ref="U20:V20"/>
    <mergeCell ref="W20:X20"/>
    <mergeCell ref="AD20:AE20"/>
    <mergeCell ref="AF20:AG20"/>
    <mergeCell ref="AH20:AI20"/>
    <mergeCell ref="AL20:AM20"/>
    <mergeCell ref="AN20:AO20"/>
    <mergeCell ref="AP20:AQ20"/>
    <mergeCell ref="K21:L21"/>
    <mergeCell ref="M21:N21"/>
    <mergeCell ref="O21:P21"/>
    <mergeCell ref="S21:T21"/>
    <mergeCell ref="U21:V21"/>
    <mergeCell ref="W21:X21"/>
    <mergeCell ref="AD21:AE21"/>
    <mergeCell ref="AF21:AG21"/>
    <mergeCell ref="AH21:AI21"/>
    <mergeCell ref="AL21:AM21"/>
    <mergeCell ref="AN21:AO21"/>
    <mergeCell ref="AP21:AQ21"/>
    <mergeCell ref="K22:L22"/>
    <mergeCell ref="M22:N22"/>
    <mergeCell ref="O22:P22"/>
    <mergeCell ref="S22:T22"/>
    <mergeCell ref="U22:V22"/>
    <mergeCell ref="W22:X22"/>
    <mergeCell ref="AD22:AE22"/>
    <mergeCell ref="AF22:AG22"/>
    <mergeCell ref="AH22:AI22"/>
    <mergeCell ref="AL22:AM22"/>
    <mergeCell ref="AN22:AO22"/>
    <mergeCell ref="AP22:AQ22"/>
    <mergeCell ref="K23:L23"/>
    <mergeCell ref="M23:N23"/>
    <mergeCell ref="O23:P23"/>
    <mergeCell ref="S23:T23"/>
    <mergeCell ref="U23:V23"/>
    <mergeCell ref="W23:X23"/>
    <mergeCell ref="AD23:AE23"/>
    <mergeCell ref="AF23:AG23"/>
    <mergeCell ref="AH23:AI23"/>
    <mergeCell ref="AL23:AM23"/>
    <mergeCell ref="AN23:AO23"/>
    <mergeCell ref="AP23:AQ23"/>
    <mergeCell ref="K25:L25"/>
    <mergeCell ref="M25:N25"/>
    <mergeCell ref="O25:P25"/>
    <mergeCell ref="S25:T25"/>
    <mergeCell ref="U25:V25"/>
    <mergeCell ref="W25:X25"/>
    <mergeCell ref="AD25:AE25"/>
    <mergeCell ref="AF25:AG25"/>
    <mergeCell ref="AH25:AI25"/>
    <mergeCell ref="AL25:AM25"/>
    <mergeCell ref="AN25:AO25"/>
    <mergeCell ref="AP25:AQ25"/>
    <mergeCell ref="K26:L26"/>
    <mergeCell ref="M26:N26"/>
    <mergeCell ref="O26:P26"/>
    <mergeCell ref="S26:T26"/>
    <mergeCell ref="U26:V26"/>
    <mergeCell ref="W26:X26"/>
    <mergeCell ref="AD26:AE26"/>
    <mergeCell ref="AF26:AG26"/>
    <mergeCell ref="AH26:AI26"/>
    <mergeCell ref="AL26:AM26"/>
    <mergeCell ref="AN26:AO26"/>
    <mergeCell ref="AP26:AQ26"/>
    <mergeCell ref="K27:L27"/>
    <mergeCell ref="M27:N27"/>
    <mergeCell ref="O27:P27"/>
    <mergeCell ref="S27:T27"/>
    <mergeCell ref="U27:V27"/>
    <mergeCell ref="W27:X27"/>
    <mergeCell ref="AD27:AE27"/>
    <mergeCell ref="AF27:AG27"/>
    <mergeCell ref="AH27:AI27"/>
    <mergeCell ref="AL27:AM27"/>
    <mergeCell ref="AN27:AO27"/>
    <mergeCell ref="AP27:AQ27"/>
    <mergeCell ref="K28:L28"/>
    <mergeCell ref="M28:N28"/>
    <mergeCell ref="O28:P28"/>
    <mergeCell ref="S28:T28"/>
    <mergeCell ref="U28:V28"/>
    <mergeCell ref="W28:X28"/>
    <mergeCell ref="AD28:AE28"/>
    <mergeCell ref="AF28:AG28"/>
    <mergeCell ref="AH28:AI28"/>
    <mergeCell ref="AL28:AM28"/>
    <mergeCell ref="AN28:AO28"/>
    <mergeCell ref="AP28:AQ28"/>
    <mergeCell ref="K29:L29"/>
    <mergeCell ref="M29:N29"/>
    <mergeCell ref="O29:P29"/>
    <mergeCell ref="S29:T29"/>
    <mergeCell ref="U29:V29"/>
    <mergeCell ref="W29:X29"/>
    <mergeCell ref="AD29:AE29"/>
    <mergeCell ref="AF29:AG29"/>
    <mergeCell ref="AH29:AI29"/>
    <mergeCell ref="AL29:AM29"/>
    <mergeCell ref="AN29:AO29"/>
    <mergeCell ref="AP29:AQ29"/>
    <mergeCell ref="K30:L30"/>
    <mergeCell ref="M30:N30"/>
    <mergeCell ref="O30:P30"/>
    <mergeCell ref="S30:T30"/>
    <mergeCell ref="U30:V30"/>
    <mergeCell ref="W30:X30"/>
    <mergeCell ref="AD30:AE30"/>
    <mergeCell ref="AF30:AG30"/>
    <mergeCell ref="AH30:AI30"/>
    <mergeCell ref="AL30:AM30"/>
    <mergeCell ref="AN30:AO30"/>
    <mergeCell ref="AP30:AQ30"/>
    <mergeCell ref="K31:L31"/>
    <mergeCell ref="M31:N31"/>
    <mergeCell ref="O31:P31"/>
    <mergeCell ref="S31:T31"/>
    <mergeCell ref="U31:V31"/>
    <mergeCell ref="W31:X31"/>
    <mergeCell ref="AD31:AE31"/>
    <mergeCell ref="AF31:AG31"/>
    <mergeCell ref="AH31:AI31"/>
    <mergeCell ref="AL31:AM31"/>
    <mergeCell ref="AN31:AO31"/>
    <mergeCell ref="AP31:AQ31"/>
    <mergeCell ref="K32:L32"/>
    <mergeCell ref="M32:N32"/>
    <mergeCell ref="O32:P32"/>
    <mergeCell ref="S32:T32"/>
    <mergeCell ref="U32:V32"/>
    <mergeCell ref="W32:X32"/>
    <mergeCell ref="AD32:AE32"/>
    <mergeCell ref="AF32:AG32"/>
    <mergeCell ref="AH32:AI32"/>
    <mergeCell ref="AL32:AM32"/>
    <mergeCell ref="AN32:AO32"/>
    <mergeCell ref="AP32:AQ32"/>
    <mergeCell ref="K33:L33"/>
    <mergeCell ref="M33:N33"/>
    <mergeCell ref="O33:P33"/>
    <mergeCell ref="S33:T33"/>
    <mergeCell ref="U33:V33"/>
    <mergeCell ref="W33:X33"/>
    <mergeCell ref="AD33:AE33"/>
    <mergeCell ref="AF33:AG33"/>
    <mergeCell ref="AH33:AI33"/>
    <mergeCell ref="AL33:AM33"/>
    <mergeCell ref="AN33:AO33"/>
    <mergeCell ref="AP33:AQ33"/>
    <mergeCell ref="K34:L34"/>
    <mergeCell ref="M34:N34"/>
    <mergeCell ref="O34:P34"/>
    <mergeCell ref="S34:T34"/>
    <mergeCell ref="U34:V34"/>
    <mergeCell ref="W34:X34"/>
    <mergeCell ref="AD34:AE34"/>
    <mergeCell ref="AF34:AG34"/>
    <mergeCell ref="AH34:AI34"/>
    <mergeCell ref="AL34:AM34"/>
    <mergeCell ref="AN34:AO34"/>
    <mergeCell ref="AP34:AQ34"/>
    <mergeCell ref="K35:L35"/>
    <mergeCell ref="M35:N35"/>
    <mergeCell ref="O35:P35"/>
    <mergeCell ref="S35:T35"/>
    <mergeCell ref="U35:V35"/>
    <mergeCell ref="W35:X35"/>
    <mergeCell ref="AD35:AE35"/>
    <mergeCell ref="AF35:AG35"/>
    <mergeCell ref="AH35:AI35"/>
    <mergeCell ref="AL35:AM35"/>
    <mergeCell ref="AN35:AO35"/>
    <mergeCell ref="AP35:AQ35"/>
    <mergeCell ref="K36:L36"/>
    <mergeCell ref="M36:N36"/>
    <mergeCell ref="O36:P36"/>
    <mergeCell ref="S36:T36"/>
    <mergeCell ref="U36:V36"/>
    <mergeCell ref="W36:X36"/>
    <mergeCell ref="AD36:AE36"/>
    <mergeCell ref="AF36:AG36"/>
    <mergeCell ref="AH36:AI36"/>
    <mergeCell ref="AL36:AM36"/>
    <mergeCell ref="AN36:AO36"/>
    <mergeCell ref="AP36:AQ36"/>
    <mergeCell ref="K37:L37"/>
    <mergeCell ref="M37:N37"/>
    <mergeCell ref="O37:P37"/>
    <mergeCell ref="S37:T37"/>
    <mergeCell ref="U37:V37"/>
    <mergeCell ref="W37:X37"/>
    <mergeCell ref="AD37:AE37"/>
    <mergeCell ref="AF37:AG37"/>
    <mergeCell ref="AH37:AI37"/>
    <mergeCell ref="AL37:AM37"/>
    <mergeCell ref="AN37:AO37"/>
    <mergeCell ref="AP37:AQ37"/>
    <mergeCell ref="K38:L38"/>
    <mergeCell ref="M38:N38"/>
    <mergeCell ref="O38:P38"/>
    <mergeCell ref="S38:T38"/>
    <mergeCell ref="U38:V38"/>
    <mergeCell ref="W38:X38"/>
    <mergeCell ref="AD38:AE38"/>
    <mergeCell ref="AF38:AG38"/>
    <mergeCell ref="AH38:AI38"/>
    <mergeCell ref="AL38:AM38"/>
    <mergeCell ref="AN38:AO38"/>
    <mergeCell ref="AP38:AQ38"/>
    <mergeCell ref="K39:L39"/>
    <mergeCell ref="M39:N39"/>
    <mergeCell ref="O39:P39"/>
    <mergeCell ref="S39:T39"/>
    <mergeCell ref="U39:V39"/>
    <mergeCell ref="W39:X39"/>
    <mergeCell ref="AD39:AE39"/>
    <mergeCell ref="AF39:AG39"/>
    <mergeCell ref="AH39:AI39"/>
    <mergeCell ref="AL39:AM39"/>
    <mergeCell ref="AN39:AO39"/>
    <mergeCell ref="AP39:AQ39"/>
    <mergeCell ref="K40:L40"/>
    <mergeCell ref="M40:N40"/>
    <mergeCell ref="O40:P40"/>
    <mergeCell ref="S40:T40"/>
    <mergeCell ref="U40:V40"/>
    <mergeCell ref="W40:X40"/>
    <mergeCell ref="AD40:AE40"/>
    <mergeCell ref="AF40:AG40"/>
    <mergeCell ref="AH40:AI40"/>
    <mergeCell ref="AL40:AM40"/>
    <mergeCell ref="AN40:AO40"/>
    <mergeCell ref="AP40:AQ40"/>
    <mergeCell ref="K43:L43"/>
    <mergeCell ref="M43:N43"/>
    <mergeCell ref="O43:P43"/>
    <mergeCell ref="S43:T43"/>
    <mergeCell ref="U43:V43"/>
    <mergeCell ref="W43:X43"/>
    <mergeCell ref="AD43:AE43"/>
    <mergeCell ref="AF43:AG43"/>
    <mergeCell ref="AH43:AI43"/>
    <mergeCell ref="AL43:AM43"/>
    <mergeCell ref="AN43:AO43"/>
    <mergeCell ref="AP43:AQ43"/>
    <mergeCell ref="K44:L44"/>
    <mergeCell ref="M44:N44"/>
    <mergeCell ref="O44:P44"/>
    <mergeCell ref="S44:T44"/>
    <mergeCell ref="U44:V44"/>
    <mergeCell ref="W44:X44"/>
    <mergeCell ref="AD44:AE44"/>
    <mergeCell ref="AF44:AG44"/>
    <mergeCell ref="AH44:AI44"/>
    <mergeCell ref="AL44:AM44"/>
    <mergeCell ref="AN44:AO44"/>
    <mergeCell ref="AP44:AQ44"/>
    <mergeCell ref="K45:L45"/>
    <mergeCell ref="M45:N45"/>
    <mergeCell ref="O45:P45"/>
    <mergeCell ref="S45:T45"/>
    <mergeCell ref="U45:V45"/>
    <mergeCell ref="W45:X45"/>
    <mergeCell ref="AD45:AE45"/>
    <mergeCell ref="AF45:AG45"/>
    <mergeCell ref="AH45:AI45"/>
    <mergeCell ref="AL45:AM45"/>
    <mergeCell ref="AN45:AO45"/>
    <mergeCell ref="AP45:AQ45"/>
    <mergeCell ref="K46:L46"/>
    <mergeCell ref="M46:N46"/>
    <mergeCell ref="O46:P46"/>
    <mergeCell ref="S46:T46"/>
    <mergeCell ref="U46:V46"/>
    <mergeCell ref="W46:X46"/>
    <mergeCell ref="AD46:AE46"/>
    <mergeCell ref="AF46:AG46"/>
    <mergeCell ref="AH46:AI46"/>
    <mergeCell ref="AL46:AM46"/>
    <mergeCell ref="AN46:AO46"/>
    <mergeCell ref="AP46:AQ46"/>
    <mergeCell ref="K47:L47"/>
    <mergeCell ref="M47:N47"/>
    <mergeCell ref="O47:P47"/>
    <mergeCell ref="S47:T47"/>
    <mergeCell ref="U47:V47"/>
    <mergeCell ref="W47:X47"/>
    <mergeCell ref="AD47:AE47"/>
    <mergeCell ref="AF47:AG47"/>
    <mergeCell ref="AH47:AI47"/>
    <mergeCell ref="AL47:AM47"/>
    <mergeCell ref="AN47:AO47"/>
    <mergeCell ref="AP47:AQ47"/>
    <mergeCell ref="K48:L48"/>
    <mergeCell ref="M48:N48"/>
    <mergeCell ref="O48:P48"/>
    <mergeCell ref="S48:T48"/>
    <mergeCell ref="U48:V48"/>
    <mergeCell ref="W48:X48"/>
    <mergeCell ref="AD48:AE48"/>
    <mergeCell ref="AF48:AG48"/>
    <mergeCell ref="AH48:AI48"/>
    <mergeCell ref="AL48:AM48"/>
    <mergeCell ref="AN48:AO48"/>
    <mergeCell ref="AP48:AQ48"/>
    <mergeCell ref="K49:L49"/>
    <mergeCell ref="M49:N49"/>
    <mergeCell ref="O49:P49"/>
    <mergeCell ref="S49:T49"/>
    <mergeCell ref="U49:V49"/>
    <mergeCell ref="W49:X49"/>
    <mergeCell ref="AD49:AE49"/>
    <mergeCell ref="AF49:AG49"/>
    <mergeCell ref="AH49:AI49"/>
    <mergeCell ref="AL49:AM49"/>
    <mergeCell ref="AN49:AO49"/>
    <mergeCell ref="AP49:AQ49"/>
    <mergeCell ref="K50:L50"/>
    <mergeCell ref="M50:N50"/>
    <mergeCell ref="O50:P50"/>
    <mergeCell ref="S50:T50"/>
    <mergeCell ref="U50:V50"/>
    <mergeCell ref="W50:X50"/>
    <mergeCell ref="AD50:AE50"/>
    <mergeCell ref="AF50:AG50"/>
    <mergeCell ref="AH50:AI50"/>
    <mergeCell ref="AL50:AM50"/>
    <mergeCell ref="AN50:AO50"/>
    <mergeCell ref="AP50:AQ50"/>
    <mergeCell ref="K51:L51"/>
    <mergeCell ref="M51:N51"/>
    <mergeCell ref="O51:P51"/>
    <mergeCell ref="S51:T51"/>
    <mergeCell ref="U51:V51"/>
    <mergeCell ref="W51:X51"/>
    <mergeCell ref="AD51:AE51"/>
    <mergeCell ref="AF51:AG51"/>
    <mergeCell ref="AH51:AI51"/>
    <mergeCell ref="AL51:AM51"/>
    <mergeCell ref="AN51:AO51"/>
    <mergeCell ref="AP51:AQ51"/>
    <mergeCell ref="K52:L52"/>
    <mergeCell ref="M52:N52"/>
    <mergeCell ref="O52:P52"/>
    <mergeCell ref="S52:T52"/>
    <mergeCell ref="U52:V52"/>
    <mergeCell ref="W52:X52"/>
    <mergeCell ref="AD52:AE52"/>
    <mergeCell ref="AF52:AG52"/>
    <mergeCell ref="AH52:AI52"/>
    <mergeCell ref="AL52:AM52"/>
    <mergeCell ref="AN52:AO52"/>
    <mergeCell ref="AP52:AQ52"/>
    <mergeCell ref="K53:L53"/>
    <mergeCell ref="M53:N53"/>
    <mergeCell ref="O53:P53"/>
    <mergeCell ref="S53:T53"/>
    <mergeCell ref="U53:V53"/>
    <mergeCell ref="W53:X53"/>
    <mergeCell ref="AD53:AE53"/>
    <mergeCell ref="AF53:AG53"/>
    <mergeCell ref="AH53:AI53"/>
    <mergeCell ref="AL53:AM53"/>
    <mergeCell ref="AN53:AO53"/>
    <mergeCell ref="AP53:AQ53"/>
    <mergeCell ref="K54:L54"/>
    <mergeCell ref="M54:N54"/>
    <mergeCell ref="O54:P54"/>
    <mergeCell ref="S54:T54"/>
    <mergeCell ref="U54:V54"/>
    <mergeCell ref="W54:X54"/>
    <mergeCell ref="AD54:AE54"/>
    <mergeCell ref="AF54:AG54"/>
    <mergeCell ref="AH54:AI54"/>
    <mergeCell ref="AL54:AM54"/>
    <mergeCell ref="AN54:AO54"/>
    <mergeCell ref="AP54:AQ54"/>
    <mergeCell ref="K55:L55"/>
    <mergeCell ref="M55:N55"/>
    <mergeCell ref="O55:P55"/>
    <mergeCell ref="S55:T55"/>
    <mergeCell ref="U55:V55"/>
    <mergeCell ref="W55:X55"/>
    <mergeCell ref="AD55:AE55"/>
    <mergeCell ref="AF55:AG55"/>
    <mergeCell ref="AH55:AI55"/>
    <mergeCell ref="AL55:AM55"/>
    <mergeCell ref="AN55:AO55"/>
    <mergeCell ref="AP55:AQ55"/>
    <mergeCell ref="K56:L56"/>
    <mergeCell ref="M56:N56"/>
    <mergeCell ref="O56:P56"/>
    <mergeCell ref="S56:T56"/>
    <mergeCell ref="U56:V56"/>
    <mergeCell ref="W56:X56"/>
    <mergeCell ref="AD56:AE56"/>
    <mergeCell ref="AF56:AG56"/>
    <mergeCell ref="AH56:AI56"/>
    <mergeCell ref="AL56:AM56"/>
    <mergeCell ref="AN56:AO56"/>
    <mergeCell ref="AP56:AQ56"/>
    <mergeCell ref="K57:L57"/>
    <mergeCell ref="M57:N57"/>
    <mergeCell ref="O57:P57"/>
    <mergeCell ref="S57:T57"/>
    <mergeCell ref="U57:V57"/>
    <mergeCell ref="W57:X57"/>
    <mergeCell ref="AD57:AE57"/>
    <mergeCell ref="AF57:AG57"/>
    <mergeCell ref="AH57:AI57"/>
    <mergeCell ref="AL57:AM57"/>
    <mergeCell ref="AN57:AO57"/>
    <mergeCell ref="AP57:AQ57"/>
    <mergeCell ref="K58:L58"/>
    <mergeCell ref="M58:N58"/>
    <mergeCell ref="O58:P58"/>
    <mergeCell ref="S58:T58"/>
    <mergeCell ref="U58:V58"/>
    <mergeCell ref="W58:X58"/>
    <mergeCell ref="AD58:AE58"/>
    <mergeCell ref="AF58:AG58"/>
    <mergeCell ref="AH58:AI58"/>
    <mergeCell ref="AL58:AM58"/>
    <mergeCell ref="AN58:AO58"/>
    <mergeCell ref="AP58:AQ58"/>
    <mergeCell ref="K59:L59"/>
    <mergeCell ref="M59:N59"/>
    <mergeCell ref="O59:P59"/>
    <mergeCell ref="S59:T59"/>
    <mergeCell ref="U59:V59"/>
    <mergeCell ref="W59:X59"/>
    <mergeCell ref="AD59:AE59"/>
    <mergeCell ref="AF59:AG59"/>
    <mergeCell ref="AH59:AI59"/>
    <mergeCell ref="AL59:AM59"/>
    <mergeCell ref="AN59:AO59"/>
    <mergeCell ref="AP59:AQ59"/>
    <mergeCell ref="K60:L60"/>
    <mergeCell ref="M60:N60"/>
    <mergeCell ref="O60:P60"/>
    <mergeCell ref="S60:T60"/>
    <mergeCell ref="U60:V60"/>
    <mergeCell ref="W60:X60"/>
    <mergeCell ref="AD60:AE60"/>
    <mergeCell ref="AF60:AG60"/>
    <mergeCell ref="AH60:AI60"/>
    <mergeCell ref="AL60:AM60"/>
    <mergeCell ref="AN60:AO60"/>
    <mergeCell ref="AP60:AQ60"/>
    <mergeCell ref="K61:L61"/>
    <mergeCell ref="M61:N61"/>
    <mergeCell ref="O61:P61"/>
    <mergeCell ref="S61:T61"/>
    <mergeCell ref="U61:V61"/>
    <mergeCell ref="W61:X61"/>
    <mergeCell ref="AD61:AE61"/>
    <mergeCell ref="AF61:AG61"/>
    <mergeCell ref="AH61:AI61"/>
    <mergeCell ref="AL61:AM61"/>
    <mergeCell ref="AN61:AO61"/>
    <mergeCell ref="AP61:AQ61"/>
    <mergeCell ref="K62:L62"/>
    <mergeCell ref="M62:N62"/>
    <mergeCell ref="O62:P62"/>
    <mergeCell ref="S62:T62"/>
    <mergeCell ref="U62:V62"/>
    <mergeCell ref="W62:X62"/>
    <mergeCell ref="AD62:AE62"/>
    <mergeCell ref="AF62:AG62"/>
    <mergeCell ref="AH62:AI62"/>
    <mergeCell ref="AL62:AM62"/>
    <mergeCell ref="AN62:AO62"/>
    <mergeCell ref="AP62:AQ62"/>
    <mergeCell ref="K63:L63"/>
    <mergeCell ref="M63:N63"/>
    <mergeCell ref="O63:P63"/>
    <mergeCell ref="S63:T63"/>
    <mergeCell ref="U63:V63"/>
    <mergeCell ref="W63:X63"/>
    <mergeCell ref="AD63:AE63"/>
    <mergeCell ref="AF63:AG63"/>
    <mergeCell ref="AH63:AI63"/>
    <mergeCell ref="AL63:AM63"/>
    <mergeCell ref="AN63:AO63"/>
    <mergeCell ref="AP63:AQ63"/>
    <mergeCell ref="K64:L64"/>
    <mergeCell ref="M64:N64"/>
    <mergeCell ref="O64:P64"/>
    <mergeCell ref="S64:T64"/>
    <mergeCell ref="U64:V64"/>
    <mergeCell ref="W64:X64"/>
    <mergeCell ref="AD64:AE64"/>
    <mergeCell ref="AF64:AG64"/>
    <mergeCell ref="AH64:AI64"/>
    <mergeCell ref="AL64:AM64"/>
    <mergeCell ref="AN64:AO64"/>
    <mergeCell ref="AP64:AQ64"/>
    <mergeCell ref="K65:L65"/>
    <mergeCell ref="M65:N65"/>
    <mergeCell ref="O65:P65"/>
    <mergeCell ref="S65:T65"/>
    <mergeCell ref="U65:V65"/>
    <mergeCell ref="W65:X65"/>
    <mergeCell ref="AD65:AE65"/>
    <mergeCell ref="AF65:AG65"/>
    <mergeCell ref="AH65:AI65"/>
    <mergeCell ref="AL65:AM65"/>
    <mergeCell ref="AN65:AO65"/>
    <mergeCell ref="AP65:AQ65"/>
    <mergeCell ref="K66:L66"/>
    <mergeCell ref="M66:N66"/>
    <mergeCell ref="O66:P66"/>
    <mergeCell ref="S66:T66"/>
    <mergeCell ref="U66:V66"/>
    <mergeCell ref="W66:X66"/>
    <mergeCell ref="AD66:AE66"/>
    <mergeCell ref="AF66:AG66"/>
    <mergeCell ref="AH66:AI66"/>
    <mergeCell ref="AL66:AM66"/>
    <mergeCell ref="AN66:AO66"/>
    <mergeCell ref="AP66:AQ66"/>
    <mergeCell ref="K67:L67"/>
    <mergeCell ref="M67:N67"/>
    <mergeCell ref="O67:P67"/>
    <mergeCell ref="S67:T67"/>
    <mergeCell ref="U67:V67"/>
    <mergeCell ref="W67:X67"/>
    <mergeCell ref="AD67:AE67"/>
    <mergeCell ref="AF67:AG67"/>
    <mergeCell ref="AH67:AI67"/>
    <mergeCell ref="AL67:AM67"/>
    <mergeCell ref="AN67:AO67"/>
    <mergeCell ref="AP67:AQ67"/>
    <mergeCell ref="K68:L68"/>
    <mergeCell ref="M68:N68"/>
    <mergeCell ref="O68:P68"/>
    <mergeCell ref="S68:T68"/>
    <mergeCell ref="U68:V68"/>
    <mergeCell ref="W68:X68"/>
    <mergeCell ref="AD68:AE68"/>
    <mergeCell ref="AF68:AG68"/>
    <mergeCell ref="AH68:AI68"/>
    <mergeCell ref="AL68:AM68"/>
    <mergeCell ref="AN68:AO68"/>
    <mergeCell ref="AP68:AQ68"/>
    <mergeCell ref="K69:L69"/>
    <mergeCell ref="M69:N69"/>
    <mergeCell ref="O69:P69"/>
    <mergeCell ref="S69:T69"/>
    <mergeCell ref="U69:V69"/>
    <mergeCell ref="W69:X69"/>
    <mergeCell ref="AD69:AE69"/>
    <mergeCell ref="AF69:AG69"/>
    <mergeCell ref="AH69:AI69"/>
    <mergeCell ref="AL69:AM69"/>
    <mergeCell ref="AN69:AO69"/>
    <mergeCell ref="AP69:AQ69"/>
    <mergeCell ref="K70:L70"/>
    <mergeCell ref="M70:N70"/>
    <mergeCell ref="O70:P70"/>
    <mergeCell ref="S70:T70"/>
    <mergeCell ref="U70:V70"/>
    <mergeCell ref="W70:X70"/>
    <mergeCell ref="AD70:AE70"/>
    <mergeCell ref="AF70:AG70"/>
    <mergeCell ref="AH70:AI70"/>
    <mergeCell ref="AL70:AM70"/>
    <mergeCell ref="AN70:AO70"/>
    <mergeCell ref="AP70:AQ70"/>
    <mergeCell ref="K71:L71"/>
    <mergeCell ref="M71:N71"/>
    <mergeCell ref="O71:P71"/>
    <mergeCell ref="S71:T71"/>
    <mergeCell ref="U71:V71"/>
    <mergeCell ref="W71:X71"/>
    <mergeCell ref="AD71:AE71"/>
    <mergeCell ref="AF71:AG71"/>
    <mergeCell ref="AH71:AI71"/>
    <mergeCell ref="AL71:AM71"/>
    <mergeCell ref="AN71:AO71"/>
    <mergeCell ref="AP71:AQ71"/>
    <mergeCell ref="K72:L72"/>
    <mergeCell ref="M72:N72"/>
    <mergeCell ref="O72:P72"/>
    <mergeCell ref="S72:T72"/>
    <mergeCell ref="U72:V72"/>
    <mergeCell ref="W72:X72"/>
    <mergeCell ref="AD72:AE72"/>
    <mergeCell ref="AF72:AG72"/>
    <mergeCell ref="AH72:AI72"/>
    <mergeCell ref="AL72:AM72"/>
    <mergeCell ref="AN72:AO72"/>
    <mergeCell ref="AP72:AQ72"/>
    <mergeCell ref="K73:L73"/>
    <mergeCell ref="M73:N73"/>
    <mergeCell ref="O73:P73"/>
    <mergeCell ref="S73:T73"/>
    <mergeCell ref="U73:V73"/>
    <mergeCell ref="W73:X73"/>
    <mergeCell ref="AD73:AE73"/>
    <mergeCell ref="AF73:AG73"/>
    <mergeCell ref="AH73:AI73"/>
    <mergeCell ref="AL73:AM73"/>
    <mergeCell ref="AN73:AO73"/>
    <mergeCell ref="AP73:AQ73"/>
    <mergeCell ref="K74:L74"/>
    <mergeCell ref="M74:N74"/>
    <mergeCell ref="O74:P74"/>
    <mergeCell ref="S74:T74"/>
    <mergeCell ref="U74:V74"/>
    <mergeCell ref="W74:X74"/>
    <mergeCell ref="AD74:AE74"/>
    <mergeCell ref="AF74:AG74"/>
    <mergeCell ref="AH74:AI74"/>
    <mergeCell ref="AL74:AM74"/>
    <mergeCell ref="AN74:AO74"/>
    <mergeCell ref="AP74:AQ74"/>
    <mergeCell ref="K75:L75"/>
    <mergeCell ref="M75:N75"/>
    <mergeCell ref="O75:P75"/>
    <mergeCell ref="S75:T75"/>
    <mergeCell ref="U75:V75"/>
    <mergeCell ref="W75:X75"/>
    <mergeCell ref="AD75:AE75"/>
    <mergeCell ref="AF75:AG75"/>
    <mergeCell ref="AH75:AI75"/>
    <mergeCell ref="AL75:AM75"/>
    <mergeCell ref="AN75:AO75"/>
    <mergeCell ref="AP75:AQ75"/>
    <mergeCell ref="K76:L76"/>
    <mergeCell ref="M76:N76"/>
    <mergeCell ref="O76:P76"/>
    <mergeCell ref="S76:T76"/>
    <mergeCell ref="U76:V76"/>
    <mergeCell ref="W76:X76"/>
    <mergeCell ref="AD76:AE76"/>
    <mergeCell ref="AF76:AG76"/>
    <mergeCell ref="AH76:AI76"/>
    <mergeCell ref="AL76:AM76"/>
    <mergeCell ref="AN76:AO76"/>
    <mergeCell ref="AP76:AQ76"/>
    <mergeCell ref="AH77:AI77"/>
    <mergeCell ref="AL77:AM77"/>
    <mergeCell ref="AN77:AO77"/>
    <mergeCell ref="AP77:AQ77"/>
    <mergeCell ref="K77:L77"/>
    <mergeCell ref="M77:N77"/>
    <mergeCell ref="O77:P77"/>
    <mergeCell ref="S77:T77"/>
    <mergeCell ref="U77:V77"/>
    <mergeCell ref="W77:X77"/>
    <mergeCell ref="O78:P78"/>
    <mergeCell ref="S78:T78"/>
    <mergeCell ref="U78:V78"/>
    <mergeCell ref="W78:X78"/>
    <mergeCell ref="AD77:AE77"/>
    <mergeCell ref="AF77:AG77"/>
    <mergeCell ref="AF78:AG78"/>
    <mergeCell ref="AH78:AI78"/>
    <mergeCell ref="AL78:AM78"/>
    <mergeCell ref="AN78:AO78"/>
    <mergeCell ref="AD80:AE80"/>
    <mergeCell ref="AF80:AG80"/>
    <mergeCell ref="AH80:AI80"/>
    <mergeCell ref="AL80:AM80"/>
    <mergeCell ref="AN80:AO80"/>
    <mergeCell ref="AP78:AQ78"/>
    <mergeCell ref="K79:L79"/>
    <mergeCell ref="M79:N79"/>
    <mergeCell ref="O79:P79"/>
    <mergeCell ref="S79:T79"/>
    <mergeCell ref="U79:V79"/>
    <mergeCell ref="W79:X79"/>
    <mergeCell ref="AD79:AE79"/>
    <mergeCell ref="AF79:AG79"/>
    <mergeCell ref="AD78:AE78"/>
    <mergeCell ref="R3:Y4"/>
    <mergeCell ref="Z3:AC4"/>
    <mergeCell ref="K80:L80"/>
    <mergeCell ref="M80:N80"/>
    <mergeCell ref="O80:P80"/>
    <mergeCell ref="S80:T80"/>
    <mergeCell ref="U80:V80"/>
    <mergeCell ref="W80:X80"/>
    <mergeCell ref="K78:L78"/>
    <mergeCell ref="M78:N78"/>
    <mergeCell ref="C80:D80"/>
    <mergeCell ref="E80:F80"/>
    <mergeCell ref="G80:H80"/>
    <mergeCell ref="AP80:AQ80"/>
    <mergeCell ref="AL79:AM79"/>
    <mergeCell ref="AN79:AO79"/>
    <mergeCell ref="AP79:AQ79"/>
    <mergeCell ref="AH79:AI79"/>
    <mergeCell ref="C78:D78"/>
    <mergeCell ref="E78:F78"/>
    <mergeCell ref="G78:H78"/>
    <mergeCell ref="C79:D79"/>
    <mergeCell ref="E79:F79"/>
    <mergeCell ref="G79:H79"/>
    <mergeCell ref="C76:D76"/>
    <mergeCell ref="E76:F76"/>
    <mergeCell ref="G76:H76"/>
    <mergeCell ref="C77:D77"/>
    <mergeCell ref="E77:F77"/>
    <mergeCell ref="G77:H77"/>
    <mergeCell ref="C74:D74"/>
    <mergeCell ref="E74:F74"/>
    <mergeCell ref="G74:H74"/>
    <mergeCell ref="C75:D75"/>
    <mergeCell ref="E75:F75"/>
    <mergeCell ref="G75:H75"/>
    <mergeCell ref="C72:D72"/>
    <mergeCell ref="E72:F72"/>
    <mergeCell ref="G72:H72"/>
    <mergeCell ref="C73:D73"/>
    <mergeCell ref="E73:F73"/>
    <mergeCell ref="G73:H73"/>
    <mergeCell ref="C70:D70"/>
    <mergeCell ref="E70:F70"/>
    <mergeCell ref="G70:H70"/>
    <mergeCell ref="C71:D71"/>
    <mergeCell ref="E71:F71"/>
    <mergeCell ref="G71:H71"/>
    <mergeCell ref="C68:D68"/>
    <mergeCell ref="E68:F68"/>
    <mergeCell ref="G68:H68"/>
    <mergeCell ref="C69:D69"/>
    <mergeCell ref="E69:F69"/>
    <mergeCell ref="G69:H69"/>
    <mergeCell ref="C66:D66"/>
    <mergeCell ref="E66:F66"/>
    <mergeCell ref="G66:H66"/>
    <mergeCell ref="C67:D67"/>
    <mergeCell ref="E67:F67"/>
    <mergeCell ref="G67:H67"/>
    <mergeCell ref="C64:D64"/>
    <mergeCell ref="E64:F64"/>
    <mergeCell ref="G64:H64"/>
    <mergeCell ref="C65:D65"/>
    <mergeCell ref="E65:F65"/>
    <mergeCell ref="G65:H65"/>
    <mergeCell ref="C62:D62"/>
    <mergeCell ref="E62:F62"/>
    <mergeCell ref="G62:H62"/>
    <mergeCell ref="C63:D63"/>
    <mergeCell ref="E63:F63"/>
    <mergeCell ref="G63:H63"/>
    <mergeCell ref="C60:D60"/>
    <mergeCell ref="E60:F60"/>
    <mergeCell ref="G60:H60"/>
    <mergeCell ref="C61:D61"/>
    <mergeCell ref="E61:F61"/>
    <mergeCell ref="G61:H61"/>
    <mergeCell ref="C58:D58"/>
    <mergeCell ref="E58:F58"/>
    <mergeCell ref="G58:H58"/>
    <mergeCell ref="C59:D59"/>
    <mergeCell ref="E59:F59"/>
    <mergeCell ref="G59:H59"/>
    <mergeCell ref="C56:D56"/>
    <mergeCell ref="E56:F56"/>
    <mergeCell ref="G56:H56"/>
    <mergeCell ref="C57:D57"/>
    <mergeCell ref="E57:F57"/>
    <mergeCell ref="G57:H57"/>
    <mergeCell ref="C54:D54"/>
    <mergeCell ref="E54:F54"/>
    <mergeCell ref="G54:H54"/>
    <mergeCell ref="C55:D55"/>
    <mergeCell ref="E55:F55"/>
    <mergeCell ref="G55:H55"/>
    <mergeCell ref="C52:D52"/>
    <mergeCell ref="E52:F52"/>
    <mergeCell ref="G52:H52"/>
    <mergeCell ref="C53:D53"/>
    <mergeCell ref="E53:F53"/>
    <mergeCell ref="G53:H53"/>
    <mergeCell ref="C50:D50"/>
    <mergeCell ref="E50:F50"/>
    <mergeCell ref="G50:H50"/>
    <mergeCell ref="C51:D51"/>
    <mergeCell ref="E51:F51"/>
    <mergeCell ref="G51:H51"/>
    <mergeCell ref="C48:D48"/>
    <mergeCell ref="E48:F48"/>
    <mergeCell ref="G48:H48"/>
    <mergeCell ref="C49:D49"/>
    <mergeCell ref="E49:F49"/>
    <mergeCell ref="G49:H49"/>
    <mergeCell ref="C46:D46"/>
    <mergeCell ref="E46:F46"/>
    <mergeCell ref="G46:H46"/>
    <mergeCell ref="C47:D47"/>
    <mergeCell ref="E47:F47"/>
    <mergeCell ref="G47:H47"/>
    <mergeCell ref="C44:D44"/>
    <mergeCell ref="E44:F44"/>
    <mergeCell ref="G44:H44"/>
    <mergeCell ref="C45:D45"/>
    <mergeCell ref="E45:F45"/>
    <mergeCell ref="G45:H45"/>
    <mergeCell ref="C40:D40"/>
    <mergeCell ref="E40:F40"/>
    <mergeCell ref="G40:H40"/>
    <mergeCell ref="C43:D43"/>
    <mergeCell ref="E43:F43"/>
    <mergeCell ref="G43:H43"/>
    <mergeCell ref="C42:D42"/>
    <mergeCell ref="E42:F42"/>
    <mergeCell ref="G42:H42"/>
    <mergeCell ref="C41:D41"/>
    <mergeCell ref="C38:D38"/>
    <mergeCell ref="E38:F38"/>
    <mergeCell ref="G38:H38"/>
    <mergeCell ref="C39:D39"/>
    <mergeCell ref="E39:F39"/>
    <mergeCell ref="G39:H39"/>
    <mergeCell ref="C36:D36"/>
    <mergeCell ref="E36:F36"/>
    <mergeCell ref="G36:H36"/>
    <mergeCell ref="C37:D37"/>
    <mergeCell ref="E37:F37"/>
    <mergeCell ref="G37:H37"/>
    <mergeCell ref="C34:D34"/>
    <mergeCell ref="E34:F34"/>
    <mergeCell ref="G34:H34"/>
    <mergeCell ref="C35:D35"/>
    <mergeCell ref="E35:F35"/>
    <mergeCell ref="G35:H35"/>
    <mergeCell ref="C32:D32"/>
    <mergeCell ref="E32:F32"/>
    <mergeCell ref="G32:H32"/>
    <mergeCell ref="C33:D33"/>
    <mergeCell ref="E33:F33"/>
    <mergeCell ref="G33:H33"/>
    <mergeCell ref="C30:D30"/>
    <mergeCell ref="E30:F30"/>
    <mergeCell ref="G30:H30"/>
    <mergeCell ref="C31:D31"/>
    <mergeCell ref="E31:F31"/>
    <mergeCell ref="G31:H31"/>
    <mergeCell ref="C28:D28"/>
    <mergeCell ref="E28:F28"/>
    <mergeCell ref="G28:H28"/>
    <mergeCell ref="C29:D29"/>
    <mergeCell ref="E29:F29"/>
    <mergeCell ref="G29:H29"/>
    <mergeCell ref="C26:D26"/>
    <mergeCell ref="E26:F26"/>
    <mergeCell ref="G26:H26"/>
    <mergeCell ref="C27:D27"/>
    <mergeCell ref="E27:F27"/>
    <mergeCell ref="G27:H27"/>
    <mergeCell ref="C23:D23"/>
    <mergeCell ref="E23:F23"/>
    <mergeCell ref="G23:H23"/>
    <mergeCell ref="C25:D25"/>
    <mergeCell ref="E25:F25"/>
    <mergeCell ref="G25:H25"/>
    <mergeCell ref="C24:D24"/>
    <mergeCell ref="E24:F24"/>
    <mergeCell ref="G24:H24"/>
    <mergeCell ref="C21:D21"/>
    <mergeCell ref="E21:F21"/>
    <mergeCell ref="G21:H21"/>
    <mergeCell ref="C22:D22"/>
    <mergeCell ref="E22:F22"/>
    <mergeCell ref="G22:H22"/>
    <mergeCell ref="C18:D18"/>
    <mergeCell ref="E18:F18"/>
    <mergeCell ref="G18:H18"/>
    <mergeCell ref="C20:D20"/>
    <mergeCell ref="E20:F20"/>
    <mergeCell ref="G20:H20"/>
    <mergeCell ref="C19:D19"/>
    <mergeCell ref="E19:F19"/>
    <mergeCell ref="G19:H19"/>
    <mergeCell ref="H9:H15"/>
    <mergeCell ref="I9:I15"/>
    <mergeCell ref="C16:D16"/>
    <mergeCell ref="E16:F16"/>
    <mergeCell ref="G16:H16"/>
    <mergeCell ref="C17:D17"/>
    <mergeCell ref="E17:F17"/>
    <mergeCell ref="G17:H17"/>
    <mergeCell ref="B6:C6"/>
    <mergeCell ref="D6:G6"/>
    <mergeCell ref="B7:I8"/>
    <mergeCell ref="B9:B15"/>
    <mergeCell ref="C9:C15"/>
    <mergeCell ref="H6:I6"/>
    <mergeCell ref="D9:D15"/>
    <mergeCell ref="E9:E15"/>
    <mergeCell ref="F9:F15"/>
    <mergeCell ref="G9:G15"/>
  </mergeCells>
  <printOptions/>
  <pageMargins left="0.75" right="0.75" top="1" bottom="1" header="0.5" footer="0.5"/>
  <pageSetup horizontalDpi="600" verticalDpi="600" orientation="landscape" paperSize="17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I198"/>
  <sheetViews>
    <sheetView zoomScale="80" zoomScaleNormal="80" zoomScalePageLayoutView="0" workbookViewId="0" topLeftCell="A1">
      <pane ySplit="18" topLeftCell="A148" activePane="bottomLeft" state="frozen"/>
      <selection pane="topLeft" activeCell="A1" sqref="A1"/>
      <selection pane="bottomLeft" activeCell="A170" sqref="A170:IV170"/>
    </sheetView>
  </sheetViews>
  <sheetFormatPr defaultColWidth="9.140625" defaultRowHeight="12.75"/>
  <cols>
    <col min="1" max="2" width="5.28125" style="0" customWidth="1"/>
    <col min="3" max="4" width="4.28125" style="0" customWidth="1"/>
    <col min="5" max="6" width="5.28125" style="0" customWidth="1"/>
    <col min="7" max="8" width="4.28125" style="0" customWidth="1"/>
    <col min="9" max="9" width="8.7109375" style="0" customWidth="1"/>
    <col min="10" max="10" width="13.7109375" style="0" customWidth="1"/>
    <col min="11" max="12" width="4.28125" style="0" customWidth="1"/>
    <col min="13" max="13" width="8.7109375" style="0" customWidth="1"/>
    <col min="14" max="15" width="4.28125" style="0" customWidth="1"/>
    <col min="16" max="17" width="5.28125" style="0" customWidth="1"/>
    <col min="18" max="19" width="4.28125" style="0" customWidth="1"/>
    <col min="20" max="21" width="5.28125" style="0" customWidth="1"/>
    <col min="22" max="22" width="11.7109375" style="0" customWidth="1"/>
    <col min="24" max="24" width="0" style="0" hidden="1" customWidth="1"/>
    <col min="26" max="26" width="16.28125" style="0" customWidth="1"/>
    <col min="27" max="27" width="9.7109375" style="0" customWidth="1"/>
    <col min="30" max="30" width="16.421875" style="46" bestFit="1" customWidth="1"/>
  </cols>
  <sheetData>
    <row r="1" spans="1:22" ht="12.75" customHeight="1">
      <c r="A1" s="254" t="s">
        <v>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305"/>
    </row>
    <row r="2" spans="1:22" ht="12.75" customHeight="1">
      <c r="A2" s="257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306"/>
    </row>
    <row r="3" spans="1:29" ht="12.75" customHeight="1" thickBot="1">
      <c r="A3" s="257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306"/>
      <c r="Z3" s="19"/>
      <c r="AA3" s="14"/>
      <c r="AB3" s="15" t="s">
        <v>17</v>
      </c>
      <c r="AC3" s="16"/>
    </row>
    <row r="4" spans="1:29" ht="12.75" customHeight="1">
      <c r="A4" s="307"/>
      <c r="B4" s="308"/>
      <c r="C4" s="310"/>
      <c r="D4" s="311"/>
      <c r="E4" s="312"/>
      <c r="F4" s="313"/>
      <c r="G4" s="313"/>
      <c r="H4" s="313"/>
      <c r="I4" s="313"/>
      <c r="J4" s="313"/>
      <c r="K4" s="312"/>
      <c r="L4" s="313"/>
      <c r="M4" s="313"/>
      <c r="N4" s="313"/>
      <c r="O4" s="313"/>
      <c r="P4" s="313"/>
      <c r="Q4" s="313"/>
      <c r="R4" s="313"/>
      <c r="S4" s="313"/>
      <c r="T4" s="315"/>
      <c r="U4" s="262"/>
      <c r="V4" s="316"/>
      <c r="Z4" s="13"/>
      <c r="AA4" s="17"/>
      <c r="AB4" s="15"/>
      <c r="AC4" s="15"/>
    </row>
    <row r="5" spans="1:29" ht="12.75" customHeight="1" thickBot="1">
      <c r="A5" s="309"/>
      <c r="B5" s="308"/>
      <c r="C5" s="310"/>
      <c r="D5" s="311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5"/>
      <c r="U5" s="262"/>
      <c r="V5" s="316"/>
      <c r="Z5" s="20"/>
      <c r="AA5" s="17"/>
      <c r="AB5" s="15" t="s">
        <v>18</v>
      </c>
      <c r="AC5" s="15"/>
    </row>
    <row r="6" spans="1:29" ht="12.75" customHeight="1" thickBot="1">
      <c r="A6" s="299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1"/>
      <c r="Z6" s="13"/>
      <c r="AA6" s="17"/>
      <c r="AB6" s="15"/>
      <c r="AC6" s="15"/>
    </row>
    <row r="7" spans="1:29" ht="12.75" customHeight="1">
      <c r="A7" s="302" t="s">
        <v>2</v>
      </c>
      <c r="B7" s="303"/>
      <c r="C7" s="303"/>
      <c r="D7" s="303"/>
      <c r="E7" s="303"/>
      <c r="F7" s="303"/>
      <c r="G7" s="303"/>
      <c r="H7" s="303"/>
      <c r="I7" s="298"/>
      <c r="J7" s="317" t="s">
        <v>3</v>
      </c>
      <c r="K7" s="318"/>
      <c r="L7" s="319"/>
      <c r="M7" s="297" t="s">
        <v>5</v>
      </c>
      <c r="N7" s="303"/>
      <c r="O7" s="303"/>
      <c r="P7" s="303"/>
      <c r="Q7" s="303"/>
      <c r="R7" s="303"/>
      <c r="S7" s="303"/>
      <c r="T7" s="303"/>
      <c r="U7" s="298"/>
      <c r="V7" s="320" t="s">
        <v>0</v>
      </c>
      <c r="Z7" s="21"/>
      <c r="AA7" s="17"/>
      <c r="AB7" s="15" t="s">
        <v>19</v>
      </c>
      <c r="AC7" s="15"/>
    </row>
    <row r="8" spans="1:29" ht="12.75" customHeight="1" thickBot="1">
      <c r="A8" s="304"/>
      <c r="B8" s="235"/>
      <c r="C8" s="235"/>
      <c r="D8" s="235"/>
      <c r="E8" s="235"/>
      <c r="F8" s="235"/>
      <c r="G8" s="235"/>
      <c r="H8" s="235"/>
      <c r="I8" s="236"/>
      <c r="J8" s="234" t="s">
        <v>4</v>
      </c>
      <c r="K8" s="235"/>
      <c r="L8" s="236"/>
      <c r="M8" s="237"/>
      <c r="N8" s="238"/>
      <c r="O8" s="238"/>
      <c r="P8" s="238"/>
      <c r="Q8" s="238"/>
      <c r="R8" s="238"/>
      <c r="S8" s="238"/>
      <c r="T8" s="238"/>
      <c r="U8" s="239"/>
      <c r="V8" s="321"/>
      <c r="Z8" s="13"/>
      <c r="AA8" s="17"/>
      <c r="AB8" s="15"/>
      <c r="AC8" s="15"/>
    </row>
    <row r="9" spans="1:29" ht="12.75" customHeight="1">
      <c r="A9" s="323" t="s">
        <v>6</v>
      </c>
      <c r="B9" s="216" t="s">
        <v>7</v>
      </c>
      <c r="C9" s="323" t="s">
        <v>8</v>
      </c>
      <c r="D9" s="216" t="s">
        <v>9</v>
      </c>
      <c r="E9" s="323" t="s">
        <v>7</v>
      </c>
      <c r="F9" s="216" t="s">
        <v>10</v>
      </c>
      <c r="G9" s="323" t="s">
        <v>11</v>
      </c>
      <c r="H9" s="216" t="s">
        <v>12</v>
      </c>
      <c r="I9" s="219" t="s">
        <v>13</v>
      </c>
      <c r="J9" s="219" t="s">
        <v>14</v>
      </c>
      <c r="K9" s="222" t="s">
        <v>15</v>
      </c>
      <c r="L9" s="216" t="s">
        <v>16</v>
      </c>
      <c r="M9" s="219" t="s">
        <v>13</v>
      </c>
      <c r="N9" s="225" t="s">
        <v>11</v>
      </c>
      <c r="O9" s="216" t="s">
        <v>12</v>
      </c>
      <c r="P9" s="225" t="s">
        <v>7</v>
      </c>
      <c r="Q9" s="216" t="s">
        <v>10</v>
      </c>
      <c r="R9" s="225" t="s">
        <v>8</v>
      </c>
      <c r="S9" s="216" t="s">
        <v>9</v>
      </c>
      <c r="T9" s="225" t="s">
        <v>6</v>
      </c>
      <c r="U9" s="216" t="s">
        <v>7</v>
      </c>
      <c r="V9" s="321"/>
      <c r="Z9" s="55"/>
      <c r="AA9" s="17"/>
      <c r="AB9" s="15" t="s">
        <v>20</v>
      </c>
      <c r="AC9" s="15"/>
    </row>
    <row r="10" spans="1:22" ht="12.75" customHeight="1">
      <c r="A10" s="324"/>
      <c r="B10" s="217"/>
      <c r="C10" s="324"/>
      <c r="D10" s="217"/>
      <c r="E10" s="324"/>
      <c r="F10" s="217"/>
      <c r="G10" s="324"/>
      <c r="H10" s="217"/>
      <c r="I10" s="220"/>
      <c r="J10" s="220"/>
      <c r="K10" s="223"/>
      <c r="L10" s="217"/>
      <c r="M10" s="220"/>
      <c r="N10" s="226"/>
      <c r="O10" s="217"/>
      <c r="P10" s="226"/>
      <c r="Q10" s="217"/>
      <c r="R10" s="226"/>
      <c r="S10" s="217"/>
      <c r="T10" s="226"/>
      <c r="U10" s="217"/>
      <c r="V10" s="321"/>
    </row>
    <row r="11" spans="1:22" ht="12.75" customHeight="1">
      <c r="A11" s="324"/>
      <c r="B11" s="217"/>
      <c r="C11" s="324"/>
      <c r="D11" s="217"/>
      <c r="E11" s="324"/>
      <c r="F11" s="217"/>
      <c r="G11" s="324"/>
      <c r="H11" s="217"/>
      <c r="I11" s="220"/>
      <c r="J11" s="220"/>
      <c r="K11" s="223"/>
      <c r="L11" s="217"/>
      <c r="M11" s="220"/>
      <c r="N11" s="226"/>
      <c r="O11" s="217"/>
      <c r="P11" s="226"/>
      <c r="Q11" s="217"/>
      <c r="R11" s="226"/>
      <c r="S11" s="217"/>
      <c r="T11" s="226"/>
      <c r="U11" s="217"/>
      <c r="V11" s="321"/>
    </row>
    <row r="12" spans="1:22" ht="12.75" customHeight="1">
      <c r="A12" s="324"/>
      <c r="B12" s="217"/>
      <c r="C12" s="324"/>
      <c r="D12" s="217"/>
      <c r="E12" s="324"/>
      <c r="F12" s="217"/>
      <c r="G12" s="324"/>
      <c r="H12" s="217"/>
      <c r="I12" s="220"/>
      <c r="J12" s="220"/>
      <c r="K12" s="223"/>
      <c r="L12" s="217"/>
      <c r="M12" s="220"/>
      <c r="N12" s="226"/>
      <c r="O12" s="217"/>
      <c r="P12" s="226"/>
      <c r="Q12" s="217"/>
      <c r="R12" s="226"/>
      <c r="S12" s="217"/>
      <c r="T12" s="226"/>
      <c r="U12" s="217"/>
      <c r="V12" s="321"/>
    </row>
    <row r="13" spans="1:22" ht="12.75" customHeight="1">
      <c r="A13" s="324"/>
      <c r="B13" s="217"/>
      <c r="C13" s="324"/>
      <c r="D13" s="217"/>
      <c r="E13" s="324"/>
      <c r="F13" s="217"/>
      <c r="G13" s="324"/>
      <c r="H13" s="217"/>
      <c r="I13" s="220"/>
      <c r="J13" s="220"/>
      <c r="K13" s="223"/>
      <c r="L13" s="217"/>
      <c r="M13" s="220"/>
      <c r="N13" s="226"/>
      <c r="O13" s="217"/>
      <c r="P13" s="226"/>
      <c r="Q13" s="217"/>
      <c r="R13" s="226"/>
      <c r="S13" s="217"/>
      <c r="T13" s="226"/>
      <c r="U13" s="217"/>
      <c r="V13" s="321"/>
    </row>
    <row r="14" spans="1:22" ht="12.75" customHeight="1">
      <c r="A14" s="324"/>
      <c r="B14" s="217"/>
      <c r="C14" s="324"/>
      <c r="D14" s="217"/>
      <c r="E14" s="324"/>
      <c r="F14" s="217"/>
      <c r="G14" s="324"/>
      <c r="H14" s="217"/>
      <c r="I14" s="220"/>
      <c r="J14" s="220"/>
      <c r="K14" s="223"/>
      <c r="L14" s="217"/>
      <c r="M14" s="220"/>
      <c r="N14" s="226"/>
      <c r="O14" s="217"/>
      <c r="P14" s="226"/>
      <c r="Q14" s="217"/>
      <c r="R14" s="226"/>
      <c r="S14" s="217"/>
      <c r="T14" s="226"/>
      <c r="U14" s="217"/>
      <c r="V14" s="321"/>
    </row>
    <row r="15" spans="1:22" ht="12.75" customHeight="1">
      <c r="A15" s="324"/>
      <c r="B15" s="217"/>
      <c r="C15" s="324"/>
      <c r="D15" s="217"/>
      <c r="E15" s="324"/>
      <c r="F15" s="217"/>
      <c r="G15" s="324"/>
      <c r="H15" s="217"/>
      <c r="I15" s="220"/>
      <c r="J15" s="220"/>
      <c r="K15" s="223"/>
      <c r="L15" s="217"/>
      <c r="M15" s="220"/>
      <c r="N15" s="226"/>
      <c r="O15" s="217"/>
      <c r="P15" s="226"/>
      <c r="Q15" s="217"/>
      <c r="R15" s="226"/>
      <c r="S15" s="217"/>
      <c r="T15" s="226"/>
      <c r="U15" s="217"/>
      <c r="V15" s="321"/>
    </row>
    <row r="16" spans="1:22" ht="12.75" customHeight="1">
      <c r="A16" s="324"/>
      <c r="B16" s="217"/>
      <c r="C16" s="324"/>
      <c r="D16" s="217"/>
      <c r="E16" s="324"/>
      <c r="F16" s="217"/>
      <c r="G16" s="324"/>
      <c r="H16" s="217"/>
      <c r="I16" s="220"/>
      <c r="J16" s="220"/>
      <c r="K16" s="223"/>
      <c r="L16" s="217"/>
      <c r="M16" s="220"/>
      <c r="N16" s="226"/>
      <c r="O16" s="217"/>
      <c r="P16" s="226"/>
      <c r="Q16" s="217"/>
      <c r="R16" s="226"/>
      <c r="S16" s="217"/>
      <c r="T16" s="226"/>
      <c r="U16" s="217"/>
      <c r="V16" s="321"/>
    </row>
    <row r="17" spans="1:22" ht="12.75" customHeight="1">
      <c r="A17" s="324"/>
      <c r="B17" s="217"/>
      <c r="C17" s="324"/>
      <c r="D17" s="217"/>
      <c r="E17" s="324"/>
      <c r="F17" s="217"/>
      <c r="G17" s="324"/>
      <c r="H17" s="217"/>
      <c r="I17" s="220"/>
      <c r="J17" s="220"/>
      <c r="K17" s="223"/>
      <c r="L17" s="217"/>
      <c r="M17" s="220"/>
      <c r="N17" s="226"/>
      <c r="O17" s="217"/>
      <c r="P17" s="226"/>
      <c r="Q17" s="217"/>
      <c r="R17" s="226"/>
      <c r="S17" s="217"/>
      <c r="T17" s="226"/>
      <c r="U17" s="217"/>
      <c r="V17" s="321"/>
    </row>
    <row r="18" spans="1:22" ht="12.75" customHeight="1" thickBot="1">
      <c r="A18" s="325"/>
      <c r="B18" s="218"/>
      <c r="C18" s="325"/>
      <c r="D18" s="218"/>
      <c r="E18" s="325"/>
      <c r="F18" s="218"/>
      <c r="G18" s="325"/>
      <c r="H18" s="218"/>
      <c r="I18" s="221"/>
      <c r="J18" s="221"/>
      <c r="K18" s="224"/>
      <c r="L18" s="218"/>
      <c r="M18" s="221"/>
      <c r="N18" s="227"/>
      <c r="O18" s="218"/>
      <c r="P18" s="227"/>
      <c r="Q18" s="218"/>
      <c r="R18" s="227"/>
      <c r="S18" s="218"/>
      <c r="T18" s="227"/>
      <c r="U18" s="218"/>
      <c r="V18" s="322"/>
    </row>
    <row r="19" spans="1:22" ht="12.75" customHeight="1">
      <c r="A19" s="326"/>
      <c r="B19" s="327"/>
      <c r="C19" s="328"/>
      <c r="D19" s="327"/>
      <c r="E19" s="328"/>
      <c r="F19" s="327"/>
      <c r="G19" s="329">
        <f>-0.016+((0.037+0.016)/($J$25-$J$19))*($J19-$J$19)</f>
        <v>-0.016</v>
      </c>
      <c r="H19" s="330"/>
      <c r="I19" s="36"/>
      <c r="J19" s="57">
        <v>76618.11</v>
      </c>
      <c r="K19" s="328"/>
      <c r="L19" s="327"/>
      <c r="M19" s="36"/>
      <c r="N19" s="328"/>
      <c r="O19" s="327"/>
      <c r="P19" s="328"/>
      <c r="Q19" s="327"/>
      <c r="R19" s="328"/>
      <c r="S19" s="327"/>
      <c r="T19" s="328"/>
      <c r="U19" s="327"/>
      <c r="V19" s="36"/>
    </row>
    <row r="20" spans="1:32" s="7" customFormat="1" ht="12.75" customHeight="1">
      <c r="A20" s="331"/>
      <c r="B20" s="207"/>
      <c r="C20" s="332"/>
      <c r="D20" s="207"/>
      <c r="E20" s="333"/>
      <c r="F20" s="211"/>
      <c r="G20" s="329"/>
      <c r="H20" s="330"/>
      <c r="I20" s="41"/>
      <c r="J20" s="44"/>
      <c r="K20" s="334"/>
      <c r="L20" s="335"/>
      <c r="M20" s="40"/>
      <c r="N20" s="206"/>
      <c r="O20" s="207"/>
      <c r="P20" s="206"/>
      <c r="Q20" s="207"/>
      <c r="R20" s="206"/>
      <c r="S20" s="207"/>
      <c r="T20" s="206"/>
      <c r="U20" s="207"/>
      <c r="V20" s="40"/>
      <c r="Y20" s="43"/>
      <c r="Z20" s="28"/>
      <c r="AA20" s="25"/>
      <c r="AB20" s="29"/>
      <c r="AC20" s="24"/>
      <c r="AD20" s="47"/>
      <c r="AE20" s="25"/>
      <c r="AF20" s="24"/>
    </row>
    <row r="21" spans="1:32" s="7" customFormat="1" ht="12.75" customHeight="1">
      <c r="A21" s="331">
        <f>E21+K21</f>
        <v>805.5459983075947</v>
      </c>
      <c r="B21" s="207"/>
      <c r="C21" s="336" t="s">
        <v>62</v>
      </c>
      <c r="D21" s="337"/>
      <c r="E21" s="333">
        <f>G21*I21</f>
        <v>0.2959983075946717</v>
      </c>
      <c r="F21" s="211"/>
      <c r="G21" s="338">
        <f>-0.016+((0.037+0.016)/($J$25-$J$19))*($J21-$J$19)</f>
        <v>0.018499894224666982</v>
      </c>
      <c r="H21" s="200"/>
      <c r="I21" s="42">
        <v>16</v>
      </c>
      <c r="J21" s="182">
        <f>Z21</f>
        <v>76741.19</v>
      </c>
      <c r="K21" s="339">
        <f>Z22</f>
        <v>805.25</v>
      </c>
      <c r="L21" s="340"/>
      <c r="M21" s="39"/>
      <c r="N21" s="341"/>
      <c r="O21" s="292"/>
      <c r="P21" s="285"/>
      <c r="Q21" s="286"/>
      <c r="R21" s="342"/>
      <c r="S21" s="343"/>
      <c r="T21" s="344"/>
      <c r="U21" s="345"/>
      <c r="V21" s="56" t="s">
        <v>31</v>
      </c>
      <c r="W21" s="76"/>
      <c r="Y21" s="43"/>
      <c r="Z21" s="28">
        <v>76741.19</v>
      </c>
      <c r="AA21" s="25" t="s">
        <v>21</v>
      </c>
      <c r="AB21" s="29"/>
      <c r="AC21" s="24"/>
      <c r="AD21" s="47"/>
      <c r="AE21" s="25"/>
      <c r="AF21" s="24"/>
    </row>
    <row r="22" spans="1:32" s="7" customFormat="1" ht="12.75" customHeight="1">
      <c r="A22" s="331">
        <f aca="true" t="shared" si="0" ref="A22:A87">E22+K22</f>
        <v>805.5078406780199</v>
      </c>
      <c r="B22" s="207"/>
      <c r="C22" s="336" t="s">
        <v>62</v>
      </c>
      <c r="D22" s="337"/>
      <c r="E22" s="333">
        <f aca="true" t="shared" si="1" ref="E22:E87">G22*I22</f>
        <v>0.31308567801987797</v>
      </c>
      <c r="F22" s="211"/>
      <c r="G22" s="338">
        <f>-0.016+((0.037+0.016)/($J$25-$J$19))*($J22-$J$19)</f>
        <v>0.019567854876242373</v>
      </c>
      <c r="H22" s="200"/>
      <c r="I22" s="42">
        <v>16</v>
      </c>
      <c r="J22" s="180">
        <v>76745</v>
      </c>
      <c r="K22" s="339">
        <f>$Z$22+($AD$31*($J22-$Z$21))</f>
        <v>805.194755</v>
      </c>
      <c r="L22" s="340"/>
      <c r="M22" s="39"/>
      <c r="N22" s="341"/>
      <c r="O22" s="292"/>
      <c r="P22" s="285"/>
      <c r="Q22" s="286"/>
      <c r="R22" s="342"/>
      <c r="S22" s="343"/>
      <c r="T22" s="344"/>
      <c r="U22" s="345"/>
      <c r="V22" s="40"/>
      <c r="W22" s="76"/>
      <c r="Y22" s="43"/>
      <c r="Z22" s="179">
        <v>805.25</v>
      </c>
      <c r="AA22" s="25" t="s">
        <v>23</v>
      </c>
      <c r="AB22" s="29"/>
      <c r="AC22" s="24"/>
      <c r="AD22" s="48"/>
      <c r="AE22" s="24"/>
      <c r="AF22" s="24"/>
    </row>
    <row r="23" spans="1:32" s="7" customFormat="1" ht="12.75" customHeight="1">
      <c r="A23" s="331">
        <f t="shared" si="0"/>
        <v>805.2449032061884</v>
      </c>
      <c r="B23" s="207"/>
      <c r="C23" s="336" t="s">
        <v>62</v>
      </c>
      <c r="D23" s="337"/>
      <c r="E23" s="333">
        <f t="shared" si="1"/>
        <v>0.44763190184048174</v>
      </c>
      <c r="F23" s="211"/>
      <c r="G23" s="338">
        <f>-0.016+((0.037+0.016)/($J$25-$J$19))*($J23-$J$19)</f>
        <v>0.02797699386503011</v>
      </c>
      <c r="H23" s="200"/>
      <c r="I23" s="42">
        <v>16</v>
      </c>
      <c r="J23" s="34">
        <v>76775</v>
      </c>
      <c r="K23" s="339">
        <f>$Z$31+(0.5*(($AD$32-$AD$31)/$AD$30)*($J23-$Z$30)^2)+($AD$31*($J23-$Z$30))</f>
        <v>804.7972713043479</v>
      </c>
      <c r="L23" s="340"/>
      <c r="M23" s="39"/>
      <c r="N23" s="341"/>
      <c r="O23" s="292"/>
      <c r="P23" s="285"/>
      <c r="Q23" s="286"/>
      <c r="R23" s="342"/>
      <c r="S23" s="343"/>
      <c r="T23" s="344"/>
      <c r="U23" s="345"/>
      <c r="V23" s="40"/>
      <c r="W23" s="76"/>
      <c r="Y23" s="43"/>
      <c r="Z23" s="31"/>
      <c r="AA23" s="25"/>
      <c r="AB23" s="29"/>
      <c r="AC23" s="30"/>
      <c r="AD23" s="47"/>
      <c r="AE23" s="25"/>
      <c r="AF23" s="24"/>
    </row>
    <row r="24" spans="1:32" s="7" customFormat="1" ht="12.75" customHeight="1">
      <c r="A24" s="331">
        <f t="shared" si="0"/>
        <v>805.0829989724156</v>
      </c>
      <c r="B24" s="207"/>
      <c r="C24" s="336" t="s">
        <v>62</v>
      </c>
      <c r="D24" s="337"/>
      <c r="E24" s="333">
        <f t="shared" si="1"/>
        <v>0.5597537550243182</v>
      </c>
      <c r="F24" s="211"/>
      <c r="G24" s="338">
        <f>-0.016+((0.037+0.016)/($J$25-$J$19))*($J24-$J$19)</f>
        <v>0.03498460968901989</v>
      </c>
      <c r="H24" s="200"/>
      <c r="I24" s="42">
        <v>16</v>
      </c>
      <c r="J24" s="34">
        <f aca="true" t="shared" si="2" ref="J24:J95">J23+25</f>
        <v>76800</v>
      </c>
      <c r="K24" s="339">
        <f aca="true" t="shared" si="3" ref="K24:K31">$Z$31+(0.5*(($AD$32-$AD$31)/$AD$30)*($J24-$Z$30)^2)+($AD$31*($J24-$Z$30))</f>
        <v>804.5232452173913</v>
      </c>
      <c r="L24" s="340"/>
      <c r="M24" s="39"/>
      <c r="N24" s="341"/>
      <c r="O24" s="292"/>
      <c r="P24" s="285"/>
      <c r="Q24" s="286"/>
      <c r="R24" s="205"/>
      <c r="S24" s="202"/>
      <c r="T24" s="344"/>
      <c r="U24" s="345"/>
      <c r="V24" s="40"/>
      <c r="W24" s="76"/>
      <c r="Y24" s="43"/>
      <c r="Z24" s="28"/>
      <c r="AA24" s="25"/>
      <c r="AB24" s="29"/>
      <c r="AC24" s="30"/>
      <c r="AD24" s="47"/>
      <c r="AE24" s="25"/>
      <c r="AF24" s="24"/>
    </row>
    <row r="25" spans="1:32" s="7" customFormat="1" ht="12.75" customHeight="1">
      <c r="A25" s="331">
        <f t="shared" si="0"/>
        <v>805.0460715228418</v>
      </c>
      <c r="B25" s="207"/>
      <c r="C25" s="336" t="s">
        <v>62</v>
      </c>
      <c r="D25" s="337"/>
      <c r="E25" s="333">
        <f t="shared" si="1"/>
        <v>0.5920000000000001</v>
      </c>
      <c r="F25" s="211"/>
      <c r="G25" s="338">
        <f>-0.016+((0.037+0.016)/($J$25-$J$19))*($J25-$J$19)</f>
        <v>0.037000000000000005</v>
      </c>
      <c r="H25" s="200"/>
      <c r="I25" s="42">
        <v>16</v>
      </c>
      <c r="J25" s="57">
        <v>76807.19</v>
      </c>
      <c r="K25" s="339">
        <f t="shared" si="3"/>
        <v>804.4540715228418</v>
      </c>
      <c r="L25" s="340"/>
      <c r="M25" s="39"/>
      <c r="N25" s="341"/>
      <c r="O25" s="292"/>
      <c r="P25" s="285"/>
      <c r="Q25" s="286"/>
      <c r="R25" s="205"/>
      <c r="S25" s="202"/>
      <c r="T25" s="344"/>
      <c r="U25" s="345"/>
      <c r="V25" s="183" t="s">
        <v>82</v>
      </c>
      <c r="W25" s="76"/>
      <c r="Y25" s="43"/>
      <c r="Z25" s="28"/>
      <c r="AA25" s="25"/>
      <c r="AB25" s="29"/>
      <c r="AC25" s="30"/>
      <c r="AD25" s="47"/>
      <c r="AE25" s="25"/>
      <c r="AF25" s="24"/>
    </row>
    <row r="26" spans="1:32" s="7" customFormat="1" ht="12.75" customHeight="1">
      <c r="A26" s="331">
        <f t="shared" si="0"/>
        <v>804.8932626086956</v>
      </c>
      <c r="B26" s="207"/>
      <c r="C26" s="332"/>
      <c r="D26" s="207"/>
      <c r="E26" s="333">
        <f t="shared" si="1"/>
        <v>0.592</v>
      </c>
      <c r="F26" s="211"/>
      <c r="G26" s="333">
        <v>0.037</v>
      </c>
      <c r="H26" s="211"/>
      <c r="I26" s="42">
        <v>16</v>
      </c>
      <c r="J26" s="34">
        <f>J24+25</f>
        <v>76825</v>
      </c>
      <c r="K26" s="339">
        <f t="shared" si="3"/>
        <v>804.3012626086957</v>
      </c>
      <c r="L26" s="340"/>
      <c r="M26" s="39"/>
      <c r="N26" s="341"/>
      <c r="O26" s="292"/>
      <c r="P26" s="285"/>
      <c r="Q26" s="286"/>
      <c r="R26" s="205"/>
      <c r="S26" s="202"/>
      <c r="T26" s="344"/>
      <c r="U26" s="345"/>
      <c r="V26" s="40"/>
      <c r="W26" s="76"/>
      <c r="Y26" s="43"/>
      <c r="Z26" s="27" t="s">
        <v>118</v>
      </c>
      <c r="AA26" s="17"/>
      <c r="AB26" s="17"/>
      <c r="AC26" s="18"/>
      <c r="AD26" s="49"/>
      <c r="AE26" s="18"/>
      <c r="AF26" s="23"/>
    </row>
    <row r="27" spans="1:32" s="7" customFormat="1" ht="12.75" customHeight="1">
      <c r="A27" s="331">
        <f t="shared" si="0"/>
        <v>804.7233234782608</v>
      </c>
      <c r="B27" s="207"/>
      <c r="C27" s="332"/>
      <c r="D27" s="207"/>
      <c r="E27" s="333">
        <f t="shared" si="1"/>
        <v>0.592</v>
      </c>
      <c r="F27" s="211"/>
      <c r="G27" s="333">
        <v>0.037</v>
      </c>
      <c r="H27" s="211"/>
      <c r="I27" s="42">
        <v>16</v>
      </c>
      <c r="J27" s="34">
        <f t="shared" si="2"/>
        <v>76850</v>
      </c>
      <c r="K27" s="339">
        <f t="shared" si="3"/>
        <v>804.1313234782608</v>
      </c>
      <c r="L27" s="340"/>
      <c r="M27" s="39"/>
      <c r="N27" s="341"/>
      <c r="O27" s="292"/>
      <c r="P27" s="285"/>
      <c r="Q27" s="286"/>
      <c r="R27" s="205"/>
      <c r="S27" s="202"/>
      <c r="T27" s="344"/>
      <c r="U27" s="345"/>
      <c r="V27" s="40"/>
      <c r="W27" s="76"/>
      <c r="Y27" s="43"/>
      <c r="Z27" s="31"/>
      <c r="AA27" s="25"/>
      <c r="AB27" s="29"/>
      <c r="AC27" s="30"/>
      <c r="AD27" s="54"/>
      <c r="AE27" s="24"/>
      <c r="AF27" s="23"/>
    </row>
    <row r="28" spans="1:32" s="7" customFormat="1" ht="12.75" customHeight="1">
      <c r="A28" s="331">
        <f t="shared" si="0"/>
        <v>804.605427826087</v>
      </c>
      <c r="B28" s="207"/>
      <c r="C28" s="332"/>
      <c r="D28" s="207"/>
      <c r="E28" s="333">
        <f t="shared" si="1"/>
        <v>0.592</v>
      </c>
      <c r="F28" s="211"/>
      <c r="G28" s="333">
        <v>0.037</v>
      </c>
      <c r="H28" s="211"/>
      <c r="I28" s="42">
        <v>16</v>
      </c>
      <c r="J28" s="34">
        <f t="shared" si="2"/>
        <v>76875</v>
      </c>
      <c r="K28" s="339">
        <f t="shared" si="3"/>
        <v>804.013427826087</v>
      </c>
      <c r="L28" s="340"/>
      <c r="M28" s="39"/>
      <c r="N28" s="341"/>
      <c r="O28" s="292"/>
      <c r="P28" s="285"/>
      <c r="Q28" s="286"/>
      <c r="R28" s="205"/>
      <c r="S28" s="202"/>
      <c r="T28" s="344"/>
      <c r="U28" s="345"/>
      <c r="V28" s="40"/>
      <c r="W28" s="76"/>
      <c r="Y28" s="43"/>
      <c r="Z28" s="31"/>
      <c r="AA28" s="25"/>
      <c r="AB28" s="29"/>
      <c r="AC28" s="30"/>
      <c r="AD28" s="54"/>
      <c r="AE28" s="24"/>
      <c r="AF28" s="23"/>
    </row>
    <row r="29" spans="1:31" s="7" customFormat="1" ht="12.75" customHeight="1">
      <c r="A29" s="331">
        <f t="shared" si="0"/>
        <v>804.539575652174</v>
      </c>
      <c r="B29" s="207"/>
      <c r="C29" s="332"/>
      <c r="D29" s="207"/>
      <c r="E29" s="333">
        <f t="shared" si="1"/>
        <v>0.592</v>
      </c>
      <c r="F29" s="211"/>
      <c r="G29" s="333">
        <v>0.037</v>
      </c>
      <c r="H29" s="211"/>
      <c r="I29" s="42">
        <v>16</v>
      </c>
      <c r="J29" s="34">
        <f t="shared" si="2"/>
        <v>76900</v>
      </c>
      <c r="K29" s="339">
        <f t="shared" si="3"/>
        <v>803.947575652174</v>
      </c>
      <c r="L29" s="340"/>
      <c r="M29" s="39"/>
      <c r="N29" s="341"/>
      <c r="O29" s="292"/>
      <c r="P29" s="285"/>
      <c r="Q29" s="286"/>
      <c r="R29" s="205"/>
      <c r="S29" s="202"/>
      <c r="T29" s="344"/>
      <c r="U29" s="345"/>
      <c r="V29" s="40"/>
      <c r="W29" s="76"/>
      <c r="Y29" s="43"/>
      <c r="Z29" s="27"/>
      <c r="AA29" s="17"/>
      <c r="AB29" s="17"/>
      <c r="AC29" s="18"/>
      <c r="AD29" s="49"/>
      <c r="AE29" s="18"/>
    </row>
    <row r="30" spans="1:31" s="7" customFormat="1" ht="12.75" customHeight="1">
      <c r="A30" s="331">
        <f t="shared" si="0"/>
        <v>804.5257669565217</v>
      </c>
      <c r="B30" s="207"/>
      <c r="C30" s="332"/>
      <c r="D30" s="207"/>
      <c r="E30" s="333">
        <f t="shared" si="1"/>
        <v>0.592</v>
      </c>
      <c r="F30" s="211"/>
      <c r="G30" s="333">
        <v>0.037</v>
      </c>
      <c r="H30" s="211"/>
      <c r="I30" s="42">
        <v>16</v>
      </c>
      <c r="J30" s="34">
        <f t="shared" si="2"/>
        <v>76925</v>
      </c>
      <c r="K30" s="339">
        <f t="shared" si="3"/>
        <v>803.9337669565217</v>
      </c>
      <c r="L30" s="340"/>
      <c r="M30" s="39"/>
      <c r="N30" s="341"/>
      <c r="O30" s="292"/>
      <c r="P30" s="285"/>
      <c r="Q30" s="286"/>
      <c r="R30" s="342"/>
      <c r="S30" s="343"/>
      <c r="T30" s="344"/>
      <c r="U30" s="345"/>
      <c r="V30" s="40"/>
      <c r="W30" s="76"/>
      <c r="Y30" s="43"/>
      <c r="Z30" s="28">
        <v>76745</v>
      </c>
      <c r="AA30" s="22" t="s">
        <v>24</v>
      </c>
      <c r="AB30" s="11"/>
      <c r="AC30" s="12"/>
      <c r="AD30" s="159">
        <v>230</v>
      </c>
      <c r="AE30" s="22" t="s">
        <v>25</v>
      </c>
    </row>
    <row r="31" spans="1:31" s="7" customFormat="1" ht="12.75" customHeight="1">
      <c r="A31" s="331">
        <f t="shared" si="0"/>
        <v>804.5640017391304</v>
      </c>
      <c r="B31" s="207"/>
      <c r="C31" s="332"/>
      <c r="D31" s="207"/>
      <c r="E31" s="333">
        <f t="shared" si="1"/>
        <v>0.592</v>
      </c>
      <c r="F31" s="211"/>
      <c r="G31" s="333">
        <v>0.037</v>
      </c>
      <c r="H31" s="211"/>
      <c r="I31" s="42">
        <v>16</v>
      </c>
      <c r="J31" s="57">
        <f t="shared" si="2"/>
        <v>76950</v>
      </c>
      <c r="K31" s="339">
        <f t="shared" si="3"/>
        <v>803.9720017391304</v>
      </c>
      <c r="L31" s="340"/>
      <c r="M31" s="39"/>
      <c r="N31" s="341"/>
      <c r="O31" s="292"/>
      <c r="P31" s="285"/>
      <c r="Q31" s="286"/>
      <c r="R31" s="342"/>
      <c r="S31" s="343"/>
      <c r="T31" s="344"/>
      <c r="U31" s="345"/>
      <c r="V31" s="40"/>
      <c r="W31" s="76"/>
      <c r="Y31" s="43"/>
      <c r="Z31" s="31">
        <v>805.1948</v>
      </c>
      <c r="AA31" s="22" t="s">
        <v>26</v>
      </c>
      <c r="AB31" s="11"/>
      <c r="AC31" s="12"/>
      <c r="AD31" s="160">
        <v>-0.0145</v>
      </c>
      <c r="AE31" s="25" t="s">
        <v>22</v>
      </c>
    </row>
    <row r="32" spans="1:31" s="7" customFormat="1" ht="12.75" customHeight="1">
      <c r="A32" s="331">
        <f t="shared" si="0"/>
        <v>804.65428</v>
      </c>
      <c r="B32" s="207"/>
      <c r="C32" s="332"/>
      <c r="D32" s="207"/>
      <c r="E32" s="333">
        <f t="shared" si="1"/>
        <v>0.592</v>
      </c>
      <c r="F32" s="211"/>
      <c r="G32" s="333">
        <v>0.037</v>
      </c>
      <c r="H32" s="211"/>
      <c r="I32" s="42">
        <v>16</v>
      </c>
      <c r="J32" s="189">
        <f>J31+25</f>
        <v>76975</v>
      </c>
      <c r="K32" s="339">
        <f>$Z$31+(0.5*(($AD$32-$AD$31)/$AD$30)*($J32-$Z$30)^2)+($AD$31*($J32-$Z$30))</f>
        <v>804.06228</v>
      </c>
      <c r="L32" s="340"/>
      <c r="M32" s="39"/>
      <c r="N32" s="341"/>
      <c r="O32" s="292"/>
      <c r="P32" s="285"/>
      <c r="Q32" s="286"/>
      <c r="R32" s="342"/>
      <c r="S32" s="343"/>
      <c r="T32" s="344"/>
      <c r="U32" s="345"/>
      <c r="V32" s="40"/>
      <c r="W32" s="76"/>
      <c r="Y32" s="43"/>
      <c r="Z32" s="28">
        <v>76860</v>
      </c>
      <c r="AA32" s="22" t="s">
        <v>21</v>
      </c>
      <c r="AB32" s="11"/>
      <c r="AC32" s="12"/>
      <c r="AD32" s="160">
        <v>0.004652</v>
      </c>
      <c r="AE32" s="25" t="s">
        <v>27</v>
      </c>
    </row>
    <row r="33" spans="1:31" s="7" customFormat="1" ht="12.75" customHeight="1">
      <c r="A33" s="331">
        <f t="shared" si="0"/>
        <v>804.7705</v>
      </c>
      <c r="B33" s="207"/>
      <c r="C33" s="332"/>
      <c r="D33" s="207"/>
      <c r="E33" s="333">
        <f t="shared" si="1"/>
        <v>0.592</v>
      </c>
      <c r="F33" s="211"/>
      <c r="G33" s="333">
        <v>0.037</v>
      </c>
      <c r="H33" s="211"/>
      <c r="I33" s="42">
        <v>16</v>
      </c>
      <c r="J33" s="34">
        <f t="shared" si="2"/>
        <v>77000</v>
      </c>
      <c r="K33" s="334">
        <f>$Z$35+($AD$32*($J33-$Z$34))</f>
        <v>804.1785</v>
      </c>
      <c r="L33" s="335"/>
      <c r="M33" s="39"/>
      <c r="N33" s="341"/>
      <c r="O33" s="292"/>
      <c r="P33" s="285"/>
      <c r="Q33" s="286"/>
      <c r="R33" s="205"/>
      <c r="S33" s="202"/>
      <c r="T33" s="344"/>
      <c r="U33" s="345"/>
      <c r="V33" s="40"/>
      <c r="W33" s="76"/>
      <c r="Y33" s="43"/>
      <c r="Z33" s="31">
        <v>803.5273</v>
      </c>
      <c r="AA33" s="22" t="s">
        <v>23</v>
      </c>
      <c r="AB33" s="11"/>
      <c r="AC33" s="12"/>
      <c r="AD33" s="51"/>
      <c r="AE33" s="18"/>
    </row>
    <row r="34" spans="1:31" s="7" customFormat="1" ht="12.75" customHeight="1">
      <c r="A34" s="331">
        <f t="shared" si="0"/>
        <v>804.8868</v>
      </c>
      <c r="B34" s="207"/>
      <c r="C34" s="332"/>
      <c r="D34" s="207"/>
      <c r="E34" s="333">
        <f t="shared" si="1"/>
        <v>0.592</v>
      </c>
      <c r="F34" s="211"/>
      <c r="G34" s="333">
        <v>0.037</v>
      </c>
      <c r="H34" s="211"/>
      <c r="I34" s="42">
        <v>16</v>
      </c>
      <c r="J34" s="57">
        <f t="shared" si="2"/>
        <v>77025</v>
      </c>
      <c r="K34" s="334">
        <f aca="true" t="shared" si="4" ref="K34:K39">$Z$35+($AD$32*($J34-$Z$34))</f>
        <v>804.2948</v>
      </c>
      <c r="L34" s="335"/>
      <c r="M34" s="39"/>
      <c r="N34" s="341"/>
      <c r="O34" s="292"/>
      <c r="P34" s="285"/>
      <c r="Q34" s="286"/>
      <c r="R34" s="205"/>
      <c r="S34" s="202"/>
      <c r="T34" s="344"/>
      <c r="U34" s="345"/>
      <c r="V34" s="40"/>
      <c r="W34" s="76"/>
      <c r="Y34" s="43"/>
      <c r="Z34" s="28">
        <v>76975</v>
      </c>
      <c r="AA34" s="22" t="s">
        <v>28</v>
      </c>
      <c r="AB34" s="11"/>
      <c r="AC34" s="12"/>
      <c r="AD34" s="51"/>
      <c r="AE34" s="18"/>
    </row>
    <row r="35" spans="1:31" s="7" customFormat="1" ht="12.75" customHeight="1">
      <c r="A35" s="331">
        <f t="shared" si="0"/>
        <v>805.0030999999999</v>
      </c>
      <c r="B35" s="207"/>
      <c r="C35" s="332"/>
      <c r="D35" s="207"/>
      <c r="E35" s="333">
        <f t="shared" si="1"/>
        <v>0.592</v>
      </c>
      <c r="F35" s="211"/>
      <c r="G35" s="333">
        <v>0.037</v>
      </c>
      <c r="H35" s="211"/>
      <c r="I35" s="42">
        <v>16</v>
      </c>
      <c r="J35" s="77">
        <f t="shared" si="2"/>
        <v>77050</v>
      </c>
      <c r="K35" s="334">
        <f t="shared" si="4"/>
        <v>804.4110999999999</v>
      </c>
      <c r="L35" s="335"/>
      <c r="M35" s="41"/>
      <c r="N35" s="341"/>
      <c r="O35" s="292"/>
      <c r="P35" s="291"/>
      <c r="Q35" s="292"/>
      <c r="R35" s="206"/>
      <c r="S35" s="207"/>
      <c r="T35" s="334"/>
      <c r="U35" s="335"/>
      <c r="V35" s="40"/>
      <c r="W35" s="76"/>
      <c r="Y35" s="43"/>
      <c r="Z35" s="31">
        <v>804.0622</v>
      </c>
      <c r="AA35" s="22" t="s">
        <v>29</v>
      </c>
      <c r="AB35" s="11"/>
      <c r="AC35" s="12"/>
      <c r="AD35" s="51"/>
      <c r="AE35" s="18"/>
    </row>
    <row r="36" spans="1:31" s="7" customFormat="1" ht="12.75" customHeight="1">
      <c r="A36" s="331">
        <f t="shared" si="0"/>
        <v>805.1193999999999</v>
      </c>
      <c r="B36" s="207"/>
      <c r="C36" s="332"/>
      <c r="D36" s="207"/>
      <c r="E36" s="333">
        <f t="shared" si="1"/>
        <v>0.592</v>
      </c>
      <c r="F36" s="211"/>
      <c r="G36" s="333">
        <v>0.037</v>
      </c>
      <c r="H36" s="211"/>
      <c r="I36" s="42">
        <v>16</v>
      </c>
      <c r="J36" s="34">
        <f>J35+25</f>
        <v>77075</v>
      </c>
      <c r="K36" s="334">
        <f t="shared" si="4"/>
        <v>804.5274</v>
      </c>
      <c r="L36" s="335"/>
      <c r="M36" s="39"/>
      <c r="N36" s="341"/>
      <c r="O36" s="292"/>
      <c r="P36" s="285"/>
      <c r="Q36" s="286"/>
      <c r="R36" s="205"/>
      <c r="S36" s="202"/>
      <c r="T36" s="344"/>
      <c r="U36" s="345"/>
      <c r="V36" s="40"/>
      <c r="W36" s="76"/>
      <c r="Y36" s="43"/>
      <c r="Z36" s="32"/>
      <c r="AA36" s="26"/>
      <c r="AB36" s="11"/>
      <c r="AC36" s="12"/>
      <c r="AD36" s="51"/>
      <c r="AE36" s="18"/>
    </row>
    <row r="37" spans="1:31" s="7" customFormat="1" ht="12.75" customHeight="1">
      <c r="A37" s="331">
        <f t="shared" si="0"/>
        <v>805.1571742399999</v>
      </c>
      <c r="B37" s="207"/>
      <c r="C37" s="336" t="s">
        <v>62</v>
      </c>
      <c r="D37" s="337"/>
      <c r="E37" s="333">
        <f t="shared" si="1"/>
        <v>0.592</v>
      </c>
      <c r="F37" s="211"/>
      <c r="G37" s="338">
        <f>0.037-((0.037+0.016)/($J$49-$J$37))*($J37-$J$37)</f>
        <v>0.037</v>
      </c>
      <c r="H37" s="200"/>
      <c r="I37" s="42">
        <v>16</v>
      </c>
      <c r="J37" s="57">
        <v>77083.12</v>
      </c>
      <c r="K37" s="334">
        <f t="shared" si="4"/>
        <v>804.5651742399999</v>
      </c>
      <c r="L37" s="335"/>
      <c r="M37" s="39"/>
      <c r="N37" s="341"/>
      <c r="O37" s="292"/>
      <c r="P37" s="285"/>
      <c r="Q37" s="286"/>
      <c r="R37" s="205"/>
      <c r="S37" s="202"/>
      <c r="T37" s="344"/>
      <c r="U37" s="345"/>
      <c r="V37" s="183" t="s">
        <v>82</v>
      </c>
      <c r="W37" s="76"/>
      <c r="Y37" s="43"/>
      <c r="Z37" s="27" t="s">
        <v>30</v>
      </c>
      <c r="AA37" s="26"/>
      <c r="AB37" s="11"/>
      <c r="AC37" s="12"/>
      <c r="AD37" s="51"/>
      <c r="AE37" s="18"/>
    </row>
    <row r="38" spans="1:32" s="7" customFormat="1" ht="12.75" customHeight="1">
      <c r="A38" s="331">
        <f t="shared" si="0"/>
        <v>805.1599953247302</v>
      </c>
      <c r="B38" s="207"/>
      <c r="C38" s="336" t="s">
        <v>62</v>
      </c>
      <c r="D38" s="337"/>
      <c r="E38" s="333">
        <f t="shared" si="1"/>
        <v>0.5162953247302526</v>
      </c>
      <c r="F38" s="211"/>
      <c r="G38" s="338">
        <f>0.037-((0.037+0.016)/($J$49-$J$37))*($J38-$J$37)</f>
        <v>0.03226845779564079</v>
      </c>
      <c r="H38" s="200"/>
      <c r="I38" s="42">
        <v>16</v>
      </c>
      <c r="J38" s="34">
        <f>J36+25</f>
        <v>77100</v>
      </c>
      <c r="K38" s="334">
        <f t="shared" si="4"/>
        <v>804.6437</v>
      </c>
      <c r="L38" s="335"/>
      <c r="M38" s="39"/>
      <c r="N38" s="341"/>
      <c r="O38" s="292"/>
      <c r="P38" s="285"/>
      <c r="Q38" s="286"/>
      <c r="R38" s="205"/>
      <c r="S38" s="202"/>
      <c r="T38" s="344"/>
      <c r="U38" s="345"/>
      <c r="V38" s="40"/>
      <c r="W38" s="76"/>
      <c r="Y38" s="43"/>
      <c r="Z38" s="31"/>
      <c r="AA38" s="25"/>
      <c r="AB38" s="29"/>
      <c r="AC38" s="24"/>
      <c r="AD38" s="48"/>
      <c r="AE38" s="24"/>
      <c r="AF38" s="23"/>
    </row>
    <row r="39" spans="1:32" s="7" customFormat="1" ht="12.75" customHeight="1">
      <c r="A39" s="331">
        <f>E39+K39</f>
        <v>805.2822199999999</v>
      </c>
      <c r="B39" s="207"/>
      <c r="C39" s="336" t="s">
        <v>62</v>
      </c>
      <c r="D39" s="337"/>
      <c r="E39" s="333">
        <f>G39*I39</f>
        <v>0.592</v>
      </c>
      <c r="F39" s="211"/>
      <c r="G39" s="333">
        <v>0.037</v>
      </c>
      <c r="H39" s="211"/>
      <c r="I39" s="42">
        <v>16</v>
      </c>
      <c r="J39" s="184">
        <v>77110</v>
      </c>
      <c r="K39" s="339">
        <f t="shared" si="4"/>
        <v>804.69022</v>
      </c>
      <c r="L39" s="340"/>
      <c r="M39" s="41"/>
      <c r="N39" s="341"/>
      <c r="O39" s="292"/>
      <c r="P39" s="291"/>
      <c r="Q39" s="292"/>
      <c r="R39" s="206"/>
      <c r="S39" s="207"/>
      <c r="T39" s="334"/>
      <c r="U39" s="335"/>
      <c r="V39" s="40"/>
      <c r="W39" s="76"/>
      <c r="Y39" s="43"/>
      <c r="Z39" s="31"/>
      <c r="AA39" s="25"/>
      <c r="AB39" s="29"/>
      <c r="AC39" s="24"/>
      <c r="AD39" s="48"/>
      <c r="AE39" s="24"/>
      <c r="AF39" s="23"/>
    </row>
    <row r="40" spans="1:32" s="7" customFormat="1" ht="12.75" customHeight="1">
      <c r="A40" s="331">
        <f t="shared" si="0"/>
        <v>805.1511503465465</v>
      </c>
      <c r="B40" s="207"/>
      <c r="C40" s="336" t="s">
        <v>62</v>
      </c>
      <c r="D40" s="337"/>
      <c r="E40" s="333">
        <f t="shared" si="1"/>
        <v>0.40417347154641614</v>
      </c>
      <c r="F40" s="211"/>
      <c r="G40" s="338">
        <f aca="true" t="shared" si="5" ref="G40:G49">0.037-((0.037+0.016)/($J$49-$J$37))*($J40-$J$37)</f>
        <v>0.02526084197165101</v>
      </c>
      <c r="H40" s="200"/>
      <c r="I40" s="42">
        <v>16</v>
      </c>
      <c r="J40" s="34">
        <f>J38+25</f>
        <v>77125</v>
      </c>
      <c r="K40" s="339">
        <f>$Z$48+(0.5*(($AD$49-$AD$48)/$AD$47)*($J40-$Z$47)^2)+($AD$48*($J40-$Z$47))</f>
        <v>804.7469768750001</v>
      </c>
      <c r="L40" s="340"/>
      <c r="M40" s="39"/>
      <c r="N40" s="341"/>
      <c r="O40" s="292"/>
      <c r="P40" s="285"/>
      <c r="Q40" s="286"/>
      <c r="R40" s="205"/>
      <c r="S40" s="202"/>
      <c r="T40" s="344"/>
      <c r="U40" s="345"/>
      <c r="V40" s="40"/>
      <c r="W40" s="76"/>
      <c r="Y40" s="43"/>
      <c r="Z40" s="31"/>
      <c r="AA40" s="25"/>
      <c r="AB40" s="29"/>
      <c r="AC40" s="24"/>
      <c r="AD40" s="48"/>
      <c r="AE40" s="24"/>
      <c r="AF40" s="23"/>
    </row>
    <row r="41" spans="1:32" s="7" customFormat="1" ht="12.75" customHeight="1">
      <c r="A41" s="331">
        <f t="shared" si="0"/>
        <v>805.0797416603947</v>
      </c>
      <c r="B41" s="207"/>
      <c r="C41" s="336" t="s">
        <v>62</v>
      </c>
      <c r="D41" s="337"/>
      <c r="E41" s="333">
        <f t="shared" si="1"/>
        <v>0.2959983075946716</v>
      </c>
      <c r="F41" s="211"/>
      <c r="G41" s="338">
        <f t="shared" si="5"/>
        <v>0.018499894224666975</v>
      </c>
      <c r="H41" s="200"/>
      <c r="I41" s="42">
        <v>16</v>
      </c>
      <c r="J41" s="182">
        <v>77149.12</v>
      </c>
      <c r="K41" s="339">
        <f aca="true" t="shared" si="6" ref="K41:K56">$Z$48+(0.5*(($AD$49-$AD$48)/$AD$47)*($J41-$Z$47)^2)+($AD$48*($J41-$Z$47))</f>
        <v>804.7837433528</v>
      </c>
      <c r="L41" s="340"/>
      <c r="M41" s="39"/>
      <c r="N41" s="341"/>
      <c r="O41" s="292"/>
      <c r="P41" s="285"/>
      <c r="Q41" s="286"/>
      <c r="R41" s="205"/>
      <c r="S41" s="202"/>
      <c r="T41" s="344"/>
      <c r="U41" s="345"/>
      <c r="V41" s="56" t="s">
        <v>32</v>
      </c>
      <c r="W41" s="76"/>
      <c r="Y41" s="43"/>
      <c r="Z41" s="17"/>
      <c r="AA41" s="17"/>
      <c r="AB41" s="17"/>
      <c r="AC41" s="18"/>
      <c r="AD41" s="49"/>
      <c r="AE41" s="18"/>
      <c r="AF41" s="23"/>
    </row>
    <row r="42" spans="1:32" s="7" customFormat="1" ht="12.75" customHeight="1">
      <c r="A42" s="331">
        <f t="shared" si="0"/>
        <v>805.0758649516958</v>
      </c>
      <c r="B42" s="207"/>
      <c r="C42" s="336" t="s">
        <v>62</v>
      </c>
      <c r="D42" s="337"/>
      <c r="E42" s="333">
        <f t="shared" si="1"/>
        <v>0.2920516183625797</v>
      </c>
      <c r="F42" s="211"/>
      <c r="G42" s="338">
        <f t="shared" si="5"/>
        <v>0.01825322614766123</v>
      </c>
      <c r="H42" s="200"/>
      <c r="I42" s="42">
        <v>16</v>
      </c>
      <c r="J42" s="34">
        <f>J40+25</f>
        <v>77150</v>
      </c>
      <c r="K42" s="339">
        <f t="shared" si="6"/>
        <v>804.7838133333332</v>
      </c>
      <c r="L42" s="340"/>
      <c r="M42" s="39"/>
      <c r="N42" s="341"/>
      <c r="O42" s="292"/>
      <c r="P42" s="285"/>
      <c r="Q42" s="286"/>
      <c r="R42" s="205"/>
      <c r="S42" s="202"/>
      <c r="T42" s="344"/>
      <c r="U42" s="345"/>
      <c r="V42" s="40"/>
      <c r="W42" s="76"/>
      <c r="Y42" s="43"/>
      <c r="AA42" s="17"/>
      <c r="AB42" s="17"/>
      <c r="AC42" s="18"/>
      <c r="AD42" s="49"/>
      <c r="AE42" s="18"/>
      <c r="AF42" s="23"/>
    </row>
    <row r="43" spans="1:32" s="7" customFormat="1" ht="12.75" customHeight="1">
      <c r="A43" s="331">
        <f>E43+K43</f>
        <v>805.0363012979119</v>
      </c>
      <c r="B43" s="207"/>
      <c r="C43" s="336" t="s">
        <v>62</v>
      </c>
      <c r="D43" s="337"/>
      <c r="E43" s="333">
        <f>G43*I43</f>
        <v>0.2559932303786866</v>
      </c>
      <c r="F43" s="211"/>
      <c r="G43" s="338">
        <f t="shared" si="5"/>
        <v>0.015999576898667912</v>
      </c>
      <c r="H43" s="200"/>
      <c r="I43" s="42">
        <v>16</v>
      </c>
      <c r="J43" s="57">
        <v>77158.04</v>
      </c>
      <c r="K43" s="339">
        <f t="shared" si="6"/>
        <v>804.7803080675333</v>
      </c>
      <c r="L43" s="340"/>
      <c r="M43" s="39"/>
      <c r="N43" s="341"/>
      <c r="O43" s="292"/>
      <c r="P43" s="285"/>
      <c r="Q43" s="286"/>
      <c r="R43" s="205"/>
      <c r="S43" s="202"/>
      <c r="T43" s="344"/>
      <c r="U43" s="345"/>
      <c r="V43" s="40"/>
      <c r="W43" s="76"/>
      <c r="Y43" s="43"/>
      <c r="Z43" s="27"/>
      <c r="AA43" s="17"/>
      <c r="AB43" s="17"/>
      <c r="AC43" s="18"/>
      <c r="AD43" s="49"/>
      <c r="AE43" s="18"/>
      <c r="AF43" s="23"/>
    </row>
    <row r="44" spans="1:32" s="7" customFormat="1" ht="12.75" customHeight="1">
      <c r="A44" s="331">
        <f t="shared" si="0"/>
        <v>804.928339973512</v>
      </c>
      <c r="B44" s="207"/>
      <c r="C44" s="336" t="s">
        <v>62</v>
      </c>
      <c r="D44" s="337"/>
      <c r="E44" s="333">
        <f t="shared" si="1"/>
        <v>0.17992976517874315</v>
      </c>
      <c r="F44" s="211"/>
      <c r="G44" s="338">
        <f t="shared" si="5"/>
        <v>0.011245610323671447</v>
      </c>
      <c r="H44" s="200"/>
      <c r="I44" s="42">
        <v>16</v>
      </c>
      <c r="J44" s="34">
        <f>J42+25</f>
        <v>77175</v>
      </c>
      <c r="K44" s="339">
        <f t="shared" si="6"/>
        <v>804.7484102083333</v>
      </c>
      <c r="L44" s="340"/>
      <c r="M44" s="39"/>
      <c r="N44" s="341"/>
      <c r="O44" s="292"/>
      <c r="P44" s="285"/>
      <c r="Q44" s="286"/>
      <c r="R44" s="205"/>
      <c r="S44" s="202"/>
      <c r="T44" s="344"/>
      <c r="U44" s="345"/>
      <c r="V44" s="40"/>
      <c r="W44" s="76"/>
      <c r="Y44" s="43"/>
      <c r="Z44" s="31"/>
      <c r="AA44" s="25"/>
      <c r="AB44" s="29"/>
      <c r="AC44" s="30"/>
      <c r="AD44" s="54"/>
      <c r="AE44" s="24"/>
      <c r="AF44" s="23"/>
    </row>
    <row r="45" spans="1:32" s="7" customFormat="1" ht="12.75" customHeight="1">
      <c r="A45" s="331">
        <f t="shared" si="0"/>
        <v>804.708575411995</v>
      </c>
      <c r="B45" s="207"/>
      <c r="C45" s="336" t="s">
        <v>62</v>
      </c>
      <c r="D45" s="337"/>
      <c r="E45" s="333">
        <f t="shared" si="1"/>
        <v>0.06780791199490666</v>
      </c>
      <c r="F45" s="211"/>
      <c r="G45" s="338">
        <f t="shared" si="5"/>
        <v>0.004237994499681666</v>
      </c>
      <c r="H45" s="200"/>
      <c r="I45" s="42">
        <v>16</v>
      </c>
      <c r="J45" s="34">
        <f t="shared" si="2"/>
        <v>77200</v>
      </c>
      <c r="K45" s="339">
        <f t="shared" si="6"/>
        <v>804.6407675</v>
      </c>
      <c r="L45" s="340"/>
      <c r="M45" s="39"/>
      <c r="N45" s="341"/>
      <c r="O45" s="292"/>
      <c r="P45" s="285"/>
      <c r="Q45" s="286"/>
      <c r="R45" s="205"/>
      <c r="S45" s="202"/>
      <c r="T45" s="344"/>
      <c r="U45" s="345"/>
      <c r="V45" s="40"/>
      <c r="W45" s="76"/>
      <c r="Y45" s="43"/>
      <c r="Z45" s="27" t="s">
        <v>119</v>
      </c>
      <c r="AA45" s="25"/>
      <c r="AB45" s="29"/>
      <c r="AC45" s="30"/>
      <c r="AD45" s="54"/>
      <c r="AE45" s="24"/>
      <c r="AF45" s="23"/>
    </row>
    <row r="46" spans="1:31" s="7" customFormat="1" ht="12.75" customHeight="1">
      <c r="A46" s="331">
        <f t="shared" si="0"/>
        <v>804.5406045479893</v>
      </c>
      <c r="B46" s="207"/>
      <c r="C46" s="336" t="s">
        <v>62</v>
      </c>
      <c r="D46" s="337"/>
      <c r="E46" s="333">
        <f t="shared" si="1"/>
        <v>-3.3848106567591074E-06</v>
      </c>
      <c r="F46" s="211"/>
      <c r="G46" s="338">
        <f t="shared" si="5"/>
        <v>-2.1155066604744421E-07</v>
      </c>
      <c r="H46" s="200"/>
      <c r="I46" s="42">
        <v>16</v>
      </c>
      <c r="J46" s="57">
        <v>77215.12</v>
      </c>
      <c r="K46" s="339">
        <f t="shared" si="6"/>
        <v>804.5406079328</v>
      </c>
      <c r="L46" s="340"/>
      <c r="M46" s="39"/>
      <c r="N46" s="341"/>
      <c r="O46" s="292"/>
      <c r="P46" s="285"/>
      <c r="Q46" s="286"/>
      <c r="R46" s="205"/>
      <c r="S46" s="202"/>
      <c r="T46" s="344"/>
      <c r="U46" s="345"/>
      <c r="V46" s="40"/>
      <c r="W46" s="76"/>
      <c r="Y46" s="43"/>
      <c r="Z46" s="27"/>
      <c r="AA46" s="17"/>
      <c r="AB46" s="17"/>
      <c r="AC46" s="18"/>
      <c r="AD46" s="49"/>
      <c r="AE46" s="18"/>
    </row>
    <row r="47" spans="1:31" s="7" customFormat="1" ht="12.75" customHeight="1">
      <c r="A47" s="331">
        <f t="shared" si="0"/>
        <v>804.4165712671445</v>
      </c>
      <c r="B47" s="207"/>
      <c r="C47" s="336" t="s">
        <v>62</v>
      </c>
      <c r="D47" s="337"/>
      <c r="E47" s="333">
        <f t="shared" si="1"/>
        <v>-0.04431394118892984</v>
      </c>
      <c r="F47" s="211"/>
      <c r="G47" s="338">
        <f t="shared" si="5"/>
        <v>-0.002769621324308115</v>
      </c>
      <c r="H47" s="200"/>
      <c r="I47" s="42">
        <v>16</v>
      </c>
      <c r="J47" s="34">
        <f>J45+25</f>
        <v>77225</v>
      </c>
      <c r="K47" s="339">
        <f t="shared" si="6"/>
        <v>804.4608852083334</v>
      </c>
      <c r="L47" s="340"/>
      <c r="M47" s="39"/>
      <c r="N47" s="341"/>
      <c r="O47" s="292"/>
      <c r="P47" s="285"/>
      <c r="Q47" s="286"/>
      <c r="R47" s="205"/>
      <c r="S47" s="202"/>
      <c r="T47" s="344"/>
      <c r="U47" s="345"/>
      <c r="V47" s="40"/>
      <c r="W47" s="76"/>
      <c r="Y47" s="43"/>
      <c r="Z47" s="28">
        <v>77110</v>
      </c>
      <c r="AA47" s="22" t="s">
        <v>24</v>
      </c>
      <c r="AB47" s="11"/>
      <c r="AC47" s="12"/>
      <c r="AD47" s="159">
        <v>300</v>
      </c>
      <c r="AE47" s="22" t="s">
        <v>25</v>
      </c>
    </row>
    <row r="48" spans="1:31" s="7" customFormat="1" ht="12.75" customHeight="1">
      <c r="A48" s="331">
        <f t="shared" si="0"/>
        <v>804.0523275389606</v>
      </c>
      <c r="B48" s="207"/>
      <c r="C48" s="336" t="s">
        <v>62</v>
      </c>
      <c r="D48" s="337"/>
      <c r="E48" s="333">
        <f t="shared" si="1"/>
        <v>-0.15643579437276633</v>
      </c>
      <c r="F48" s="211"/>
      <c r="G48" s="338">
        <f t="shared" si="5"/>
        <v>-0.009777237148297896</v>
      </c>
      <c r="H48" s="200"/>
      <c r="I48" s="42">
        <v>16</v>
      </c>
      <c r="J48" s="34">
        <f t="shared" si="2"/>
        <v>77250</v>
      </c>
      <c r="K48" s="339">
        <f t="shared" si="6"/>
        <v>804.2087633333334</v>
      </c>
      <c r="L48" s="340"/>
      <c r="M48" s="39"/>
      <c r="N48" s="341"/>
      <c r="O48" s="292"/>
      <c r="P48" s="285"/>
      <c r="Q48" s="286"/>
      <c r="R48" s="205"/>
      <c r="S48" s="202"/>
      <c r="T48" s="344"/>
      <c r="U48" s="345"/>
      <c r="V48" s="40"/>
      <c r="W48" s="76"/>
      <c r="Y48" s="43"/>
      <c r="Z48" s="31">
        <v>804.6902</v>
      </c>
      <c r="AA48" s="22" t="s">
        <v>26</v>
      </c>
      <c r="AB48" s="11"/>
      <c r="AC48" s="12"/>
      <c r="AD48" s="66">
        <v>0.004652</v>
      </c>
      <c r="AE48" s="25" t="s">
        <v>22</v>
      </c>
    </row>
    <row r="49" spans="1:31" s="7" customFormat="1" ht="12.75" customHeight="1">
      <c r="A49" s="331">
        <f t="shared" si="0"/>
        <v>803.6683226883334</v>
      </c>
      <c r="B49" s="207"/>
      <c r="C49" s="336" t="s">
        <v>62</v>
      </c>
      <c r="D49" s="337"/>
      <c r="E49" s="333">
        <f t="shared" si="1"/>
        <v>-0.2560000000000001</v>
      </c>
      <c r="F49" s="211"/>
      <c r="G49" s="338">
        <f t="shared" si="5"/>
        <v>-0.016000000000000007</v>
      </c>
      <c r="H49" s="200"/>
      <c r="I49" s="42">
        <v>16</v>
      </c>
      <c r="J49" s="57">
        <v>77272.2</v>
      </c>
      <c r="K49" s="339">
        <f t="shared" si="6"/>
        <v>803.9243226883334</v>
      </c>
      <c r="L49" s="340"/>
      <c r="M49" s="39"/>
      <c r="N49" s="341"/>
      <c r="O49" s="292"/>
      <c r="P49" s="285"/>
      <c r="Q49" s="286"/>
      <c r="R49" s="205"/>
      <c r="S49" s="202"/>
      <c r="T49" s="344"/>
      <c r="U49" s="345"/>
      <c r="V49" s="40"/>
      <c r="W49" s="76"/>
      <c r="Y49" s="43"/>
      <c r="Z49" s="28">
        <v>77260</v>
      </c>
      <c r="AA49" s="22" t="s">
        <v>21</v>
      </c>
      <c r="AB49" s="11"/>
      <c r="AC49" s="12"/>
      <c r="AD49" s="66">
        <v>-0.030023</v>
      </c>
      <c r="AE49" s="25" t="s">
        <v>27</v>
      </c>
    </row>
    <row r="50" spans="1:31" s="7" customFormat="1" ht="12.75" customHeight="1">
      <c r="A50" s="331">
        <f t="shared" si="0"/>
        <v>803.628401875</v>
      </c>
      <c r="B50" s="207"/>
      <c r="C50" s="336"/>
      <c r="D50" s="337"/>
      <c r="E50" s="333">
        <f t="shared" si="1"/>
        <v>-0.256</v>
      </c>
      <c r="F50" s="211"/>
      <c r="G50" s="333">
        <v>-0.016</v>
      </c>
      <c r="H50" s="211"/>
      <c r="I50" s="42">
        <v>16</v>
      </c>
      <c r="J50" s="34">
        <f>J48+25</f>
        <v>77275</v>
      </c>
      <c r="K50" s="339">
        <f t="shared" si="6"/>
        <v>803.884401875</v>
      </c>
      <c r="L50" s="340"/>
      <c r="M50" s="39"/>
      <c r="N50" s="341"/>
      <c r="O50" s="292"/>
      <c r="P50" s="285"/>
      <c r="Q50" s="286"/>
      <c r="R50" s="205"/>
      <c r="S50" s="202"/>
      <c r="T50" s="344"/>
      <c r="U50" s="345"/>
      <c r="V50" s="40"/>
      <c r="W50" s="76"/>
      <c r="Y50" s="43"/>
      <c r="Z50" s="31">
        <v>805.3897</v>
      </c>
      <c r="AA50" s="22" t="s">
        <v>23</v>
      </c>
      <c r="AB50" s="11"/>
      <c r="AC50" s="12"/>
      <c r="AD50" s="67"/>
      <c r="AE50" s="18"/>
    </row>
    <row r="51" spans="1:31" s="7" customFormat="1" ht="12.75" customHeight="1">
      <c r="A51" s="346">
        <f t="shared" si="0"/>
        <v>803.2318008333333</v>
      </c>
      <c r="B51" s="347"/>
      <c r="C51" s="348"/>
      <c r="D51" s="347"/>
      <c r="E51" s="349">
        <f t="shared" si="1"/>
        <v>-0.256</v>
      </c>
      <c r="F51" s="350"/>
      <c r="G51" s="349">
        <v>-0.016</v>
      </c>
      <c r="H51" s="350"/>
      <c r="I51" s="146">
        <v>16</v>
      </c>
      <c r="J51" s="73">
        <f t="shared" si="2"/>
        <v>77300</v>
      </c>
      <c r="K51" s="339">
        <f t="shared" si="6"/>
        <v>803.4878008333333</v>
      </c>
      <c r="L51" s="340"/>
      <c r="M51" s="72"/>
      <c r="N51" s="351"/>
      <c r="O51" s="352"/>
      <c r="P51" s="353"/>
      <c r="Q51" s="352"/>
      <c r="R51" s="354"/>
      <c r="S51" s="347"/>
      <c r="T51" s="355"/>
      <c r="U51" s="356"/>
      <c r="V51" s="75"/>
      <c r="W51" s="76"/>
      <c r="Y51" s="43"/>
      <c r="Z51" s="28">
        <v>77410</v>
      </c>
      <c r="AA51" s="22" t="s">
        <v>28</v>
      </c>
      <c r="AB51" s="11"/>
      <c r="AC51" s="12"/>
      <c r="AD51" s="67"/>
      <c r="AE51" s="18"/>
    </row>
    <row r="52" spans="1:31" s="7" customFormat="1" ht="12.75" customHeight="1">
      <c r="A52" s="331">
        <f t="shared" si="0"/>
        <v>802.7629602083333</v>
      </c>
      <c r="B52" s="207"/>
      <c r="C52" s="332"/>
      <c r="D52" s="207"/>
      <c r="E52" s="333">
        <f t="shared" si="1"/>
        <v>-0.256</v>
      </c>
      <c r="F52" s="211"/>
      <c r="G52" s="333">
        <v>-0.016</v>
      </c>
      <c r="H52" s="211"/>
      <c r="I52" s="42">
        <v>16</v>
      </c>
      <c r="J52" s="34">
        <f t="shared" si="2"/>
        <v>77325</v>
      </c>
      <c r="K52" s="339">
        <f t="shared" si="6"/>
        <v>803.0189602083333</v>
      </c>
      <c r="L52" s="340"/>
      <c r="M52" s="39"/>
      <c r="N52" s="341"/>
      <c r="O52" s="292"/>
      <c r="P52" s="285"/>
      <c r="Q52" s="286"/>
      <c r="R52" s="205"/>
      <c r="S52" s="202"/>
      <c r="T52" s="344"/>
      <c r="U52" s="345"/>
      <c r="V52" s="40"/>
      <c r="W52" s="76"/>
      <c r="Y52" s="43"/>
      <c r="Z52" s="31">
        <v>800.8845</v>
      </c>
      <c r="AA52" s="22" t="s">
        <v>29</v>
      </c>
      <c r="AB52" s="11"/>
      <c r="AC52" s="12"/>
      <c r="AD52" s="67"/>
      <c r="AE52" s="18"/>
    </row>
    <row r="53" spans="1:31" s="7" customFormat="1" ht="12.75" customHeight="1">
      <c r="A53" s="331">
        <f t="shared" si="0"/>
        <v>802.22188</v>
      </c>
      <c r="B53" s="207"/>
      <c r="C53" s="332"/>
      <c r="D53" s="207"/>
      <c r="E53" s="333">
        <f t="shared" si="1"/>
        <v>-0.256</v>
      </c>
      <c r="F53" s="211"/>
      <c r="G53" s="333">
        <v>-0.016</v>
      </c>
      <c r="H53" s="211"/>
      <c r="I53" s="42">
        <v>16</v>
      </c>
      <c r="J53" s="34">
        <f t="shared" si="2"/>
        <v>77350</v>
      </c>
      <c r="K53" s="339">
        <f t="shared" si="6"/>
        <v>802.47788</v>
      </c>
      <c r="L53" s="340"/>
      <c r="M53" s="39"/>
      <c r="N53" s="341"/>
      <c r="O53" s="292"/>
      <c r="P53" s="285"/>
      <c r="Q53" s="286"/>
      <c r="R53" s="205"/>
      <c r="S53" s="202"/>
      <c r="T53" s="344"/>
      <c r="U53" s="345"/>
      <c r="V53" s="40"/>
      <c r="W53" s="76"/>
      <c r="Y53" s="43"/>
      <c r="Z53" s="32"/>
      <c r="AA53" s="26"/>
      <c r="AB53" s="11"/>
      <c r="AC53" s="12"/>
      <c r="AD53" s="67"/>
      <c r="AE53" s="18"/>
    </row>
    <row r="54" spans="1:31" s="7" customFormat="1" ht="12.75" customHeight="1">
      <c r="A54" s="331">
        <f t="shared" si="0"/>
        <v>802.1243624008836</v>
      </c>
      <c r="B54" s="207"/>
      <c r="C54" s="336" t="s">
        <v>38</v>
      </c>
      <c r="D54" s="337"/>
      <c r="E54" s="333">
        <f t="shared" si="1"/>
        <v>-0.256</v>
      </c>
      <c r="F54" s="211"/>
      <c r="G54" s="338">
        <f>-0.016-((0.06-0.016)/($J$64-$J$54))*($J54-$J$54)</f>
        <v>-0.016</v>
      </c>
      <c r="H54" s="200"/>
      <c r="I54" s="42">
        <v>16</v>
      </c>
      <c r="J54" s="182">
        <v>77354.18</v>
      </c>
      <c r="K54" s="339">
        <f t="shared" si="6"/>
        <v>802.3803624008835</v>
      </c>
      <c r="L54" s="340"/>
      <c r="M54" s="39"/>
      <c r="N54" s="341"/>
      <c r="O54" s="292"/>
      <c r="P54" s="285"/>
      <c r="Q54" s="286"/>
      <c r="R54" s="205"/>
      <c r="S54" s="202"/>
      <c r="T54" s="344"/>
      <c r="U54" s="345"/>
      <c r="V54" s="56" t="s">
        <v>37</v>
      </c>
      <c r="W54" s="76"/>
      <c r="Y54" s="43"/>
      <c r="Z54" s="27" t="s">
        <v>30</v>
      </c>
      <c r="AA54" s="26"/>
      <c r="AB54" s="11"/>
      <c r="AC54" s="12"/>
      <c r="AD54" s="67"/>
      <c r="AE54" s="18"/>
    </row>
    <row r="55" spans="1:30" s="7" customFormat="1" ht="12.75" customHeight="1">
      <c r="A55" s="331">
        <f t="shared" si="0"/>
        <v>801.5352738083334</v>
      </c>
      <c r="B55" s="207"/>
      <c r="C55" s="336" t="s">
        <v>38</v>
      </c>
      <c r="D55" s="337"/>
      <c r="E55" s="333">
        <f t="shared" si="1"/>
        <v>-0.32928640000002457</v>
      </c>
      <c r="F55" s="211"/>
      <c r="G55" s="338">
        <f>-0.016-((0.06-0.016)/($J$64-$J$54))*($J55-$J$54)</f>
        <v>-0.020580400000001536</v>
      </c>
      <c r="H55" s="200"/>
      <c r="I55" s="42">
        <v>16</v>
      </c>
      <c r="J55" s="34">
        <f>J53+25</f>
        <v>77375</v>
      </c>
      <c r="K55" s="339">
        <f t="shared" si="6"/>
        <v>801.8645602083334</v>
      </c>
      <c r="L55" s="340"/>
      <c r="M55" s="39"/>
      <c r="N55" s="341"/>
      <c r="O55" s="292"/>
      <c r="P55" s="285"/>
      <c r="Q55" s="286"/>
      <c r="R55" s="205"/>
      <c r="S55" s="202"/>
      <c r="T55" s="344"/>
      <c r="U55" s="345"/>
      <c r="V55" s="40"/>
      <c r="W55" s="76"/>
      <c r="Y55" s="43"/>
      <c r="AD55" s="68"/>
    </row>
    <row r="56" spans="1:30" s="7" customFormat="1" ht="12.75" customHeight="1">
      <c r="A56" s="331">
        <f t="shared" si="0"/>
        <v>800.7617144333332</v>
      </c>
      <c r="B56" s="207"/>
      <c r="C56" s="336" t="s">
        <v>38</v>
      </c>
      <c r="D56" s="337"/>
      <c r="E56" s="333">
        <f t="shared" si="1"/>
        <v>-0.4172864000000246</v>
      </c>
      <c r="F56" s="211"/>
      <c r="G56" s="338">
        <f>-0.016-((0.06-0.016)/($J$64-$J$54))*($J56-$J$54)</f>
        <v>-0.026080400000001537</v>
      </c>
      <c r="H56" s="200"/>
      <c r="I56" s="42">
        <v>16</v>
      </c>
      <c r="J56" s="34">
        <f>J55+25</f>
        <v>77400</v>
      </c>
      <c r="K56" s="339">
        <f t="shared" si="6"/>
        <v>801.1790008333332</v>
      </c>
      <c r="L56" s="340"/>
      <c r="M56" s="39"/>
      <c r="N56" s="341"/>
      <c r="O56" s="292"/>
      <c r="P56" s="285"/>
      <c r="Q56" s="286"/>
      <c r="R56" s="205"/>
      <c r="S56" s="202"/>
      <c r="T56" s="344"/>
      <c r="U56" s="345"/>
      <c r="V56" s="40"/>
      <c r="W56" s="76"/>
      <c r="Y56" s="43"/>
      <c r="AD56" s="68"/>
    </row>
    <row r="57" spans="1:30" s="7" customFormat="1" ht="12.75" customHeight="1">
      <c r="A57" s="331">
        <f>E57+K57</f>
        <v>801.47655</v>
      </c>
      <c r="B57" s="207"/>
      <c r="C57" s="336" t="s">
        <v>38</v>
      </c>
      <c r="D57" s="337"/>
      <c r="E57" s="333">
        <f>G57*I57</f>
        <v>0.592</v>
      </c>
      <c r="F57" s="211"/>
      <c r="G57" s="333">
        <v>0.037</v>
      </c>
      <c r="H57" s="211"/>
      <c r="I57" s="42">
        <v>16</v>
      </c>
      <c r="J57" s="184">
        <v>77410</v>
      </c>
      <c r="K57" s="339">
        <f>$Z$48+(0.5*(($AD$49-$AD$48)/$AD$47)*($J57-$Z$47)^2)+($AD$48*($J57-$Z$47))</f>
        <v>800.88455</v>
      </c>
      <c r="L57" s="340"/>
      <c r="M57" s="41"/>
      <c r="N57" s="341"/>
      <c r="O57" s="292"/>
      <c r="P57" s="291"/>
      <c r="Q57" s="292"/>
      <c r="R57" s="206"/>
      <c r="S57" s="207"/>
      <c r="T57" s="334"/>
      <c r="U57" s="335"/>
      <c r="V57" s="40"/>
      <c r="W57" s="76"/>
      <c r="Y57" s="43"/>
      <c r="AD57" s="68"/>
    </row>
    <row r="58" spans="1:31" s="7" customFormat="1" ht="12.75" customHeight="1">
      <c r="A58" s="331">
        <f t="shared" si="0"/>
        <v>799.9288686</v>
      </c>
      <c r="B58" s="207"/>
      <c r="C58" s="336" t="s">
        <v>38</v>
      </c>
      <c r="D58" s="337"/>
      <c r="E58" s="333">
        <f t="shared" si="1"/>
        <v>-0.5052864000000246</v>
      </c>
      <c r="F58" s="211"/>
      <c r="G58" s="338">
        <f aca="true" t="shared" si="7" ref="G58:G64">-0.016-((0.06-0.016)/($J$64-$J$54))*($J58-$J$54)</f>
        <v>-0.031580400000001535</v>
      </c>
      <c r="H58" s="200"/>
      <c r="I58" s="42">
        <v>16</v>
      </c>
      <c r="J58" s="34">
        <f>J56+25</f>
        <v>77425</v>
      </c>
      <c r="K58" s="334">
        <f>$Z$52+($AD$49*($J58-$Z$51))</f>
        <v>800.434155</v>
      </c>
      <c r="L58" s="335"/>
      <c r="M58" s="39"/>
      <c r="N58" s="341"/>
      <c r="O58" s="292"/>
      <c r="P58" s="285"/>
      <c r="Q58" s="286"/>
      <c r="R58" s="205"/>
      <c r="S58" s="202"/>
      <c r="T58" s="344"/>
      <c r="U58" s="345"/>
      <c r="V58" s="40"/>
      <c r="W58" s="76"/>
      <c r="Y58" s="43"/>
      <c r="Z58" s="27" t="s">
        <v>39</v>
      </c>
      <c r="AA58" s="17"/>
      <c r="AB58" s="17"/>
      <c r="AC58" s="18"/>
      <c r="AD58" s="69"/>
      <c r="AE58" s="18"/>
    </row>
    <row r="59" spans="1:31" s="7" customFormat="1" ht="12.75" customHeight="1">
      <c r="A59" s="331">
        <f t="shared" si="0"/>
        <v>799.0902936</v>
      </c>
      <c r="B59" s="207"/>
      <c r="C59" s="336" t="s">
        <v>38</v>
      </c>
      <c r="D59" s="337"/>
      <c r="E59" s="333">
        <f t="shared" si="1"/>
        <v>-0.5932864000000246</v>
      </c>
      <c r="F59" s="211"/>
      <c r="G59" s="338">
        <f t="shared" si="7"/>
        <v>-0.03708040000000154</v>
      </c>
      <c r="H59" s="200"/>
      <c r="I59" s="42">
        <v>16</v>
      </c>
      <c r="J59" s="34">
        <f t="shared" si="2"/>
        <v>77450</v>
      </c>
      <c r="K59" s="334">
        <f aca="true" t="shared" si="8" ref="K59:K74">$Z$52+($AD$49*($J59-$Z$51))</f>
        <v>799.68358</v>
      </c>
      <c r="L59" s="335"/>
      <c r="M59" s="39"/>
      <c r="N59" s="341"/>
      <c r="O59" s="292"/>
      <c r="P59" s="285"/>
      <c r="Q59" s="286"/>
      <c r="R59" s="205"/>
      <c r="S59" s="202"/>
      <c r="T59" s="344"/>
      <c r="U59" s="345"/>
      <c r="V59" s="40"/>
      <c r="W59" s="76"/>
      <c r="Y59" s="43"/>
      <c r="Z59" s="27"/>
      <c r="AA59" s="17"/>
      <c r="AB59" s="17"/>
      <c r="AC59" s="18"/>
      <c r="AD59" s="69"/>
      <c r="AE59" s="18"/>
    </row>
    <row r="60" spans="1:31" s="7" customFormat="1" ht="12.75" customHeight="1">
      <c r="A60" s="331">
        <f t="shared" si="0"/>
        <v>798.2517186</v>
      </c>
      <c r="B60" s="207"/>
      <c r="C60" s="336" t="s">
        <v>38</v>
      </c>
      <c r="D60" s="337"/>
      <c r="E60" s="333">
        <f t="shared" si="1"/>
        <v>-0.6812864000000245</v>
      </c>
      <c r="F60" s="211"/>
      <c r="G60" s="338">
        <f t="shared" si="7"/>
        <v>-0.04258040000000153</v>
      </c>
      <c r="H60" s="200"/>
      <c r="I60" s="42">
        <v>16</v>
      </c>
      <c r="J60" s="34">
        <f t="shared" si="2"/>
        <v>77475</v>
      </c>
      <c r="K60" s="334">
        <f t="shared" si="8"/>
        <v>798.933005</v>
      </c>
      <c r="L60" s="335"/>
      <c r="M60" s="39"/>
      <c r="N60" s="341"/>
      <c r="O60" s="292"/>
      <c r="P60" s="285"/>
      <c r="Q60" s="286"/>
      <c r="R60" s="205"/>
      <c r="S60" s="202"/>
      <c r="T60" s="344"/>
      <c r="U60" s="345"/>
      <c r="V60" s="40"/>
      <c r="W60" s="76"/>
      <c r="Y60" s="43"/>
      <c r="Z60" s="27"/>
      <c r="AA60" s="17"/>
      <c r="AB60" s="17"/>
      <c r="AC60" s="18"/>
      <c r="AD60" s="69"/>
      <c r="AE60" s="18"/>
    </row>
    <row r="61" spans="1:31" s="7" customFormat="1" ht="12.75" customHeight="1">
      <c r="A61" s="331">
        <f t="shared" si="0"/>
        <v>797.4131435999999</v>
      </c>
      <c r="B61" s="207"/>
      <c r="C61" s="336" t="s">
        <v>38</v>
      </c>
      <c r="D61" s="337"/>
      <c r="E61" s="333">
        <f t="shared" si="1"/>
        <v>-0.7692864000000246</v>
      </c>
      <c r="F61" s="211"/>
      <c r="G61" s="338">
        <f t="shared" si="7"/>
        <v>-0.048080400000001536</v>
      </c>
      <c r="H61" s="200"/>
      <c r="I61" s="42">
        <v>16</v>
      </c>
      <c r="J61" s="34">
        <f>J60+25</f>
        <v>77500</v>
      </c>
      <c r="K61" s="334">
        <f t="shared" si="8"/>
        <v>798.18243</v>
      </c>
      <c r="L61" s="335"/>
      <c r="M61" s="39"/>
      <c r="N61" s="341"/>
      <c r="O61" s="292"/>
      <c r="P61" s="285"/>
      <c r="Q61" s="286"/>
      <c r="R61" s="205"/>
      <c r="S61" s="202"/>
      <c r="T61" s="344"/>
      <c r="U61" s="345"/>
      <c r="V61" s="40"/>
      <c r="W61" s="76"/>
      <c r="Y61" s="43"/>
      <c r="Z61" s="28">
        <v>77800</v>
      </c>
      <c r="AA61" s="22" t="s">
        <v>24</v>
      </c>
      <c r="AB61" s="11"/>
      <c r="AC61" s="12"/>
      <c r="AD61" s="66">
        <v>500</v>
      </c>
      <c r="AE61" s="22" t="s">
        <v>25</v>
      </c>
    </row>
    <row r="62" spans="1:31" s="7" customFormat="1" ht="12.75" customHeight="1">
      <c r="A62" s="331">
        <f t="shared" si="0"/>
        <v>796.5745686</v>
      </c>
      <c r="B62" s="207"/>
      <c r="C62" s="336" t="s">
        <v>38</v>
      </c>
      <c r="D62" s="337"/>
      <c r="E62" s="333">
        <f t="shared" si="1"/>
        <v>-0.8572864000000245</v>
      </c>
      <c r="F62" s="211"/>
      <c r="G62" s="338">
        <f t="shared" si="7"/>
        <v>-0.053580400000001534</v>
      </c>
      <c r="H62" s="200"/>
      <c r="I62" s="42">
        <v>16</v>
      </c>
      <c r="J62" s="34">
        <f t="shared" si="2"/>
        <v>77525</v>
      </c>
      <c r="K62" s="334">
        <f t="shared" si="8"/>
        <v>797.431855</v>
      </c>
      <c r="L62" s="335"/>
      <c r="M62" s="39"/>
      <c r="N62" s="341"/>
      <c r="O62" s="292"/>
      <c r="P62" s="285"/>
      <c r="Q62" s="286"/>
      <c r="R62" s="205"/>
      <c r="S62" s="202"/>
      <c r="T62" s="344"/>
      <c r="U62" s="345"/>
      <c r="V62" s="40"/>
      <c r="W62" s="76"/>
      <c r="Y62" s="43"/>
      <c r="Z62" s="53">
        <v>789.1756</v>
      </c>
      <c r="AA62" s="22" t="s">
        <v>26</v>
      </c>
      <c r="AB62" s="11"/>
      <c r="AC62" s="12"/>
      <c r="AD62" s="66">
        <v>-0.030022</v>
      </c>
      <c r="AE62" s="25" t="s">
        <v>22</v>
      </c>
    </row>
    <row r="63" spans="1:31" s="7" customFormat="1" ht="12.75" customHeight="1">
      <c r="A63" s="331">
        <f t="shared" si="0"/>
        <v>795.7359936</v>
      </c>
      <c r="B63" s="207"/>
      <c r="C63" s="336" t="s">
        <v>38</v>
      </c>
      <c r="D63" s="337"/>
      <c r="E63" s="333">
        <f t="shared" si="1"/>
        <v>-0.9452864000000245</v>
      </c>
      <c r="F63" s="211"/>
      <c r="G63" s="338">
        <f t="shared" si="7"/>
        <v>-0.05908040000000153</v>
      </c>
      <c r="H63" s="200"/>
      <c r="I63" s="42">
        <v>16</v>
      </c>
      <c r="J63" s="34">
        <f t="shared" si="2"/>
        <v>77550</v>
      </c>
      <c r="K63" s="334">
        <f t="shared" si="8"/>
        <v>796.68128</v>
      </c>
      <c r="L63" s="335"/>
      <c r="M63" s="39"/>
      <c r="N63" s="341"/>
      <c r="O63" s="292"/>
      <c r="P63" s="285"/>
      <c r="Q63" s="286"/>
      <c r="R63" s="205"/>
      <c r="S63" s="202"/>
      <c r="T63" s="344"/>
      <c r="U63" s="345"/>
      <c r="V63" s="40"/>
      <c r="W63" s="76"/>
      <c r="Y63" s="43"/>
      <c r="Z63" s="28">
        <v>78050</v>
      </c>
      <c r="AA63" s="22" t="s">
        <v>21</v>
      </c>
      <c r="AB63" s="11"/>
      <c r="AC63" s="12"/>
      <c r="AD63" s="66">
        <v>0.00316</v>
      </c>
      <c r="AE63" s="25" t="s">
        <v>27</v>
      </c>
    </row>
    <row r="64" spans="1:31" s="7" customFormat="1" ht="12.75" customHeight="1">
      <c r="A64" s="331">
        <f t="shared" si="0"/>
        <v>795.5957838600002</v>
      </c>
      <c r="B64" s="207"/>
      <c r="C64" s="336" t="s">
        <v>38</v>
      </c>
      <c r="D64" s="337"/>
      <c r="E64" s="333">
        <f t="shared" si="1"/>
        <v>-0.96</v>
      </c>
      <c r="F64" s="211"/>
      <c r="G64" s="338">
        <f t="shared" si="7"/>
        <v>-0.06</v>
      </c>
      <c r="H64" s="200"/>
      <c r="I64" s="42">
        <v>16</v>
      </c>
      <c r="J64" s="182">
        <v>77554.18</v>
      </c>
      <c r="K64" s="334">
        <f t="shared" si="8"/>
        <v>796.5557838600002</v>
      </c>
      <c r="L64" s="335"/>
      <c r="M64" s="39"/>
      <c r="N64" s="341"/>
      <c r="O64" s="292"/>
      <c r="P64" s="285"/>
      <c r="Q64" s="286"/>
      <c r="R64" s="205"/>
      <c r="S64" s="202"/>
      <c r="T64" s="344"/>
      <c r="U64" s="345"/>
      <c r="V64" s="56" t="s">
        <v>86</v>
      </c>
      <c r="W64" s="76"/>
      <c r="Y64" s="43"/>
      <c r="Z64" s="53">
        <v>781.67</v>
      </c>
      <c r="AA64" s="22" t="s">
        <v>23</v>
      </c>
      <c r="AB64" s="11"/>
      <c r="AC64" s="12"/>
      <c r="AD64" s="51"/>
      <c r="AE64" s="18"/>
    </row>
    <row r="65" spans="1:31" s="7" customFormat="1" ht="12.75" customHeight="1">
      <c r="A65" s="331">
        <f t="shared" si="0"/>
        <v>794.970705</v>
      </c>
      <c r="B65" s="207"/>
      <c r="C65" s="332"/>
      <c r="D65" s="207"/>
      <c r="E65" s="333">
        <f t="shared" si="1"/>
        <v>-0.96</v>
      </c>
      <c r="F65" s="211"/>
      <c r="G65" s="333">
        <v>-0.06</v>
      </c>
      <c r="H65" s="211"/>
      <c r="I65" s="42">
        <v>16</v>
      </c>
      <c r="J65" s="57">
        <f>J63+25</f>
        <v>77575</v>
      </c>
      <c r="K65" s="334">
        <f t="shared" si="8"/>
        <v>795.930705</v>
      </c>
      <c r="L65" s="335"/>
      <c r="M65" s="39"/>
      <c r="N65" s="341"/>
      <c r="O65" s="292"/>
      <c r="P65" s="285"/>
      <c r="Q65" s="286"/>
      <c r="R65" s="206"/>
      <c r="S65" s="207"/>
      <c r="T65" s="334"/>
      <c r="U65" s="335"/>
      <c r="V65" s="40"/>
      <c r="W65" s="76"/>
      <c r="Y65" s="43"/>
      <c r="Z65" s="28">
        <v>78300</v>
      </c>
      <c r="AA65" s="22" t="s">
        <v>28</v>
      </c>
      <c r="AB65" s="11"/>
      <c r="AC65" s="12"/>
      <c r="AD65" s="51"/>
      <c r="AE65" s="18"/>
    </row>
    <row r="66" spans="1:31" s="7" customFormat="1" ht="12.75" customHeight="1">
      <c r="A66" s="331">
        <f t="shared" si="0"/>
        <v>794.2201299999999</v>
      </c>
      <c r="B66" s="207"/>
      <c r="C66" s="332"/>
      <c r="D66" s="207"/>
      <c r="E66" s="333">
        <f t="shared" si="1"/>
        <v>-0.96</v>
      </c>
      <c r="F66" s="211"/>
      <c r="G66" s="333">
        <v>-0.06</v>
      </c>
      <c r="H66" s="211"/>
      <c r="I66" s="42">
        <v>16</v>
      </c>
      <c r="J66" s="34">
        <f>J65+25</f>
        <v>77600</v>
      </c>
      <c r="K66" s="334">
        <f t="shared" si="8"/>
        <v>795.18013</v>
      </c>
      <c r="L66" s="335"/>
      <c r="M66" s="39"/>
      <c r="N66" s="341"/>
      <c r="O66" s="292"/>
      <c r="P66" s="285"/>
      <c r="Q66" s="286"/>
      <c r="R66" s="206"/>
      <c r="S66" s="207"/>
      <c r="T66" s="334"/>
      <c r="U66" s="335"/>
      <c r="V66" s="40"/>
      <c r="W66" s="76"/>
      <c r="Y66" s="43"/>
      <c r="Z66" s="53">
        <v>782.46</v>
      </c>
      <c r="AA66" s="22" t="s">
        <v>29</v>
      </c>
      <c r="AB66" s="11"/>
      <c r="AC66" s="12"/>
      <c r="AD66" s="51"/>
      <c r="AE66" s="18"/>
    </row>
    <row r="67" spans="1:31" s="7" customFormat="1" ht="12.75" customHeight="1">
      <c r="A67" s="331">
        <f t="shared" si="0"/>
        <v>793.469555</v>
      </c>
      <c r="B67" s="207"/>
      <c r="C67" s="332"/>
      <c r="D67" s="207"/>
      <c r="E67" s="333">
        <f t="shared" si="1"/>
        <v>-0.96</v>
      </c>
      <c r="F67" s="211"/>
      <c r="G67" s="333">
        <v>-0.06</v>
      </c>
      <c r="H67" s="211"/>
      <c r="I67" s="42">
        <v>16</v>
      </c>
      <c r="J67" s="34">
        <f t="shared" si="2"/>
        <v>77625</v>
      </c>
      <c r="K67" s="334">
        <f t="shared" si="8"/>
        <v>794.429555</v>
      </c>
      <c r="L67" s="335"/>
      <c r="M67" s="39"/>
      <c r="N67" s="341"/>
      <c r="O67" s="292"/>
      <c r="P67" s="285"/>
      <c r="Q67" s="286"/>
      <c r="R67" s="206"/>
      <c r="S67" s="207"/>
      <c r="T67" s="334"/>
      <c r="U67" s="335"/>
      <c r="V67" s="40"/>
      <c r="W67" s="76"/>
      <c r="Y67" s="43"/>
      <c r="Z67" s="31"/>
      <c r="AA67" s="22"/>
      <c r="AB67" s="11"/>
      <c r="AC67" s="12"/>
      <c r="AD67" s="51"/>
      <c r="AE67" s="18"/>
    </row>
    <row r="68" spans="1:31" s="7" customFormat="1" ht="12.75" customHeight="1">
      <c r="A68" s="331">
        <f t="shared" si="0"/>
        <v>792.71898</v>
      </c>
      <c r="B68" s="207"/>
      <c r="C68" s="332"/>
      <c r="D68" s="207"/>
      <c r="E68" s="333">
        <f t="shared" si="1"/>
        <v>-0.96</v>
      </c>
      <c r="F68" s="211"/>
      <c r="G68" s="333">
        <v>-0.06</v>
      </c>
      <c r="H68" s="211"/>
      <c r="I68" s="42">
        <v>16</v>
      </c>
      <c r="J68" s="34">
        <f t="shared" si="2"/>
        <v>77650</v>
      </c>
      <c r="K68" s="334">
        <f t="shared" si="8"/>
        <v>793.67898</v>
      </c>
      <c r="L68" s="335"/>
      <c r="M68" s="39"/>
      <c r="N68" s="341"/>
      <c r="O68" s="292"/>
      <c r="P68" s="285"/>
      <c r="Q68" s="286"/>
      <c r="R68" s="206"/>
      <c r="S68" s="207"/>
      <c r="T68" s="334"/>
      <c r="U68" s="335"/>
      <c r="V68" s="40"/>
      <c r="W68" s="76"/>
      <c r="Y68" s="43"/>
      <c r="Z68" s="31"/>
      <c r="AA68" s="22"/>
      <c r="AB68" s="11"/>
      <c r="AC68" s="12"/>
      <c r="AD68" s="51"/>
      <c r="AE68" s="18"/>
    </row>
    <row r="69" spans="1:31" s="7" customFormat="1" ht="12.75" customHeight="1">
      <c r="A69" s="331">
        <f t="shared" si="0"/>
        <v>791.968405</v>
      </c>
      <c r="B69" s="207"/>
      <c r="C69" s="332"/>
      <c r="D69" s="207"/>
      <c r="E69" s="333">
        <f t="shared" si="1"/>
        <v>-0.96</v>
      </c>
      <c r="F69" s="211"/>
      <c r="G69" s="333">
        <v>-0.06</v>
      </c>
      <c r="H69" s="211"/>
      <c r="I69" s="42">
        <v>16</v>
      </c>
      <c r="J69" s="34">
        <f t="shared" si="2"/>
        <v>77675</v>
      </c>
      <c r="K69" s="334">
        <f t="shared" si="8"/>
        <v>792.928405</v>
      </c>
      <c r="L69" s="335"/>
      <c r="M69" s="39"/>
      <c r="N69" s="341"/>
      <c r="O69" s="292"/>
      <c r="P69" s="285"/>
      <c r="Q69" s="286"/>
      <c r="R69" s="206"/>
      <c r="S69" s="207"/>
      <c r="T69" s="334"/>
      <c r="U69" s="335"/>
      <c r="V69" s="40"/>
      <c r="W69" s="76"/>
      <c r="Y69" s="43"/>
      <c r="Z69" s="53"/>
      <c r="AA69" s="22"/>
      <c r="AB69" s="11"/>
      <c r="AC69" s="12"/>
      <c r="AD69" s="50"/>
      <c r="AE69" s="25"/>
    </row>
    <row r="70" spans="1:31" s="7" customFormat="1" ht="12.75" customHeight="1">
      <c r="A70" s="331">
        <f t="shared" si="0"/>
        <v>791.2178299999999</v>
      </c>
      <c r="B70" s="207"/>
      <c r="C70" s="332"/>
      <c r="D70" s="207"/>
      <c r="E70" s="333">
        <f t="shared" si="1"/>
        <v>-0.96</v>
      </c>
      <c r="F70" s="211"/>
      <c r="G70" s="333">
        <v>-0.06</v>
      </c>
      <c r="H70" s="211"/>
      <c r="I70" s="42">
        <v>16</v>
      </c>
      <c r="J70" s="34">
        <f t="shared" si="2"/>
        <v>77700</v>
      </c>
      <c r="K70" s="334">
        <f t="shared" si="8"/>
        <v>792.17783</v>
      </c>
      <c r="L70" s="335"/>
      <c r="M70" s="39"/>
      <c r="N70" s="341"/>
      <c r="O70" s="292"/>
      <c r="P70" s="285"/>
      <c r="Q70" s="286"/>
      <c r="R70" s="206"/>
      <c r="S70" s="207"/>
      <c r="T70" s="334"/>
      <c r="U70" s="335"/>
      <c r="V70" s="40"/>
      <c r="W70" s="76"/>
      <c r="Y70" s="43"/>
      <c r="Z70" s="27" t="s">
        <v>30</v>
      </c>
      <c r="AA70" s="26"/>
      <c r="AB70" s="11"/>
      <c r="AC70" s="12"/>
      <c r="AD70" s="51"/>
      <c r="AE70" s="18"/>
    </row>
    <row r="71" spans="1:31" s="7" customFormat="1" ht="12.75" customHeight="1">
      <c r="A71" s="331">
        <f t="shared" si="0"/>
        <v>790.467255</v>
      </c>
      <c r="B71" s="207"/>
      <c r="C71" s="332"/>
      <c r="D71" s="207"/>
      <c r="E71" s="333">
        <f t="shared" si="1"/>
        <v>-0.96</v>
      </c>
      <c r="F71" s="211"/>
      <c r="G71" s="333">
        <v>-0.06</v>
      </c>
      <c r="H71" s="211"/>
      <c r="I71" s="42">
        <v>16</v>
      </c>
      <c r="J71" s="34">
        <f t="shared" si="2"/>
        <v>77725</v>
      </c>
      <c r="K71" s="334">
        <f t="shared" si="8"/>
        <v>791.4272550000001</v>
      </c>
      <c r="L71" s="335"/>
      <c r="M71" s="39"/>
      <c r="N71" s="341"/>
      <c r="O71" s="292"/>
      <c r="P71" s="285"/>
      <c r="Q71" s="286"/>
      <c r="R71" s="342"/>
      <c r="S71" s="343"/>
      <c r="T71" s="334"/>
      <c r="U71" s="335"/>
      <c r="V71" s="40"/>
      <c r="W71" s="76"/>
      <c r="Y71" s="43"/>
      <c r="Z71" s="27"/>
      <c r="AA71" s="26"/>
      <c r="AB71" s="11"/>
      <c r="AC71" s="12"/>
      <c r="AD71" s="51"/>
      <c r="AE71" s="18"/>
    </row>
    <row r="72" spans="1:31" s="7" customFormat="1" ht="12.75" customHeight="1">
      <c r="A72" s="346">
        <f t="shared" si="0"/>
        <v>789.71668</v>
      </c>
      <c r="B72" s="347"/>
      <c r="C72" s="348"/>
      <c r="D72" s="347"/>
      <c r="E72" s="349">
        <f t="shared" si="1"/>
        <v>-0.96</v>
      </c>
      <c r="F72" s="350"/>
      <c r="G72" s="349">
        <v>-0.06</v>
      </c>
      <c r="H72" s="350"/>
      <c r="I72" s="146">
        <v>16</v>
      </c>
      <c r="J72" s="73">
        <f t="shared" si="2"/>
        <v>77750</v>
      </c>
      <c r="K72" s="334">
        <f t="shared" si="8"/>
        <v>790.67668</v>
      </c>
      <c r="L72" s="335"/>
      <c r="M72" s="72"/>
      <c r="N72" s="351"/>
      <c r="O72" s="352"/>
      <c r="P72" s="353"/>
      <c r="Q72" s="352"/>
      <c r="R72" s="357"/>
      <c r="S72" s="358"/>
      <c r="T72" s="355"/>
      <c r="U72" s="356"/>
      <c r="V72" s="75"/>
      <c r="Y72" s="43"/>
      <c r="Z72" s="23"/>
      <c r="AA72" s="17"/>
      <c r="AB72" s="17"/>
      <c r="AC72" s="18"/>
      <c r="AD72" s="49"/>
      <c r="AE72" s="18"/>
    </row>
    <row r="73" spans="1:31" s="7" customFormat="1" ht="12.75" customHeight="1">
      <c r="A73" s="331">
        <f t="shared" si="0"/>
        <v>788.966105</v>
      </c>
      <c r="B73" s="207"/>
      <c r="C73" s="332"/>
      <c r="D73" s="207"/>
      <c r="E73" s="333">
        <f t="shared" si="1"/>
        <v>-0.96</v>
      </c>
      <c r="F73" s="211"/>
      <c r="G73" s="333">
        <v>-0.06</v>
      </c>
      <c r="H73" s="211"/>
      <c r="I73" s="42">
        <v>16</v>
      </c>
      <c r="J73" s="34">
        <f>J72+25</f>
        <v>77775</v>
      </c>
      <c r="K73" s="334">
        <f t="shared" si="8"/>
        <v>789.926105</v>
      </c>
      <c r="L73" s="335"/>
      <c r="M73" s="39"/>
      <c r="N73" s="341"/>
      <c r="O73" s="292"/>
      <c r="P73" s="285"/>
      <c r="Q73" s="286"/>
      <c r="R73" s="206"/>
      <c r="S73" s="207"/>
      <c r="T73" s="334"/>
      <c r="U73" s="335"/>
      <c r="V73" s="40"/>
      <c r="Y73" s="43"/>
      <c r="Z73" s="23"/>
      <c r="AA73" s="17"/>
      <c r="AB73" s="17"/>
      <c r="AC73" s="18"/>
      <c r="AD73" s="49"/>
      <c r="AE73" s="18"/>
    </row>
    <row r="74" spans="1:31" s="7" customFormat="1" ht="12.75" customHeight="1">
      <c r="A74" s="331">
        <f t="shared" si="0"/>
        <v>788.21553</v>
      </c>
      <c r="B74" s="207"/>
      <c r="C74" s="332"/>
      <c r="D74" s="207"/>
      <c r="E74" s="333">
        <f t="shared" si="1"/>
        <v>-0.96</v>
      </c>
      <c r="F74" s="211"/>
      <c r="G74" s="333">
        <v>-0.06</v>
      </c>
      <c r="H74" s="211"/>
      <c r="I74" s="42">
        <v>16</v>
      </c>
      <c r="J74" s="57">
        <f t="shared" si="2"/>
        <v>77800</v>
      </c>
      <c r="K74" s="339">
        <f t="shared" si="8"/>
        <v>789.17553</v>
      </c>
      <c r="L74" s="340"/>
      <c r="M74" s="39"/>
      <c r="N74" s="341"/>
      <c r="O74" s="292"/>
      <c r="P74" s="285"/>
      <c r="Q74" s="286"/>
      <c r="R74" s="206"/>
      <c r="S74" s="207"/>
      <c r="T74" s="334"/>
      <c r="U74" s="335"/>
      <c r="V74" s="40"/>
      <c r="Y74" s="43"/>
      <c r="Z74" s="23"/>
      <c r="AA74" s="17"/>
      <c r="AB74" s="17"/>
      <c r="AC74" s="18"/>
      <c r="AD74" s="49"/>
      <c r="AE74" s="18"/>
    </row>
    <row r="75" spans="1:31" s="7" customFormat="1" ht="12.75" customHeight="1">
      <c r="A75" s="331">
        <f t="shared" si="0"/>
        <v>787.48578875</v>
      </c>
      <c r="B75" s="207"/>
      <c r="C75" s="332"/>
      <c r="D75" s="207"/>
      <c r="E75" s="333">
        <f t="shared" si="1"/>
        <v>-0.96</v>
      </c>
      <c r="F75" s="211"/>
      <c r="G75" s="333">
        <v>-0.06</v>
      </c>
      <c r="H75" s="211"/>
      <c r="I75" s="42">
        <v>16</v>
      </c>
      <c r="J75" s="34">
        <f t="shared" si="2"/>
        <v>77825</v>
      </c>
      <c r="K75" s="339">
        <f>$Z$62+(0.5*(($AD$63-$AD$62)/$AD$61)*($J75-$Z$61)^2)+($AD$62*($J75-$Z$61))</f>
        <v>788.44578875</v>
      </c>
      <c r="L75" s="340"/>
      <c r="M75" s="39"/>
      <c r="N75" s="341"/>
      <c r="O75" s="292"/>
      <c r="P75" s="285"/>
      <c r="Q75" s="286"/>
      <c r="R75" s="206"/>
      <c r="S75" s="207"/>
      <c r="T75" s="334"/>
      <c r="U75" s="335"/>
      <c r="V75" s="40"/>
      <c r="Y75" s="43"/>
      <c r="Z75" s="31"/>
      <c r="AA75" s="25"/>
      <c r="AB75" s="29"/>
      <c r="AC75" s="24"/>
      <c r="AD75" s="48"/>
      <c r="AE75" s="24"/>
    </row>
    <row r="76" spans="1:25" s="7" customFormat="1" ht="12.75" customHeight="1">
      <c r="A76" s="331">
        <f t="shared" si="0"/>
        <v>786.797455</v>
      </c>
      <c r="B76" s="207"/>
      <c r="C76" s="332"/>
      <c r="D76" s="207"/>
      <c r="E76" s="333">
        <f t="shared" si="1"/>
        <v>-0.96</v>
      </c>
      <c r="F76" s="211"/>
      <c r="G76" s="333">
        <v>-0.06</v>
      </c>
      <c r="H76" s="211"/>
      <c r="I76" s="42">
        <v>16</v>
      </c>
      <c r="J76" s="34">
        <f t="shared" si="2"/>
        <v>77850</v>
      </c>
      <c r="K76" s="339">
        <f aca="true" t="shared" si="9" ref="K76:K94">$Z$62+(0.5*(($AD$63-$AD$62)/$AD$61)*($J76-$Z$61)^2)+($AD$62*($J76-$Z$61))</f>
        <v>787.757455</v>
      </c>
      <c r="L76" s="340"/>
      <c r="M76" s="39"/>
      <c r="N76" s="341"/>
      <c r="O76" s="292"/>
      <c r="P76" s="285"/>
      <c r="Q76" s="286"/>
      <c r="R76" s="206"/>
      <c r="S76" s="207"/>
      <c r="T76" s="334"/>
      <c r="U76" s="335"/>
      <c r="V76" s="40"/>
      <c r="Y76" s="43"/>
    </row>
    <row r="77" spans="1:25" s="7" customFormat="1" ht="12.75" customHeight="1">
      <c r="A77" s="331">
        <f t="shared" si="0"/>
        <v>786.15059875</v>
      </c>
      <c r="B77" s="207"/>
      <c r="C77" s="332"/>
      <c r="D77" s="207"/>
      <c r="E77" s="333">
        <f t="shared" si="1"/>
        <v>-0.96</v>
      </c>
      <c r="F77" s="211"/>
      <c r="G77" s="333">
        <v>-0.06</v>
      </c>
      <c r="H77" s="211"/>
      <c r="I77" s="42">
        <v>16</v>
      </c>
      <c r="J77" s="34">
        <f>J76+25</f>
        <v>77875</v>
      </c>
      <c r="K77" s="339">
        <f t="shared" si="9"/>
        <v>787.11059875</v>
      </c>
      <c r="L77" s="340"/>
      <c r="M77" s="39"/>
      <c r="N77" s="341"/>
      <c r="O77" s="292"/>
      <c r="P77" s="285"/>
      <c r="Q77" s="286"/>
      <c r="R77" s="206"/>
      <c r="S77" s="207"/>
      <c r="T77" s="334"/>
      <c r="U77" s="335"/>
      <c r="V77" s="40"/>
      <c r="Y77" s="43"/>
    </row>
    <row r="78" spans="1:25" s="7" customFormat="1" ht="12.75" customHeight="1">
      <c r="A78" s="331">
        <f t="shared" si="0"/>
        <v>785.54522</v>
      </c>
      <c r="B78" s="207"/>
      <c r="C78" s="332"/>
      <c r="D78" s="207"/>
      <c r="E78" s="333">
        <f t="shared" si="1"/>
        <v>-0.96</v>
      </c>
      <c r="F78" s="211"/>
      <c r="G78" s="333">
        <v>-0.06</v>
      </c>
      <c r="H78" s="211"/>
      <c r="I78" s="42">
        <v>16</v>
      </c>
      <c r="J78" s="34">
        <f t="shared" si="2"/>
        <v>77900</v>
      </c>
      <c r="K78" s="339">
        <f t="shared" si="9"/>
        <v>786.50522</v>
      </c>
      <c r="L78" s="340"/>
      <c r="M78" s="39"/>
      <c r="N78" s="341"/>
      <c r="O78" s="292"/>
      <c r="P78" s="285"/>
      <c r="Q78" s="286"/>
      <c r="R78" s="206"/>
      <c r="S78" s="207"/>
      <c r="T78" s="334"/>
      <c r="U78" s="335"/>
      <c r="V78" s="40"/>
      <c r="Y78" s="43"/>
    </row>
    <row r="79" spans="1:25" s="7" customFormat="1" ht="12.75" customHeight="1">
      <c r="A79" s="331">
        <f t="shared" si="0"/>
        <v>784.98131875</v>
      </c>
      <c r="B79" s="207"/>
      <c r="C79" s="332"/>
      <c r="D79" s="207"/>
      <c r="E79" s="333">
        <f t="shared" si="1"/>
        <v>-0.96</v>
      </c>
      <c r="F79" s="211"/>
      <c r="G79" s="333">
        <v>-0.06</v>
      </c>
      <c r="H79" s="211"/>
      <c r="I79" s="42">
        <v>16</v>
      </c>
      <c r="J79" s="34">
        <f t="shared" si="2"/>
        <v>77925</v>
      </c>
      <c r="K79" s="339">
        <f t="shared" si="9"/>
        <v>785.94131875</v>
      </c>
      <c r="L79" s="340"/>
      <c r="M79" s="39"/>
      <c r="N79" s="341"/>
      <c r="O79" s="292"/>
      <c r="P79" s="285"/>
      <c r="Q79" s="286"/>
      <c r="R79" s="206"/>
      <c r="S79" s="207"/>
      <c r="T79" s="334"/>
      <c r="U79" s="335"/>
      <c r="V79" s="40"/>
      <c r="Y79" s="43"/>
    </row>
    <row r="80" spans="1:25" s="7" customFormat="1" ht="12.75" customHeight="1">
      <c r="A80" s="331">
        <f t="shared" si="0"/>
        <v>784.458895</v>
      </c>
      <c r="B80" s="207"/>
      <c r="C80" s="332"/>
      <c r="D80" s="207"/>
      <c r="E80" s="333">
        <f t="shared" si="1"/>
        <v>-0.96</v>
      </c>
      <c r="F80" s="211"/>
      <c r="G80" s="333">
        <v>-0.06</v>
      </c>
      <c r="H80" s="211"/>
      <c r="I80" s="42">
        <v>16</v>
      </c>
      <c r="J80" s="34">
        <f t="shared" si="2"/>
        <v>77950</v>
      </c>
      <c r="K80" s="339">
        <f t="shared" si="9"/>
        <v>785.418895</v>
      </c>
      <c r="L80" s="340"/>
      <c r="M80" s="39"/>
      <c r="N80" s="341"/>
      <c r="O80" s="292"/>
      <c r="P80" s="285"/>
      <c r="Q80" s="286"/>
      <c r="R80" s="206"/>
      <c r="S80" s="207"/>
      <c r="T80" s="334"/>
      <c r="U80" s="335"/>
      <c r="V80" s="40"/>
      <c r="Y80" s="43"/>
    </row>
    <row r="81" spans="1:25" s="7" customFormat="1" ht="12.75" customHeight="1">
      <c r="A81" s="331">
        <f t="shared" si="0"/>
        <v>783.97794875</v>
      </c>
      <c r="B81" s="207"/>
      <c r="C81" s="332"/>
      <c r="D81" s="207"/>
      <c r="E81" s="333">
        <f t="shared" si="1"/>
        <v>-0.96</v>
      </c>
      <c r="F81" s="211"/>
      <c r="G81" s="333">
        <v>-0.06</v>
      </c>
      <c r="H81" s="211"/>
      <c r="I81" s="42">
        <v>16</v>
      </c>
      <c r="J81" s="34">
        <f t="shared" si="2"/>
        <v>77975</v>
      </c>
      <c r="K81" s="339">
        <f t="shared" si="9"/>
        <v>784.93794875</v>
      </c>
      <c r="L81" s="340"/>
      <c r="M81" s="39"/>
      <c r="N81" s="341"/>
      <c r="O81" s="292"/>
      <c r="P81" s="285"/>
      <c r="Q81" s="286"/>
      <c r="R81" s="206"/>
      <c r="S81" s="207"/>
      <c r="T81" s="334"/>
      <c r="U81" s="335"/>
      <c r="V81" s="40"/>
      <c r="Y81" s="43"/>
    </row>
    <row r="82" spans="1:25" s="7" customFormat="1" ht="12.75" customHeight="1">
      <c r="A82" s="331">
        <f t="shared" si="0"/>
        <v>783.5384799999999</v>
      </c>
      <c r="B82" s="207"/>
      <c r="C82" s="332"/>
      <c r="D82" s="207"/>
      <c r="E82" s="333">
        <f t="shared" si="1"/>
        <v>-0.96</v>
      </c>
      <c r="F82" s="211"/>
      <c r="G82" s="333">
        <v>-0.06</v>
      </c>
      <c r="H82" s="211"/>
      <c r="I82" s="42">
        <v>16</v>
      </c>
      <c r="J82" s="34">
        <f t="shared" si="2"/>
        <v>78000</v>
      </c>
      <c r="K82" s="339">
        <f t="shared" si="9"/>
        <v>784.49848</v>
      </c>
      <c r="L82" s="340"/>
      <c r="M82" s="39"/>
      <c r="N82" s="341"/>
      <c r="O82" s="292"/>
      <c r="P82" s="285"/>
      <c r="Q82" s="286"/>
      <c r="R82" s="206"/>
      <c r="S82" s="207"/>
      <c r="T82" s="334"/>
      <c r="U82" s="335"/>
      <c r="V82" s="40"/>
      <c r="Y82" s="43"/>
    </row>
    <row r="83" spans="1:22" s="7" customFormat="1" ht="12.75" customHeight="1">
      <c r="A83" s="331">
        <f t="shared" si="0"/>
        <v>783.14048875</v>
      </c>
      <c r="B83" s="207"/>
      <c r="C83" s="332"/>
      <c r="D83" s="207"/>
      <c r="E83" s="333">
        <f t="shared" si="1"/>
        <v>-0.96</v>
      </c>
      <c r="F83" s="211"/>
      <c r="G83" s="333">
        <v>-0.06</v>
      </c>
      <c r="H83" s="211"/>
      <c r="I83" s="42">
        <v>16</v>
      </c>
      <c r="J83" s="34">
        <f t="shared" si="2"/>
        <v>78025</v>
      </c>
      <c r="K83" s="339">
        <f t="shared" si="9"/>
        <v>784.1004887500001</v>
      </c>
      <c r="L83" s="340"/>
      <c r="M83" s="39"/>
      <c r="N83" s="341"/>
      <c r="O83" s="292"/>
      <c r="P83" s="285"/>
      <c r="Q83" s="286"/>
      <c r="R83" s="206"/>
      <c r="S83" s="207"/>
      <c r="T83" s="334"/>
      <c r="U83" s="335"/>
      <c r="V83" s="40"/>
    </row>
    <row r="84" spans="1:22" s="7" customFormat="1" ht="12.75" customHeight="1">
      <c r="A84" s="331">
        <f t="shared" si="0"/>
        <v>782.783975</v>
      </c>
      <c r="B84" s="207"/>
      <c r="C84" s="332"/>
      <c r="D84" s="207"/>
      <c r="E84" s="333">
        <f t="shared" si="1"/>
        <v>-0.96</v>
      </c>
      <c r="F84" s="211"/>
      <c r="G84" s="333">
        <v>-0.06</v>
      </c>
      <c r="H84" s="211"/>
      <c r="I84" s="42">
        <v>16</v>
      </c>
      <c r="J84" s="34">
        <f t="shared" si="2"/>
        <v>78050</v>
      </c>
      <c r="K84" s="339">
        <f t="shared" si="9"/>
        <v>783.7439750000001</v>
      </c>
      <c r="L84" s="340"/>
      <c r="M84" s="39"/>
      <c r="N84" s="341"/>
      <c r="O84" s="292"/>
      <c r="P84" s="285"/>
      <c r="Q84" s="286"/>
      <c r="R84" s="206"/>
      <c r="S84" s="207"/>
      <c r="T84" s="334"/>
      <c r="U84" s="335"/>
      <c r="V84" s="40"/>
    </row>
    <row r="85" spans="1:22" s="7" customFormat="1" ht="12.75" customHeight="1">
      <c r="A85" s="331">
        <f t="shared" si="0"/>
        <v>782.46893875</v>
      </c>
      <c r="B85" s="207"/>
      <c r="C85" s="332"/>
      <c r="D85" s="207"/>
      <c r="E85" s="333">
        <f t="shared" si="1"/>
        <v>-0.96</v>
      </c>
      <c r="F85" s="211"/>
      <c r="G85" s="333">
        <v>-0.06</v>
      </c>
      <c r="H85" s="211"/>
      <c r="I85" s="42">
        <v>16</v>
      </c>
      <c r="J85" s="34">
        <f t="shared" si="2"/>
        <v>78075</v>
      </c>
      <c r="K85" s="339">
        <f t="shared" si="9"/>
        <v>783.42893875</v>
      </c>
      <c r="L85" s="340"/>
      <c r="M85" s="39"/>
      <c r="N85" s="341"/>
      <c r="O85" s="292"/>
      <c r="P85" s="285"/>
      <c r="Q85" s="286"/>
      <c r="R85" s="206"/>
      <c r="S85" s="207"/>
      <c r="T85" s="334"/>
      <c r="U85" s="335"/>
      <c r="V85" s="40"/>
    </row>
    <row r="86" spans="1:22" s="7" customFormat="1" ht="12.75" customHeight="1">
      <c r="A86" s="331">
        <f t="shared" si="0"/>
        <v>782.19538</v>
      </c>
      <c r="B86" s="207"/>
      <c r="C86" s="332"/>
      <c r="D86" s="207"/>
      <c r="E86" s="333">
        <f t="shared" si="1"/>
        <v>-0.96</v>
      </c>
      <c r="F86" s="211"/>
      <c r="G86" s="333">
        <v>-0.06</v>
      </c>
      <c r="H86" s="211"/>
      <c r="I86" s="42">
        <v>16</v>
      </c>
      <c r="J86" s="34">
        <f t="shared" si="2"/>
        <v>78100</v>
      </c>
      <c r="K86" s="339">
        <f t="shared" si="9"/>
        <v>783.15538</v>
      </c>
      <c r="L86" s="340"/>
      <c r="M86" s="39"/>
      <c r="N86" s="341"/>
      <c r="O86" s="292"/>
      <c r="P86" s="285"/>
      <c r="Q86" s="286"/>
      <c r="R86" s="206"/>
      <c r="S86" s="207"/>
      <c r="T86" s="334"/>
      <c r="U86" s="335"/>
      <c r="V86" s="40"/>
    </row>
    <row r="87" spans="1:22" s="7" customFormat="1" ht="12.75" customHeight="1">
      <c r="A87" s="331">
        <f t="shared" si="0"/>
        <v>781.9632987499999</v>
      </c>
      <c r="B87" s="207"/>
      <c r="C87" s="332"/>
      <c r="D87" s="207"/>
      <c r="E87" s="333">
        <f t="shared" si="1"/>
        <v>-0.96</v>
      </c>
      <c r="F87" s="211"/>
      <c r="G87" s="333">
        <v>-0.06</v>
      </c>
      <c r="H87" s="211"/>
      <c r="I87" s="42">
        <v>16</v>
      </c>
      <c r="J87" s="34">
        <f t="shared" si="2"/>
        <v>78125</v>
      </c>
      <c r="K87" s="339">
        <f t="shared" si="9"/>
        <v>782.92329875</v>
      </c>
      <c r="L87" s="340"/>
      <c r="M87" s="39"/>
      <c r="N87" s="341"/>
      <c r="O87" s="292"/>
      <c r="P87" s="285"/>
      <c r="Q87" s="286"/>
      <c r="R87" s="206"/>
      <c r="S87" s="207"/>
      <c r="T87" s="334"/>
      <c r="U87" s="335"/>
      <c r="V87" s="40"/>
    </row>
    <row r="88" spans="1:22" s="7" customFormat="1" ht="12.75" customHeight="1">
      <c r="A88" s="331">
        <f aca="true" t="shared" si="10" ref="A88:A152">E88+K88</f>
        <v>781.772695</v>
      </c>
      <c r="B88" s="207"/>
      <c r="C88" s="332"/>
      <c r="D88" s="207"/>
      <c r="E88" s="333">
        <f aca="true" t="shared" si="11" ref="E88:E152">G88*I88</f>
        <v>-0.96</v>
      </c>
      <c r="F88" s="211"/>
      <c r="G88" s="333">
        <v>-0.06</v>
      </c>
      <c r="H88" s="211"/>
      <c r="I88" s="42">
        <v>16</v>
      </c>
      <c r="J88" s="34">
        <f t="shared" si="2"/>
        <v>78150</v>
      </c>
      <c r="K88" s="339">
        <f t="shared" si="9"/>
        <v>782.732695</v>
      </c>
      <c r="L88" s="340"/>
      <c r="M88" s="39"/>
      <c r="N88" s="341"/>
      <c r="O88" s="292"/>
      <c r="P88" s="285"/>
      <c r="Q88" s="286"/>
      <c r="R88" s="206"/>
      <c r="S88" s="207"/>
      <c r="T88" s="334"/>
      <c r="U88" s="335"/>
      <c r="V88" s="40"/>
    </row>
    <row r="89" spans="1:22" s="7" customFormat="1" ht="12.75" customHeight="1">
      <c r="A89" s="331">
        <f t="shared" si="10"/>
        <v>781.62356875</v>
      </c>
      <c r="B89" s="207"/>
      <c r="C89" s="332"/>
      <c r="D89" s="207"/>
      <c r="E89" s="333">
        <f t="shared" si="11"/>
        <v>-0.96</v>
      </c>
      <c r="F89" s="211"/>
      <c r="G89" s="333">
        <v>-0.06</v>
      </c>
      <c r="H89" s="211"/>
      <c r="I89" s="42">
        <v>16</v>
      </c>
      <c r="J89" s="34">
        <f t="shared" si="2"/>
        <v>78175</v>
      </c>
      <c r="K89" s="339">
        <f t="shared" si="9"/>
        <v>782.58356875</v>
      </c>
      <c r="L89" s="340"/>
      <c r="M89" s="39"/>
      <c r="N89" s="341"/>
      <c r="O89" s="292"/>
      <c r="P89" s="285"/>
      <c r="Q89" s="286"/>
      <c r="R89" s="206"/>
      <c r="S89" s="207"/>
      <c r="T89" s="334"/>
      <c r="U89" s="335"/>
      <c r="V89" s="40"/>
    </row>
    <row r="90" spans="1:22" s="7" customFormat="1" ht="12.75" customHeight="1">
      <c r="A90" s="331">
        <f t="shared" si="10"/>
        <v>781.51592</v>
      </c>
      <c r="B90" s="207"/>
      <c r="C90" s="332"/>
      <c r="D90" s="207"/>
      <c r="E90" s="333">
        <f t="shared" si="11"/>
        <v>-0.96</v>
      </c>
      <c r="F90" s="211"/>
      <c r="G90" s="333">
        <v>-0.06</v>
      </c>
      <c r="H90" s="211"/>
      <c r="I90" s="42">
        <v>16</v>
      </c>
      <c r="J90" s="34">
        <f t="shared" si="2"/>
        <v>78200</v>
      </c>
      <c r="K90" s="339">
        <f t="shared" si="9"/>
        <v>782.4759200000001</v>
      </c>
      <c r="L90" s="340"/>
      <c r="M90" s="39"/>
      <c r="N90" s="341"/>
      <c r="O90" s="292"/>
      <c r="P90" s="285"/>
      <c r="Q90" s="286"/>
      <c r="R90" s="206"/>
      <c r="S90" s="207"/>
      <c r="T90" s="334"/>
      <c r="U90" s="335"/>
      <c r="V90" s="40"/>
    </row>
    <row r="91" spans="1:22" s="7" customFormat="1" ht="12.75" customHeight="1">
      <c r="A91" s="331">
        <f t="shared" si="10"/>
        <v>781.4497487499999</v>
      </c>
      <c r="B91" s="207"/>
      <c r="C91" s="332"/>
      <c r="D91" s="207"/>
      <c r="E91" s="333">
        <f t="shared" si="11"/>
        <v>-0.96</v>
      </c>
      <c r="F91" s="211"/>
      <c r="G91" s="333">
        <v>-0.06</v>
      </c>
      <c r="H91" s="211"/>
      <c r="I91" s="42">
        <v>16</v>
      </c>
      <c r="J91" s="34">
        <f t="shared" si="2"/>
        <v>78225</v>
      </c>
      <c r="K91" s="339">
        <f t="shared" si="9"/>
        <v>782.40974875</v>
      </c>
      <c r="L91" s="340"/>
      <c r="M91" s="39"/>
      <c r="N91" s="341"/>
      <c r="O91" s="292"/>
      <c r="P91" s="285"/>
      <c r="Q91" s="286"/>
      <c r="R91" s="206"/>
      <c r="S91" s="207"/>
      <c r="T91" s="334"/>
      <c r="U91" s="335"/>
      <c r="V91" s="40"/>
    </row>
    <row r="92" spans="1:22" s="7" customFormat="1" ht="12.75" customHeight="1">
      <c r="A92" s="331">
        <f t="shared" si="10"/>
        <v>781.4250549999999</v>
      </c>
      <c r="B92" s="207"/>
      <c r="C92" s="332"/>
      <c r="D92" s="207"/>
      <c r="E92" s="333">
        <f t="shared" si="11"/>
        <v>-0.96</v>
      </c>
      <c r="F92" s="211"/>
      <c r="G92" s="333">
        <v>-0.06</v>
      </c>
      <c r="H92" s="211"/>
      <c r="I92" s="42">
        <v>16</v>
      </c>
      <c r="J92" s="34">
        <f t="shared" si="2"/>
        <v>78250</v>
      </c>
      <c r="K92" s="339">
        <f t="shared" si="9"/>
        <v>782.385055</v>
      </c>
      <c r="L92" s="340"/>
      <c r="M92" s="39"/>
      <c r="N92" s="341"/>
      <c r="O92" s="292"/>
      <c r="P92" s="285"/>
      <c r="Q92" s="286"/>
      <c r="R92" s="206"/>
      <c r="S92" s="207"/>
      <c r="T92" s="334"/>
      <c r="U92" s="335"/>
      <c r="V92" s="40"/>
    </row>
    <row r="93" spans="1:22" s="7" customFormat="1" ht="12.75" customHeight="1">
      <c r="A93" s="331">
        <f t="shared" si="10"/>
        <v>781.44183875</v>
      </c>
      <c r="B93" s="207"/>
      <c r="C93" s="332"/>
      <c r="D93" s="207"/>
      <c r="E93" s="333">
        <f t="shared" si="11"/>
        <v>-0.96</v>
      </c>
      <c r="F93" s="211"/>
      <c r="G93" s="333">
        <v>-0.06</v>
      </c>
      <c r="H93" s="211"/>
      <c r="I93" s="42">
        <v>16</v>
      </c>
      <c r="J93" s="34">
        <f t="shared" si="2"/>
        <v>78275</v>
      </c>
      <c r="K93" s="339">
        <f t="shared" si="9"/>
        <v>782.40183875</v>
      </c>
      <c r="L93" s="340"/>
      <c r="M93" s="39"/>
      <c r="N93" s="341"/>
      <c r="O93" s="292"/>
      <c r="P93" s="285"/>
      <c r="Q93" s="286"/>
      <c r="R93" s="206"/>
      <c r="S93" s="207"/>
      <c r="T93" s="334"/>
      <c r="U93" s="335"/>
      <c r="V93" s="40"/>
    </row>
    <row r="94" spans="1:25" s="7" customFormat="1" ht="12.75" customHeight="1">
      <c r="A94" s="331">
        <f t="shared" si="10"/>
        <v>781.5001</v>
      </c>
      <c r="B94" s="207"/>
      <c r="C94" s="332"/>
      <c r="D94" s="207"/>
      <c r="E94" s="333">
        <f t="shared" si="11"/>
        <v>-0.96</v>
      </c>
      <c r="F94" s="211"/>
      <c r="G94" s="333">
        <v>-0.06</v>
      </c>
      <c r="H94" s="211"/>
      <c r="I94" s="42">
        <v>16</v>
      </c>
      <c r="J94" s="181">
        <f>J93+25</f>
        <v>78300</v>
      </c>
      <c r="K94" s="339">
        <f t="shared" si="9"/>
        <v>782.4601</v>
      </c>
      <c r="L94" s="340"/>
      <c r="M94" s="39"/>
      <c r="N94" s="341"/>
      <c r="O94" s="292"/>
      <c r="P94" s="285"/>
      <c r="Q94" s="286"/>
      <c r="R94" s="206"/>
      <c r="S94" s="207"/>
      <c r="T94" s="334"/>
      <c r="U94" s="335"/>
      <c r="V94" s="40"/>
      <c r="Y94" s="43"/>
    </row>
    <row r="95" spans="1:22" s="7" customFormat="1" ht="12.75" customHeight="1">
      <c r="A95" s="331">
        <f t="shared" si="10"/>
        <v>781.579</v>
      </c>
      <c r="B95" s="207"/>
      <c r="C95" s="332"/>
      <c r="D95" s="207"/>
      <c r="E95" s="333">
        <f t="shared" si="11"/>
        <v>-0.96</v>
      </c>
      <c r="F95" s="211"/>
      <c r="G95" s="333">
        <v>-0.06</v>
      </c>
      <c r="H95" s="211"/>
      <c r="I95" s="42">
        <v>16</v>
      </c>
      <c r="J95" s="34">
        <f t="shared" si="2"/>
        <v>78325</v>
      </c>
      <c r="K95" s="334">
        <f>$Z$66+($AD$63*($J95-$Z$65))</f>
        <v>782.539</v>
      </c>
      <c r="L95" s="335"/>
      <c r="M95" s="39"/>
      <c r="N95" s="341"/>
      <c r="O95" s="292"/>
      <c r="P95" s="285"/>
      <c r="Q95" s="286"/>
      <c r="R95" s="206"/>
      <c r="S95" s="207"/>
      <c r="T95" s="334"/>
      <c r="U95" s="335"/>
      <c r="V95" s="40"/>
    </row>
    <row r="96" spans="1:22" s="7" customFormat="1" ht="12.75" customHeight="1">
      <c r="A96" s="331">
        <f t="shared" si="10"/>
        <v>781.658</v>
      </c>
      <c r="B96" s="207"/>
      <c r="C96" s="332"/>
      <c r="D96" s="207"/>
      <c r="E96" s="333">
        <f t="shared" si="11"/>
        <v>-0.96</v>
      </c>
      <c r="F96" s="211"/>
      <c r="G96" s="333">
        <v>-0.06</v>
      </c>
      <c r="H96" s="211"/>
      <c r="I96" s="42">
        <v>16</v>
      </c>
      <c r="J96" s="34">
        <f aca="true" t="shared" si="12" ref="J96:J123">J95+25</f>
        <v>78350</v>
      </c>
      <c r="K96" s="334">
        <f aca="true" t="shared" si="13" ref="K96:K159">$Z$66+($AD$63*($J96-$Z$65))</f>
        <v>782.618</v>
      </c>
      <c r="L96" s="335"/>
      <c r="M96" s="39"/>
      <c r="N96" s="341"/>
      <c r="O96" s="292"/>
      <c r="P96" s="285"/>
      <c r="Q96" s="286"/>
      <c r="R96" s="206"/>
      <c r="S96" s="207"/>
      <c r="T96" s="334"/>
      <c r="U96" s="335"/>
      <c r="V96" s="40"/>
    </row>
    <row r="97" spans="1:22" s="7" customFormat="1" ht="12.75" customHeight="1">
      <c r="A97" s="331">
        <f t="shared" si="10"/>
        <v>781.737</v>
      </c>
      <c r="B97" s="207"/>
      <c r="C97" s="332"/>
      <c r="D97" s="207"/>
      <c r="E97" s="333">
        <f t="shared" si="11"/>
        <v>-0.96</v>
      </c>
      <c r="F97" s="211"/>
      <c r="G97" s="333">
        <v>-0.06</v>
      </c>
      <c r="H97" s="211"/>
      <c r="I97" s="42">
        <v>16</v>
      </c>
      <c r="J97" s="34">
        <f t="shared" si="12"/>
        <v>78375</v>
      </c>
      <c r="K97" s="334">
        <f t="shared" si="13"/>
        <v>782.697</v>
      </c>
      <c r="L97" s="335"/>
      <c r="M97" s="42"/>
      <c r="N97" s="341"/>
      <c r="O97" s="292"/>
      <c r="P97" s="291"/>
      <c r="Q97" s="292"/>
      <c r="R97" s="206"/>
      <c r="S97" s="207"/>
      <c r="T97" s="334"/>
      <c r="U97" s="335"/>
      <c r="V97" s="40"/>
    </row>
    <row r="98" spans="1:22" s="7" customFormat="1" ht="12.75" customHeight="1">
      <c r="A98" s="331">
        <f t="shared" si="10"/>
        <v>781.816</v>
      </c>
      <c r="B98" s="207"/>
      <c r="C98" s="332"/>
      <c r="D98" s="207"/>
      <c r="E98" s="333">
        <f t="shared" si="11"/>
        <v>-0.96</v>
      </c>
      <c r="F98" s="211"/>
      <c r="G98" s="333">
        <v>-0.06</v>
      </c>
      <c r="H98" s="211"/>
      <c r="I98" s="42">
        <v>16</v>
      </c>
      <c r="J98" s="34">
        <f t="shared" si="12"/>
        <v>78400</v>
      </c>
      <c r="K98" s="334">
        <f t="shared" si="13"/>
        <v>782.7760000000001</v>
      </c>
      <c r="L98" s="335"/>
      <c r="M98" s="42"/>
      <c r="N98" s="341"/>
      <c r="O98" s="292"/>
      <c r="P98" s="291"/>
      <c r="Q98" s="292"/>
      <c r="R98" s="206"/>
      <c r="S98" s="207"/>
      <c r="T98" s="334"/>
      <c r="U98" s="335"/>
      <c r="V98" s="40"/>
    </row>
    <row r="99" spans="1:22" s="7" customFormat="1" ht="12.75" customHeight="1">
      <c r="A99" s="331">
        <f t="shared" si="10"/>
        <v>781.895</v>
      </c>
      <c r="B99" s="207"/>
      <c r="C99" s="332"/>
      <c r="D99" s="207"/>
      <c r="E99" s="333">
        <f t="shared" si="11"/>
        <v>-0.96</v>
      </c>
      <c r="F99" s="211"/>
      <c r="G99" s="333">
        <v>-0.06</v>
      </c>
      <c r="H99" s="211"/>
      <c r="I99" s="42">
        <v>16</v>
      </c>
      <c r="J99" s="34">
        <f t="shared" si="12"/>
        <v>78425</v>
      </c>
      <c r="K99" s="334">
        <f t="shared" si="13"/>
        <v>782.855</v>
      </c>
      <c r="L99" s="335"/>
      <c r="M99" s="42"/>
      <c r="N99" s="210"/>
      <c r="O99" s="211"/>
      <c r="P99" s="291"/>
      <c r="Q99" s="292"/>
      <c r="R99" s="206"/>
      <c r="S99" s="207"/>
      <c r="T99" s="334"/>
      <c r="U99" s="335"/>
      <c r="V99" s="40"/>
    </row>
    <row r="100" spans="1:22" s="7" customFormat="1" ht="12.75" customHeight="1">
      <c r="A100" s="331">
        <f t="shared" si="10"/>
        <v>781.974</v>
      </c>
      <c r="B100" s="207"/>
      <c r="C100" s="332"/>
      <c r="D100" s="207"/>
      <c r="E100" s="333">
        <f t="shared" si="11"/>
        <v>-0.96</v>
      </c>
      <c r="F100" s="211"/>
      <c r="G100" s="333">
        <v>-0.06</v>
      </c>
      <c r="H100" s="211"/>
      <c r="I100" s="42">
        <v>16</v>
      </c>
      <c r="J100" s="34">
        <f t="shared" si="12"/>
        <v>78450</v>
      </c>
      <c r="K100" s="334">
        <f t="shared" si="13"/>
        <v>782.9340000000001</v>
      </c>
      <c r="L100" s="335"/>
      <c r="M100" s="42"/>
      <c r="N100" s="210"/>
      <c r="O100" s="211"/>
      <c r="P100" s="291"/>
      <c r="Q100" s="292"/>
      <c r="R100" s="206"/>
      <c r="S100" s="207"/>
      <c r="T100" s="334"/>
      <c r="U100" s="335"/>
      <c r="V100" s="40"/>
    </row>
    <row r="101" spans="1:22" s="7" customFormat="1" ht="12.75" customHeight="1">
      <c r="A101" s="331">
        <f t="shared" si="10"/>
        <v>782.053</v>
      </c>
      <c r="B101" s="207"/>
      <c r="C101" s="332"/>
      <c r="D101" s="207"/>
      <c r="E101" s="333">
        <f t="shared" si="11"/>
        <v>-0.96</v>
      </c>
      <c r="F101" s="211"/>
      <c r="G101" s="333">
        <v>-0.06</v>
      </c>
      <c r="H101" s="211"/>
      <c r="I101" s="42">
        <v>16</v>
      </c>
      <c r="J101" s="34">
        <f t="shared" si="12"/>
        <v>78475</v>
      </c>
      <c r="K101" s="334">
        <f t="shared" si="13"/>
        <v>783.013</v>
      </c>
      <c r="L101" s="335"/>
      <c r="M101" s="41"/>
      <c r="N101" s="210"/>
      <c r="O101" s="207"/>
      <c r="P101" s="291"/>
      <c r="Q101" s="292"/>
      <c r="R101" s="206"/>
      <c r="S101" s="207"/>
      <c r="T101" s="334"/>
      <c r="U101" s="335"/>
      <c r="V101" s="40"/>
    </row>
    <row r="102" spans="1:31" s="7" customFormat="1" ht="12.75" customHeight="1">
      <c r="A102" s="331">
        <f t="shared" si="10"/>
        <v>782.132</v>
      </c>
      <c r="B102" s="207"/>
      <c r="C102" s="332"/>
      <c r="D102" s="207"/>
      <c r="E102" s="333">
        <f t="shared" si="11"/>
        <v>-0.96</v>
      </c>
      <c r="F102" s="211"/>
      <c r="G102" s="333">
        <v>-0.06</v>
      </c>
      <c r="H102" s="211"/>
      <c r="I102" s="42">
        <v>16</v>
      </c>
      <c r="J102" s="34">
        <f t="shared" si="12"/>
        <v>78500</v>
      </c>
      <c r="K102" s="334">
        <f t="shared" si="13"/>
        <v>783.092</v>
      </c>
      <c r="L102" s="335"/>
      <c r="M102" s="41"/>
      <c r="N102" s="210"/>
      <c r="O102" s="207"/>
      <c r="P102" s="291"/>
      <c r="Q102" s="292"/>
      <c r="R102" s="206"/>
      <c r="S102" s="207"/>
      <c r="T102" s="334"/>
      <c r="U102" s="335"/>
      <c r="V102" s="40"/>
      <c r="Z102"/>
      <c r="AA102"/>
      <c r="AB102"/>
      <c r="AC102"/>
      <c r="AD102" s="46"/>
      <c r="AE102"/>
    </row>
    <row r="103" spans="1:31" s="7" customFormat="1" ht="12.75" customHeight="1">
      <c r="A103" s="331">
        <f t="shared" si="10"/>
        <v>782.211</v>
      </c>
      <c r="B103" s="207"/>
      <c r="C103" s="332"/>
      <c r="D103" s="207"/>
      <c r="E103" s="333">
        <f t="shared" si="11"/>
        <v>-0.96</v>
      </c>
      <c r="F103" s="211"/>
      <c r="G103" s="333">
        <v>-0.06</v>
      </c>
      <c r="H103" s="211"/>
      <c r="I103" s="42">
        <v>16</v>
      </c>
      <c r="J103" s="34">
        <f t="shared" si="12"/>
        <v>78525</v>
      </c>
      <c r="K103" s="334">
        <f t="shared" si="13"/>
        <v>783.171</v>
      </c>
      <c r="L103" s="335"/>
      <c r="M103" s="41"/>
      <c r="N103" s="210"/>
      <c r="O103" s="207"/>
      <c r="P103" s="291"/>
      <c r="Q103" s="292"/>
      <c r="R103" s="206"/>
      <c r="S103" s="207"/>
      <c r="T103" s="334"/>
      <c r="U103" s="335"/>
      <c r="V103" s="40"/>
      <c r="Z103"/>
      <c r="AA103"/>
      <c r="AB103"/>
      <c r="AC103"/>
      <c r="AD103" s="46"/>
      <c r="AE103"/>
    </row>
    <row r="104" spans="1:31" s="7" customFormat="1" ht="12.75" customHeight="1">
      <c r="A104" s="331">
        <f t="shared" si="10"/>
        <v>782.29</v>
      </c>
      <c r="B104" s="207"/>
      <c r="C104" s="332"/>
      <c r="D104" s="207"/>
      <c r="E104" s="333">
        <f t="shared" si="11"/>
        <v>-0.96</v>
      </c>
      <c r="F104" s="211"/>
      <c r="G104" s="333">
        <v>-0.06</v>
      </c>
      <c r="H104" s="211"/>
      <c r="I104" s="42">
        <v>16</v>
      </c>
      <c r="J104" s="34">
        <f t="shared" si="12"/>
        <v>78550</v>
      </c>
      <c r="K104" s="334">
        <f t="shared" si="13"/>
        <v>783.25</v>
      </c>
      <c r="L104" s="335"/>
      <c r="M104" s="41"/>
      <c r="N104" s="210"/>
      <c r="O104" s="207"/>
      <c r="P104" s="291"/>
      <c r="Q104" s="292"/>
      <c r="R104" s="206"/>
      <c r="S104" s="207"/>
      <c r="T104" s="334"/>
      <c r="U104" s="335"/>
      <c r="V104" s="40"/>
      <c r="Z104"/>
      <c r="AA104"/>
      <c r="AB104"/>
      <c r="AC104"/>
      <c r="AD104" s="46"/>
      <c r="AE104"/>
    </row>
    <row r="105" spans="1:31" s="7" customFormat="1" ht="12.75" customHeight="1">
      <c r="A105" s="331">
        <f t="shared" si="10"/>
        <v>782.369</v>
      </c>
      <c r="B105" s="207"/>
      <c r="C105" s="332"/>
      <c r="D105" s="207"/>
      <c r="E105" s="333">
        <f t="shared" si="11"/>
        <v>-0.96</v>
      </c>
      <c r="F105" s="211"/>
      <c r="G105" s="333">
        <v>-0.06</v>
      </c>
      <c r="H105" s="211"/>
      <c r="I105" s="42">
        <v>16</v>
      </c>
      <c r="J105" s="34">
        <f t="shared" si="12"/>
        <v>78575</v>
      </c>
      <c r="K105" s="334">
        <f t="shared" si="13"/>
        <v>783.3290000000001</v>
      </c>
      <c r="L105" s="335"/>
      <c r="M105" s="41"/>
      <c r="N105" s="210"/>
      <c r="O105" s="207"/>
      <c r="P105" s="291"/>
      <c r="Q105" s="292"/>
      <c r="R105" s="206"/>
      <c r="S105" s="207"/>
      <c r="T105" s="334"/>
      <c r="U105" s="335"/>
      <c r="V105" s="40"/>
      <c r="Z105"/>
      <c r="AA105"/>
      <c r="AB105"/>
      <c r="AC105"/>
      <c r="AD105" s="46"/>
      <c r="AE105"/>
    </row>
    <row r="106" spans="1:31" s="7" customFormat="1" ht="12.75" customHeight="1">
      <c r="A106" s="331">
        <f t="shared" si="10"/>
        <v>782.448</v>
      </c>
      <c r="B106" s="207"/>
      <c r="C106" s="332"/>
      <c r="D106" s="207"/>
      <c r="E106" s="333">
        <f t="shared" si="11"/>
        <v>-0.96</v>
      </c>
      <c r="F106" s="211"/>
      <c r="G106" s="333">
        <v>-0.06</v>
      </c>
      <c r="H106" s="211"/>
      <c r="I106" s="42">
        <v>16</v>
      </c>
      <c r="J106" s="34">
        <f t="shared" si="12"/>
        <v>78600</v>
      </c>
      <c r="K106" s="334">
        <f t="shared" si="13"/>
        <v>783.408</v>
      </c>
      <c r="L106" s="335"/>
      <c r="M106" s="41"/>
      <c r="N106" s="210"/>
      <c r="O106" s="207"/>
      <c r="P106" s="291"/>
      <c r="Q106" s="292"/>
      <c r="R106" s="206"/>
      <c r="S106" s="207"/>
      <c r="T106" s="334"/>
      <c r="U106" s="335"/>
      <c r="V106" s="40"/>
      <c r="Z106"/>
      <c r="AA106"/>
      <c r="AB106"/>
      <c r="AC106"/>
      <c r="AD106" s="46"/>
      <c r="AE106"/>
    </row>
    <row r="107" spans="1:31" s="7" customFormat="1" ht="12.75" customHeight="1">
      <c r="A107" s="331">
        <f t="shared" si="10"/>
        <v>782.527</v>
      </c>
      <c r="B107" s="207"/>
      <c r="C107" s="332"/>
      <c r="D107" s="207"/>
      <c r="E107" s="333">
        <f t="shared" si="11"/>
        <v>-0.96</v>
      </c>
      <c r="F107" s="211"/>
      <c r="G107" s="333">
        <v>-0.06</v>
      </c>
      <c r="H107" s="211"/>
      <c r="I107" s="42">
        <v>16</v>
      </c>
      <c r="J107" s="34">
        <f t="shared" si="12"/>
        <v>78625</v>
      </c>
      <c r="K107" s="334">
        <f t="shared" si="13"/>
        <v>783.4870000000001</v>
      </c>
      <c r="L107" s="335"/>
      <c r="M107" s="41"/>
      <c r="N107" s="210"/>
      <c r="O107" s="207"/>
      <c r="P107" s="291"/>
      <c r="Q107" s="292"/>
      <c r="R107" s="206"/>
      <c r="S107" s="207"/>
      <c r="T107" s="334"/>
      <c r="U107" s="335"/>
      <c r="V107" s="40"/>
      <c r="Z107"/>
      <c r="AA107"/>
      <c r="AB107"/>
      <c r="AC107"/>
      <c r="AD107" s="46"/>
      <c r="AE107"/>
    </row>
    <row r="108" spans="1:31" s="7" customFormat="1" ht="12.75" customHeight="1">
      <c r="A108" s="331">
        <f t="shared" si="10"/>
        <v>782.606</v>
      </c>
      <c r="B108" s="207"/>
      <c r="C108" s="332"/>
      <c r="D108" s="207"/>
      <c r="E108" s="333">
        <f t="shared" si="11"/>
        <v>-0.96</v>
      </c>
      <c r="F108" s="211"/>
      <c r="G108" s="333">
        <v>-0.06</v>
      </c>
      <c r="H108" s="211"/>
      <c r="I108" s="42">
        <v>16</v>
      </c>
      <c r="J108" s="34">
        <f t="shared" si="12"/>
        <v>78650</v>
      </c>
      <c r="K108" s="334">
        <f t="shared" si="13"/>
        <v>783.566</v>
      </c>
      <c r="L108" s="335"/>
      <c r="M108" s="41"/>
      <c r="N108" s="210"/>
      <c r="O108" s="207"/>
      <c r="P108" s="291"/>
      <c r="Q108" s="292"/>
      <c r="R108" s="206"/>
      <c r="S108" s="207"/>
      <c r="T108" s="334"/>
      <c r="U108" s="335"/>
      <c r="V108" s="40"/>
      <c r="Y108" s="43"/>
      <c r="Z108"/>
      <c r="AA108"/>
      <c r="AB108"/>
      <c r="AC108"/>
      <c r="AD108" s="46"/>
      <c r="AE108"/>
    </row>
    <row r="109" spans="1:31" s="7" customFormat="1" ht="12.75" customHeight="1">
      <c r="A109" s="331">
        <f t="shared" si="10"/>
        <v>782.685</v>
      </c>
      <c r="B109" s="207"/>
      <c r="C109" s="332"/>
      <c r="D109" s="207"/>
      <c r="E109" s="333">
        <f t="shared" si="11"/>
        <v>-0.96</v>
      </c>
      <c r="F109" s="211"/>
      <c r="G109" s="333">
        <v>-0.06</v>
      </c>
      <c r="H109" s="211"/>
      <c r="I109" s="42">
        <v>16</v>
      </c>
      <c r="J109" s="34">
        <f t="shared" si="12"/>
        <v>78675</v>
      </c>
      <c r="K109" s="334">
        <f t="shared" si="13"/>
        <v>783.645</v>
      </c>
      <c r="L109" s="335"/>
      <c r="M109" s="41"/>
      <c r="N109" s="210"/>
      <c r="O109" s="207"/>
      <c r="P109" s="291"/>
      <c r="Q109" s="292"/>
      <c r="R109" s="206"/>
      <c r="S109" s="207"/>
      <c r="T109" s="334"/>
      <c r="U109" s="335"/>
      <c r="V109" s="40"/>
      <c r="Y109" s="43"/>
      <c r="Z109"/>
      <c r="AA109"/>
      <c r="AB109"/>
      <c r="AC109"/>
      <c r="AD109" s="46"/>
      <c r="AE109"/>
    </row>
    <row r="110" spans="1:31" s="7" customFormat="1" ht="12.75" customHeight="1">
      <c r="A110" s="331">
        <f t="shared" si="10"/>
        <v>782.764</v>
      </c>
      <c r="B110" s="207"/>
      <c r="C110" s="332"/>
      <c r="D110" s="207"/>
      <c r="E110" s="333">
        <f t="shared" si="11"/>
        <v>-0.96</v>
      </c>
      <c r="F110" s="211"/>
      <c r="G110" s="333">
        <v>-0.06</v>
      </c>
      <c r="H110" s="211"/>
      <c r="I110" s="42">
        <v>16</v>
      </c>
      <c r="J110" s="34">
        <f t="shared" si="12"/>
        <v>78700</v>
      </c>
      <c r="K110" s="334">
        <f t="shared" si="13"/>
        <v>783.724</v>
      </c>
      <c r="L110" s="335"/>
      <c r="M110" s="40"/>
      <c r="N110" s="206"/>
      <c r="O110" s="207"/>
      <c r="P110" s="206"/>
      <c r="Q110" s="207"/>
      <c r="R110" s="206"/>
      <c r="S110" s="207"/>
      <c r="T110" s="206"/>
      <c r="U110" s="207"/>
      <c r="V110" s="40"/>
      <c r="Y110" s="43"/>
      <c r="Z110"/>
      <c r="AA110"/>
      <c r="AB110"/>
      <c r="AC110"/>
      <c r="AD110" s="46"/>
      <c r="AE110"/>
    </row>
    <row r="111" spans="1:31" s="7" customFormat="1" ht="12.75" customHeight="1">
      <c r="A111" s="331">
        <f t="shared" si="10"/>
        <v>782.843</v>
      </c>
      <c r="B111" s="207"/>
      <c r="C111" s="332"/>
      <c r="D111" s="207"/>
      <c r="E111" s="333">
        <f t="shared" si="11"/>
        <v>-0.96</v>
      </c>
      <c r="F111" s="211"/>
      <c r="G111" s="333">
        <v>-0.06</v>
      </c>
      <c r="H111" s="211"/>
      <c r="I111" s="42">
        <v>16</v>
      </c>
      <c r="J111" s="34">
        <f t="shared" si="12"/>
        <v>78725</v>
      </c>
      <c r="K111" s="334">
        <f t="shared" si="13"/>
        <v>783.803</v>
      </c>
      <c r="L111" s="335"/>
      <c r="M111" s="40"/>
      <c r="N111" s="206"/>
      <c r="O111" s="207"/>
      <c r="P111" s="206"/>
      <c r="Q111" s="207"/>
      <c r="R111" s="206"/>
      <c r="S111" s="207"/>
      <c r="T111" s="206"/>
      <c r="U111" s="207"/>
      <c r="V111" s="40"/>
      <c r="Y111" s="43"/>
      <c r="Z111"/>
      <c r="AA111"/>
      <c r="AB111"/>
      <c r="AC111"/>
      <c r="AD111" s="46"/>
      <c r="AE111"/>
    </row>
    <row r="112" spans="1:32" s="7" customFormat="1" ht="12.75" customHeight="1">
      <c r="A112" s="331">
        <f t="shared" si="10"/>
        <v>782.922</v>
      </c>
      <c r="B112" s="207"/>
      <c r="C112" s="359"/>
      <c r="D112" s="202"/>
      <c r="E112" s="333">
        <f t="shared" si="11"/>
        <v>-0.96</v>
      </c>
      <c r="F112" s="211"/>
      <c r="G112" s="333">
        <v>-0.06</v>
      </c>
      <c r="H112" s="211"/>
      <c r="I112" s="42">
        <v>16</v>
      </c>
      <c r="J112" s="34">
        <f t="shared" si="12"/>
        <v>78750</v>
      </c>
      <c r="K112" s="334">
        <f t="shared" si="13"/>
        <v>783.8820000000001</v>
      </c>
      <c r="L112" s="335"/>
      <c r="M112" s="8"/>
      <c r="N112" s="205"/>
      <c r="O112" s="202"/>
      <c r="P112" s="205"/>
      <c r="Q112" s="202"/>
      <c r="R112" s="205"/>
      <c r="S112" s="202"/>
      <c r="T112" s="205"/>
      <c r="U112" s="202"/>
      <c r="V112" s="8"/>
      <c r="Y112" s="43"/>
      <c r="Z112"/>
      <c r="AA112"/>
      <c r="AB112"/>
      <c r="AC112"/>
      <c r="AD112" s="46"/>
      <c r="AE112"/>
      <c r="AF112"/>
    </row>
    <row r="113" spans="1:32" s="7" customFormat="1" ht="12.75" customHeight="1">
      <c r="A113" s="331">
        <f t="shared" si="10"/>
        <v>783.001</v>
      </c>
      <c r="B113" s="207"/>
      <c r="C113" s="359"/>
      <c r="D113" s="202"/>
      <c r="E113" s="333">
        <f t="shared" si="11"/>
        <v>-0.96</v>
      </c>
      <c r="F113" s="211"/>
      <c r="G113" s="333">
        <v>-0.06</v>
      </c>
      <c r="H113" s="211"/>
      <c r="I113" s="42">
        <v>16</v>
      </c>
      <c r="J113" s="34">
        <f t="shared" si="12"/>
        <v>78775</v>
      </c>
      <c r="K113" s="334">
        <f t="shared" si="13"/>
        <v>783.961</v>
      </c>
      <c r="L113" s="335"/>
      <c r="M113" s="8"/>
      <c r="N113" s="205"/>
      <c r="O113" s="202"/>
      <c r="P113" s="205"/>
      <c r="Q113" s="202"/>
      <c r="R113" s="205"/>
      <c r="S113" s="202"/>
      <c r="T113" s="205"/>
      <c r="U113" s="202"/>
      <c r="V113" s="8"/>
      <c r="W113" s="58"/>
      <c r="Y113" s="43"/>
      <c r="Z113"/>
      <c r="AA113"/>
      <c r="AB113"/>
      <c r="AC113"/>
      <c r="AD113" s="46"/>
      <c r="AE113"/>
      <c r="AF113"/>
    </row>
    <row r="114" spans="1:32" s="7" customFormat="1" ht="12.75" customHeight="1">
      <c r="A114" s="331">
        <f t="shared" si="10"/>
        <v>783.08</v>
      </c>
      <c r="B114" s="207"/>
      <c r="C114" s="332"/>
      <c r="D114" s="207"/>
      <c r="E114" s="333">
        <f t="shared" si="11"/>
        <v>-0.96</v>
      </c>
      <c r="F114" s="211"/>
      <c r="G114" s="333">
        <v>-0.06</v>
      </c>
      <c r="H114" s="211"/>
      <c r="I114" s="42">
        <v>16</v>
      </c>
      <c r="J114" s="77">
        <f t="shared" si="12"/>
        <v>78800</v>
      </c>
      <c r="K114" s="334">
        <f t="shared" si="13"/>
        <v>784.0400000000001</v>
      </c>
      <c r="L114" s="335"/>
      <c r="M114" s="40"/>
      <c r="N114" s="206"/>
      <c r="O114" s="207"/>
      <c r="P114" s="206"/>
      <c r="Q114" s="207"/>
      <c r="R114" s="206"/>
      <c r="S114" s="207"/>
      <c r="T114" s="206"/>
      <c r="U114" s="207"/>
      <c r="V114" s="40"/>
      <c r="W114" s="58"/>
      <c r="Y114" s="43"/>
      <c r="Z114" s="53"/>
      <c r="AA114" s="22"/>
      <c r="AB114" s="11"/>
      <c r="AC114" s="12"/>
      <c r="AD114" s="50"/>
      <c r="AE114" s="25"/>
      <c r="AF114"/>
    </row>
    <row r="115" spans="1:32" s="7" customFormat="1" ht="12.75" customHeight="1">
      <c r="A115" s="331">
        <f t="shared" si="10"/>
        <v>783.159</v>
      </c>
      <c r="B115" s="207"/>
      <c r="C115" s="332"/>
      <c r="D115" s="207"/>
      <c r="E115" s="333">
        <f t="shared" si="11"/>
        <v>-0.96</v>
      </c>
      <c r="F115" s="211"/>
      <c r="G115" s="333">
        <v>-0.06</v>
      </c>
      <c r="H115" s="211"/>
      <c r="I115" s="42">
        <v>16</v>
      </c>
      <c r="J115" s="77">
        <f t="shared" si="12"/>
        <v>78825</v>
      </c>
      <c r="K115" s="334">
        <f t="shared" si="13"/>
        <v>784.119</v>
      </c>
      <c r="L115" s="335"/>
      <c r="M115" s="40"/>
      <c r="N115" s="206"/>
      <c r="O115" s="207"/>
      <c r="P115" s="206"/>
      <c r="Q115" s="207"/>
      <c r="R115" s="206"/>
      <c r="S115" s="207"/>
      <c r="T115" s="206"/>
      <c r="U115" s="207"/>
      <c r="V115" s="40"/>
      <c r="W115" s="58"/>
      <c r="Y115" s="43"/>
      <c r="Z115"/>
      <c r="AA115"/>
      <c r="AB115"/>
      <c r="AC115"/>
      <c r="AD115" s="46"/>
      <c r="AE115"/>
      <c r="AF115"/>
    </row>
    <row r="116" spans="1:31" s="7" customFormat="1" ht="12.75" customHeight="1">
      <c r="A116" s="331">
        <f t="shared" si="10"/>
        <v>783.238</v>
      </c>
      <c r="B116" s="207"/>
      <c r="C116" s="332"/>
      <c r="D116" s="207"/>
      <c r="E116" s="333">
        <f t="shared" si="11"/>
        <v>-0.96</v>
      </c>
      <c r="F116" s="211"/>
      <c r="G116" s="333">
        <v>-0.06</v>
      </c>
      <c r="H116" s="211"/>
      <c r="I116" s="42">
        <v>16</v>
      </c>
      <c r="J116" s="77">
        <f t="shared" si="12"/>
        <v>78850</v>
      </c>
      <c r="K116" s="334">
        <f t="shared" si="13"/>
        <v>784.1980000000001</v>
      </c>
      <c r="L116" s="335"/>
      <c r="M116" s="40"/>
      <c r="N116" s="206"/>
      <c r="O116" s="207"/>
      <c r="P116" s="206"/>
      <c r="Q116" s="207"/>
      <c r="R116" s="206"/>
      <c r="S116" s="207"/>
      <c r="T116" s="206"/>
      <c r="U116" s="207"/>
      <c r="V116" s="40"/>
      <c r="W116" s="76"/>
      <c r="Y116" s="43"/>
      <c r="Z116"/>
      <c r="AA116"/>
      <c r="AB116"/>
      <c r="AC116"/>
      <c r="AD116" s="46"/>
      <c r="AE116"/>
    </row>
    <row r="117" spans="1:32" s="7" customFormat="1" ht="12.75" customHeight="1">
      <c r="A117" s="346">
        <f t="shared" si="10"/>
        <v>783.317</v>
      </c>
      <c r="B117" s="347"/>
      <c r="C117" s="348"/>
      <c r="D117" s="347"/>
      <c r="E117" s="349">
        <f t="shared" si="11"/>
        <v>-0.96</v>
      </c>
      <c r="F117" s="350"/>
      <c r="G117" s="349">
        <v>-0.06</v>
      </c>
      <c r="H117" s="350"/>
      <c r="I117" s="146">
        <v>16</v>
      </c>
      <c r="J117" s="73">
        <f t="shared" si="12"/>
        <v>78875</v>
      </c>
      <c r="K117" s="334">
        <f t="shared" si="13"/>
        <v>784.277</v>
      </c>
      <c r="L117" s="335"/>
      <c r="M117" s="75"/>
      <c r="N117" s="354"/>
      <c r="O117" s="347"/>
      <c r="P117" s="354"/>
      <c r="Q117" s="347"/>
      <c r="R117" s="354"/>
      <c r="S117" s="347"/>
      <c r="T117" s="354"/>
      <c r="U117" s="347"/>
      <c r="V117" s="75"/>
      <c r="W117" s="76"/>
      <c r="Y117" s="43"/>
      <c r="Z117"/>
      <c r="AA117"/>
      <c r="AB117"/>
      <c r="AC117"/>
      <c r="AD117" s="46"/>
      <c r="AE117"/>
      <c r="AF117"/>
    </row>
    <row r="118" spans="1:32" s="7" customFormat="1" ht="12.75" customHeight="1">
      <c r="A118" s="331">
        <f t="shared" si="10"/>
        <v>783.3206339999999</v>
      </c>
      <c r="B118" s="207"/>
      <c r="C118" s="336" t="s">
        <v>56</v>
      </c>
      <c r="D118" s="337"/>
      <c r="E118" s="333">
        <f t="shared" si="11"/>
        <v>-0.96</v>
      </c>
      <c r="F118" s="211"/>
      <c r="G118" s="338">
        <f aca="true" t="shared" si="14" ref="G118:G127">-0.06+((0.06+0.016)/($J$131-$J$118))*($J118-$J$118)</f>
        <v>-0.06</v>
      </c>
      <c r="H118" s="200"/>
      <c r="I118" s="42">
        <v>16</v>
      </c>
      <c r="J118" s="182">
        <v>78876.15</v>
      </c>
      <c r="K118" s="334">
        <f t="shared" si="13"/>
        <v>784.280634</v>
      </c>
      <c r="L118" s="335"/>
      <c r="M118" s="39"/>
      <c r="N118" s="341"/>
      <c r="O118" s="292"/>
      <c r="P118" s="285"/>
      <c r="Q118" s="286"/>
      <c r="R118" s="205"/>
      <c r="S118" s="202"/>
      <c r="T118" s="344"/>
      <c r="U118" s="345"/>
      <c r="V118" s="56" t="s">
        <v>83</v>
      </c>
      <c r="W118" s="76"/>
      <c r="Y118" s="43"/>
      <c r="Z118"/>
      <c r="AA118"/>
      <c r="AB118"/>
      <c r="AC118"/>
      <c r="AD118" s="46"/>
      <c r="AE118"/>
      <c r="AF118"/>
    </row>
    <row r="119" spans="1:32" s="7" customFormat="1" ht="12.75" customHeight="1">
      <c r="A119" s="331">
        <f t="shared" si="10"/>
        <v>783.5104815063356</v>
      </c>
      <c r="B119" s="207"/>
      <c r="C119" s="336" t="s">
        <v>56</v>
      </c>
      <c r="D119" s="337"/>
      <c r="E119" s="333">
        <f t="shared" si="11"/>
        <v>-0.8455184936643632</v>
      </c>
      <c r="F119" s="211"/>
      <c r="G119" s="338">
        <f t="shared" si="14"/>
        <v>-0.0528449058540227</v>
      </c>
      <c r="H119" s="200"/>
      <c r="I119" s="42">
        <v>16</v>
      </c>
      <c r="J119" s="34">
        <f>J117+25</f>
        <v>78900</v>
      </c>
      <c r="K119" s="334">
        <f t="shared" si="13"/>
        <v>784.356</v>
      </c>
      <c r="L119" s="335"/>
      <c r="M119" s="8"/>
      <c r="N119" s="205"/>
      <c r="O119" s="202"/>
      <c r="P119" s="205"/>
      <c r="Q119" s="202"/>
      <c r="R119" s="205"/>
      <c r="S119" s="202"/>
      <c r="T119" s="205"/>
      <c r="U119" s="202"/>
      <c r="V119" s="8"/>
      <c r="W119" s="76"/>
      <c r="Y119" s="43"/>
      <c r="Z119"/>
      <c r="AA119"/>
      <c r="AB119"/>
      <c r="AC119"/>
      <c r="AD119" s="46"/>
      <c r="AE119"/>
      <c r="AF119"/>
    </row>
    <row r="120" spans="1:32" s="7" customFormat="1" ht="12.75" customHeight="1">
      <c r="A120" s="331">
        <f t="shared" si="10"/>
        <v>783.7094830853039</v>
      </c>
      <c r="B120" s="207"/>
      <c r="C120" s="336" t="s">
        <v>56</v>
      </c>
      <c r="D120" s="337"/>
      <c r="E120" s="333">
        <f t="shared" si="11"/>
        <v>-0.7255169146962197</v>
      </c>
      <c r="F120" s="211"/>
      <c r="G120" s="338">
        <f t="shared" si="14"/>
        <v>-0.04534480716851373</v>
      </c>
      <c r="H120" s="200"/>
      <c r="I120" s="42">
        <v>16</v>
      </c>
      <c r="J120" s="34">
        <f t="shared" si="12"/>
        <v>78925</v>
      </c>
      <c r="K120" s="334">
        <f t="shared" si="13"/>
        <v>784.4350000000001</v>
      </c>
      <c r="L120" s="335"/>
      <c r="M120" s="8"/>
      <c r="N120" s="205"/>
      <c r="O120" s="202"/>
      <c r="P120" s="205"/>
      <c r="Q120" s="202"/>
      <c r="R120" s="205"/>
      <c r="S120" s="202"/>
      <c r="T120" s="205"/>
      <c r="U120" s="202"/>
      <c r="V120" s="8"/>
      <c r="W120" s="76"/>
      <c r="Y120" s="43"/>
      <c r="Z120"/>
      <c r="AA120"/>
      <c r="AB120"/>
      <c r="AC120"/>
      <c r="AD120" s="46"/>
      <c r="AE120"/>
      <c r="AF120"/>
    </row>
    <row r="121" spans="1:32" s="7" customFormat="1" ht="12.75" customHeight="1">
      <c r="A121" s="331">
        <f t="shared" si="10"/>
        <v>783.9084846642719</v>
      </c>
      <c r="B121" s="207"/>
      <c r="C121" s="336" t="s">
        <v>56</v>
      </c>
      <c r="D121" s="337"/>
      <c r="E121" s="333">
        <f t="shared" si="11"/>
        <v>-0.6055153357280761</v>
      </c>
      <c r="F121" s="211"/>
      <c r="G121" s="338">
        <f t="shared" si="14"/>
        <v>-0.03784470848300476</v>
      </c>
      <c r="H121" s="200"/>
      <c r="I121" s="42">
        <v>16</v>
      </c>
      <c r="J121" s="34">
        <f t="shared" si="12"/>
        <v>78950</v>
      </c>
      <c r="K121" s="334">
        <f t="shared" si="13"/>
        <v>784.514</v>
      </c>
      <c r="L121" s="335"/>
      <c r="M121" s="8"/>
      <c r="N121" s="205"/>
      <c r="O121" s="202"/>
      <c r="P121" s="205"/>
      <c r="Q121" s="202"/>
      <c r="R121" s="205"/>
      <c r="S121" s="202"/>
      <c r="T121" s="205"/>
      <c r="U121" s="202"/>
      <c r="V121" s="8"/>
      <c r="W121" s="76"/>
      <c r="Y121" s="43"/>
      <c r="Z121"/>
      <c r="AA121"/>
      <c r="AB121"/>
      <c r="AC121"/>
      <c r="AD121" s="46"/>
      <c r="AE121"/>
      <c r="AF121"/>
    </row>
    <row r="122" spans="1:32" s="7" customFormat="1" ht="12.75" customHeight="1">
      <c r="A122" s="331">
        <f t="shared" si="10"/>
        <v>784.1074862432401</v>
      </c>
      <c r="B122" s="207"/>
      <c r="C122" s="336" t="s">
        <v>56</v>
      </c>
      <c r="D122" s="337"/>
      <c r="E122" s="333">
        <f t="shared" si="11"/>
        <v>-0.4855137567599327</v>
      </c>
      <c r="F122" s="211"/>
      <c r="G122" s="338">
        <f t="shared" si="14"/>
        <v>-0.030344609797495793</v>
      </c>
      <c r="H122" s="200"/>
      <c r="I122" s="42">
        <v>16</v>
      </c>
      <c r="J122" s="34">
        <f t="shared" si="12"/>
        <v>78975</v>
      </c>
      <c r="K122" s="334">
        <f t="shared" si="13"/>
        <v>784.5930000000001</v>
      </c>
      <c r="L122" s="335"/>
      <c r="M122" s="8"/>
      <c r="N122" s="205"/>
      <c r="O122" s="202"/>
      <c r="P122" s="205"/>
      <c r="Q122" s="202"/>
      <c r="R122" s="205"/>
      <c r="S122" s="202"/>
      <c r="T122" s="205"/>
      <c r="U122" s="202"/>
      <c r="V122" s="8"/>
      <c r="W122" s="76"/>
      <c r="Y122" s="43"/>
      <c r="Z122"/>
      <c r="AA122"/>
      <c r="AB122"/>
      <c r="AC122"/>
      <c r="AD122" s="46"/>
      <c r="AE122"/>
      <c r="AF122"/>
    </row>
    <row r="123" spans="1:32" s="7" customFormat="1" ht="12.75" customHeight="1">
      <c r="A123" s="331">
        <f t="shared" si="10"/>
        <v>784.3064878222083</v>
      </c>
      <c r="B123" s="207"/>
      <c r="C123" s="336" t="s">
        <v>56</v>
      </c>
      <c r="D123" s="337"/>
      <c r="E123" s="333">
        <f t="shared" si="11"/>
        <v>-0.36551217779178924</v>
      </c>
      <c r="F123" s="211"/>
      <c r="G123" s="338">
        <f t="shared" si="14"/>
        <v>-0.022844511111986827</v>
      </c>
      <c r="H123" s="200"/>
      <c r="I123" s="42">
        <v>16</v>
      </c>
      <c r="J123" s="34">
        <f t="shared" si="12"/>
        <v>79000</v>
      </c>
      <c r="K123" s="334">
        <f t="shared" si="13"/>
        <v>784.672</v>
      </c>
      <c r="L123" s="335"/>
      <c r="M123" s="8"/>
      <c r="N123" s="205"/>
      <c r="O123" s="202"/>
      <c r="P123" s="205"/>
      <c r="Q123" s="202"/>
      <c r="R123" s="205"/>
      <c r="S123" s="202"/>
      <c r="T123" s="205"/>
      <c r="U123" s="202"/>
      <c r="V123" s="8"/>
      <c r="W123" s="76"/>
      <c r="Y123" s="43"/>
      <c r="Z123"/>
      <c r="AA123"/>
      <c r="AB123"/>
      <c r="AC123"/>
      <c r="AD123" s="46"/>
      <c r="AE123"/>
      <c r="AF123"/>
    </row>
    <row r="124" spans="1:32" s="7" customFormat="1" ht="12.75" customHeight="1">
      <c r="A124" s="331">
        <f>E124+K124</f>
        <v>784.4880568628588</v>
      </c>
      <c r="B124" s="207"/>
      <c r="C124" s="336" t="s">
        <v>56</v>
      </c>
      <c r="D124" s="337"/>
      <c r="E124" s="333">
        <f>G124*I124</f>
        <v>-0.2560227371412662</v>
      </c>
      <c r="F124" s="211"/>
      <c r="G124" s="338">
        <f t="shared" si="14"/>
        <v>-0.01600142107132914</v>
      </c>
      <c r="H124" s="200"/>
      <c r="I124" s="42">
        <v>16</v>
      </c>
      <c r="J124" s="57">
        <v>79022.81</v>
      </c>
      <c r="K124" s="334">
        <f t="shared" si="13"/>
        <v>784.7440796000001</v>
      </c>
      <c r="L124" s="335"/>
      <c r="M124" s="8"/>
      <c r="N124" s="205"/>
      <c r="O124" s="202"/>
      <c r="P124" s="205"/>
      <c r="Q124" s="202"/>
      <c r="R124" s="205"/>
      <c r="S124" s="202"/>
      <c r="T124" s="205"/>
      <c r="U124" s="202"/>
      <c r="V124" s="8"/>
      <c r="W124" s="76"/>
      <c r="Y124" s="43"/>
      <c r="Z124"/>
      <c r="AA124"/>
      <c r="AB124"/>
      <c r="AC124"/>
      <c r="AD124" s="46"/>
      <c r="AE124"/>
      <c r="AF124"/>
    </row>
    <row r="125" spans="1:32" s="7" customFormat="1" ht="12.75" customHeight="1">
      <c r="A125" s="331">
        <f t="shared" si="10"/>
        <v>784.5054894011764</v>
      </c>
      <c r="B125" s="207"/>
      <c r="C125" s="336" t="s">
        <v>56</v>
      </c>
      <c r="D125" s="337"/>
      <c r="E125" s="333">
        <f t="shared" si="11"/>
        <v>-0.24551059882364568</v>
      </c>
      <c r="F125" s="211"/>
      <c r="G125" s="338">
        <f t="shared" si="14"/>
        <v>-0.015344412426477855</v>
      </c>
      <c r="H125" s="200"/>
      <c r="I125" s="42">
        <v>16</v>
      </c>
      <c r="J125" s="34">
        <f>J123+25</f>
        <v>79025</v>
      </c>
      <c r="K125" s="334">
        <f t="shared" si="13"/>
        <v>784.7510000000001</v>
      </c>
      <c r="L125" s="335"/>
      <c r="M125" s="8"/>
      <c r="N125" s="205"/>
      <c r="O125" s="202"/>
      <c r="P125" s="205"/>
      <c r="Q125" s="202"/>
      <c r="R125" s="205"/>
      <c r="S125" s="202"/>
      <c r="T125" s="205"/>
      <c r="U125" s="202"/>
      <c r="V125" s="8"/>
      <c r="W125" s="76"/>
      <c r="Y125" s="43"/>
      <c r="Z125"/>
      <c r="AA125"/>
      <c r="AB125"/>
      <c r="AC125"/>
      <c r="AD125" s="46"/>
      <c r="AE125"/>
      <c r="AF125"/>
    </row>
    <row r="126" spans="1:32" s="7" customFormat="1" ht="12.75" customHeight="1">
      <c r="A126" s="331">
        <f t="shared" si="10"/>
        <v>784.7044909801446</v>
      </c>
      <c r="B126" s="207"/>
      <c r="C126" s="336" t="s">
        <v>56</v>
      </c>
      <c r="D126" s="337"/>
      <c r="E126" s="333">
        <f t="shared" si="11"/>
        <v>-0.12550901985550222</v>
      </c>
      <c r="F126" s="211"/>
      <c r="G126" s="338">
        <f t="shared" si="14"/>
        <v>-0.007844313740968889</v>
      </c>
      <c r="H126" s="200"/>
      <c r="I126" s="42">
        <v>16</v>
      </c>
      <c r="J126" s="34">
        <f aca="true" t="shared" si="15" ref="J126:J172">J125+25</f>
        <v>79050</v>
      </c>
      <c r="K126" s="334">
        <f t="shared" si="13"/>
        <v>784.83</v>
      </c>
      <c r="L126" s="335"/>
      <c r="M126" s="8"/>
      <c r="N126" s="205"/>
      <c r="O126" s="202"/>
      <c r="P126" s="205"/>
      <c r="Q126" s="202"/>
      <c r="R126" s="205"/>
      <c r="S126" s="202"/>
      <c r="T126" s="205"/>
      <c r="U126" s="202"/>
      <c r="V126" s="8"/>
      <c r="W126" s="76"/>
      <c r="Y126" s="43"/>
      <c r="Z126"/>
      <c r="AA126"/>
      <c r="AB126"/>
      <c r="AC126"/>
      <c r="AD126" s="46"/>
      <c r="AE126"/>
      <c r="AF126"/>
    </row>
    <row r="127" spans="1:32" s="7" customFormat="1" ht="12.75" customHeight="1">
      <c r="A127" s="331">
        <f t="shared" si="10"/>
        <v>784.9034925591126</v>
      </c>
      <c r="B127" s="207"/>
      <c r="C127" s="336" t="s">
        <v>56</v>
      </c>
      <c r="D127" s="337"/>
      <c r="E127" s="333">
        <f t="shared" si="11"/>
        <v>-0.005507440887358772</v>
      </c>
      <c r="F127" s="211"/>
      <c r="G127" s="338">
        <f t="shared" si="14"/>
        <v>-0.00034421505545992326</v>
      </c>
      <c r="H127" s="200"/>
      <c r="I127" s="42">
        <v>16</v>
      </c>
      <c r="J127" s="34">
        <f t="shared" si="15"/>
        <v>79075</v>
      </c>
      <c r="K127" s="334">
        <f t="shared" si="13"/>
        <v>784.909</v>
      </c>
      <c r="L127" s="335"/>
      <c r="M127" s="8"/>
      <c r="N127" s="205"/>
      <c r="O127" s="202"/>
      <c r="P127" s="205"/>
      <c r="Q127" s="202"/>
      <c r="R127" s="205"/>
      <c r="S127" s="202"/>
      <c r="T127" s="205"/>
      <c r="U127" s="202"/>
      <c r="V127" s="8"/>
      <c r="W127" s="76"/>
      <c r="Y127" s="43"/>
      <c r="Z127"/>
      <c r="AA127"/>
      <c r="AB127"/>
      <c r="AC127"/>
      <c r="AD127" s="46"/>
      <c r="AE127"/>
      <c r="AF127"/>
    </row>
    <row r="128" spans="1:32" s="7" customFormat="1" ht="12.75" customHeight="1">
      <c r="A128" s="331">
        <f t="shared" si="10"/>
        <v>784.9126467917451</v>
      </c>
      <c r="B128" s="207"/>
      <c r="C128" s="336" t="s">
        <v>56</v>
      </c>
      <c r="D128" s="337"/>
      <c r="E128" s="333">
        <f t="shared" si="11"/>
        <v>1.279174514787302E-05</v>
      </c>
      <c r="F128" s="211"/>
      <c r="G128" s="338">
        <f>-0.06+((0.06+0.016)/($J$131-$J$118))*($J128-$J$118)+0.00000001</f>
        <v>7.994840717420637E-07</v>
      </c>
      <c r="H128" s="200"/>
      <c r="I128" s="42">
        <v>16</v>
      </c>
      <c r="J128" s="182">
        <v>79076.15</v>
      </c>
      <c r="K128" s="334">
        <f t="shared" si="13"/>
        <v>784.912634</v>
      </c>
      <c r="L128" s="335"/>
      <c r="M128" s="39"/>
      <c r="N128" s="341"/>
      <c r="O128" s="292"/>
      <c r="P128" s="285"/>
      <c r="Q128" s="286"/>
      <c r="R128" s="205"/>
      <c r="S128" s="202"/>
      <c r="T128" s="344"/>
      <c r="U128" s="345"/>
      <c r="V128" s="56" t="s">
        <v>34</v>
      </c>
      <c r="W128" s="76"/>
      <c r="Y128" s="43"/>
      <c r="Z128"/>
      <c r="AA128"/>
      <c r="AB128"/>
      <c r="AC128"/>
      <c r="AD128" s="46"/>
      <c r="AE128"/>
      <c r="AF128"/>
    </row>
    <row r="129" spans="1:32" s="7" customFormat="1" ht="12.75" customHeight="1">
      <c r="A129" s="331">
        <f t="shared" si="10"/>
        <v>785.1024941380808</v>
      </c>
      <c r="B129" s="207"/>
      <c r="C129" s="336" t="s">
        <v>56</v>
      </c>
      <c r="D129" s="337"/>
      <c r="E129" s="333">
        <f t="shared" si="11"/>
        <v>0.11449413808078468</v>
      </c>
      <c r="F129" s="211"/>
      <c r="G129" s="338">
        <f>-0.06+((0.06+0.016)/($J$131-$J$118))*($J129-$J$118)</f>
        <v>0.0071558836300490425</v>
      </c>
      <c r="H129" s="200"/>
      <c r="I129" s="42">
        <v>16</v>
      </c>
      <c r="J129" s="34">
        <f>J127+25</f>
        <v>79100</v>
      </c>
      <c r="K129" s="334">
        <f t="shared" si="13"/>
        <v>784.988</v>
      </c>
      <c r="L129" s="335"/>
      <c r="M129" s="8"/>
      <c r="N129" s="205"/>
      <c r="O129" s="202"/>
      <c r="P129" s="205"/>
      <c r="Q129" s="202"/>
      <c r="R129" s="205"/>
      <c r="S129" s="202"/>
      <c r="T129" s="205"/>
      <c r="U129" s="202"/>
      <c r="V129" s="8"/>
      <c r="W129" s="76"/>
      <c r="Y129" s="43"/>
      <c r="Z129"/>
      <c r="AA129"/>
      <c r="AB129"/>
      <c r="AC129"/>
      <c r="AD129" s="46"/>
      <c r="AE129"/>
      <c r="AF129"/>
    </row>
    <row r="130" spans="1:32" s="7" customFormat="1" ht="12.75" customHeight="1">
      <c r="A130" s="331">
        <f t="shared" si="10"/>
        <v>785.301495717049</v>
      </c>
      <c r="B130" s="207"/>
      <c r="C130" s="336" t="s">
        <v>56</v>
      </c>
      <c r="D130" s="337"/>
      <c r="E130" s="333">
        <f t="shared" si="11"/>
        <v>0.23449571704892813</v>
      </c>
      <c r="F130" s="211"/>
      <c r="G130" s="338">
        <f>-0.06+((0.06+0.016)/($J$131-$J$118))*($J130-$J$118)</f>
        <v>0.014655982315558008</v>
      </c>
      <c r="H130" s="200"/>
      <c r="I130" s="42">
        <v>16</v>
      </c>
      <c r="J130" s="34">
        <f t="shared" si="15"/>
        <v>79125</v>
      </c>
      <c r="K130" s="334">
        <f t="shared" si="13"/>
        <v>785.067</v>
      </c>
      <c r="L130" s="335"/>
      <c r="M130" s="8"/>
      <c r="N130" s="205"/>
      <c r="O130" s="202"/>
      <c r="P130" s="205"/>
      <c r="Q130" s="202"/>
      <c r="R130" s="205"/>
      <c r="S130" s="202"/>
      <c r="T130" s="205"/>
      <c r="U130" s="202"/>
      <c r="V130" s="8"/>
      <c r="W130" s="76"/>
      <c r="Y130" s="43"/>
      <c r="Z130"/>
      <c r="AA130"/>
      <c r="AB130"/>
      <c r="AC130"/>
      <c r="AD130" s="46"/>
      <c r="AE130"/>
      <c r="AF130"/>
    </row>
    <row r="131" spans="1:32" s="7" customFormat="1" ht="12.75" customHeight="1">
      <c r="A131" s="331">
        <f t="shared" si="10"/>
        <v>785.3371568</v>
      </c>
      <c r="B131" s="207"/>
      <c r="C131" s="336" t="s">
        <v>56</v>
      </c>
      <c r="D131" s="337"/>
      <c r="E131" s="333">
        <f t="shared" si="11"/>
        <v>0.256</v>
      </c>
      <c r="F131" s="211"/>
      <c r="G131" s="338">
        <f>-0.06+((0.06+0.016)/($J$131-$J$118))*($J131-$J$118)</f>
        <v>0.016</v>
      </c>
      <c r="H131" s="200"/>
      <c r="I131" s="42">
        <v>16</v>
      </c>
      <c r="J131" s="57">
        <v>79129.48</v>
      </c>
      <c r="K131" s="334">
        <f t="shared" si="13"/>
        <v>785.0811568</v>
      </c>
      <c r="L131" s="335"/>
      <c r="M131" s="39"/>
      <c r="N131" s="341"/>
      <c r="O131" s="292"/>
      <c r="P131" s="285"/>
      <c r="Q131" s="286"/>
      <c r="R131" s="205"/>
      <c r="S131" s="202"/>
      <c r="T131" s="344"/>
      <c r="U131" s="345"/>
      <c r="V131" s="8"/>
      <c r="W131" s="76"/>
      <c r="Y131" s="43"/>
      <c r="Z131"/>
      <c r="AA131"/>
      <c r="AB131"/>
      <c r="AC131"/>
      <c r="AD131" s="46"/>
      <c r="AE131"/>
      <c r="AF131"/>
    </row>
    <row r="132" spans="1:32" s="7" customFormat="1" ht="12.75" customHeight="1">
      <c r="A132" s="331">
        <f t="shared" si="10"/>
        <v>785.402</v>
      </c>
      <c r="B132" s="207"/>
      <c r="C132" s="359"/>
      <c r="D132" s="202"/>
      <c r="E132" s="333">
        <f t="shared" si="11"/>
        <v>0.256</v>
      </c>
      <c r="F132" s="211"/>
      <c r="G132" s="333">
        <v>0.016</v>
      </c>
      <c r="H132" s="211"/>
      <c r="I132" s="42">
        <v>16</v>
      </c>
      <c r="J132" s="34">
        <f>J130+25</f>
        <v>79150</v>
      </c>
      <c r="K132" s="334">
        <f t="shared" si="13"/>
        <v>785.1460000000001</v>
      </c>
      <c r="L132" s="335"/>
      <c r="M132" s="8"/>
      <c r="N132" s="205"/>
      <c r="O132" s="202"/>
      <c r="P132" s="205"/>
      <c r="Q132" s="202"/>
      <c r="R132" s="205"/>
      <c r="S132" s="202"/>
      <c r="T132" s="205"/>
      <c r="U132" s="202"/>
      <c r="V132" s="8"/>
      <c r="W132" s="76"/>
      <c r="Y132" s="43"/>
      <c r="Z132"/>
      <c r="AA132"/>
      <c r="AB132"/>
      <c r="AC132"/>
      <c r="AD132" s="46"/>
      <c r="AE132"/>
      <c r="AF132"/>
    </row>
    <row r="133" spans="1:32" s="7" customFormat="1" ht="12.75" customHeight="1">
      <c r="A133" s="331">
        <f t="shared" si="10"/>
        <v>785.481</v>
      </c>
      <c r="B133" s="207"/>
      <c r="C133" s="359"/>
      <c r="D133" s="202"/>
      <c r="E133" s="333">
        <f t="shared" si="11"/>
        <v>0.256</v>
      </c>
      <c r="F133" s="211"/>
      <c r="G133" s="333">
        <v>0.016</v>
      </c>
      <c r="H133" s="211"/>
      <c r="I133" s="42">
        <v>16</v>
      </c>
      <c r="J133" s="34">
        <f t="shared" si="15"/>
        <v>79175</v>
      </c>
      <c r="K133" s="334">
        <f t="shared" si="13"/>
        <v>785.225</v>
      </c>
      <c r="L133" s="335"/>
      <c r="M133" s="8"/>
      <c r="N133" s="205"/>
      <c r="O133" s="202"/>
      <c r="P133" s="205"/>
      <c r="Q133" s="202"/>
      <c r="R133" s="205"/>
      <c r="S133" s="202"/>
      <c r="T133" s="205"/>
      <c r="U133" s="202"/>
      <c r="V133" s="8"/>
      <c r="W133" s="76"/>
      <c r="Y133" s="43"/>
      <c r="Z133"/>
      <c r="AA133"/>
      <c r="AB133"/>
      <c r="AC133"/>
      <c r="AD133" s="46"/>
      <c r="AE133"/>
      <c r="AF133"/>
    </row>
    <row r="134" spans="1:32" s="7" customFormat="1" ht="12.75" customHeight="1">
      <c r="A134" s="331">
        <f t="shared" si="10"/>
        <v>785.5600000000001</v>
      </c>
      <c r="B134" s="207"/>
      <c r="C134" s="359"/>
      <c r="D134" s="202"/>
      <c r="E134" s="333">
        <f t="shared" si="11"/>
        <v>0.256</v>
      </c>
      <c r="F134" s="211"/>
      <c r="G134" s="333">
        <v>0.016</v>
      </c>
      <c r="H134" s="211"/>
      <c r="I134" s="42">
        <v>16</v>
      </c>
      <c r="J134" s="34">
        <f t="shared" si="15"/>
        <v>79200</v>
      </c>
      <c r="K134" s="334">
        <f t="shared" si="13"/>
        <v>785.3040000000001</v>
      </c>
      <c r="L134" s="335"/>
      <c r="M134" s="8"/>
      <c r="N134" s="205"/>
      <c r="O134" s="202"/>
      <c r="P134" s="205"/>
      <c r="Q134" s="202"/>
      <c r="R134" s="205"/>
      <c r="S134" s="202"/>
      <c r="T134" s="205"/>
      <c r="U134" s="202"/>
      <c r="V134" s="8"/>
      <c r="W134" s="76"/>
      <c r="Y134" s="43"/>
      <c r="Z134"/>
      <c r="AA134"/>
      <c r="AB134"/>
      <c r="AC134"/>
      <c r="AD134" s="46"/>
      <c r="AE134"/>
      <c r="AF134"/>
    </row>
    <row r="135" spans="1:32" s="7" customFormat="1" ht="12.75" customHeight="1">
      <c r="A135" s="331">
        <f t="shared" si="10"/>
        <v>785.639</v>
      </c>
      <c r="B135" s="207"/>
      <c r="C135" s="348"/>
      <c r="D135" s="347"/>
      <c r="E135" s="349">
        <f t="shared" si="11"/>
        <v>0.256</v>
      </c>
      <c r="F135" s="350"/>
      <c r="G135" s="349">
        <v>0.016</v>
      </c>
      <c r="H135" s="350"/>
      <c r="I135" s="146">
        <v>16</v>
      </c>
      <c r="J135" s="73">
        <f t="shared" si="15"/>
        <v>79225</v>
      </c>
      <c r="K135" s="334">
        <f t="shared" si="13"/>
        <v>785.383</v>
      </c>
      <c r="L135" s="335"/>
      <c r="M135" s="75"/>
      <c r="N135" s="354"/>
      <c r="O135" s="347"/>
      <c r="P135" s="354"/>
      <c r="Q135" s="347"/>
      <c r="R135" s="354"/>
      <c r="S135" s="347"/>
      <c r="T135" s="354"/>
      <c r="U135" s="347"/>
      <c r="V135" s="75"/>
      <c r="W135" s="76"/>
      <c r="Y135" s="43"/>
      <c r="Z135"/>
      <c r="AA135"/>
      <c r="AB135"/>
      <c r="AC135"/>
      <c r="AD135" s="46"/>
      <c r="AE135"/>
      <c r="AF135"/>
    </row>
    <row r="136" spans="1:32" s="7" customFormat="1" ht="12.75" customHeight="1">
      <c r="A136" s="331">
        <f t="shared" si="10"/>
        <v>785.718</v>
      </c>
      <c r="B136" s="207"/>
      <c r="C136" s="359"/>
      <c r="D136" s="202"/>
      <c r="E136" s="333">
        <f t="shared" si="11"/>
        <v>0.256</v>
      </c>
      <c r="F136" s="211"/>
      <c r="G136" s="333">
        <v>0.016</v>
      </c>
      <c r="H136" s="211"/>
      <c r="I136" s="42">
        <v>16</v>
      </c>
      <c r="J136" s="34">
        <f t="shared" si="15"/>
        <v>79250</v>
      </c>
      <c r="K136" s="334">
        <f t="shared" si="13"/>
        <v>785.462</v>
      </c>
      <c r="L136" s="335"/>
      <c r="M136" s="8"/>
      <c r="N136" s="205"/>
      <c r="O136" s="202"/>
      <c r="P136" s="205"/>
      <c r="Q136" s="202"/>
      <c r="R136" s="205"/>
      <c r="S136" s="202"/>
      <c r="T136" s="205"/>
      <c r="U136" s="202"/>
      <c r="V136" s="8"/>
      <c r="W136" s="76"/>
      <c r="Y136" s="43"/>
      <c r="Z136"/>
      <c r="AA136"/>
      <c r="AB136"/>
      <c r="AC136"/>
      <c r="AD136" s="46"/>
      <c r="AE136"/>
      <c r="AF136"/>
    </row>
    <row r="137" spans="1:32" s="7" customFormat="1" ht="12.75" customHeight="1">
      <c r="A137" s="331">
        <f t="shared" si="10"/>
        <v>785.797</v>
      </c>
      <c r="B137" s="207"/>
      <c r="C137" s="359"/>
      <c r="D137" s="202"/>
      <c r="E137" s="333">
        <f t="shared" si="11"/>
        <v>0.256</v>
      </c>
      <c r="F137" s="211"/>
      <c r="G137" s="333">
        <v>0.016</v>
      </c>
      <c r="H137" s="211"/>
      <c r="I137" s="42">
        <v>16</v>
      </c>
      <c r="J137" s="34">
        <f t="shared" si="15"/>
        <v>79275</v>
      </c>
      <c r="K137" s="334">
        <f t="shared" si="13"/>
        <v>785.541</v>
      </c>
      <c r="L137" s="335"/>
      <c r="M137" s="8"/>
      <c r="N137" s="205"/>
      <c r="O137" s="202"/>
      <c r="P137" s="205"/>
      <c r="Q137" s="202"/>
      <c r="R137" s="205"/>
      <c r="S137" s="202"/>
      <c r="T137" s="205"/>
      <c r="U137" s="202"/>
      <c r="V137" s="8"/>
      <c r="W137" s="76"/>
      <c r="Y137" s="43"/>
      <c r="Z137" s="53"/>
      <c r="AA137" s="22"/>
      <c r="AB137" s="11"/>
      <c r="AC137" s="12"/>
      <c r="AD137" s="50"/>
      <c r="AE137" s="25"/>
      <c r="AF137"/>
    </row>
    <row r="138" spans="1:32" s="7" customFormat="1" ht="12.75" customHeight="1">
      <c r="A138" s="331">
        <f t="shared" si="10"/>
        <v>785.876</v>
      </c>
      <c r="B138" s="207"/>
      <c r="C138" s="359"/>
      <c r="D138" s="202"/>
      <c r="E138" s="333">
        <f t="shared" si="11"/>
        <v>0.256</v>
      </c>
      <c r="F138" s="211"/>
      <c r="G138" s="333">
        <v>0.016</v>
      </c>
      <c r="H138" s="211"/>
      <c r="I138" s="42">
        <v>16</v>
      </c>
      <c r="J138" s="34">
        <f t="shared" si="15"/>
        <v>79300</v>
      </c>
      <c r="K138" s="334">
        <f t="shared" si="13"/>
        <v>785.62</v>
      </c>
      <c r="L138" s="335"/>
      <c r="M138" s="8"/>
      <c r="N138" s="205"/>
      <c r="O138" s="202"/>
      <c r="P138" s="205"/>
      <c r="Q138" s="202"/>
      <c r="R138" s="205"/>
      <c r="S138" s="202"/>
      <c r="T138" s="205"/>
      <c r="U138" s="202"/>
      <c r="V138" s="8"/>
      <c r="W138" s="76"/>
      <c r="Y138" s="43"/>
      <c r="Z138"/>
      <c r="AA138"/>
      <c r="AB138"/>
      <c r="AC138"/>
      <c r="AD138" s="46"/>
      <c r="AE138"/>
      <c r="AF138"/>
    </row>
    <row r="139" spans="1:31" s="7" customFormat="1" ht="12.75" customHeight="1">
      <c r="A139" s="331">
        <f t="shared" si="10"/>
        <v>785.9104756</v>
      </c>
      <c r="B139" s="207"/>
      <c r="C139" s="336" t="s">
        <v>103</v>
      </c>
      <c r="D139" s="337"/>
      <c r="E139" s="333">
        <f t="shared" si="11"/>
        <v>0.256</v>
      </c>
      <c r="F139" s="211"/>
      <c r="G139" s="338">
        <f aca="true" t="shared" si="16" ref="G139:G148">0.016+((0.058-0.016)/($J$148-$J$139))*($J139-$J$139)</f>
        <v>0.016</v>
      </c>
      <c r="H139" s="200"/>
      <c r="I139" s="42">
        <v>16</v>
      </c>
      <c r="J139" s="182">
        <v>79310.91</v>
      </c>
      <c r="K139" s="334">
        <f t="shared" si="13"/>
        <v>785.6544756000001</v>
      </c>
      <c r="L139" s="335"/>
      <c r="M139" s="39"/>
      <c r="N139" s="341"/>
      <c r="O139" s="292"/>
      <c r="P139" s="285"/>
      <c r="Q139" s="286"/>
      <c r="R139" s="205"/>
      <c r="S139" s="202"/>
      <c r="T139" s="344"/>
      <c r="U139" s="345"/>
      <c r="V139" s="56" t="s">
        <v>37</v>
      </c>
      <c r="W139" s="76"/>
      <c r="Y139" s="43"/>
      <c r="Z139"/>
      <c r="AA139"/>
      <c r="AB139"/>
      <c r="AC139"/>
      <c r="AD139" s="46"/>
      <c r="AE139"/>
    </row>
    <row r="140" spans="1:32" s="7" customFormat="1" ht="12.75" customHeight="1">
      <c r="A140" s="331">
        <f t="shared" si="10"/>
        <v>786.0023424000001</v>
      </c>
      <c r="B140" s="207"/>
      <c r="C140" s="336" t="s">
        <v>103</v>
      </c>
      <c r="D140" s="337"/>
      <c r="E140" s="333">
        <f t="shared" si="11"/>
        <v>0.30334239999998824</v>
      </c>
      <c r="F140" s="211"/>
      <c r="G140" s="338">
        <f t="shared" si="16"/>
        <v>0.018958899999999265</v>
      </c>
      <c r="H140" s="200"/>
      <c r="I140" s="42">
        <v>16</v>
      </c>
      <c r="J140" s="34">
        <f>J138+25</f>
        <v>79325</v>
      </c>
      <c r="K140" s="334">
        <f t="shared" si="13"/>
        <v>785.6990000000001</v>
      </c>
      <c r="L140" s="335"/>
      <c r="M140" s="8"/>
      <c r="N140" s="205"/>
      <c r="O140" s="202"/>
      <c r="P140" s="205"/>
      <c r="Q140" s="202"/>
      <c r="R140" s="205"/>
      <c r="S140" s="202"/>
      <c r="T140" s="205"/>
      <c r="U140" s="202"/>
      <c r="V140" s="8"/>
      <c r="W140" s="76"/>
      <c r="Y140" s="43"/>
      <c r="Z140"/>
      <c r="AA140"/>
      <c r="AB140"/>
      <c r="AC140"/>
      <c r="AD140" s="46"/>
      <c r="AE140"/>
      <c r="AF140"/>
    </row>
    <row r="141" spans="1:32" s="7" customFormat="1" ht="12.75" customHeight="1">
      <c r="A141" s="331">
        <f t="shared" si="10"/>
        <v>786.1653424</v>
      </c>
      <c r="B141" s="207"/>
      <c r="C141" s="336" t="s">
        <v>103</v>
      </c>
      <c r="D141" s="337"/>
      <c r="E141" s="333">
        <f t="shared" si="11"/>
        <v>0.38734239999998826</v>
      </c>
      <c r="F141" s="211"/>
      <c r="G141" s="338">
        <f t="shared" si="16"/>
        <v>0.024208899999999266</v>
      </c>
      <c r="H141" s="200"/>
      <c r="I141" s="42">
        <v>16</v>
      </c>
      <c r="J141" s="34">
        <f t="shared" si="15"/>
        <v>79350</v>
      </c>
      <c r="K141" s="334">
        <f t="shared" si="13"/>
        <v>785.778</v>
      </c>
      <c r="L141" s="335"/>
      <c r="M141" s="8"/>
      <c r="N141" s="205"/>
      <c r="O141" s="202"/>
      <c r="P141" s="205"/>
      <c r="Q141" s="202"/>
      <c r="R141" s="205"/>
      <c r="S141" s="202"/>
      <c r="T141" s="205"/>
      <c r="U141" s="202"/>
      <c r="V141" s="8"/>
      <c r="W141" s="76"/>
      <c r="Y141" s="43"/>
      <c r="Z141"/>
      <c r="AA141"/>
      <c r="AB141"/>
      <c r="AC141"/>
      <c r="AD141" s="46"/>
      <c r="AE141"/>
      <c r="AF141"/>
    </row>
    <row r="142" spans="1:32" s="7" customFormat="1" ht="12.75" customHeight="1">
      <c r="A142" s="331">
        <f t="shared" si="10"/>
        <v>786.3283424000001</v>
      </c>
      <c r="B142" s="207"/>
      <c r="C142" s="336" t="s">
        <v>103</v>
      </c>
      <c r="D142" s="337"/>
      <c r="E142" s="333">
        <f t="shared" si="11"/>
        <v>0.4713423999999883</v>
      </c>
      <c r="F142" s="211"/>
      <c r="G142" s="338">
        <f t="shared" si="16"/>
        <v>0.029458899999999268</v>
      </c>
      <c r="H142" s="200"/>
      <c r="I142" s="42">
        <v>16</v>
      </c>
      <c r="J142" s="34">
        <f t="shared" si="15"/>
        <v>79375</v>
      </c>
      <c r="K142" s="334">
        <f t="shared" si="13"/>
        <v>785.8570000000001</v>
      </c>
      <c r="L142" s="335"/>
      <c r="M142" s="8"/>
      <c r="N142" s="205"/>
      <c r="O142" s="202"/>
      <c r="P142" s="205"/>
      <c r="Q142" s="202"/>
      <c r="R142" s="205"/>
      <c r="S142" s="202"/>
      <c r="T142" s="205"/>
      <c r="U142" s="202"/>
      <c r="V142" s="8"/>
      <c r="W142" s="76"/>
      <c r="Y142" s="43"/>
      <c r="Z142"/>
      <c r="AA142"/>
      <c r="AB142"/>
      <c r="AC142"/>
      <c r="AD142" s="46"/>
      <c r="AE142"/>
      <c r="AF142"/>
    </row>
    <row r="143" spans="1:32" s="7" customFormat="1" ht="12.75" customHeight="1">
      <c r="A143" s="331">
        <f t="shared" si="10"/>
        <v>786.4913424</v>
      </c>
      <c r="B143" s="207"/>
      <c r="C143" s="336" t="s">
        <v>103</v>
      </c>
      <c r="D143" s="337"/>
      <c r="E143" s="333">
        <f t="shared" si="11"/>
        <v>0.5553423999999882</v>
      </c>
      <c r="F143" s="211"/>
      <c r="G143" s="338">
        <f t="shared" si="16"/>
        <v>0.034708899999999265</v>
      </c>
      <c r="H143" s="200"/>
      <c r="I143" s="42">
        <v>16</v>
      </c>
      <c r="J143" s="34">
        <f t="shared" si="15"/>
        <v>79400</v>
      </c>
      <c r="K143" s="334">
        <f t="shared" si="13"/>
        <v>785.936</v>
      </c>
      <c r="L143" s="335"/>
      <c r="M143" s="8"/>
      <c r="N143" s="205"/>
      <c r="O143" s="202"/>
      <c r="P143" s="205"/>
      <c r="Q143" s="202"/>
      <c r="R143" s="205"/>
      <c r="S143" s="202"/>
      <c r="T143" s="205"/>
      <c r="U143" s="202"/>
      <c r="V143" s="8"/>
      <c r="W143" s="76"/>
      <c r="Y143" s="43"/>
      <c r="Z143"/>
      <c r="AA143"/>
      <c r="AB143"/>
      <c r="AC143"/>
      <c r="AD143" s="46"/>
      <c r="AE143"/>
      <c r="AF143"/>
    </row>
    <row r="144" spans="1:32" s="7" customFormat="1" ht="12.75" customHeight="1">
      <c r="A144" s="331">
        <f t="shared" si="10"/>
        <v>786.6543424</v>
      </c>
      <c r="B144" s="207"/>
      <c r="C144" s="336" t="s">
        <v>103</v>
      </c>
      <c r="D144" s="337"/>
      <c r="E144" s="333">
        <f t="shared" si="11"/>
        <v>0.6393423999999883</v>
      </c>
      <c r="F144" s="211"/>
      <c r="G144" s="338">
        <f t="shared" si="16"/>
        <v>0.03995889999999927</v>
      </c>
      <c r="H144" s="200"/>
      <c r="I144" s="42">
        <v>16</v>
      </c>
      <c r="J144" s="34">
        <f t="shared" si="15"/>
        <v>79425</v>
      </c>
      <c r="K144" s="334">
        <f t="shared" si="13"/>
        <v>786.015</v>
      </c>
      <c r="L144" s="335"/>
      <c r="M144" s="8"/>
      <c r="N144" s="205"/>
      <c r="O144" s="202"/>
      <c r="P144" s="205"/>
      <c r="Q144" s="202"/>
      <c r="R144" s="205"/>
      <c r="S144" s="202"/>
      <c r="T144" s="205"/>
      <c r="U144" s="202"/>
      <c r="V144" s="8"/>
      <c r="W144" s="76"/>
      <c r="Y144" s="43"/>
      <c r="Z144"/>
      <c r="AA144"/>
      <c r="AB144"/>
      <c r="AC144"/>
      <c r="AD144" s="46"/>
      <c r="AE144"/>
      <c r="AF144"/>
    </row>
    <row r="145" spans="1:32" s="7" customFormat="1" ht="12.75" customHeight="1">
      <c r="A145" s="331">
        <f t="shared" si="10"/>
        <v>786.8173424</v>
      </c>
      <c r="B145" s="207"/>
      <c r="C145" s="336" t="s">
        <v>103</v>
      </c>
      <c r="D145" s="337"/>
      <c r="E145" s="333">
        <f t="shared" si="11"/>
        <v>0.7233423999999883</v>
      </c>
      <c r="F145" s="211"/>
      <c r="G145" s="338">
        <f t="shared" si="16"/>
        <v>0.04520889999999927</v>
      </c>
      <c r="H145" s="200"/>
      <c r="I145" s="42">
        <v>16</v>
      </c>
      <c r="J145" s="34">
        <f t="shared" si="15"/>
        <v>79450</v>
      </c>
      <c r="K145" s="334">
        <f t="shared" si="13"/>
        <v>786.094</v>
      </c>
      <c r="L145" s="335"/>
      <c r="M145" s="8"/>
      <c r="N145" s="205"/>
      <c r="O145" s="202"/>
      <c r="P145" s="205"/>
      <c r="Q145" s="202"/>
      <c r="R145" s="205"/>
      <c r="S145" s="202"/>
      <c r="T145" s="205"/>
      <c r="U145" s="202"/>
      <c r="V145" s="40"/>
      <c r="W145" s="76"/>
      <c r="Y145" s="43"/>
      <c r="Z145"/>
      <c r="AA145"/>
      <c r="AB145"/>
      <c r="AC145"/>
      <c r="AD145" s="46"/>
      <c r="AE145"/>
      <c r="AF145"/>
    </row>
    <row r="146" spans="1:32" s="7" customFormat="1" ht="12.75" customHeight="1">
      <c r="A146" s="331">
        <f t="shared" si="10"/>
        <v>786.9803424</v>
      </c>
      <c r="B146" s="207"/>
      <c r="C146" s="336" t="s">
        <v>103</v>
      </c>
      <c r="D146" s="337"/>
      <c r="E146" s="333">
        <f t="shared" si="11"/>
        <v>0.8073423999999882</v>
      </c>
      <c r="F146" s="211"/>
      <c r="G146" s="338">
        <f t="shared" si="16"/>
        <v>0.050458899999999265</v>
      </c>
      <c r="H146" s="200"/>
      <c r="I146" s="42">
        <v>16</v>
      </c>
      <c r="J146" s="34">
        <f t="shared" si="15"/>
        <v>79475</v>
      </c>
      <c r="K146" s="334">
        <f t="shared" si="13"/>
        <v>786.173</v>
      </c>
      <c r="L146" s="335"/>
      <c r="M146" s="8"/>
      <c r="N146" s="205"/>
      <c r="O146" s="202"/>
      <c r="P146" s="205"/>
      <c r="Q146" s="202"/>
      <c r="R146" s="205"/>
      <c r="S146" s="202"/>
      <c r="T146" s="205"/>
      <c r="U146" s="202"/>
      <c r="V146" s="8"/>
      <c r="W146" s="76"/>
      <c r="Y146" s="43"/>
      <c r="Z146"/>
      <c r="AA146"/>
      <c r="AB146"/>
      <c r="AC146"/>
      <c r="AD146" s="46"/>
      <c r="AE146"/>
      <c r="AF146"/>
    </row>
    <row r="147" spans="1:32" s="7" customFormat="1" ht="12.75" customHeight="1">
      <c r="A147" s="331">
        <f t="shared" si="10"/>
        <v>787.1433424</v>
      </c>
      <c r="B147" s="207"/>
      <c r="C147" s="336" t="s">
        <v>103</v>
      </c>
      <c r="D147" s="337"/>
      <c r="E147" s="333">
        <f t="shared" si="11"/>
        <v>0.8913423999999883</v>
      </c>
      <c r="F147" s="211"/>
      <c r="G147" s="338">
        <f t="shared" si="16"/>
        <v>0.05570889999999927</v>
      </c>
      <c r="H147" s="200"/>
      <c r="I147" s="42">
        <v>16</v>
      </c>
      <c r="J147" s="34">
        <f t="shared" si="15"/>
        <v>79500</v>
      </c>
      <c r="K147" s="334">
        <f t="shared" si="13"/>
        <v>786.2520000000001</v>
      </c>
      <c r="L147" s="335"/>
      <c r="M147" s="8"/>
      <c r="N147" s="205"/>
      <c r="O147" s="202"/>
      <c r="P147" s="205"/>
      <c r="Q147" s="202"/>
      <c r="R147" s="205"/>
      <c r="S147" s="202"/>
      <c r="T147" s="205"/>
      <c r="U147" s="202"/>
      <c r="V147" s="8"/>
      <c r="W147" s="76"/>
      <c r="Y147" s="43"/>
      <c r="Z147"/>
      <c r="AA147"/>
      <c r="AB147"/>
      <c r="AC147"/>
      <c r="AD147" s="46"/>
      <c r="AE147"/>
      <c r="AF147"/>
    </row>
    <row r="148" spans="1:32" s="7" customFormat="1" ht="12.75" customHeight="1">
      <c r="A148" s="331">
        <f t="shared" si="10"/>
        <v>787.2144756</v>
      </c>
      <c r="B148" s="207"/>
      <c r="C148" s="336" t="s">
        <v>103</v>
      </c>
      <c r="D148" s="337"/>
      <c r="E148" s="333">
        <f t="shared" si="11"/>
        <v>0.928</v>
      </c>
      <c r="F148" s="211"/>
      <c r="G148" s="338">
        <f t="shared" si="16"/>
        <v>0.058</v>
      </c>
      <c r="H148" s="200"/>
      <c r="I148" s="42">
        <v>16</v>
      </c>
      <c r="J148" s="182">
        <v>79510.91</v>
      </c>
      <c r="K148" s="334">
        <f t="shared" si="13"/>
        <v>786.2864756</v>
      </c>
      <c r="L148" s="335"/>
      <c r="M148" s="39"/>
      <c r="N148" s="341"/>
      <c r="O148" s="292"/>
      <c r="P148" s="285"/>
      <c r="Q148" s="286"/>
      <c r="R148" s="205"/>
      <c r="S148" s="202"/>
      <c r="T148" s="344"/>
      <c r="U148" s="345"/>
      <c r="V148" s="56" t="s">
        <v>86</v>
      </c>
      <c r="W148" s="76"/>
      <c r="Y148" s="43"/>
      <c r="Z148"/>
      <c r="AA148"/>
      <c r="AB148"/>
      <c r="AC148"/>
      <c r="AD148" s="46"/>
      <c r="AE148"/>
      <c r="AF148"/>
    </row>
    <row r="149" spans="1:32" s="7" customFormat="1" ht="12.75" customHeight="1">
      <c r="A149" s="331">
        <f t="shared" si="10"/>
        <v>787.259</v>
      </c>
      <c r="B149" s="207"/>
      <c r="C149" s="359"/>
      <c r="D149" s="202"/>
      <c r="E149" s="333">
        <f t="shared" si="11"/>
        <v>0.928</v>
      </c>
      <c r="F149" s="211"/>
      <c r="G149" s="333">
        <v>0.058</v>
      </c>
      <c r="H149" s="211"/>
      <c r="I149" s="42">
        <v>16</v>
      </c>
      <c r="J149" s="34">
        <f>J147+25</f>
        <v>79525</v>
      </c>
      <c r="K149" s="334">
        <f t="shared" si="13"/>
        <v>786.331</v>
      </c>
      <c r="L149" s="335"/>
      <c r="M149" s="8"/>
      <c r="N149" s="205"/>
      <c r="O149" s="202"/>
      <c r="P149" s="205"/>
      <c r="Q149" s="202"/>
      <c r="R149" s="205"/>
      <c r="S149" s="202"/>
      <c r="T149" s="205"/>
      <c r="U149" s="202"/>
      <c r="V149" s="8"/>
      <c r="W149" s="76"/>
      <c r="Y149" s="43"/>
      <c r="Z149"/>
      <c r="AA149"/>
      <c r="AB149"/>
      <c r="AC149"/>
      <c r="AD149" s="46"/>
      <c r="AE149"/>
      <c r="AF149"/>
    </row>
    <row r="150" spans="1:32" s="7" customFormat="1" ht="12.75" customHeight="1">
      <c r="A150" s="331">
        <f t="shared" si="10"/>
        <v>787.3380000000001</v>
      </c>
      <c r="B150" s="207"/>
      <c r="C150" s="359"/>
      <c r="D150" s="202"/>
      <c r="E150" s="333">
        <f t="shared" si="11"/>
        <v>0.928</v>
      </c>
      <c r="F150" s="211"/>
      <c r="G150" s="333">
        <v>0.058</v>
      </c>
      <c r="H150" s="211"/>
      <c r="I150" s="42">
        <v>16</v>
      </c>
      <c r="J150" s="34">
        <f t="shared" si="15"/>
        <v>79550</v>
      </c>
      <c r="K150" s="334">
        <f t="shared" si="13"/>
        <v>786.4100000000001</v>
      </c>
      <c r="L150" s="335"/>
      <c r="M150" s="8"/>
      <c r="N150" s="205"/>
      <c r="O150" s="202"/>
      <c r="P150" s="205"/>
      <c r="Q150" s="202"/>
      <c r="R150" s="205"/>
      <c r="S150" s="202"/>
      <c r="T150" s="205"/>
      <c r="U150" s="202"/>
      <c r="V150" s="8"/>
      <c r="W150" s="76"/>
      <c r="Y150" s="43"/>
      <c r="Z150"/>
      <c r="AA150"/>
      <c r="AB150"/>
      <c r="AC150"/>
      <c r="AD150" s="46"/>
      <c r="AE150"/>
      <c r="AF150"/>
    </row>
    <row r="151" spans="1:32" s="7" customFormat="1" ht="12.75" customHeight="1">
      <c r="A151" s="331">
        <f t="shared" si="10"/>
        <v>787.417</v>
      </c>
      <c r="B151" s="207"/>
      <c r="C151" s="359"/>
      <c r="D151" s="202"/>
      <c r="E151" s="333">
        <f t="shared" si="11"/>
        <v>0.928</v>
      </c>
      <c r="F151" s="211"/>
      <c r="G151" s="333">
        <v>0.058</v>
      </c>
      <c r="H151" s="211"/>
      <c r="I151" s="42">
        <v>16</v>
      </c>
      <c r="J151" s="34">
        <f t="shared" si="15"/>
        <v>79575</v>
      </c>
      <c r="K151" s="334">
        <f t="shared" si="13"/>
        <v>786.489</v>
      </c>
      <c r="L151" s="335"/>
      <c r="M151" s="8"/>
      <c r="N151" s="205"/>
      <c r="O151" s="202"/>
      <c r="P151" s="205"/>
      <c r="Q151" s="202"/>
      <c r="R151" s="205"/>
      <c r="S151" s="202"/>
      <c r="T151" s="205"/>
      <c r="U151" s="202"/>
      <c r="V151" s="8"/>
      <c r="W151" s="76"/>
      <c r="Y151" s="43"/>
      <c r="Z151"/>
      <c r="AA151"/>
      <c r="AB151"/>
      <c r="AC151"/>
      <c r="AD151" s="46"/>
      <c r="AE151"/>
      <c r="AF151"/>
    </row>
    <row r="152" spans="1:32" s="7" customFormat="1" ht="12.75" customHeight="1">
      <c r="A152" s="331">
        <f t="shared" si="10"/>
        <v>787.496</v>
      </c>
      <c r="B152" s="207"/>
      <c r="C152" s="359"/>
      <c r="D152" s="202"/>
      <c r="E152" s="333">
        <f t="shared" si="11"/>
        <v>0.928</v>
      </c>
      <c r="F152" s="211"/>
      <c r="G152" s="333">
        <v>0.058</v>
      </c>
      <c r="H152" s="211"/>
      <c r="I152" s="42">
        <v>16</v>
      </c>
      <c r="J152" s="34">
        <f t="shared" si="15"/>
        <v>79600</v>
      </c>
      <c r="K152" s="334">
        <f t="shared" si="13"/>
        <v>786.568</v>
      </c>
      <c r="L152" s="335"/>
      <c r="M152" s="8"/>
      <c r="N152" s="205"/>
      <c r="O152" s="202"/>
      <c r="P152" s="205"/>
      <c r="Q152" s="202"/>
      <c r="R152" s="205"/>
      <c r="S152" s="202"/>
      <c r="T152" s="205"/>
      <c r="U152" s="202"/>
      <c r="V152" s="8"/>
      <c r="W152" s="76"/>
      <c r="Y152" s="43"/>
      <c r="Z152"/>
      <c r="AA152"/>
      <c r="AB152"/>
      <c r="AC152"/>
      <c r="AD152" s="46"/>
      <c r="AE152"/>
      <c r="AF152"/>
    </row>
    <row r="153" spans="1:32" s="7" customFormat="1" ht="12.75" customHeight="1">
      <c r="A153" s="331">
        <f aca="true" t="shared" si="17" ref="A153:A173">E153+K153</f>
        <v>787.575</v>
      </c>
      <c r="B153" s="207"/>
      <c r="C153" s="359"/>
      <c r="D153" s="202"/>
      <c r="E153" s="333">
        <f aca="true" t="shared" si="18" ref="E153:E173">G153*I153</f>
        <v>0.928</v>
      </c>
      <c r="F153" s="211"/>
      <c r="G153" s="333">
        <v>0.058</v>
      </c>
      <c r="H153" s="211"/>
      <c r="I153" s="42">
        <v>16</v>
      </c>
      <c r="J153" s="34">
        <f t="shared" si="15"/>
        <v>79625</v>
      </c>
      <c r="K153" s="334">
        <f t="shared" si="13"/>
        <v>786.647</v>
      </c>
      <c r="L153" s="335"/>
      <c r="M153" s="8"/>
      <c r="N153" s="205"/>
      <c r="O153" s="202"/>
      <c r="P153" s="205"/>
      <c r="Q153" s="202"/>
      <c r="R153" s="205"/>
      <c r="S153" s="202"/>
      <c r="T153" s="205"/>
      <c r="U153" s="202"/>
      <c r="V153" s="8"/>
      <c r="W153" s="76"/>
      <c r="Y153" s="43"/>
      <c r="Z153"/>
      <c r="AA153"/>
      <c r="AB153"/>
      <c r="AC153"/>
      <c r="AD153" s="46"/>
      <c r="AE153"/>
      <c r="AF153"/>
    </row>
    <row r="154" spans="1:32" s="7" customFormat="1" ht="12.75" customHeight="1">
      <c r="A154" s="331">
        <f t="shared" si="17"/>
        <v>787.654</v>
      </c>
      <c r="B154" s="207"/>
      <c r="C154" s="359"/>
      <c r="D154" s="202"/>
      <c r="E154" s="333">
        <f t="shared" si="18"/>
        <v>0.928</v>
      </c>
      <c r="F154" s="211"/>
      <c r="G154" s="333">
        <v>0.058</v>
      </c>
      <c r="H154" s="211"/>
      <c r="I154" s="42">
        <v>16</v>
      </c>
      <c r="J154" s="34">
        <f t="shared" si="15"/>
        <v>79650</v>
      </c>
      <c r="K154" s="334">
        <f t="shared" si="13"/>
        <v>786.726</v>
      </c>
      <c r="L154" s="335"/>
      <c r="M154" s="8"/>
      <c r="N154" s="205"/>
      <c r="O154" s="202"/>
      <c r="P154" s="205"/>
      <c r="Q154" s="202"/>
      <c r="R154" s="205"/>
      <c r="S154" s="202"/>
      <c r="T154" s="205"/>
      <c r="U154" s="202"/>
      <c r="V154" s="8"/>
      <c r="W154" s="76"/>
      <c r="Y154" s="43"/>
      <c r="Z154"/>
      <c r="AA154"/>
      <c r="AB154"/>
      <c r="AC154"/>
      <c r="AD154" s="46"/>
      <c r="AE154"/>
      <c r="AF154"/>
    </row>
    <row r="155" spans="1:31" s="7" customFormat="1" ht="12.75" customHeight="1">
      <c r="A155" s="331">
        <f t="shared" si="17"/>
        <v>787.7330000000001</v>
      </c>
      <c r="B155" s="207"/>
      <c r="C155" s="359"/>
      <c r="D155" s="202"/>
      <c r="E155" s="333">
        <f t="shared" si="18"/>
        <v>0.928</v>
      </c>
      <c r="F155" s="211"/>
      <c r="G155" s="333">
        <v>0.058</v>
      </c>
      <c r="H155" s="211"/>
      <c r="I155" s="42">
        <v>16</v>
      </c>
      <c r="J155" s="34">
        <f t="shared" si="15"/>
        <v>79675</v>
      </c>
      <c r="K155" s="334">
        <f t="shared" si="13"/>
        <v>786.8050000000001</v>
      </c>
      <c r="L155" s="335"/>
      <c r="M155" s="8"/>
      <c r="N155" s="205"/>
      <c r="O155" s="202"/>
      <c r="P155" s="205"/>
      <c r="Q155" s="202"/>
      <c r="R155" s="205"/>
      <c r="S155" s="202"/>
      <c r="T155" s="205"/>
      <c r="U155" s="202"/>
      <c r="V155" s="8"/>
      <c r="W155" s="76"/>
      <c r="Y155" s="43"/>
      <c r="Z155" s="31"/>
      <c r="AA155" s="25"/>
      <c r="AB155" s="29"/>
      <c r="AC155" s="24"/>
      <c r="AD155" s="48"/>
      <c r="AE155" s="24"/>
    </row>
    <row r="156" spans="1:31" s="7" customFormat="1" ht="12.75" customHeight="1">
      <c r="A156" s="331">
        <f t="shared" si="17"/>
        <v>787.812</v>
      </c>
      <c r="B156" s="207"/>
      <c r="C156" s="359"/>
      <c r="D156" s="202"/>
      <c r="E156" s="333">
        <f t="shared" si="18"/>
        <v>0.928</v>
      </c>
      <c r="F156" s="211"/>
      <c r="G156" s="333">
        <v>0.058</v>
      </c>
      <c r="H156" s="211"/>
      <c r="I156" s="42">
        <v>16</v>
      </c>
      <c r="J156" s="34">
        <f t="shared" si="15"/>
        <v>79700</v>
      </c>
      <c r="K156" s="334">
        <f t="shared" si="13"/>
        <v>786.884</v>
      </c>
      <c r="L156" s="335"/>
      <c r="M156" s="8"/>
      <c r="N156" s="205"/>
      <c r="O156" s="202"/>
      <c r="P156" s="205"/>
      <c r="Q156" s="202"/>
      <c r="R156" s="205"/>
      <c r="S156" s="202"/>
      <c r="T156" s="205"/>
      <c r="U156" s="202"/>
      <c r="V156" s="8"/>
      <c r="W156" s="76"/>
      <c r="Y156" s="43"/>
      <c r="Z156" s="28">
        <v>79800</v>
      </c>
      <c r="AA156" s="25" t="s">
        <v>21</v>
      </c>
      <c r="AB156" s="29"/>
      <c r="AC156" s="24"/>
      <c r="AD156" s="47"/>
      <c r="AE156" s="25"/>
    </row>
    <row r="157" spans="1:31" s="7" customFormat="1" ht="12.75" customHeight="1">
      <c r="A157" s="331">
        <f t="shared" si="17"/>
        <v>787.8910000000001</v>
      </c>
      <c r="B157" s="207"/>
      <c r="C157" s="359"/>
      <c r="D157" s="202"/>
      <c r="E157" s="333">
        <f t="shared" si="18"/>
        <v>0.928</v>
      </c>
      <c r="F157" s="211"/>
      <c r="G157" s="333">
        <v>0.058</v>
      </c>
      <c r="H157" s="211"/>
      <c r="I157" s="42">
        <v>16</v>
      </c>
      <c r="J157" s="34">
        <f t="shared" si="15"/>
        <v>79725</v>
      </c>
      <c r="K157" s="334">
        <f t="shared" si="13"/>
        <v>786.9630000000001</v>
      </c>
      <c r="L157" s="335"/>
      <c r="M157" s="8"/>
      <c r="N157" s="205"/>
      <c r="O157" s="202"/>
      <c r="P157" s="205"/>
      <c r="Q157" s="202"/>
      <c r="R157" s="205"/>
      <c r="S157" s="202"/>
      <c r="T157" s="205"/>
      <c r="U157" s="202"/>
      <c r="V157" s="8"/>
      <c r="W157" s="76"/>
      <c r="Z157" s="179">
        <v>787.2</v>
      </c>
      <c r="AA157" s="25" t="s">
        <v>23</v>
      </c>
      <c r="AB157" s="29"/>
      <c r="AC157" s="24"/>
      <c r="AD157" s="48"/>
      <c r="AE157" s="24"/>
    </row>
    <row r="158" spans="1:31" s="7" customFormat="1" ht="12.75" customHeight="1">
      <c r="A158" s="331">
        <f t="shared" si="17"/>
        <v>787.97</v>
      </c>
      <c r="B158" s="207"/>
      <c r="C158" s="359"/>
      <c r="D158" s="202"/>
      <c r="E158" s="333">
        <f t="shared" si="18"/>
        <v>0.928</v>
      </c>
      <c r="F158" s="211"/>
      <c r="G158" s="333">
        <v>0.058</v>
      </c>
      <c r="H158" s="211"/>
      <c r="I158" s="42">
        <v>16</v>
      </c>
      <c r="J158" s="34">
        <f t="shared" si="15"/>
        <v>79750</v>
      </c>
      <c r="K158" s="334">
        <f t="shared" si="13"/>
        <v>787.042</v>
      </c>
      <c r="L158" s="335"/>
      <c r="M158" s="8"/>
      <c r="N158" s="205"/>
      <c r="O158" s="202"/>
      <c r="P158" s="205"/>
      <c r="Q158" s="202"/>
      <c r="R158" s="205"/>
      <c r="S158" s="202"/>
      <c r="T158" s="205"/>
      <c r="U158" s="202"/>
      <c r="V158" s="8"/>
      <c r="W158" s="76"/>
      <c r="Z158" s="53"/>
      <c r="AA158" s="25"/>
      <c r="AB158" s="29"/>
      <c r="AC158" s="24"/>
      <c r="AD158" s="48"/>
      <c r="AE158" s="24"/>
    </row>
    <row r="159" spans="1:30" s="7" customFormat="1" ht="12.75" customHeight="1">
      <c r="A159" s="331">
        <f t="shared" si="17"/>
        <v>788.049</v>
      </c>
      <c r="B159" s="207"/>
      <c r="C159" s="359"/>
      <c r="D159" s="202"/>
      <c r="E159" s="333">
        <f t="shared" si="18"/>
        <v>0.928</v>
      </c>
      <c r="F159" s="211"/>
      <c r="G159" s="333">
        <v>0.058</v>
      </c>
      <c r="H159" s="211"/>
      <c r="I159" s="42">
        <v>16</v>
      </c>
      <c r="J159" s="34">
        <f t="shared" si="15"/>
        <v>79775</v>
      </c>
      <c r="K159" s="334">
        <f t="shared" si="13"/>
        <v>787.121</v>
      </c>
      <c r="L159" s="335"/>
      <c r="M159" s="8"/>
      <c r="N159" s="205"/>
      <c r="O159" s="202"/>
      <c r="P159" s="205"/>
      <c r="Q159" s="202"/>
      <c r="R159" s="205"/>
      <c r="S159" s="202"/>
      <c r="T159" s="205"/>
      <c r="U159" s="202"/>
      <c r="V159" s="8"/>
      <c r="W159" s="76"/>
      <c r="AD159" s="52"/>
    </row>
    <row r="160" spans="1:31" s="7" customFormat="1" ht="12.75" customHeight="1">
      <c r="A160" s="331">
        <f t="shared" si="17"/>
        <v>788.128</v>
      </c>
      <c r="B160" s="207"/>
      <c r="C160" s="359"/>
      <c r="D160" s="202"/>
      <c r="E160" s="333">
        <f t="shared" si="18"/>
        <v>0.928</v>
      </c>
      <c r="F160" s="211"/>
      <c r="G160" s="333">
        <v>0.058</v>
      </c>
      <c r="H160" s="211"/>
      <c r="I160" s="42">
        <v>16</v>
      </c>
      <c r="J160" s="181">
        <f t="shared" si="15"/>
        <v>79800</v>
      </c>
      <c r="K160" s="339">
        <f>$Z$66+($AD$63*($J160-$Z$65))</f>
        <v>787.2</v>
      </c>
      <c r="L160" s="340"/>
      <c r="M160" s="8"/>
      <c r="N160" s="205"/>
      <c r="O160" s="202"/>
      <c r="P160" s="205"/>
      <c r="Q160" s="202"/>
      <c r="R160" s="205"/>
      <c r="S160" s="202"/>
      <c r="T160" s="205"/>
      <c r="U160" s="202"/>
      <c r="V160" s="8"/>
      <c r="W160" s="76"/>
      <c r="Z160" s="28">
        <v>80000</v>
      </c>
      <c r="AA160" s="25" t="s">
        <v>21</v>
      </c>
      <c r="AB160" s="29"/>
      <c r="AC160" s="24"/>
      <c r="AD160" s="70">
        <v>0.0053</v>
      </c>
      <c r="AE160" s="25" t="s">
        <v>22</v>
      </c>
    </row>
    <row r="161" spans="1:31" s="7" customFormat="1" ht="12.75" customHeight="1">
      <c r="A161" s="331">
        <f t="shared" si="17"/>
        <v>788.2605000000001</v>
      </c>
      <c r="B161" s="207"/>
      <c r="C161" s="359"/>
      <c r="D161" s="202"/>
      <c r="E161" s="333">
        <f t="shared" si="18"/>
        <v>0.928</v>
      </c>
      <c r="F161" s="211"/>
      <c r="G161" s="333">
        <v>0.058</v>
      </c>
      <c r="H161" s="211"/>
      <c r="I161" s="42">
        <v>16</v>
      </c>
      <c r="J161" s="34">
        <f t="shared" si="15"/>
        <v>79825</v>
      </c>
      <c r="K161" s="334">
        <f>$Z$157+($AD$160*($J161-$Z$156))</f>
        <v>787.3325000000001</v>
      </c>
      <c r="L161" s="335"/>
      <c r="M161" s="8"/>
      <c r="N161" s="205"/>
      <c r="O161" s="202"/>
      <c r="P161" s="205"/>
      <c r="Q161" s="202"/>
      <c r="R161" s="205"/>
      <c r="S161" s="202"/>
      <c r="T161" s="205"/>
      <c r="U161" s="202"/>
      <c r="V161" s="8"/>
      <c r="W161" s="76"/>
      <c r="Z161" s="179">
        <v>788.26</v>
      </c>
      <c r="AA161" s="25" t="s">
        <v>23</v>
      </c>
      <c r="AB161" s="29"/>
      <c r="AC161" s="24"/>
      <c r="AD161" s="71"/>
      <c r="AE161" s="24"/>
    </row>
    <row r="162" spans="1:31" s="7" customFormat="1" ht="12.75" customHeight="1">
      <c r="A162" s="331">
        <f t="shared" si="17"/>
        <v>788.393</v>
      </c>
      <c r="B162" s="207"/>
      <c r="C162" s="359"/>
      <c r="D162" s="202"/>
      <c r="E162" s="333">
        <f t="shared" si="18"/>
        <v>0.928</v>
      </c>
      <c r="F162" s="211"/>
      <c r="G162" s="333">
        <v>0.058</v>
      </c>
      <c r="H162" s="211"/>
      <c r="I162" s="42">
        <v>16</v>
      </c>
      <c r="J162" s="34">
        <f t="shared" si="15"/>
        <v>79850</v>
      </c>
      <c r="K162" s="334">
        <f aca="true" t="shared" si="19" ref="K162:K169">$Z$157+($AD$160*($J162-$Z$156))</f>
        <v>787.465</v>
      </c>
      <c r="L162" s="335"/>
      <c r="M162" s="8"/>
      <c r="N162" s="205"/>
      <c r="O162" s="202"/>
      <c r="P162" s="205"/>
      <c r="Q162" s="202"/>
      <c r="R162" s="205"/>
      <c r="S162" s="202"/>
      <c r="T162" s="205"/>
      <c r="U162" s="202"/>
      <c r="V162" s="8"/>
      <c r="W162" s="76"/>
      <c r="Z162" s="28"/>
      <c r="AA162" s="25"/>
      <c r="AB162" s="29"/>
      <c r="AC162" s="24"/>
      <c r="AD162" s="70"/>
      <c r="AE162" s="25"/>
    </row>
    <row r="163" spans="1:31" s="7" customFormat="1" ht="12.75" customHeight="1">
      <c r="A163" s="331">
        <f t="shared" si="17"/>
        <v>788.5135750000001</v>
      </c>
      <c r="B163" s="207"/>
      <c r="C163" s="336" t="s">
        <v>87</v>
      </c>
      <c r="D163" s="337"/>
      <c r="E163" s="333">
        <f t="shared" si="18"/>
        <v>0.928</v>
      </c>
      <c r="F163" s="211"/>
      <c r="G163" s="338">
        <f aca="true" t="shared" si="20" ref="G163:G173">0.058-((0.058+0.02)/($J$175-$J$163))*($J163-$J$163)</f>
        <v>0.058</v>
      </c>
      <c r="H163" s="200"/>
      <c r="I163" s="42">
        <v>16</v>
      </c>
      <c r="J163" s="182">
        <v>79872.75</v>
      </c>
      <c r="K163" s="334">
        <f t="shared" si="19"/>
        <v>787.5855750000001</v>
      </c>
      <c r="L163" s="335"/>
      <c r="M163" s="39"/>
      <c r="N163" s="341"/>
      <c r="O163" s="292"/>
      <c r="P163" s="285"/>
      <c r="Q163" s="286"/>
      <c r="R163" s="205"/>
      <c r="S163" s="202"/>
      <c r="T163" s="344"/>
      <c r="U163" s="345"/>
      <c r="V163" s="56" t="s">
        <v>83</v>
      </c>
      <c r="W163" s="76"/>
      <c r="Z163" s="53"/>
      <c r="AA163" s="25"/>
      <c r="AB163" s="29"/>
      <c r="AC163" s="24"/>
      <c r="AD163" s="71"/>
      <c r="AE163" s="24"/>
    </row>
    <row r="164" spans="1:31" s="7" customFormat="1" ht="12.75" customHeight="1">
      <c r="A164" s="331">
        <f t="shared" si="17"/>
        <v>788.5150601739972</v>
      </c>
      <c r="B164" s="207"/>
      <c r="C164" s="336" t="s">
        <v>87</v>
      </c>
      <c r="D164" s="337"/>
      <c r="E164" s="333">
        <f t="shared" si="18"/>
        <v>0.9175601739971001</v>
      </c>
      <c r="F164" s="211"/>
      <c r="G164" s="338">
        <f t="shared" si="20"/>
        <v>0.057347510874818756</v>
      </c>
      <c r="H164" s="200"/>
      <c r="I164" s="42">
        <v>16</v>
      </c>
      <c r="J164" s="34">
        <f>J162+25</f>
        <v>79875</v>
      </c>
      <c r="K164" s="334">
        <f t="shared" si="19"/>
        <v>787.5975000000001</v>
      </c>
      <c r="L164" s="335"/>
      <c r="M164" s="8"/>
      <c r="N164" s="205"/>
      <c r="O164" s="202"/>
      <c r="P164" s="205"/>
      <c r="Q164" s="202"/>
      <c r="R164" s="205"/>
      <c r="S164" s="202"/>
      <c r="T164" s="205"/>
      <c r="U164" s="202"/>
      <c r="V164" s="8"/>
      <c r="W164" s="76"/>
      <c r="Z164" s="28">
        <v>80072.75</v>
      </c>
      <c r="AA164" s="25" t="s">
        <v>21</v>
      </c>
      <c r="AB164" s="29"/>
      <c r="AC164" s="24"/>
      <c r="AD164" s="70">
        <v>0.005774</v>
      </c>
      <c r="AE164" s="25" t="s">
        <v>22</v>
      </c>
    </row>
    <row r="165" spans="1:31" s="7" customFormat="1" ht="12.75" customHeight="1">
      <c r="A165" s="331">
        <f t="shared" si="17"/>
        <v>788.5315621072982</v>
      </c>
      <c r="B165" s="207"/>
      <c r="C165" s="336" t="s">
        <v>87</v>
      </c>
      <c r="D165" s="337"/>
      <c r="E165" s="333">
        <f t="shared" si="18"/>
        <v>0.8015621072982123</v>
      </c>
      <c r="F165" s="211"/>
      <c r="G165" s="338">
        <f t="shared" si="20"/>
        <v>0.05009763170613827</v>
      </c>
      <c r="H165" s="200"/>
      <c r="I165" s="42">
        <v>16</v>
      </c>
      <c r="J165" s="34">
        <f t="shared" si="15"/>
        <v>79900</v>
      </c>
      <c r="K165" s="334">
        <f t="shared" si="19"/>
        <v>787.73</v>
      </c>
      <c r="L165" s="335"/>
      <c r="M165" s="8"/>
      <c r="N165" s="205"/>
      <c r="O165" s="202"/>
      <c r="P165" s="205"/>
      <c r="Q165" s="202"/>
      <c r="R165" s="205"/>
      <c r="S165" s="202"/>
      <c r="T165" s="205"/>
      <c r="U165" s="202"/>
      <c r="V165" s="8"/>
      <c r="W165" s="76"/>
      <c r="Z165" s="179">
        <v>788.68</v>
      </c>
      <c r="AA165" s="25" t="s">
        <v>23</v>
      </c>
      <c r="AB165" s="29"/>
      <c r="AC165" s="24"/>
      <c r="AD165" s="48"/>
      <c r="AE165" s="24"/>
    </row>
    <row r="166" spans="1:31" s="7" customFormat="1" ht="12.75" customHeight="1">
      <c r="A166" s="331">
        <f t="shared" si="17"/>
        <v>788.5480640405993</v>
      </c>
      <c r="B166" s="207"/>
      <c r="C166" s="336" t="s">
        <v>87</v>
      </c>
      <c r="D166" s="337"/>
      <c r="E166" s="333">
        <f t="shared" si="18"/>
        <v>0.6855640405993244</v>
      </c>
      <c r="F166" s="211"/>
      <c r="G166" s="338">
        <f t="shared" si="20"/>
        <v>0.042847752537457776</v>
      </c>
      <c r="H166" s="200"/>
      <c r="I166" s="42">
        <v>16</v>
      </c>
      <c r="J166" s="34">
        <f t="shared" si="15"/>
        <v>79925</v>
      </c>
      <c r="K166" s="334">
        <f t="shared" si="19"/>
        <v>787.8625000000001</v>
      </c>
      <c r="L166" s="335"/>
      <c r="M166" s="8"/>
      <c r="N166" s="205"/>
      <c r="O166" s="202"/>
      <c r="P166" s="205"/>
      <c r="Q166" s="202"/>
      <c r="R166" s="205"/>
      <c r="S166" s="202"/>
      <c r="T166" s="205"/>
      <c r="U166" s="202"/>
      <c r="V166" s="8"/>
      <c r="W166" s="76"/>
      <c r="Z166" s="53"/>
      <c r="AA166" s="25"/>
      <c r="AB166" s="29"/>
      <c r="AC166" s="24"/>
      <c r="AD166" s="48"/>
      <c r="AE166" s="24"/>
    </row>
    <row r="167" spans="1:31" s="7" customFormat="1" ht="12.75" customHeight="1">
      <c r="A167" s="331">
        <f t="shared" si="17"/>
        <v>788.5645659739005</v>
      </c>
      <c r="B167" s="207"/>
      <c r="C167" s="336" t="s">
        <v>87</v>
      </c>
      <c r="D167" s="337"/>
      <c r="E167" s="333">
        <f t="shared" si="18"/>
        <v>0.5695659739004366</v>
      </c>
      <c r="F167" s="211"/>
      <c r="G167" s="338">
        <f t="shared" si="20"/>
        <v>0.03559787336877729</v>
      </c>
      <c r="H167" s="200"/>
      <c r="I167" s="42">
        <v>16</v>
      </c>
      <c r="J167" s="34">
        <f t="shared" si="15"/>
        <v>79950</v>
      </c>
      <c r="K167" s="334">
        <f t="shared" si="19"/>
        <v>787.995</v>
      </c>
      <c r="L167" s="335"/>
      <c r="M167" s="8"/>
      <c r="N167" s="205"/>
      <c r="O167" s="202"/>
      <c r="P167" s="205"/>
      <c r="Q167" s="202"/>
      <c r="R167" s="205"/>
      <c r="S167" s="202"/>
      <c r="T167" s="205"/>
      <c r="U167" s="202"/>
      <c r="V167" s="8"/>
      <c r="W167" s="76"/>
      <c r="Z167" s="31"/>
      <c r="AA167" s="25"/>
      <c r="AB167" s="29"/>
      <c r="AC167" s="24"/>
      <c r="AD167" s="48"/>
      <c r="AE167" s="24"/>
    </row>
    <row r="168" spans="1:31" s="7" customFormat="1" ht="12.75" customHeight="1">
      <c r="A168" s="331">
        <f t="shared" si="17"/>
        <v>788.5810679072016</v>
      </c>
      <c r="B168" s="207"/>
      <c r="C168" s="336" t="s">
        <v>87</v>
      </c>
      <c r="D168" s="337"/>
      <c r="E168" s="333">
        <f t="shared" si="18"/>
        <v>0.4535679072015487</v>
      </c>
      <c r="F168" s="211"/>
      <c r="G168" s="338">
        <f t="shared" si="20"/>
        <v>0.028347994200096795</v>
      </c>
      <c r="H168" s="200"/>
      <c r="I168" s="42">
        <v>16</v>
      </c>
      <c r="J168" s="34">
        <f t="shared" si="15"/>
        <v>79975</v>
      </c>
      <c r="K168" s="334">
        <f t="shared" si="19"/>
        <v>788.1275</v>
      </c>
      <c r="L168" s="335"/>
      <c r="M168" s="8"/>
      <c r="N168" s="205"/>
      <c r="O168" s="202"/>
      <c r="P168" s="205"/>
      <c r="Q168" s="202"/>
      <c r="R168" s="205"/>
      <c r="S168" s="202"/>
      <c r="T168" s="205"/>
      <c r="U168" s="202"/>
      <c r="V168" s="8"/>
      <c r="W168" s="76"/>
      <c r="Z168" s="28"/>
      <c r="AA168" s="25"/>
      <c r="AB168" s="29"/>
      <c r="AC168" s="24"/>
      <c r="AD168" s="47"/>
      <c r="AE168" s="25"/>
    </row>
    <row r="169" spans="1:31" s="7" customFormat="1" ht="12.75" customHeight="1">
      <c r="A169" s="331">
        <f t="shared" si="17"/>
        <v>788.5975698405026</v>
      </c>
      <c r="B169" s="207"/>
      <c r="C169" s="336" t="s">
        <v>87</v>
      </c>
      <c r="D169" s="337"/>
      <c r="E169" s="333">
        <f t="shared" si="18"/>
        <v>0.3375698405026609</v>
      </c>
      <c r="F169" s="211"/>
      <c r="G169" s="338">
        <f t="shared" si="20"/>
        <v>0.021098115031416308</v>
      </c>
      <c r="H169" s="200"/>
      <c r="I169" s="42">
        <v>16</v>
      </c>
      <c r="J169" s="181">
        <f t="shared" si="15"/>
        <v>80000</v>
      </c>
      <c r="K169" s="339">
        <f t="shared" si="19"/>
        <v>788.26</v>
      </c>
      <c r="L169" s="340"/>
      <c r="M169" s="8"/>
      <c r="N169" s="205"/>
      <c r="O169" s="202"/>
      <c r="P169" s="205"/>
      <c r="Q169" s="202"/>
      <c r="R169" s="205"/>
      <c r="S169" s="202"/>
      <c r="T169" s="205"/>
      <c r="U169" s="202"/>
      <c r="V169" s="8"/>
      <c r="W169" s="76"/>
      <c r="Z169" s="28"/>
      <c r="AA169" s="25"/>
      <c r="AB169" s="29"/>
      <c r="AC169" s="24"/>
      <c r="AD169" s="47"/>
      <c r="AE169" s="25"/>
    </row>
    <row r="170" spans="1:31" s="7" customFormat="1" ht="12.75" customHeight="1">
      <c r="A170" s="331">
        <f>E170+K170</f>
        <v>788.6018566528178</v>
      </c>
      <c r="B170" s="207"/>
      <c r="C170" s="336" t="s">
        <v>87</v>
      </c>
      <c r="D170" s="337"/>
      <c r="E170" s="333">
        <f>G170*I170</f>
        <v>0.3200309328177944</v>
      </c>
      <c r="F170" s="211"/>
      <c r="G170" s="338">
        <f t="shared" si="20"/>
        <v>0.02000193330111215</v>
      </c>
      <c r="H170" s="200"/>
      <c r="I170" s="42">
        <v>16</v>
      </c>
      <c r="J170" s="57">
        <v>80003.78</v>
      </c>
      <c r="K170" s="334">
        <f>$Z$161+($AD$164*($J170-$Z$160))</f>
        <v>788.28182572</v>
      </c>
      <c r="L170" s="335"/>
      <c r="M170" s="8"/>
      <c r="N170" s="205"/>
      <c r="O170" s="202"/>
      <c r="P170" s="205"/>
      <c r="Q170" s="202"/>
      <c r="R170" s="205"/>
      <c r="S170" s="202"/>
      <c r="T170" s="205"/>
      <c r="U170" s="202"/>
      <c r="V170" s="8"/>
      <c r="W170" s="76"/>
      <c r="Z170" s="53"/>
      <c r="AA170" s="25"/>
      <c r="AB170" s="29"/>
      <c r="AC170" s="24"/>
      <c r="AD170" s="48"/>
      <c r="AE170" s="24"/>
    </row>
    <row r="171" spans="1:30" s="7" customFormat="1" ht="12.75" customHeight="1">
      <c r="A171" s="331">
        <f t="shared" si="17"/>
        <v>788.6259217738038</v>
      </c>
      <c r="B171" s="207"/>
      <c r="C171" s="336" t="s">
        <v>87</v>
      </c>
      <c r="D171" s="337"/>
      <c r="E171" s="333">
        <f t="shared" si="18"/>
        <v>0.22157177380377302</v>
      </c>
      <c r="F171" s="211"/>
      <c r="G171" s="338">
        <f t="shared" si="20"/>
        <v>0.013848235862735814</v>
      </c>
      <c r="H171" s="200"/>
      <c r="I171" s="42">
        <v>16</v>
      </c>
      <c r="J171" s="34">
        <f>J169+25</f>
        <v>80025</v>
      </c>
      <c r="K171" s="334">
        <f>$Z$161+($AD$164*($J171-$Z$160))</f>
        <v>788.40435</v>
      </c>
      <c r="L171" s="335"/>
      <c r="M171" s="8"/>
      <c r="N171" s="205"/>
      <c r="O171" s="202"/>
      <c r="P171" s="205"/>
      <c r="Q171" s="202"/>
      <c r="R171" s="205"/>
      <c r="S171" s="202"/>
      <c r="T171" s="205"/>
      <c r="U171" s="202"/>
      <c r="V171" s="8"/>
      <c r="W171" s="76"/>
      <c r="AD171" s="52"/>
    </row>
    <row r="172" spans="1:31" s="7" customFormat="1" ht="12.75" customHeight="1">
      <c r="A172" s="331">
        <f t="shared" si="17"/>
        <v>788.6542737071048</v>
      </c>
      <c r="B172" s="207"/>
      <c r="C172" s="336" t="s">
        <v>87</v>
      </c>
      <c r="D172" s="337"/>
      <c r="E172" s="333">
        <f t="shared" si="18"/>
        <v>0.10557370710488512</v>
      </c>
      <c r="F172" s="211"/>
      <c r="G172" s="338">
        <f t="shared" si="20"/>
        <v>0.00659835669405532</v>
      </c>
      <c r="H172" s="200"/>
      <c r="I172" s="42">
        <v>16</v>
      </c>
      <c r="J172" s="34">
        <f t="shared" si="15"/>
        <v>80050</v>
      </c>
      <c r="K172" s="334">
        <f>$Z$161+($AD$164*($J172-$Z$160))</f>
        <v>788.5486999999999</v>
      </c>
      <c r="L172" s="335"/>
      <c r="M172" s="8"/>
      <c r="N172" s="205"/>
      <c r="O172" s="202"/>
      <c r="P172" s="205"/>
      <c r="Q172" s="202"/>
      <c r="R172" s="205"/>
      <c r="S172" s="202"/>
      <c r="T172" s="205"/>
      <c r="U172" s="202"/>
      <c r="V172" s="8"/>
      <c r="W172" s="76"/>
      <c r="Z172" s="28"/>
      <c r="AA172" s="25"/>
      <c r="AB172" s="29"/>
      <c r="AC172" s="24"/>
      <c r="AD172" s="47"/>
      <c r="AE172" s="25"/>
    </row>
    <row r="173" spans="1:33" s="7" customFormat="1" ht="12.75" customHeight="1">
      <c r="A173" s="331">
        <f t="shared" si="17"/>
        <v>788.6800739664088</v>
      </c>
      <c r="B173" s="207"/>
      <c r="C173" s="336" t="s">
        <v>87</v>
      </c>
      <c r="D173" s="337"/>
      <c r="E173" s="333">
        <f t="shared" si="18"/>
        <v>1.5466408897268913E-05</v>
      </c>
      <c r="F173" s="211"/>
      <c r="G173" s="338">
        <f t="shared" si="20"/>
        <v>9.66650556079307E-07</v>
      </c>
      <c r="H173" s="200"/>
      <c r="I173" s="42">
        <v>16</v>
      </c>
      <c r="J173" s="182">
        <v>80072.75</v>
      </c>
      <c r="K173" s="339">
        <f>$Z$161+($AD$164*($J173-$Z$160))</f>
        <v>788.6800585</v>
      </c>
      <c r="L173" s="340"/>
      <c r="M173" s="39"/>
      <c r="N173" s="341"/>
      <c r="O173" s="292"/>
      <c r="P173" s="285"/>
      <c r="Q173" s="286"/>
      <c r="R173" s="205"/>
      <c r="S173" s="202"/>
      <c r="T173" s="344"/>
      <c r="U173" s="345"/>
      <c r="V173" s="56" t="s">
        <v>102</v>
      </c>
      <c r="W173" s="76"/>
      <c r="Z173" s="53"/>
      <c r="AA173" s="25"/>
      <c r="AB173" s="29"/>
      <c r="AC173" s="24"/>
      <c r="AD173" s="48"/>
      <c r="AE173" s="24"/>
      <c r="AG173"/>
    </row>
    <row r="174" spans="1:33" s="7" customFormat="1" ht="12.75" customHeight="1">
      <c r="A174" s="348"/>
      <c r="B174" s="347"/>
      <c r="C174" s="348"/>
      <c r="D174" s="347"/>
      <c r="E174" s="348"/>
      <c r="F174" s="347"/>
      <c r="G174" s="353"/>
      <c r="H174" s="352"/>
      <c r="I174" s="146"/>
      <c r="J174" s="73"/>
      <c r="K174" s="354"/>
      <c r="L174" s="347"/>
      <c r="M174" s="75"/>
      <c r="N174" s="354"/>
      <c r="O174" s="347"/>
      <c r="P174" s="354"/>
      <c r="Q174" s="347"/>
      <c r="R174" s="354"/>
      <c r="S174" s="347"/>
      <c r="T174" s="354"/>
      <c r="U174" s="347"/>
      <c r="V174" s="75"/>
      <c r="Z174"/>
      <c r="AA174"/>
      <c r="AB174"/>
      <c r="AC174"/>
      <c r="AD174" s="46"/>
      <c r="AE174"/>
      <c r="AG174"/>
    </row>
    <row r="175" spans="1:33" s="7" customFormat="1" ht="12.75" customHeight="1">
      <c r="A175" s="359"/>
      <c r="B175" s="202"/>
      <c r="C175" s="359"/>
      <c r="D175" s="202"/>
      <c r="E175" s="359"/>
      <c r="F175" s="202"/>
      <c r="G175" s="360">
        <f>0.06-((0.06+0.02)/($J$175-$J$163))*($J175-$J$163)</f>
        <v>-0.020000000000000004</v>
      </c>
      <c r="H175" s="330"/>
      <c r="I175" s="38"/>
      <c r="J175" s="57">
        <v>80141.72</v>
      </c>
      <c r="K175" s="205"/>
      <c r="L175" s="202"/>
      <c r="M175" s="8"/>
      <c r="N175" s="205"/>
      <c r="O175" s="202"/>
      <c r="P175" s="205"/>
      <c r="Q175" s="202"/>
      <c r="R175" s="205"/>
      <c r="S175" s="202"/>
      <c r="T175" s="205"/>
      <c r="U175" s="202"/>
      <c r="V175" s="8"/>
      <c r="Z175"/>
      <c r="AA175"/>
      <c r="AB175"/>
      <c r="AC175"/>
      <c r="AD175" s="46"/>
      <c r="AE175"/>
      <c r="AG175"/>
    </row>
    <row r="176" spans="1:33" s="7" customFormat="1" ht="12.75" customHeight="1">
      <c r="A176" s="359"/>
      <c r="B176" s="202"/>
      <c r="C176" s="359"/>
      <c r="D176" s="202"/>
      <c r="E176" s="359"/>
      <c r="F176" s="202"/>
      <c r="G176" s="361"/>
      <c r="H176" s="198"/>
      <c r="I176" s="8"/>
      <c r="J176" s="34"/>
      <c r="K176" s="205"/>
      <c r="L176" s="202"/>
      <c r="M176" s="8"/>
      <c r="N176" s="205"/>
      <c r="O176" s="202"/>
      <c r="P176" s="205"/>
      <c r="Q176" s="202"/>
      <c r="R176" s="205"/>
      <c r="S176" s="202"/>
      <c r="T176" s="205"/>
      <c r="U176" s="202"/>
      <c r="V176" s="8"/>
      <c r="Z176" s="28"/>
      <c r="AA176" s="25"/>
      <c r="AB176" s="29"/>
      <c r="AC176" s="24"/>
      <c r="AD176" s="47"/>
      <c r="AE176" s="25"/>
      <c r="AG176"/>
    </row>
    <row r="177" spans="1:33" s="7" customFormat="1" ht="12.75" customHeight="1">
      <c r="A177" s="359"/>
      <c r="B177" s="202"/>
      <c r="C177" s="359"/>
      <c r="D177" s="202"/>
      <c r="E177" s="359"/>
      <c r="F177" s="202"/>
      <c r="G177" s="361"/>
      <c r="H177" s="198"/>
      <c r="I177" s="8"/>
      <c r="J177" s="34"/>
      <c r="K177" s="205"/>
      <c r="L177" s="202"/>
      <c r="M177" s="8"/>
      <c r="N177" s="205"/>
      <c r="O177" s="202"/>
      <c r="P177" s="205"/>
      <c r="Q177" s="202"/>
      <c r="R177" s="205"/>
      <c r="S177" s="202"/>
      <c r="T177" s="205"/>
      <c r="U177" s="202"/>
      <c r="V177" s="8"/>
      <c r="Z177" s="53"/>
      <c r="AA177" s="25"/>
      <c r="AB177" s="29"/>
      <c r="AC177" s="24"/>
      <c r="AD177" s="48"/>
      <c r="AE177" s="24"/>
      <c r="AG177"/>
    </row>
    <row r="178" spans="1:33" s="7" customFormat="1" ht="12.75" customHeight="1">
      <c r="A178" s="359"/>
      <c r="B178" s="202"/>
      <c r="C178" s="359"/>
      <c r="D178" s="202"/>
      <c r="E178" s="359"/>
      <c r="F178" s="202"/>
      <c r="G178" s="361"/>
      <c r="H178" s="198"/>
      <c r="I178" s="8"/>
      <c r="J178" s="34"/>
      <c r="K178" s="205"/>
      <c r="L178" s="202"/>
      <c r="M178" s="8"/>
      <c r="N178" s="205"/>
      <c r="O178" s="202"/>
      <c r="P178" s="205"/>
      <c r="Q178" s="202"/>
      <c r="R178" s="205"/>
      <c r="S178" s="202"/>
      <c r="T178" s="205"/>
      <c r="U178" s="202"/>
      <c r="V178" s="8"/>
      <c r="Z178" s="53"/>
      <c r="AA178" s="25"/>
      <c r="AB178" s="29"/>
      <c r="AC178" s="24"/>
      <c r="AD178" s="48"/>
      <c r="AE178" s="24"/>
      <c r="AG178"/>
    </row>
    <row r="179" spans="1:33" s="7" customFormat="1" ht="12.75" customHeight="1">
      <c r="A179" s="359"/>
      <c r="B179" s="202"/>
      <c r="C179" s="359"/>
      <c r="D179" s="202"/>
      <c r="E179" s="359"/>
      <c r="F179" s="202"/>
      <c r="G179" s="361"/>
      <c r="H179" s="198"/>
      <c r="I179" s="8"/>
      <c r="J179" s="34"/>
      <c r="K179" s="205"/>
      <c r="L179" s="202"/>
      <c r="M179" s="8"/>
      <c r="N179" s="205"/>
      <c r="O179" s="202"/>
      <c r="P179" s="205"/>
      <c r="Q179" s="202"/>
      <c r="R179" s="205"/>
      <c r="S179" s="202"/>
      <c r="T179" s="205"/>
      <c r="U179" s="202"/>
      <c r="V179" s="8"/>
      <c r="Z179"/>
      <c r="AA179"/>
      <c r="AB179"/>
      <c r="AC179"/>
      <c r="AD179" s="46"/>
      <c r="AE179"/>
      <c r="AG179"/>
    </row>
    <row r="180" spans="1:33" s="7" customFormat="1" ht="12.75" customHeight="1">
      <c r="A180" s="359"/>
      <c r="B180" s="202"/>
      <c r="C180" s="359"/>
      <c r="D180" s="202"/>
      <c r="E180" s="359"/>
      <c r="F180" s="202"/>
      <c r="G180" s="361"/>
      <c r="H180" s="198"/>
      <c r="I180" s="8"/>
      <c r="J180" s="34"/>
      <c r="K180" s="205"/>
      <c r="L180" s="202"/>
      <c r="M180" s="8"/>
      <c r="N180" s="205"/>
      <c r="O180" s="202"/>
      <c r="P180" s="205"/>
      <c r="Q180" s="202"/>
      <c r="R180" s="205"/>
      <c r="S180" s="202"/>
      <c r="T180" s="205"/>
      <c r="U180" s="202"/>
      <c r="V180" s="8"/>
      <c r="Z180"/>
      <c r="AA180"/>
      <c r="AB180"/>
      <c r="AC180"/>
      <c r="AD180" s="46"/>
      <c r="AE180"/>
      <c r="AG180"/>
    </row>
    <row r="181" spans="1:33" s="7" customFormat="1" ht="12.75" customHeight="1">
      <c r="A181" s="359"/>
      <c r="B181" s="202"/>
      <c r="C181" s="359"/>
      <c r="D181" s="202"/>
      <c r="E181" s="359"/>
      <c r="F181" s="202"/>
      <c r="G181" s="361"/>
      <c r="H181" s="198"/>
      <c r="I181" s="8"/>
      <c r="J181" s="34"/>
      <c r="K181" s="205"/>
      <c r="L181" s="202"/>
      <c r="M181" s="8"/>
      <c r="N181" s="205"/>
      <c r="O181" s="202"/>
      <c r="P181" s="205"/>
      <c r="Q181" s="202"/>
      <c r="R181" s="205"/>
      <c r="S181" s="202"/>
      <c r="T181" s="205"/>
      <c r="U181" s="202"/>
      <c r="V181" s="8"/>
      <c r="Z181"/>
      <c r="AA181"/>
      <c r="AB181"/>
      <c r="AC181"/>
      <c r="AD181" s="46"/>
      <c r="AE181"/>
      <c r="AG181"/>
    </row>
    <row r="182" spans="1:33" s="7" customFormat="1" ht="12.75" customHeight="1">
      <c r="A182" s="359"/>
      <c r="B182" s="202"/>
      <c r="C182" s="359"/>
      <c r="D182" s="202"/>
      <c r="E182" s="359"/>
      <c r="F182" s="202"/>
      <c r="G182" s="361"/>
      <c r="H182" s="198"/>
      <c r="I182" s="8"/>
      <c r="J182" s="34"/>
      <c r="K182" s="205"/>
      <c r="L182" s="202"/>
      <c r="M182" s="8"/>
      <c r="N182" s="205"/>
      <c r="O182" s="202"/>
      <c r="P182" s="205"/>
      <c r="Q182" s="202"/>
      <c r="R182" s="205"/>
      <c r="S182" s="202"/>
      <c r="T182" s="205"/>
      <c r="U182" s="202"/>
      <c r="V182" s="8"/>
      <c r="Z182"/>
      <c r="AA182"/>
      <c r="AB182"/>
      <c r="AC182"/>
      <c r="AD182" s="46"/>
      <c r="AE182"/>
      <c r="AF182"/>
      <c r="AG182"/>
    </row>
    <row r="183" spans="1:33" s="7" customFormat="1" ht="12.75" customHeight="1">
      <c r="A183" s="359"/>
      <c r="B183" s="202"/>
      <c r="C183" s="359"/>
      <c r="D183" s="202"/>
      <c r="E183" s="359"/>
      <c r="F183" s="202"/>
      <c r="G183" s="361"/>
      <c r="H183" s="198"/>
      <c r="I183" s="8"/>
      <c r="J183" s="34"/>
      <c r="K183" s="205"/>
      <c r="L183" s="202"/>
      <c r="M183" s="8"/>
      <c r="N183" s="205"/>
      <c r="O183" s="202"/>
      <c r="P183" s="205"/>
      <c r="Q183" s="202"/>
      <c r="R183" s="205"/>
      <c r="S183" s="202"/>
      <c r="T183" s="205"/>
      <c r="U183" s="202"/>
      <c r="V183" s="8"/>
      <c r="Z183"/>
      <c r="AA183"/>
      <c r="AB183"/>
      <c r="AC183"/>
      <c r="AD183" s="46"/>
      <c r="AE183"/>
      <c r="AF183"/>
      <c r="AG183"/>
    </row>
    <row r="184" spans="1:33" s="7" customFormat="1" ht="12.75" customHeight="1">
      <c r="A184" s="359"/>
      <c r="B184" s="202"/>
      <c r="C184" s="359"/>
      <c r="D184" s="202"/>
      <c r="E184" s="359"/>
      <c r="F184" s="202"/>
      <c r="G184" s="361"/>
      <c r="H184" s="198"/>
      <c r="I184" s="8"/>
      <c r="J184" s="34"/>
      <c r="K184" s="205"/>
      <c r="L184" s="202"/>
      <c r="M184" s="8"/>
      <c r="N184" s="205"/>
      <c r="O184" s="202"/>
      <c r="P184" s="205"/>
      <c r="Q184" s="202"/>
      <c r="R184" s="205"/>
      <c r="S184" s="202"/>
      <c r="T184" s="205"/>
      <c r="U184" s="202"/>
      <c r="V184" s="8"/>
      <c r="Z184"/>
      <c r="AA184"/>
      <c r="AB184"/>
      <c r="AC184"/>
      <c r="AD184" s="46"/>
      <c r="AE184"/>
      <c r="AF184"/>
      <c r="AG184"/>
    </row>
    <row r="185" spans="1:33" s="7" customFormat="1" ht="12.75" customHeight="1">
      <c r="A185" s="359"/>
      <c r="B185" s="202"/>
      <c r="C185" s="359"/>
      <c r="D185" s="202"/>
      <c r="E185" s="359"/>
      <c r="F185" s="202"/>
      <c r="G185" s="361"/>
      <c r="H185" s="198"/>
      <c r="I185" s="8"/>
      <c r="J185" s="34"/>
      <c r="K185" s="205"/>
      <c r="L185" s="202"/>
      <c r="M185" s="8"/>
      <c r="N185" s="205"/>
      <c r="O185" s="202"/>
      <c r="P185" s="205"/>
      <c r="Q185" s="202"/>
      <c r="R185" s="205"/>
      <c r="S185" s="202"/>
      <c r="T185" s="205"/>
      <c r="U185" s="202"/>
      <c r="V185" s="8"/>
      <c r="Z185"/>
      <c r="AA185"/>
      <c r="AB185"/>
      <c r="AC185"/>
      <c r="AD185" s="46"/>
      <c r="AE185"/>
      <c r="AF185"/>
      <c r="AG185"/>
    </row>
    <row r="186" spans="1:33" s="7" customFormat="1" ht="12.75" customHeight="1">
      <c r="A186" s="359"/>
      <c r="B186" s="202"/>
      <c r="C186" s="359"/>
      <c r="D186" s="202"/>
      <c r="E186" s="359"/>
      <c r="F186" s="202"/>
      <c r="G186" s="361"/>
      <c r="H186" s="198"/>
      <c r="I186" s="8"/>
      <c r="J186" s="34"/>
      <c r="K186" s="205"/>
      <c r="L186" s="202"/>
      <c r="M186" s="8"/>
      <c r="N186" s="205"/>
      <c r="O186" s="202"/>
      <c r="P186" s="205"/>
      <c r="Q186" s="202"/>
      <c r="R186" s="205"/>
      <c r="S186" s="202"/>
      <c r="T186" s="205"/>
      <c r="U186" s="202"/>
      <c r="V186" s="8"/>
      <c r="Z186"/>
      <c r="AA186"/>
      <c r="AB186"/>
      <c r="AC186"/>
      <c r="AD186" s="46"/>
      <c r="AE186"/>
      <c r="AF186"/>
      <c r="AG186"/>
    </row>
    <row r="187" spans="1:33" s="7" customFormat="1" ht="12.75" customHeight="1">
      <c r="A187" s="359"/>
      <c r="B187" s="202"/>
      <c r="C187" s="359"/>
      <c r="D187" s="202"/>
      <c r="E187" s="359"/>
      <c r="F187" s="202"/>
      <c r="G187" s="361"/>
      <c r="H187" s="198"/>
      <c r="I187" s="8"/>
      <c r="J187" s="34"/>
      <c r="K187" s="205"/>
      <c r="L187" s="202"/>
      <c r="M187" s="8"/>
      <c r="N187" s="205"/>
      <c r="O187" s="202"/>
      <c r="P187" s="205"/>
      <c r="Q187" s="202"/>
      <c r="R187" s="205"/>
      <c r="S187" s="202"/>
      <c r="T187" s="205"/>
      <c r="U187" s="202"/>
      <c r="V187" s="8"/>
      <c r="Z187"/>
      <c r="AA187"/>
      <c r="AB187"/>
      <c r="AC187"/>
      <c r="AD187" s="46"/>
      <c r="AE187"/>
      <c r="AF187"/>
      <c r="AG187"/>
    </row>
    <row r="188" spans="1:33" s="7" customFormat="1" ht="12.75" customHeight="1">
      <c r="A188" s="359"/>
      <c r="B188" s="202"/>
      <c r="C188" s="359"/>
      <c r="D188" s="202"/>
      <c r="E188" s="359"/>
      <c r="F188" s="202"/>
      <c r="G188" s="361"/>
      <c r="H188" s="198"/>
      <c r="I188" s="8"/>
      <c r="J188" s="34"/>
      <c r="K188" s="205"/>
      <c r="L188" s="202"/>
      <c r="M188" s="8"/>
      <c r="N188" s="205"/>
      <c r="O188" s="202"/>
      <c r="P188" s="205"/>
      <c r="Q188" s="202"/>
      <c r="R188" s="205"/>
      <c r="S188" s="202"/>
      <c r="T188" s="205"/>
      <c r="U188" s="202"/>
      <c r="V188" s="8"/>
      <c r="Z188"/>
      <c r="AA188"/>
      <c r="AB188"/>
      <c r="AC188"/>
      <c r="AD188" s="46"/>
      <c r="AE188"/>
      <c r="AF188"/>
      <c r="AG188"/>
    </row>
    <row r="189" spans="1:33" s="7" customFormat="1" ht="12.75" customHeight="1">
      <c r="A189" s="359"/>
      <c r="B189" s="202"/>
      <c r="C189" s="359"/>
      <c r="D189" s="202"/>
      <c r="E189" s="359"/>
      <c r="F189" s="202"/>
      <c r="G189" s="361"/>
      <c r="H189" s="198"/>
      <c r="I189" s="8"/>
      <c r="J189" s="34"/>
      <c r="K189" s="205"/>
      <c r="L189" s="202"/>
      <c r="M189" s="8"/>
      <c r="N189" s="205"/>
      <c r="O189" s="202"/>
      <c r="P189" s="205"/>
      <c r="Q189" s="202"/>
      <c r="R189" s="205"/>
      <c r="S189" s="202"/>
      <c r="T189" s="205"/>
      <c r="U189" s="202"/>
      <c r="V189" s="8"/>
      <c r="Z189"/>
      <c r="AA189"/>
      <c r="AB189"/>
      <c r="AC189"/>
      <c r="AD189" s="46"/>
      <c r="AE189"/>
      <c r="AF189"/>
      <c r="AG189"/>
    </row>
    <row r="190" spans="1:33" s="7" customFormat="1" ht="12.75" customHeight="1">
      <c r="A190" s="359"/>
      <c r="B190" s="202"/>
      <c r="C190" s="359"/>
      <c r="D190" s="202"/>
      <c r="E190" s="359"/>
      <c r="F190" s="202"/>
      <c r="G190" s="361"/>
      <c r="H190" s="198"/>
      <c r="I190" s="8"/>
      <c r="J190" s="34"/>
      <c r="K190" s="205"/>
      <c r="L190" s="202"/>
      <c r="M190" s="8"/>
      <c r="N190" s="205"/>
      <c r="O190" s="202"/>
      <c r="P190" s="205"/>
      <c r="Q190" s="202"/>
      <c r="R190" s="205"/>
      <c r="S190" s="202"/>
      <c r="T190" s="205"/>
      <c r="U190" s="202"/>
      <c r="V190" s="8"/>
      <c r="Z190"/>
      <c r="AA190"/>
      <c r="AB190"/>
      <c r="AC190"/>
      <c r="AD190" s="46"/>
      <c r="AE190"/>
      <c r="AF190"/>
      <c r="AG190"/>
    </row>
    <row r="191" spans="1:33" s="7" customFormat="1" ht="12.75" customHeight="1">
      <c r="A191" s="359"/>
      <c r="B191" s="202"/>
      <c r="C191" s="359"/>
      <c r="D191" s="202"/>
      <c r="E191" s="359"/>
      <c r="F191" s="202"/>
      <c r="G191" s="361"/>
      <c r="H191" s="198"/>
      <c r="I191" s="8"/>
      <c r="J191" s="34"/>
      <c r="K191" s="205"/>
      <c r="L191" s="202"/>
      <c r="M191" s="8"/>
      <c r="N191" s="205"/>
      <c r="O191" s="202"/>
      <c r="P191" s="205"/>
      <c r="Q191" s="202"/>
      <c r="R191" s="205"/>
      <c r="S191" s="202"/>
      <c r="T191" s="205"/>
      <c r="U191" s="202"/>
      <c r="V191" s="8"/>
      <c r="Z191"/>
      <c r="AA191"/>
      <c r="AB191"/>
      <c r="AC191"/>
      <c r="AD191" s="46"/>
      <c r="AE191"/>
      <c r="AF191"/>
      <c r="AG191"/>
    </row>
    <row r="192" spans="1:33" s="7" customFormat="1" ht="12.75" customHeight="1">
      <c r="A192" s="359"/>
      <c r="B192" s="202"/>
      <c r="C192" s="359"/>
      <c r="D192" s="202"/>
      <c r="E192" s="359"/>
      <c r="F192" s="202"/>
      <c r="G192" s="361"/>
      <c r="H192" s="198"/>
      <c r="I192" s="8"/>
      <c r="J192" s="34"/>
      <c r="K192" s="205"/>
      <c r="L192" s="202"/>
      <c r="M192" s="8"/>
      <c r="N192" s="205"/>
      <c r="O192" s="202"/>
      <c r="P192" s="205"/>
      <c r="Q192" s="202"/>
      <c r="R192" s="205"/>
      <c r="S192" s="202"/>
      <c r="T192" s="205"/>
      <c r="U192" s="202"/>
      <c r="V192" s="8"/>
      <c r="Z192"/>
      <c r="AA192"/>
      <c r="AB192"/>
      <c r="AC192"/>
      <c r="AD192" s="46"/>
      <c r="AE192"/>
      <c r="AF192"/>
      <c r="AG192"/>
    </row>
    <row r="193" spans="1:33" s="7" customFormat="1" ht="12.75" customHeight="1">
      <c r="A193" s="359"/>
      <c r="B193" s="202"/>
      <c r="C193" s="359"/>
      <c r="D193" s="202"/>
      <c r="E193" s="359"/>
      <c r="F193" s="202"/>
      <c r="G193" s="361"/>
      <c r="H193" s="198"/>
      <c r="I193" s="8"/>
      <c r="J193" s="34"/>
      <c r="K193" s="205"/>
      <c r="L193" s="202"/>
      <c r="M193" s="8"/>
      <c r="N193" s="205"/>
      <c r="O193" s="202"/>
      <c r="P193" s="205"/>
      <c r="Q193" s="202"/>
      <c r="R193" s="205"/>
      <c r="S193" s="202"/>
      <c r="T193" s="205"/>
      <c r="U193" s="202"/>
      <c r="V193" s="8"/>
      <c r="Z193"/>
      <c r="AA193"/>
      <c r="AB193"/>
      <c r="AC193"/>
      <c r="AD193" s="46"/>
      <c r="AE193"/>
      <c r="AF193"/>
      <c r="AG193"/>
    </row>
    <row r="194" spans="1:33" s="7" customFormat="1" ht="12.75" customHeight="1">
      <c r="A194" s="359"/>
      <c r="B194" s="202"/>
      <c r="C194" s="359"/>
      <c r="D194" s="202"/>
      <c r="E194" s="359"/>
      <c r="F194" s="202"/>
      <c r="G194" s="361"/>
      <c r="H194" s="198"/>
      <c r="I194" s="8"/>
      <c r="J194" s="34"/>
      <c r="K194" s="205"/>
      <c r="L194" s="202"/>
      <c r="M194" s="8"/>
      <c r="N194" s="205"/>
      <c r="O194" s="202"/>
      <c r="P194" s="205"/>
      <c r="Q194" s="202"/>
      <c r="R194" s="205"/>
      <c r="S194" s="202"/>
      <c r="T194" s="205"/>
      <c r="U194" s="202"/>
      <c r="V194" s="8"/>
      <c r="Z194"/>
      <c r="AA194"/>
      <c r="AB194"/>
      <c r="AC194"/>
      <c r="AD194" s="46"/>
      <c r="AE194"/>
      <c r="AF194"/>
      <c r="AG194"/>
    </row>
    <row r="195" spans="1:33" s="7" customFormat="1" ht="12.7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Z195"/>
      <c r="AA195"/>
      <c r="AB195"/>
      <c r="AC195"/>
      <c r="AD195" s="46"/>
      <c r="AE195"/>
      <c r="AF195"/>
      <c r="AG195"/>
    </row>
    <row r="196" spans="1:33" s="7" customFormat="1" ht="12.7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Z196"/>
      <c r="AA196"/>
      <c r="AB196"/>
      <c r="AC196"/>
      <c r="AD196" s="46"/>
      <c r="AE196"/>
      <c r="AF196"/>
      <c r="AG196"/>
    </row>
    <row r="197" spans="1:33" s="7" customFormat="1" ht="12.7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Z197"/>
      <c r="AA197"/>
      <c r="AB197"/>
      <c r="AC197"/>
      <c r="AD197" s="46"/>
      <c r="AE197"/>
      <c r="AF197"/>
      <c r="AG197"/>
    </row>
    <row r="198" spans="1:35" s="7" customFormat="1" ht="12.7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Z198"/>
      <c r="AA198"/>
      <c r="AB198"/>
      <c r="AC198"/>
      <c r="AD198" s="46"/>
      <c r="AE198"/>
      <c r="AF198"/>
      <c r="AG198"/>
      <c r="AH198"/>
      <c r="AI198"/>
    </row>
  </sheetData>
  <sheetProtection/>
  <mergeCells count="1618">
    <mergeCell ref="R57:S57"/>
    <mergeCell ref="T57:U57"/>
    <mergeCell ref="P39:Q39"/>
    <mergeCell ref="R39:S39"/>
    <mergeCell ref="T39:U39"/>
    <mergeCell ref="A57:B57"/>
    <mergeCell ref="C57:D57"/>
    <mergeCell ref="E57:F57"/>
    <mergeCell ref="G57:H57"/>
    <mergeCell ref="K57:L57"/>
    <mergeCell ref="N57:O57"/>
    <mergeCell ref="P57:Q57"/>
    <mergeCell ref="A39:B39"/>
    <mergeCell ref="C39:D39"/>
    <mergeCell ref="E39:F39"/>
    <mergeCell ref="G39:H39"/>
    <mergeCell ref="K39:L39"/>
    <mergeCell ref="N39:O39"/>
    <mergeCell ref="G41:H41"/>
    <mergeCell ref="N41:O41"/>
    <mergeCell ref="N170:O170"/>
    <mergeCell ref="P170:Q170"/>
    <mergeCell ref="R170:S170"/>
    <mergeCell ref="T170:U170"/>
    <mergeCell ref="K56:L56"/>
    <mergeCell ref="N43:O43"/>
    <mergeCell ref="P43:Q43"/>
    <mergeCell ref="R43:S43"/>
    <mergeCell ref="T43:U43"/>
    <mergeCell ref="N124:O124"/>
    <mergeCell ref="P124:Q124"/>
    <mergeCell ref="R124:S124"/>
    <mergeCell ref="T124:U124"/>
    <mergeCell ref="G170:H170"/>
    <mergeCell ref="K170:L170"/>
    <mergeCell ref="A43:B43"/>
    <mergeCell ref="C43:D43"/>
    <mergeCell ref="E43:F43"/>
    <mergeCell ref="G43:H43"/>
    <mergeCell ref="K43:L43"/>
    <mergeCell ref="G124:H124"/>
    <mergeCell ref="K124:L124"/>
    <mergeCell ref="K163:L163"/>
    <mergeCell ref="A41:B41"/>
    <mergeCell ref="C41:D41"/>
    <mergeCell ref="E41:F41"/>
    <mergeCell ref="G118:H118"/>
    <mergeCell ref="K118:L118"/>
    <mergeCell ref="A158:B158"/>
    <mergeCell ref="E158:F158"/>
    <mergeCell ref="A170:B170"/>
    <mergeCell ref="C170:D170"/>
    <mergeCell ref="E170:F170"/>
    <mergeCell ref="C124:D124"/>
    <mergeCell ref="E124:F124"/>
    <mergeCell ref="A118:B118"/>
    <mergeCell ref="C118:D118"/>
    <mergeCell ref="E118:F118"/>
    <mergeCell ref="E164:F164"/>
    <mergeCell ref="A162:B162"/>
    <mergeCell ref="P37:Q37"/>
    <mergeCell ref="N37:O37"/>
    <mergeCell ref="P173:Q173"/>
    <mergeCell ref="A163:B163"/>
    <mergeCell ref="R173:S173"/>
    <mergeCell ref="T173:U173"/>
    <mergeCell ref="A37:B37"/>
    <mergeCell ref="C37:D37"/>
    <mergeCell ref="E37:F37"/>
    <mergeCell ref="G37:H37"/>
    <mergeCell ref="P118:Q118"/>
    <mergeCell ref="R118:S118"/>
    <mergeCell ref="T131:U131"/>
    <mergeCell ref="K37:L37"/>
    <mergeCell ref="A124:B124"/>
    <mergeCell ref="A173:B173"/>
    <mergeCell ref="C173:D173"/>
    <mergeCell ref="E173:F173"/>
    <mergeCell ref="G173:H173"/>
    <mergeCell ref="K173:L173"/>
    <mergeCell ref="T161:U161"/>
    <mergeCell ref="R162:S162"/>
    <mergeCell ref="P163:Q163"/>
    <mergeCell ref="N173:O173"/>
    <mergeCell ref="K139:L139"/>
    <mergeCell ref="T118:U118"/>
    <mergeCell ref="P139:Q139"/>
    <mergeCell ref="R139:S139"/>
    <mergeCell ref="T139:U139"/>
    <mergeCell ref="N139:O139"/>
    <mergeCell ref="K161:L161"/>
    <mergeCell ref="N161:O161"/>
    <mergeCell ref="C158:D158"/>
    <mergeCell ref="P162:Q162"/>
    <mergeCell ref="R163:S163"/>
    <mergeCell ref="T163:U163"/>
    <mergeCell ref="T162:U162"/>
    <mergeCell ref="T160:U160"/>
    <mergeCell ref="P161:Q161"/>
    <mergeCell ref="R161:S161"/>
    <mergeCell ref="N147:O147"/>
    <mergeCell ref="C152:D152"/>
    <mergeCell ref="E152:F152"/>
    <mergeCell ref="G152:H152"/>
    <mergeCell ref="K152:L152"/>
    <mergeCell ref="N152:O152"/>
    <mergeCell ref="E151:F151"/>
    <mergeCell ref="G151:H151"/>
    <mergeCell ref="K151:L151"/>
    <mergeCell ref="N151:O151"/>
    <mergeCell ref="N118:O118"/>
    <mergeCell ref="R193:S193"/>
    <mergeCell ref="T193:U193"/>
    <mergeCell ref="T190:U190"/>
    <mergeCell ref="P191:Q191"/>
    <mergeCell ref="R191:S191"/>
    <mergeCell ref="T191:U191"/>
    <mergeCell ref="R189:S189"/>
    <mergeCell ref="T189:U189"/>
    <mergeCell ref="P190:Q190"/>
    <mergeCell ref="A194:B194"/>
    <mergeCell ref="C194:D194"/>
    <mergeCell ref="E194:F194"/>
    <mergeCell ref="G194:H194"/>
    <mergeCell ref="K194:L194"/>
    <mergeCell ref="N194:O194"/>
    <mergeCell ref="P194:Q194"/>
    <mergeCell ref="T194:U194"/>
    <mergeCell ref="R194:S194"/>
    <mergeCell ref="P192:Q192"/>
    <mergeCell ref="R192:S192"/>
    <mergeCell ref="T192:U192"/>
    <mergeCell ref="P193:Q193"/>
    <mergeCell ref="A193:B193"/>
    <mergeCell ref="C193:D193"/>
    <mergeCell ref="E193:F193"/>
    <mergeCell ref="G193:H193"/>
    <mergeCell ref="K193:L193"/>
    <mergeCell ref="N193:O193"/>
    <mergeCell ref="A192:B192"/>
    <mergeCell ref="C192:D192"/>
    <mergeCell ref="E192:F192"/>
    <mergeCell ref="G192:H192"/>
    <mergeCell ref="K192:L192"/>
    <mergeCell ref="N192:O192"/>
    <mergeCell ref="A191:B191"/>
    <mergeCell ref="C191:D191"/>
    <mergeCell ref="E191:F191"/>
    <mergeCell ref="G191:H191"/>
    <mergeCell ref="K191:L191"/>
    <mergeCell ref="N191:O191"/>
    <mergeCell ref="A190:B190"/>
    <mergeCell ref="C190:D190"/>
    <mergeCell ref="E190:F190"/>
    <mergeCell ref="G190:H190"/>
    <mergeCell ref="K190:L190"/>
    <mergeCell ref="N190:O190"/>
    <mergeCell ref="R190:S190"/>
    <mergeCell ref="P188:Q188"/>
    <mergeCell ref="R188:S188"/>
    <mergeCell ref="T188:U188"/>
    <mergeCell ref="A189:B189"/>
    <mergeCell ref="C189:D189"/>
    <mergeCell ref="E189:F189"/>
    <mergeCell ref="G189:H189"/>
    <mergeCell ref="K189:L189"/>
    <mergeCell ref="N189:O189"/>
    <mergeCell ref="T187:U187"/>
    <mergeCell ref="P189:Q189"/>
    <mergeCell ref="A188:B188"/>
    <mergeCell ref="C188:D188"/>
    <mergeCell ref="E188:F188"/>
    <mergeCell ref="G188:H188"/>
    <mergeCell ref="K188:L188"/>
    <mergeCell ref="N188:O188"/>
    <mergeCell ref="R186:S186"/>
    <mergeCell ref="T186:U186"/>
    <mergeCell ref="A187:B187"/>
    <mergeCell ref="C187:D187"/>
    <mergeCell ref="E187:F187"/>
    <mergeCell ref="G187:H187"/>
    <mergeCell ref="K187:L187"/>
    <mergeCell ref="N187:O187"/>
    <mergeCell ref="P187:Q187"/>
    <mergeCell ref="R187:S187"/>
    <mergeCell ref="P185:Q185"/>
    <mergeCell ref="R185:S185"/>
    <mergeCell ref="T185:U185"/>
    <mergeCell ref="A186:B186"/>
    <mergeCell ref="C186:D186"/>
    <mergeCell ref="E186:F186"/>
    <mergeCell ref="G186:H186"/>
    <mergeCell ref="K186:L186"/>
    <mergeCell ref="N186:O186"/>
    <mergeCell ref="P186:Q186"/>
    <mergeCell ref="A185:B185"/>
    <mergeCell ref="C185:D185"/>
    <mergeCell ref="E185:F185"/>
    <mergeCell ref="G185:H185"/>
    <mergeCell ref="K185:L185"/>
    <mergeCell ref="N185:O185"/>
    <mergeCell ref="T183:U183"/>
    <mergeCell ref="A184:B184"/>
    <mergeCell ref="C184:D184"/>
    <mergeCell ref="E184:F184"/>
    <mergeCell ref="G184:H184"/>
    <mergeCell ref="K184:L184"/>
    <mergeCell ref="N184:O184"/>
    <mergeCell ref="P184:Q184"/>
    <mergeCell ref="R184:S184"/>
    <mergeCell ref="T184:U184"/>
    <mergeCell ref="R182:S182"/>
    <mergeCell ref="T182:U182"/>
    <mergeCell ref="A183:B183"/>
    <mergeCell ref="C183:D183"/>
    <mergeCell ref="E183:F183"/>
    <mergeCell ref="G183:H183"/>
    <mergeCell ref="K183:L183"/>
    <mergeCell ref="N183:O183"/>
    <mergeCell ref="P183:Q183"/>
    <mergeCell ref="R183:S183"/>
    <mergeCell ref="P181:Q181"/>
    <mergeCell ref="R181:S181"/>
    <mergeCell ref="T181:U181"/>
    <mergeCell ref="A182:B182"/>
    <mergeCell ref="C182:D182"/>
    <mergeCell ref="E182:F182"/>
    <mergeCell ref="G182:H182"/>
    <mergeCell ref="K182:L182"/>
    <mergeCell ref="N182:O182"/>
    <mergeCell ref="P182:Q182"/>
    <mergeCell ref="A181:B181"/>
    <mergeCell ref="C181:D181"/>
    <mergeCell ref="E181:F181"/>
    <mergeCell ref="G181:H181"/>
    <mergeCell ref="K181:L181"/>
    <mergeCell ref="N181:O181"/>
    <mergeCell ref="T179:U179"/>
    <mergeCell ref="A180:B180"/>
    <mergeCell ref="C180:D180"/>
    <mergeCell ref="E180:F180"/>
    <mergeCell ref="G180:H180"/>
    <mergeCell ref="K180:L180"/>
    <mergeCell ref="N180:O180"/>
    <mergeCell ref="P180:Q180"/>
    <mergeCell ref="R180:S180"/>
    <mergeCell ref="T180:U180"/>
    <mergeCell ref="R178:S178"/>
    <mergeCell ref="T178:U178"/>
    <mergeCell ref="A179:B179"/>
    <mergeCell ref="C179:D179"/>
    <mergeCell ref="E179:F179"/>
    <mergeCell ref="G179:H179"/>
    <mergeCell ref="K179:L179"/>
    <mergeCell ref="N179:O179"/>
    <mergeCell ref="P179:Q179"/>
    <mergeCell ref="R179:S179"/>
    <mergeCell ref="P177:Q177"/>
    <mergeCell ref="R177:S177"/>
    <mergeCell ref="T177:U177"/>
    <mergeCell ref="A178:B178"/>
    <mergeCell ref="C178:D178"/>
    <mergeCell ref="E178:F178"/>
    <mergeCell ref="G178:H178"/>
    <mergeCell ref="K178:L178"/>
    <mergeCell ref="N178:O178"/>
    <mergeCell ref="P178:Q178"/>
    <mergeCell ref="A177:B177"/>
    <mergeCell ref="C177:D177"/>
    <mergeCell ref="E177:F177"/>
    <mergeCell ref="G177:H177"/>
    <mergeCell ref="K177:L177"/>
    <mergeCell ref="N177:O177"/>
    <mergeCell ref="T175:U175"/>
    <mergeCell ref="A176:B176"/>
    <mergeCell ref="C176:D176"/>
    <mergeCell ref="E176:F176"/>
    <mergeCell ref="G176:H176"/>
    <mergeCell ref="K176:L176"/>
    <mergeCell ref="N176:O176"/>
    <mergeCell ref="P176:Q176"/>
    <mergeCell ref="R176:S176"/>
    <mergeCell ref="T176:U176"/>
    <mergeCell ref="R174:S174"/>
    <mergeCell ref="T174:U174"/>
    <mergeCell ref="A175:B175"/>
    <mergeCell ref="C175:D175"/>
    <mergeCell ref="E175:F175"/>
    <mergeCell ref="G175:H175"/>
    <mergeCell ref="K175:L175"/>
    <mergeCell ref="N175:O175"/>
    <mergeCell ref="P175:Q175"/>
    <mergeCell ref="R175:S175"/>
    <mergeCell ref="P172:Q172"/>
    <mergeCell ref="R172:S172"/>
    <mergeCell ref="T172:U172"/>
    <mergeCell ref="A174:B174"/>
    <mergeCell ref="C174:D174"/>
    <mergeCell ref="E174:F174"/>
    <mergeCell ref="G174:H174"/>
    <mergeCell ref="K174:L174"/>
    <mergeCell ref="N174:O174"/>
    <mergeCell ref="P174:Q174"/>
    <mergeCell ref="A172:B172"/>
    <mergeCell ref="C172:D172"/>
    <mergeCell ref="E172:F172"/>
    <mergeCell ref="G172:H172"/>
    <mergeCell ref="K172:L172"/>
    <mergeCell ref="N172:O172"/>
    <mergeCell ref="T169:U169"/>
    <mergeCell ref="A171:B171"/>
    <mergeCell ref="C171:D171"/>
    <mergeCell ref="E171:F171"/>
    <mergeCell ref="G171:H171"/>
    <mergeCell ref="K171:L171"/>
    <mergeCell ref="N171:O171"/>
    <mergeCell ref="P171:Q171"/>
    <mergeCell ref="R171:S171"/>
    <mergeCell ref="T171:U171"/>
    <mergeCell ref="R168:S168"/>
    <mergeCell ref="T168:U168"/>
    <mergeCell ref="A169:B169"/>
    <mergeCell ref="C169:D169"/>
    <mergeCell ref="E169:F169"/>
    <mergeCell ref="G169:H169"/>
    <mergeCell ref="K169:L169"/>
    <mergeCell ref="N169:O169"/>
    <mergeCell ref="P169:Q169"/>
    <mergeCell ref="R169:S169"/>
    <mergeCell ref="P167:Q167"/>
    <mergeCell ref="R167:S167"/>
    <mergeCell ref="T167:U167"/>
    <mergeCell ref="A168:B168"/>
    <mergeCell ref="C168:D168"/>
    <mergeCell ref="E168:F168"/>
    <mergeCell ref="G168:H168"/>
    <mergeCell ref="K168:L168"/>
    <mergeCell ref="N168:O168"/>
    <mergeCell ref="P168:Q168"/>
    <mergeCell ref="A167:B167"/>
    <mergeCell ref="C167:D167"/>
    <mergeCell ref="E167:F167"/>
    <mergeCell ref="G167:H167"/>
    <mergeCell ref="K167:L167"/>
    <mergeCell ref="N167:O167"/>
    <mergeCell ref="T165:U165"/>
    <mergeCell ref="A166:B166"/>
    <mergeCell ref="C166:D166"/>
    <mergeCell ref="E166:F166"/>
    <mergeCell ref="G166:H166"/>
    <mergeCell ref="K166:L166"/>
    <mergeCell ref="N166:O166"/>
    <mergeCell ref="P166:Q166"/>
    <mergeCell ref="R166:S166"/>
    <mergeCell ref="T166:U166"/>
    <mergeCell ref="T164:U164"/>
    <mergeCell ref="A165:B165"/>
    <mergeCell ref="C165:D165"/>
    <mergeCell ref="E165:F165"/>
    <mergeCell ref="G165:H165"/>
    <mergeCell ref="K165:L165"/>
    <mergeCell ref="P164:Q164"/>
    <mergeCell ref="N165:O165"/>
    <mergeCell ref="P165:Q165"/>
    <mergeCell ref="R165:S165"/>
    <mergeCell ref="R164:S164"/>
    <mergeCell ref="C162:D162"/>
    <mergeCell ref="E162:F162"/>
    <mergeCell ref="G162:H162"/>
    <mergeCell ref="K162:L162"/>
    <mergeCell ref="N162:O162"/>
    <mergeCell ref="G164:H164"/>
    <mergeCell ref="K164:L164"/>
    <mergeCell ref="N164:O164"/>
    <mergeCell ref="N163:O163"/>
    <mergeCell ref="A164:B164"/>
    <mergeCell ref="C164:D164"/>
    <mergeCell ref="A161:B161"/>
    <mergeCell ref="C161:D161"/>
    <mergeCell ref="E161:F161"/>
    <mergeCell ref="G161:H161"/>
    <mergeCell ref="C163:D163"/>
    <mergeCell ref="E163:F163"/>
    <mergeCell ref="G163:H163"/>
    <mergeCell ref="R159:S159"/>
    <mergeCell ref="T159:U159"/>
    <mergeCell ref="A160:B160"/>
    <mergeCell ref="C160:D160"/>
    <mergeCell ref="E160:F160"/>
    <mergeCell ref="G160:H160"/>
    <mergeCell ref="K160:L160"/>
    <mergeCell ref="N160:O160"/>
    <mergeCell ref="P160:Q160"/>
    <mergeCell ref="R160:S160"/>
    <mergeCell ref="P158:Q158"/>
    <mergeCell ref="R158:S158"/>
    <mergeCell ref="T158:U158"/>
    <mergeCell ref="A159:B159"/>
    <mergeCell ref="C159:D159"/>
    <mergeCell ref="E159:F159"/>
    <mergeCell ref="G159:H159"/>
    <mergeCell ref="K159:L159"/>
    <mergeCell ref="N159:O159"/>
    <mergeCell ref="P159:Q159"/>
    <mergeCell ref="G158:H158"/>
    <mergeCell ref="K158:L158"/>
    <mergeCell ref="N158:O158"/>
    <mergeCell ref="T156:U156"/>
    <mergeCell ref="A157:B157"/>
    <mergeCell ref="C157:D157"/>
    <mergeCell ref="E157:F157"/>
    <mergeCell ref="G157:H157"/>
    <mergeCell ref="K157:L157"/>
    <mergeCell ref="N157:O157"/>
    <mergeCell ref="P157:Q157"/>
    <mergeCell ref="R157:S157"/>
    <mergeCell ref="T157:U157"/>
    <mergeCell ref="R155:S155"/>
    <mergeCell ref="T155:U155"/>
    <mergeCell ref="A156:B156"/>
    <mergeCell ref="C156:D156"/>
    <mergeCell ref="E156:F156"/>
    <mergeCell ref="G156:H156"/>
    <mergeCell ref="K156:L156"/>
    <mergeCell ref="N156:O156"/>
    <mergeCell ref="P156:Q156"/>
    <mergeCell ref="R156:S156"/>
    <mergeCell ref="P154:Q154"/>
    <mergeCell ref="R154:S154"/>
    <mergeCell ref="T154:U154"/>
    <mergeCell ref="P155:Q155"/>
    <mergeCell ref="A155:B155"/>
    <mergeCell ref="C155:D155"/>
    <mergeCell ref="E155:F155"/>
    <mergeCell ref="G155:H155"/>
    <mergeCell ref="K155:L155"/>
    <mergeCell ref="N155:O155"/>
    <mergeCell ref="A154:B154"/>
    <mergeCell ref="C154:D154"/>
    <mergeCell ref="E154:F154"/>
    <mergeCell ref="G154:H154"/>
    <mergeCell ref="K154:L154"/>
    <mergeCell ref="N154:O154"/>
    <mergeCell ref="R54:S54"/>
    <mergeCell ref="T54:U54"/>
    <mergeCell ref="A64:B64"/>
    <mergeCell ref="C64:D64"/>
    <mergeCell ref="E64:F64"/>
    <mergeCell ref="G64:H64"/>
    <mergeCell ref="K64:L64"/>
    <mergeCell ref="N64:O64"/>
    <mergeCell ref="P64:Q64"/>
    <mergeCell ref="R64:S64"/>
    <mergeCell ref="R41:S41"/>
    <mergeCell ref="T41:U41"/>
    <mergeCell ref="K41:L41"/>
    <mergeCell ref="A54:B54"/>
    <mergeCell ref="C54:D54"/>
    <mergeCell ref="E54:F54"/>
    <mergeCell ref="G54:H54"/>
    <mergeCell ref="K54:L54"/>
    <mergeCell ref="N54:O54"/>
    <mergeCell ref="P54:Q54"/>
    <mergeCell ref="P41:Q41"/>
    <mergeCell ref="P148:Q148"/>
    <mergeCell ref="R148:S148"/>
    <mergeCell ref="T148:U148"/>
    <mergeCell ref="T128:U128"/>
    <mergeCell ref="P128:Q128"/>
    <mergeCell ref="R128:S128"/>
    <mergeCell ref="T46:U46"/>
    <mergeCell ref="P49:Q49"/>
    <mergeCell ref="R49:S49"/>
    <mergeCell ref="A148:B148"/>
    <mergeCell ref="C148:D148"/>
    <mergeCell ref="E148:F148"/>
    <mergeCell ref="G148:H148"/>
    <mergeCell ref="K148:L148"/>
    <mergeCell ref="N148:O148"/>
    <mergeCell ref="R37:S37"/>
    <mergeCell ref="T37:U37"/>
    <mergeCell ref="A46:B46"/>
    <mergeCell ref="C46:D46"/>
    <mergeCell ref="E46:F46"/>
    <mergeCell ref="G46:H46"/>
    <mergeCell ref="K46:L46"/>
    <mergeCell ref="N46:O46"/>
    <mergeCell ref="P46:Q46"/>
    <mergeCell ref="R46:S46"/>
    <mergeCell ref="A128:B128"/>
    <mergeCell ref="C128:D128"/>
    <mergeCell ref="E128:F128"/>
    <mergeCell ref="G128:H128"/>
    <mergeCell ref="K128:L128"/>
    <mergeCell ref="N128:O128"/>
    <mergeCell ref="A49:B49"/>
    <mergeCell ref="C49:D49"/>
    <mergeCell ref="E49:F49"/>
    <mergeCell ref="G49:H49"/>
    <mergeCell ref="K49:L49"/>
    <mergeCell ref="N49:O49"/>
    <mergeCell ref="T49:U49"/>
    <mergeCell ref="A25:B25"/>
    <mergeCell ref="C25:D25"/>
    <mergeCell ref="E25:F25"/>
    <mergeCell ref="G25:H25"/>
    <mergeCell ref="K25:L25"/>
    <mergeCell ref="N25:O25"/>
    <mergeCell ref="P25:Q25"/>
    <mergeCell ref="R25:S25"/>
    <mergeCell ref="T25:U25"/>
    <mergeCell ref="A131:B131"/>
    <mergeCell ref="C131:D131"/>
    <mergeCell ref="E131:F131"/>
    <mergeCell ref="G131:H131"/>
    <mergeCell ref="K131:L131"/>
    <mergeCell ref="N131:O131"/>
    <mergeCell ref="P131:Q131"/>
    <mergeCell ref="R131:S131"/>
    <mergeCell ref="R153:S153"/>
    <mergeCell ref="T153:U153"/>
    <mergeCell ref="P152:Q152"/>
    <mergeCell ref="R152:S152"/>
    <mergeCell ref="T152:U152"/>
    <mergeCell ref="P153:Q153"/>
    <mergeCell ref="T150:U150"/>
    <mergeCell ref="P151:Q151"/>
    <mergeCell ref="R151:S151"/>
    <mergeCell ref="A153:B153"/>
    <mergeCell ref="C153:D153"/>
    <mergeCell ref="E153:F153"/>
    <mergeCell ref="G153:H153"/>
    <mergeCell ref="K153:L153"/>
    <mergeCell ref="N153:O153"/>
    <mergeCell ref="A152:B152"/>
    <mergeCell ref="A151:B151"/>
    <mergeCell ref="C151:D151"/>
    <mergeCell ref="T151:U151"/>
    <mergeCell ref="R149:S149"/>
    <mergeCell ref="T149:U149"/>
    <mergeCell ref="A150:B150"/>
    <mergeCell ref="C150:D150"/>
    <mergeCell ref="E150:F150"/>
    <mergeCell ref="G150:H150"/>
    <mergeCell ref="K150:L150"/>
    <mergeCell ref="N150:O150"/>
    <mergeCell ref="P150:Q150"/>
    <mergeCell ref="R150:S150"/>
    <mergeCell ref="P147:Q147"/>
    <mergeCell ref="R147:S147"/>
    <mergeCell ref="T147:U147"/>
    <mergeCell ref="A149:B149"/>
    <mergeCell ref="C149:D149"/>
    <mergeCell ref="E149:F149"/>
    <mergeCell ref="G149:H149"/>
    <mergeCell ref="K149:L149"/>
    <mergeCell ref="N149:O149"/>
    <mergeCell ref="P149:Q149"/>
    <mergeCell ref="N146:O146"/>
    <mergeCell ref="P146:Q146"/>
    <mergeCell ref="R146:S146"/>
    <mergeCell ref="T146:U146"/>
    <mergeCell ref="A147:B147"/>
    <mergeCell ref="C147:D147"/>
    <mergeCell ref="E147:F147"/>
    <mergeCell ref="G147:H147"/>
    <mergeCell ref="K147:L147"/>
    <mergeCell ref="T145:U145"/>
    <mergeCell ref="A146:B146"/>
    <mergeCell ref="C146:D146"/>
    <mergeCell ref="E146:F146"/>
    <mergeCell ref="G146:H146"/>
    <mergeCell ref="K146:L146"/>
    <mergeCell ref="A145:B145"/>
    <mergeCell ref="C145:D145"/>
    <mergeCell ref="K145:L145"/>
    <mergeCell ref="N145:O145"/>
    <mergeCell ref="E143:F143"/>
    <mergeCell ref="G143:H143"/>
    <mergeCell ref="N143:O143"/>
    <mergeCell ref="P143:Q143"/>
    <mergeCell ref="P145:Q145"/>
    <mergeCell ref="R145:S145"/>
    <mergeCell ref="R143:S143"/>
    <mergeCell ref="E145:F145"/>
    <mergeCell ref="G145:H145"/>
    <mergeCell ref="K143:L143"/>
    <mergeCell ref="T143:U143"/>
    <mergeCell ref="K144:L144"/>
    <mergeCell ref="N144:O144"/>
    <mergeCell ref="P144:Q144"/>
    <mergeCell ref="R144:S144"/>
    <mergeCell ref="T144:U144"/>
    <mergeCell ref="K141:L141"/>
    <mergeCell ref="N141:O141"/>
    <mergeCell ref="P141:Q141"/>
    <mergeCell ref="R141:S141"/>
    <mergeCell ref="T141:U141"/>
    <mergeCell ref="K142:L142"/>
    <mergeCell ref="N142:O142"/>
    <mergeCell ref="P142:Q142"/>
    <mergeCell ref="R142:S142"/>
    <mergeCell ref="T142:U142"/>
    <mergeCell ref="K138:L138"/>
    <mergeCell ref="N138:O138"/>
    <mergeCell ref="P138:Q138"/>
    <mergeCell ref="R138:S138"/>
    <mergeCell ref="T138:U138"/>
    <mergeCell ref="K140:L140"/>
    <mergeCell ref="N140:O140"/>
    <mergeCell ref="P140:Q140"/>
    <mergeCell ref="R140:S140"/>
    <mergeCell ref="T140:U140"/>
    <mergeCell ref="T127:U127"/>
    <mergeCell ref="A129:B129"/>
    <mergeCell ref="C129:D129"/>
    <mergeCell ref="E129:F129"/>
    <mergeCell ref="G129:H129"/>
    <mergeCell ref="A130:B130"/>
    <mergeCell ref="C130:D130"/>
    <mergeCell ref="E130:F130"/>
    <mergeCell ref="G130:H130"/>
    <mergeCell ref="K129:L129"/>
    <mergeCell ref="R126:S126"/>
    <mergeCell ref="T126:U126"/>
    <mergeCell ref="A127:B127"/>
    <mergeCell ref="C127:D127"/>
    <mergeCell ref="E127:F127"/>
    <mergeCell ref="G127:H127"/>
    <mergeCell ref="K127:L127"/>
    <mergeCell ref="N127:O127"/>
    <mergeCell ref="P127:Q127"/>
    <mergeCell ref="R127:S127"/>
    <mergeCell ref="P125:Q125"/>
    <mergeCell ref="R125:S125"/>
    <mergeCell ref="T125:U125"/>
    <mergeCell ref="A126:B126"/>
    <mergeCell ref="C126:D126"/>
    <mergeCell ref="E126:F126"/>
    <mergeCell ref="G126:H126"/>
    <mergeCell ref="K126:L126"/>
    <mergeCell ref="N126:O126"/>
    <mergeCell ref="P126:Q126"/>
    <mergeCell ref="A125:B125"/>
    <mergeCell ref="C125:D125"/>
    <mergeCell ref="E125:F125"/>
    <mergeCell ref="G125:H125"/>
    <mergeCell ref="K125:L125"/>
    <mergeCell ref="N125:O125"/>
    <mergeCell ref="T122:U122"/>
    <mergeCell ref="A123:B123"/>
    <mergeCell ref="C123:D123"/>
    <mergeCell ref="E123:F123"/>
    <mergeCell ref="G123:H123"/>
    <mergeCell ref="K123:L123"/>
    <mergeCell ref="N123:O123"/>
    <mergeCell ref="P123:Q123"/>
    <mergeCell ref="R123:S123"/>
    <mergeCell ref="T123:U123"/>
    <mergeCell ref="R121:S121"/>
    <mergeCell ref="T121:U121"/>
    <mergeCell ref="A122:B122"/>
    <mergeCell ref="C122:D122"/>
    <mergeCell ref="E122:F122"/>
    <mergeCell ref="G122:H122"/>
    <mergeCell ref="K122:L122"/>
    <mergeCell ref="N122:O122"/>
    <mergeCell ref="P122:Q122"/>
    <mergeCell ref="R122:S122"/>
    <mergeCell ref="P120:Q120"/>
    <mergeCell ref="R120:S120"/>
    <mergeCell ref="T120:U120"/>
    <mergeCell ref="A121:B121"/>
    <mergeCell ref="C121:D121"/>
    <mergeCell ref="E121:F121"/>
    <mergeCell ref="G121:H121"/>
    <mergeCell ref="K121:L121"/>
    <mergeCell ref="N121:O121"/>
    <mergeCell ref="P121:Q121"/>
    <mergeCell ref="A120:B120"/>
    <mergeCell ref="C120:D120"/>
    <mergeCell ref="E120:F120"/>
    <mergeCell ref="G120:H120"/>
    <mergeCell ref="K120:L120"/>
    <mergeCell ref="N120:O120"/>
    <mergeCell ref="T117:U117"/>
    <mergeCell ref="A119:B119"/>
    <mergeCell ref="C119:D119"/>
    <mergeCell ref="E119:F119"/>
    <mergeCell ref="G119:H119"/>
    <mergeCell ref="K119:L119"/>
    <mergeCell ref="N119:O119"/>
    <mergeCell ref="P119:Q119"/>
    <mergeCell ref="R119:S119"/>
    <mergeCell ref="T119:U119"/>
    <mergeCell ref="R116:S116"/>
    <mergeCell ref="T116:U116"/>
    <mergeCell ref="A117:B117"/>
    <mergeCell ref="C117:D117"/>
    <mergeCell ref="E117:F117"/>
    <mergeCell ref="G117:H117"/>
    <mergeCell ref="K117:L117"/>
    <mergeCell ref="N117:O117"/>
    <mergeCell ref="P117:Q117"/>
    <mergeCell ref="R117:S117"/>
    <mergeCell ref="P115:Q115"/>
    <mergeCell ref="R115:S115"/>
    <mergeCell ref="T115:U115"/>
    <mergeCell ref="A116:B116"/>
    <mergeCell ref="C116:D116"/>
    <mergeCell ref="E116:F116"/>
    <mergeCell ref="G116:H116"/>
    <mergeCell ref="K116:L116"/>
    <mergeCell ref="N116:O116"/>
    <mergeCell ref="P116:Q116"/>
    <mergeCell ref="A115:B115"/>
    <mergeCell ref="C115:D115"/>
    <mergeCell ref="E115:F115"/>
    <mergeCell ref="G115:H115"/>
    <mergeCell ref="K115:L115"/>
    <mergeCell ref="N115:O115"/>
    <mergeCell ref="A114:B114"/>
    <mergeCell ref="C114:D114"/>
    <mergeCell ref="E114:F114"/>
    <mergeCell ref="G114:H114"/>
    <mergeCell ref="K114:L114"/>
    <mergeCell ref="N114:O114"/>
    <mergeCell ref="P114:Q114"/>
    <mergeCell ref="R114:S114"/>
    <mergeCell ref="T114:U114"/>
    <mergeCell ref="P113:Q113"/>
    <mergeCell ref="R113:S113"/>
    <mergeCell ref="T113:U113"/>
    <mergeCell ref="A113:B113"/>
    <mergeCell ref="C113:D113"/>
    <mergeCell ref="E113:F113"/>
    <mergeCell ref="G113:H113"/>
    <mergeCell ref="K113:L113"/>
    <mergeCell ref="N113:O113"/>
    <mergeCell ref="T111:U111"/>
    <mergeCell ref="A112:B112"/>
    <mergeCell ref="C112:D112"/>
    <mergeCell ref="E112:F112"/>
    <mergeCell ref="G112:H112"/>
    <mergeCell ref="K112:L112"/>
    <mergeCell ref="N112:O112"/>
    <mergeCell ref="P112:Q112"/>
    <mergeCell ref="R112:S112"/>
    <mergeCell ref="T112:U112"/>
    <mergeCell ref="R110:S110"/>
    <mergeCell ref="T110:U110"/>
    <mergeCell ref="A111:B111"/>
    <mergeCell ref="C111:D111"/>
    <mergeCell ref="E111:F111"/>
    <mergeCell ref="G111:H111"/>
    <mergeCell ref="K111:L111"/>
    <mergeCell ref="N111:O111"/>
    <mergeCell ref="P111:Q111"/>
    <mergeCell ref="R111:S111"/>
    <mergeCell ref="P109:Q109"/>
    <mergeCell ref="R109:S109"/>
    <mergeCell ref="T109:U109"/>
    <mergeCell ref="A110:B110"/>
    <mergeCell ref="C110:D110"/>
    <mergeCell ref="E110:F110"/>
    <mergeCell ref="G110:H110"/>
    <mergeCell ref="K110:L110"/>
    <mergeCell ref="N110:O110"/>
    <mergeCell ref="P110:Q110"/>
    <mergeCell ref="A109:B109"/>
    <mergeCell ref="C109:D109"/>
    <mergeCell ref="E109:F109"/>
    <mergeCell ref="G109:H109"/>
    <mergeCell ref="K109:L109"/>
    <mergeCell ref="N109:O109"/>
    <mergeCell ref="T107:U107"/>
    <mergeCell ref="A108:B108"/>
    <mergeCell ref="C108:D108"/>
    <mergeCell ref="E108:F108"/>
    <mergeCell ref="G108:H108"/>
    <mergeCell ref="K108:L108"/>
    <mergeCell ref="N108:O108"/>
    <mergeCell ref="P108:Q108"/>
    <mergeCell ref="R108:S108"/>
    <mergeCell ref="T108:U108"/>
    <mergeCell ref="R106:S106"/>
    <mergeCell ref="T106:U106"/>
    <mergeCell ref="A107:B107"/>
    <mergeCell ref="C107:D107"/>
    <mergeCell ref="E107:F107"/>
    <mergeCell ref="G107:H107"/>
    <mergeCell ref="K107:L107"/>
    <mergeCell ref="N107:O107"/>
    <mergeCell ref="P107:Q107"/>
    <mergeCell ref="R107:S107"/>
    <mergeCell ref="P105:Q105"/>
    <mergeCell ref="R105:S105"/>
    <mergeCell ref="T105:U105"/>
    <mergeCell ref="A106:B106"/>
    <mergeCell ref="C106:D106"/>
    <mergeCell ref="E106:F106"/>
    <mergeCell ref="G106:H106"/>
    <mergeCell ref="K106:L106"/>
    <mergeCell ref="N106:O106"/>
    <mergeCell ref="P106:Q106"/>
    <mergeCell ref="A105:B105"/>
    <mergeCell ref="C105:D105"/>
    <mergeCell ref="E105:F105"/>
    <mergeCell ref="G105:H105"/>
    <mergeCell ref="K105:L105"/>
    <mergeCell ref="N105:O105"/>
    <mergeCell ref="T103:U103"/>
    <mergeCell ref="A104:B104"/>
    <mergeCell ref="C104:D104"/>
    <mergeCell ref="E104:F104"/>
    <mergeCell ref="G104:H104"/>
    <mergeCell ref="K104:L104"/>
    <mergeCell ref="N104:O104"/>
    <mergeCell ref="P104:Q104"/>
    <mergeCell ref="R104:S104"/>
    <mergeCell ref="T104:U104"/>
    <mergeCell ref="R102:S102"/>
    <mergeCell ref="T102:U102"/>
    <mergeCell ref="A103:B103"/>
    <mergeCell ref="C103:D103"/>
    <mergeCell ref="E103:F103"/>
    <mergeCell ref="G103:H103"/>
    <mergeCell ref="K103:L103"/>
    <mergeCell ref="N103:O103"/>
    <mergeCell ref="P103:Q103"/>
    <mergeCell ref="R103:S103"/>
    <mergeCell ref="P101:Q101"/>
    <mergeCell ref="R101:S101"/>
    <mergeCell ref="T101:U101"/>
    <mergeCell ref="A102:B102"/>
    <mergeCell ref="C102:D102"/>
    <mergeCell ref="E102:F102"/>
    <mergeCell ref="G102:H102"/>
    <mergeCell ref="K102:L102"/>
    <mergeCell ref="N102:O102"/>
    <mergeCell ref="P102:Q102"/>
    <mergeCell ref="A101:B101"/>
    <mergeCell ref="C101:D101"/>
    <mergeCell ref="E101:F101"/>
    <mergeCell ref="G101:H101"/>
    <mergeCell ref="K101:L101"/>
    <mergeCell ref="N101:O101"/>
    <mergeCell ref="T99:U99"/>
    <mergeCell ref="A100:B100"/>
    <mergeCell ref="C100:D100"/>
    <mergeCell ref="E100:F100"/>
    <mergeCell ref="G100:H100"/>
    <mergeCell ref="K100:L100"/>
    <mergeCell ref="N100:O100"/>
    <mergeCell ref="P100:Q100"/>
    <mergeCell ref="R100:S100"/>
    <mergeCell ref="T100:U100"/>
    <mergeCell ref="R98:S98"/>
    <mergeCell ref="T98:U98"/>
    <mergeCell ref="A99:B99"/>
    <mergeCell ref="C99:D99"/>
    <mergeCell ref="E99:F99"/>
    <mergeCell ref="G99:H99"/>
    <mergeCell ref="K99:L99"/>
    <mergeCell ref="N99:O99"/>
    <mergeCell ref="P99:Q99"/>
    <mergeCell ref="R99:S99"/>
    <mergeCell ref="P97:Q97"/>
    <mergeCell ref="R97:S97"/>
    <mergeCell ref="T97:U97"/>
    <mergeCell ref="A98:B98"/>
    <mergeCell ref="C98:D98"/>
    <mergeCell ref="E98:F98"/>
    <mergeCell ref="G98:H98"/>
    <mergeCell ref="K98:L98"/>
    <mergeCell ref="N98:O98"/>
    <mergeCell ref="P98:Q98"/>
    <mergeCell ref="A97:B97"/>
    <mergeCell ref="C97:D97"/>
    <mergeCell ref="E97:F97"/>
    <mergeCell ref="G97:H97"/>
    <mergeCell ref="K97:L97"/>
    <mergeCell ref="N97:O97"/>
    <mergeCell ref="A132:B132"/>
    <mergeCell ref="C132:D132"/>
    <mergeCell ref="E132:F132"/>
    <mergeCell ref="G132:H132"/>
    <mergeCell ref="A133:B133"/>
    <mergeCell ref="C133:D133"/>
    <mergeCell ref="E133:F133"/>
    <mergeCell ref="G133:H133"/>
    <mergeCell ref="A134:B134"/>
    <mergeCell ref="C134:D134"/>
    <mergeCell ref="E134:F134"/>
    <mergeCell ref="G134:H134"/>
    <mergeCell ref="A135:B135"/>
    <mergeCell ref="C135:D135"/>
    <mergeCell ref="E135:F135"/>
    <mergeCell ref="G135:H135"/>
    <mergeCell ref="A136:B136"/>
    <mergeCell ref="C136:D136"/>
    <mergeCell ref="E136:F136"/>
    <mergeCell ref="G136:H136"/>
    <mergeCell ref="A137:B137"/>
    <mergeCell ref="C137:D137"/>
    <mergeCell ref="E137:F137"/>
    <mergeCell ref="G137:H137"/>
    <mergeCell ref="E138:F138"/>
    <mergeCell ref="G138:H138"/>
    <mergeCell ref="A140:B140"/>
    <mergeCell ref="C140:D140"/>
    <mergeCell ref="E140:F140"/>
    <mergeCell ref="G140:H140"/>
    <mergeCell ref="C139:D139"/>
    <mergeCell ref="E139:F139"/>
    <mergeCell ref="A139:B139"/>
    <mergeCell ref="G139:H139"/>
    <mergeCell ref="K132:L132"/>
    <mergeCell ref="N132:O132"/>
    <mergeCell ref="P132:Q132"/>
    <mergeCell ref="R132:S132"/>
    <mergeCell ref="A141:B141"/>
    <mergeCell ref="C141:D141"/>
    <mergeCell ref="E141:F141"/>
    <mergeCell ref="G141:H141"/>
    <mergeCell ref="A138:B138"/>
    <mergeCell ref="C138:D138"/>
    <mergeCell ref="A144:B144"/>
    <mergeCell ref="C144:D144"/>
    <mergeCell ref="E144:F144"/>
    <mergeCell ref="G144:H144"/>
    <mergeCell ref="E142:F142"/>
    <mergeCell ref="G142:H142"/>
    <mergeCell ref="A143:B143"/>
    <mergeCell ref="C143:D143"/>
    <mergeCell ref="A142:B142"/>
    <mergeCell ref="C142:D142"/>
    <mergeCell ref="T132:U132"/>
    <mergeCell ref="N129:O129"/>
    <mergeCell ref="P129:Q129"/>
    <mergeCell ref="R129:S129"/>
    <mergeCell ref="T129:U129"/>
    <mergeCell ref="K130:L130"/>
    <mergeCell ref="N130:O130"/>
    <mergeCell ref="P130:Q130"/>
    <mergeCell ref="R130:S130"/>
    <mergeCell ref="T130:U130"/>
    <mergeCell ref="T95:U95"/>
    <mergeCell ref="A96:B96"/>
    <mergeCell ref="C96:D96"/>
    <mergeCell ref="E96:F96"/>
    <mergeCell ref="G96:H96"/>
    <mergeCell ref="K96:L96"/>
    <mergeCell ref="N96:O96"/>
    <mergeCell ref="P96:Q96"/>
    <mergeCell ref="R96:S96"/>
    <mergeCell ref="T96:U96"/>
    <mergeCell ref="R94:S94"/>
    <mergeCell ref="T94:U94"/>
    <mergeCell ref="A95:B95"/>
    <mergeCell ref="C95:D95"/>
    <mergeCell ref="E95:F95"/>
    <mergeCell ref="G95:H95"/>
    <mergeCell ref="K95:L95"/>
    <mergeCell ref="N95:O95"/>
    <mergeCell ref="P95:Q95"/>
    <mergeCell ref="R95:S95"/>
    <mergeCell ref="P93:Q93"/>
    <mergeCell ref="R93:S93"/>
    <mergeCell ref="T93:U93"/>
    <mergeCell ref="A94:B94"/>
    <mergeCell ref="C94:D94"/>
    <mergeCell ref="E94:F94"/>
    <mergeCell ref="G94:H94"/>
    <mergeCell ref="K94:L94"/>
    <mergeCell ref="N94:O94"/>
    <mergeCell ref="P94:Q94"/>
    <mergeCell ref="A93:B93"/>
    <mergeCell ref="C93:D93"/>
    <mergeCell ref="E93:F93"/>
    <mergeCell ref="G93:H93"/>
    <mergeCell ref="K93:L93"/>
    <mergeCell ref="N93:O93"/>
    <mergeCell ref="T91:U91"/>
    <mergeCell ref="A92:B92"/>
    <mergeCell ref="C92:D92"/>
    <mergeCell ref="E92:F92"/>
    <mergeCell ref="G92:H92"/>
    <mergeCell ref="K92:L92"/>
    <mergeCell ref="N92:O92"/>
    <mergeCell ref="P92:Q92"/>
    <mergeCell ref="R92:S92"/>
    <mergeCell ref="T92:U92"/>
    <mergeCell ref="R90:S90"/>
    <mergeCell ref="T90:U90"/>
    <mergeCell ref="A91:B91"/>
    <mergeCell ref="C91:D91"/>
    <mergeCell ref="E91:F91"/>
    <mergeCell ref="G91:H91"/>
    <mergeCell ref="K91:L91"/>
    <mergeCell ref="N91:O91"/>
    <mergeCell ref="P91:Q91"/>
    <mergeCell ref="R91:S91"/>
    <mergeCell ref="P89:Q89"/>
    <mergeCell ref="R89:S89"/>
    <mergeCell ref="T89:U89"/>
    <mergeCell ref="A90:B90"/>
    <mergeCell ref="C90:D90"/>
    <mergeCell ref="E90:F90"/>
    <mergeCell ref="G90:H90"/>
    <mergeCell ref="K90:L90"/>
    <mergeCell ref="N90:O90"/>
    <mergeCell ref="P90:Q90"/>
    <mergeCell ref="A89:B89"/>
    <mergeCell ref="C89:D89"/>
    <mergeCell ref="E89:F89"/>
    <mergeCell ref="G89:H89"/>
    <mergeCell ref="K89:L89"/>
    <mergeCell ref="N89:O89"/>
    <mergeCell ref="T87:U87"/>
    <mergeCell ref="A88:B88"/>
    <mergeCell ref="C88:D88"/>
    <mergeCell ref="E88:F88"/>
    <mergeCell ref="G88:H88"/>
    <mergeCell ref="K88:L88"/>
    <mergeCell ref="N88:O88"/>
    <mergeCell ref="P88:Q88"/>
    <mergeCell ref="R88:S88"/>
    <mergeCell ref="T88:U88"/>
    <mergeCell ref="A87:B87"/>
    <mergeCell ref="C87:D87"/>
    <mergeCell ref="E87:F87"/>
    <mergeCell ref="G87:H87"/>
    <mergeCell ref="K87:L87"/>
    <mergeCell ref="N87:O87"/>
    <mergeCell ref="P87:Q87"/>
    <mergeCell ref="R87:S87"/>
    <mergeCell ref="T85:U85"/>
    <mergeCell ref="A86:B86"/>
    <mergeCell ref="C86:D86"/>
    <mergeCell ref="E86:F86"/>
    <mergeCell ref="G86:H86"/>
    <mergeCell ref="K86:L86"/>
    <mergeCell ref="N86:O86"/>
    <mergeCell ref="P86:Q86"/>
    <mergeCell ref="R86:S86"/>
    <mergeCell ref="T86:U86"/>
    <mergeCell ref="R84:S84"/>
    <mergeCell ref="T84:U84"/>
    <mergeCell ref="A85:B85"/>
    <mergeCell ref="C85:D85"/>
    <mergeCell ref="E85:F85"/>
    <mergeCell ref="G85:H85"/>
    <mergeCell ref="K85:L85"/>
    <mergeCell ref="N85:O85"/>
    <mergeCell ref="P85:Q85"/>
    <mergeCell ref="R85:S85"/>
    <mergeCell ref="P83:Q83"/>
    <mergeCell ref="R83:S83"/>
    <mergeCell ref="T83:U83"/>
    <mergeCell ref="A84:B84"/>
    <mergeCell ref="C84:D84"/>
    <mergeCell ref="E84:F84"/>
    <mergeCell ref="G84:H84"/>
    <mergeCell ref="K84:L84"/>
    <mergeCell ref="N84:O84"/>
    <mergeCell ref="P84:Q84"/>
    <mergeCell ref="A83:B83"/>
    <mergeCell ref="C83:D83"/>
    <mergeCell ref="E83:F83"/>
    <mergeCell ref="G83:H83"/>
    <mergeCell ref="K83:L83"/>
    <mergeCell ref="N83:O83"/>
    <mergeCell ref="T81:U81"/>
    <mergeCell ref="A82:B82"/>
    <mergeCell ref="C82:D82"/>
    <mergeCell ref="E82:F82"/>
    <mergeCell ref="G82:H82"/>
    <mergeCell ref="K82:L82"/>
    <mergeCell ref="N82:O82"/>
    <mergeCell ref="P82:Q82"/>
    <mergeCell ref="R82:S82"/>
    <mergeCell ref="T82:U82"/>
    <mergeCell ref="R80:S80"/>
    <mergeCell ref="T80:U80"/>
    <mergeCell ref="A81:B81"/>
    <mergeCell ref="C81:D81"/>
    <mergeCell ref="E81:F81"/>
    <mergeCell ref="G81:H81"/>
    <mergeCell ref="K81:L81"/>
    <mergeCell ref="N81:O81"/>
    <mergeCell ref="P81:Q81"/>
    <mergeCell ref="R81:S81"/>
    <mergeCell ref="P79:Q79"/>
    <mergeCell ref="R79:S79"/>
    <mergeCell ref="T79:U79"/>
    <mergeCell ref="A80:B80"/>
    <mergeCell ref="C80:D80"/>
    <mergeCell ref="E80:F80"/>
    <mergeCell ref="G80:H80"/>
    <mergeCell ref="K80:L80"/>
    <mergeCell ref="N80:O80"/>
    <mergeCell ref="P80:Q80"/>
    <mergeCell ref="A79:B79"/>
    <mergeCell ref="C79:D79"/>
    <mergeCell ref="E79:F79"/>
    <mergeCell ref="G79:H79"/>
    <mergeCell ref="K79:L79"/>
    <mergeCell ref="N79:O79"/>
    <mergeCell ref="T77:U77"/>
    <mergeCell ref="A78:B78"/>
    <mergeCell ref="C78:D78"/>
    <mergeCell ref="E78:F78"/>
    <mergeCell ref="G78:H78"/>
    <mergeCell ref="K78:L78"/>
    <mergeCell ref="N78:O78"/>
    <mergeCell ref="P78:Q78"/>
    <mergeCell ref="R78:S78"/>
    <mergeCell ref="T78:U78"/>
    <mergeCell ref="R76:S76"/>
    <mergeCell ref="T76:U76"/>
    <mergeCell ref="A77:B77"/>
    <mergeCell ref="C77:D77"/>
    <mergeCell ref="E77:F77"/>
    <mergeCell ref="G77:H77"/>
    <mergeCell ref="K77:L77"/>
    <mergeCell ref="N77:O77"/>
    <mergeCell ref="P77:Q77"/>
    <mergeCell ref="R77:S77"/>
    <mergeCell ref="P75:Q75"/>
    <mergeCell ref="R75:S75"/>
    <mergeCell ref="T75:U75"/>
    <mergeCell ref="A76:B76"/>
    <mergeCell ref="C76:D76"/>
    <mergeCell ref="E76:F76"/>
    <mergeCell ref="G76:H76"/>
    <mergeCell ref="K76:L76"/>
    <mergeCell ref="N76:O76"/>
    <mergeCell ref="P76:Q76"/>
    <mergeCell ref="A75:B75"/>
    <mergeCell ref="C75:D75"/>
    <mergeCell ref="E75:F75"/>
    <mergeCell ref="G75:H75"/>
    <mergeCell ref="K75:L75"/>
    <mergeCell ref="N75:O75"/>
    <mergeCell ref="T73:U73"/>
    <mergeCell ref="A74:B74"/>
    <mergeCell ref="C74:D74"/>
    <mergeCell ref="E74:F74"/>
    <mergeCell ref="G74:H74"/>
    <mergeCell ref="K74:L74"/>
    <mergeCell ref="N74:O74"/>
    <mergeCell ref="P74:Q74"/>
    <mergeCell ref="R74:S74"/>
    <mergeCell ref="T74:U74"/>
    <mergeCell ref="R72:S72"/>
    <mergeCell ref="T72:U72"/>
    <mergeCell ref="A73:B73"/>
    <mergeCell ref="C73:D73"/>
    <mergeCell ref="E73:F73"/>
    <mergeCell ref="G73:H73"/>
    <mergeCell ref="K73:L73"/>
    <mergeCell ref="N73:O73"/>
    <mergeCell ref="P73:Q73"/>
    <mergeCell ref="R73:S73"/>
    <mergeCell ref="P71:Q71"/>
    <mergeCell ref="R71:S71"/>
    <mergeCell ref="T71:U71"/>
    <mergeCell ref="A72:B72"/>
    <mergeCell ref="C72:D72"/>
    <mergeCell ref="E72:F72"/>
    <mergeCell ref="G72:H72"/>
    <mergeCell ref="K72:L72"/>
    <mergeCell ref="N72:O72"/>
    <mergeCell ref="P72:Q72"/>
    <mergeCell ref="A71:B71"/>
    <mergeCell ref="C71:D71"/>
    <mergeCell ref="E71:F71"/>
    <mergeCell ref="G71:H71"/>
    <mergeCell ref="K71:L71"/>
    <mergeCell ref="N71:O71"/>
    <mergeCell ref="T69:U69"/>
    <mergeCell ref="A70:B70"/>
    <mergeCell ref="C70:D70"/>
    <mergeCell ref="E70:F70"/>
    <mergeCell ref="G70:H70"/>
    <mergeCell ref="K70:L70"/>
    <mergeCell ref="N70:O70"/>
    <mergeCell ref="P70:Q70"/>
    <mergeCell ref="R70:S70"/>
    <mergeCell ref="T70:U70"/>
    <mergeCell ref="R68:S68"/>
    <mergeCell ref="T68:U68"/>
    <mergeCell ref="A69:B69"/>
    <mergeCell ref="C69:D69"/>
    <mergeCell ref="E69:F69"/>
    <mergeCell ref="G69:H69"/>
    <mergeCell ref="K69:L69"/>
    <mergeCell ref="N69:O69"/>
    <mergeCell ref="P69:Q69"/>
    <mergeCell ref="R69:S69"/>
    <mergeCell ref="P67:Q67"/>
    <mergeCell ref="R67:S67"/>
    <mergeCell ref="T67:U67"/>
    <mergeCell ref="A68:B68"/>
    <mergeCell ref="C68:D68"/>
    <mergeCell ref="E68:F68"/>
    <mergeCell ref="G68:H68"/>
    <mergeCell ref="K68:L68"/>
    <mergeCell ref="N68:O68"/>
    <mergeCell ref="P68:Q68"/>
    <mergeCell ref="A67:B67"/>
    <mergeCell ref="C67:D67"/>
    <mergeCell ref="E67:F67"/>
    <mergeCell ref="G67:H67"/>
    <mergeCell ref="K67:L67"/>
    <mergeCell ref="N67:O67"/>
    <mergeCell ref="A66:B66"/>
    <mergeCell ref="C66:D66"/>
    <mergeCell ref="E66:F66"/>
    <mergeCell ref="G66:H66"/>
    <mergeCell ref="K66:L66"/>
    <mergeCell ref="N66:O66"/>
    <mergeCell ref="R65:S65"/>
    <mergeCell ref="C65:D65"/>
    <mergeCell ref="E65:F65"/>
    <mergeCell ref="G65:H65"/>
    <mergeCell ref="K65:L65"/>
    <mergeCell ref="N65:O65"/>
    <mergeCell ref="A65:B65"/>
    <mergeCell ref="P66:Q66"/>
    <mergeCell ref="R66:S66"/>
    <mergeCell ref="T66:U66"/>
    <mergeCell ref="P62:Q62"/>
    <mergeCell ref="R62:S62"/>
    <mergeCell ref="T62:U62"/>
    <mergeCell ref="P63:Q63"/>
    <mergeCell ref="P65:Q65"/>
    <mergeCell ref="T64:U64"/>
    <mergeCell ref="N62:O62"/>
    <mergeCell ref="T65:U65"/>
    <mergeCell ref="A63:B63"/>
    <mergeCell ref="C63:D63"/>
    <mergeCell ref="E63:F63"/>
    <mergeCell ref="G63:H63"/>
    <mergeCell ref="K63:L63"/>
    <mergeCell ref="N63:O63"/>
    <mergeCell ref="R63:S63"/>
    <mergeCell ref="T63:U63"/>
    <mergeCell ref="K134:L134"/>
    <mergeCell ref="N134:O134"/>
    <mergeCell ref="P134:Q134"/>
    <mergeCell ref="R134:S134"/>
    <mergeCell ref="T134:U134"/>
    <mergeCell ref="A62:B62"/>
    <mergeCell ref="C62:D62"/>
    <mergeCell ref="E62:F62"/>
    <mergeCell ref="G62:H62"/>
    <mergeCell ref="K62:L62"/>
    <mergeCell ref="K136:L136"/>
    <mergeCell ref="N136:O136"/>
    <mergeCell ref="P136:Q136"/>
    <mergeCell ref="R136:S136"/>
    <mergeCell ref="T136:U136"/>
    <mergeCell ref="K133:L133"/>
    <mergeCell ref="N133:O133"/>
    <mergeCell ref="P133:Q133"/>
    <mergeCell ref="R133:S133"/>
    <mergeCell ref="T133:U133"/>
    <mergeCell ref="K137:L137"/>
    <mergeCell ref="N137:O137"/>
    <mergeCell ref="P137:Q137"/>
    <mergeCell ref="R137:S137"/>
    <mergeCell ref="T137:U137"/>
    <mergeCell ref="K135:L135"/>
    <mergeCell ref="N135:O135"/>
    <mergeCell ref="P135:Q135"/>
    <mergeCell ref="R135:S135"/>
    <mergeCell ref="T135:U135"/>
    <mergeCell ref="T60:U60"/>
    <mergeCell ref="A61:B61"/>
    <mergeCell ref="C61:D61"/>
    <mergeCell ref="E61:F61"/>
    <mergeCell ref="G61:H61"/>
    <mergeCell ref="K61:L61"/>
    <mergeCell ref="N61:O61"/>
    <mergeCell ref="P61:Q61"/>
    <mergeCell ref="R61:S61"/>
    <mergeCell ref="T61:U61"/>
    <mergeCell ref="R59:S59"/>
    <mergeCell ref="T59:U59"/>
    <mergeCell ref="A60:B60"/>
    <mergeCell ref="C60:D60"/>
    <mergeCell ref="E60:F60"/>
    <mergeCell ref="G60:H60"/>
    <mergeCell ref="K60:L60"/>
    <mergeCell ref="N60:O60"/>
    <mergeCell ref="P60:Q60"/>
    <mergeCell ref="R60:S60"/>
    <mergeCell ref="P58:Q58"/>
    <mergeCell ref="R58:S58"/>
    <mergeCell ref="T58:U58"/>
    <mergeCell ref="A59:B59"/>
    <mergeCell ref="C59:D59"/>
    <mergeCell ref="E59:F59"/>
    <mergeCell ref="G59:H59"/>
    <mergeCell ref="K59:L59"/>
    <mergeCell ref="N59:O59"/>
    <mergeCell ref="P59:Q59"/>
    <mergeCell ref="A58:B58"/>
    <mergeCell ref="C58:D58"/>
    <mergeCell ref="E58:F58"/>
    <mergeCell ref="G58:H58"/>
    <mergeCell ref="K58:L58"/>
    <mergeCell ref="N58:O58"/>
    <mergeCell ref="T55:U55"/>
    <mergeCell ref="A56:B56"/>
    <mergeCell ref="C56:D56"/>
    <mergeCell ref="E56:F56"/>
    <mergeCell ref="G56:H56"/>
    <mergeCell ref="N56:O56"/>
    <mergeCell ref="P56:Q56"/>
    <mergeCell ref="R56:S56"/>
    <mergeCell ref="T56:U56"/>
    <mergeCell ref="R53:S53"/>
    <mergeCell ref="T53:U53"/>
    <mergeCell ref="A55:B55"/>
    <mergeCell ref="C55:D55"/>
    <mergeCell ref="E55:F55"/>
    <mergeCell ref="G55:H55"/>
    <mergeCell ref="K55:L55"/>
    <mergeCell ref="N55:O55"/>
    <mergeCell ref="P55:Q55"/>
    <mergeCell ref="R55:S55"/>
    <mergeCell ref="P52:Q52"/>
    <mergeCell ref="R52:S52"/>
    <mergeCell ref="T52:U52"/>
    <mergeCell ref="A53:B53"/>
    <mergeCell ref="C53:D53"/>
    <mergeCell ref="E53:F53"/>
    <mergeCell ref="G53:H53"/>
    <mergeCell ref="K53:L53"/>
    <mergeCell ref="N53:O53"/>
    <mergeCell ref="P53:Q53"/>
    <mergeCell ref="A52:B52"/>
    <mergeCell ref="C52:D52"/>
    <mergeCell ref="E52:F52"/>
    <mergeCell ref="G52:H52"/>
    <mergeCell ref="K52:L52"/>
    <mergeCell ref="N52:O52"/>
    <mergeCell ref="T50:U50"/>
    <mergeCell ref="A51:B51"/>
    <mergeCell ref="C51:D51"/>
    <mergeCell ref="E51:F51"/>
    <mergeCell ref="G51:H51"/>
    <mergeCell ref="K51:L51"/>
    <mergeCell ref="N51:O51"/>
    <mergeCell ref="P51:Q51"/>
    <mergeCell ref="R51:S51"/>
    <mergeCell ref="T51:U51"/>
    <mergeCell ref="R48:S48"/>
    <mergeCell ref="T48:U48"/>
    <mergeCell ref="A50:B50"/>
    <mergeCell ref="C50:D50"/>
    <mergeCell ref="E50:F50"/>
    <mergeCell ref="G50:H50"/>
    <mergeCell ref="K50:L50"/>
    <mergeCell ref="N50:O50"/>
    <mergeCell ref="P50:Q50"/>
    <mergeCell ref="R50:S50"/>
    <mergeCell ref="P47:Q47"/>
    <mergeCell ref="R47:S47"/>
    <mergeCell ref="T47:U47"/>
    <mergeCell ref="A48:B48"/>
    <mergeCell ref="C48:D48"/>
    <mergeCell ref="E48:F48"/>
    <mergeCell ref="G48:H48"/>
    <mergeCell ref="K48:L48"/>
    <mergeCell ref="N48:O48"/>
    <mergeCell ref="P48:Q48"/>
    <mergeCell ref="A47:B47"/>
    <mergeCell ref="C47:D47"/>
    <mergeCell ref="E47:F47"/>
    <mergeCell ref="G47:H47"/>
    <mergeCell ref="K47:L47"/>
    <mergeCell ref="N47:O47"/>
    <mergeCell ref="T44:U44"/>
    <mergeCell ref="A45:B45"/>
    <mergeCell ref="C45:D45"/>
    <mergeCell ref="E45:F45"/>
    <mergeCell ref="G45:H45"/>
    <mergeCell ref="K45:L45"/>
    <mergeCell ref="N45:O45"/>
    <mergeCell ref="P45:Q45"/>
    <mergeCell ref="R45:S45"/>
    <mergeCell ref="T45:U45"/>
    <mergeCell ref="R42:S42"/>
    <mergeCell ref="T42:U42"/>
    <mergeCell ref="A44:B44"/>
    <mergeCell ref="C44:D44"/>
    <mergeCell ref="E44:F44"/>
    <mergeCell ref="G44:H44"/>
    <mergeCell ref="K44:L44"/>
    <mergeCell ref="N44:O44"/>
    <mergeCell ref="P44:Q44"/>
    <mergeCell ref="R44:S44"/>
    <mergeCell ref="P40:Q40"/>
    <mergeCell ref="R40:S40"/>
    <mergeCell ref="T40:U40"/>
    <mergeCell ref="A42:B42"/>
    <mergeCell ref="C42:D42"/>
    <mergeCell ref="E42:F42"/>
    <mergeCell ref="G42:H42"/>
    <mergeCell ref="K42:L42"/>
    <mergeCell ref="N42:O42"/>
    <mergeCell ref="P42:Q42"/>
    <mergeCell ref="A40:B40"/>
    <mergeCell ref="C40:D40"/>
    <mergeCell ref="E40:F40"/>
    <mergeCell ref="G40:H40"/>
    <mergeCell ref="K40:L40"/>
    <mergeCell ref="N40:O40"/>
    <mergeCell ref="T36:U36"/>
    <mergeCell ref="A38:B38"/>
    <mergeCell ref="C38:D38"/>
    <mergeCell ref="E38:F38"/>
    <mergeCell ref="G38:H38"/>
    <mergeCell ref="K38:L38"/>
    <mergeCell ref="N38:O38"/>
    <mergeCell ref="P38:Q38"/>
    <mergeCell ref="R38:S38"/>
    <mergeCell ref="T38:U38"/>
    <mergeCell ref="R35:S35"/>
    <mergeCell ref="T35:U35"/>
    <mergeCell ref="A36:B36"/>
    <mergeCell ref="C36:D36"/>
    <mergeCell ref="E36:F36"/>
    <mergeCell ref="G36:H36"/>
    <mergeCell ref="K36:L36"/>
    <mergeCell ref="N36:O36"/>
    <mergeCell ref="P36:Q36"/>
    <mergeCell ref="R36:S36"/>
    <mergeCell ref="P34:Q34"/>
    <mergeCell ref="R34:S34"/>
    <mergeCell ref="T34:U34"/>
    <mergeCell ref="A35:B35"/>
    <mergeCell ref="C35:D35"/>
    <mergeCell ref="E35:F35"/>
    <mergeCell ref="G35:H35"/>
    <mergeCell ref="K35:L35"/>
    <mergeCell ref="N35:O35"/>
    <mergeCell ref="P35:Q35"/>
    <mergeCell ref="A34:B34"/>
    <mergeCell ref="C34:D34"/>
    <mergeCell ref="E34:F34"/>
    <mergeCell ref="G34:H34"/>
    <mergeCell ref="K34:L34"/>
    <mergeCell ref="N34:O34"/>
    <mergeCell ref="T32:U32"/>
    <mergeCell ref="A33:B33"/>
    <mergeCell ref="C33:D33"/>
    <mergeCell ref="E33:F33"/>
    <mergeCell ref="G33:H33"/>
    <mergeCell ref="K33:L33"/>
    <mergeCell ref="N33:O33"/>
    <mergeCell ref="P33:Q33"/>
    <mergeCell ref="R33:S33"/>
    <mergeCell ref="T33:U33"/>
    <mergeCell ref="R31:S31"/>
    <mergeCell ref="T31:U31"/>
    <mergeCell ref="A32:B32"/>
    <mergeCell ref="C32:D32"/>
    <mergeCell ref="E32:F32"/>
    <mergeCell ref="G32:H32"/>
    <mergeCell ref="K32:L32"/>
    <mergeCell ref="N32:O32"/>
    <mergeCell ref="P32:Q32"/>
    <mergeCell ref="R32:S32"/>
    <mergeCell ref="P30:Q30"/>
    <mergeCell ref="R30:S30"/>
    <mergeCell ref="T30:U30"/>
    <mergeCell ref="A31:B31"/>
    <mergeCell ref="C31:D31"/>
    <mergeCell ref="E31:F31"/>
    <mergeCell ref="G31:H31"/>
    <mergeCell ref="K31:L31"/>
    <mergeCell ref="N31:O31"/>
    <mergeCell ref="P31:Q31"/>
    <mergeCell ref="A30:B30"/>
    <mergeCell ref="C30:D30"/>
    <mergeCell ref="E30:F30"/>
    <mergeCell ref="G30:H30"/>
    <mergeCell ref="K30:L30"/>
    <mergeCell ref="N30:O30"/>
    <mergeCell ref="T28:U28"/>
    <mergeCell ref="A29:B29"/>
    <mergeCell ref="C29:D29"/>
    <mergeCell ref="E29:F29"/>
    <mergeCell ref="G29:H29"/>
    <mergeCell ref="K29:L29"/>
    <mergeCell ref="N29:O29"/>
    <mergeCell ref="P29:Q29"/>
    <mergeCell ref="R29:S29"/>
    <mergeCell ref="T29:U29"/>
    <mergeCell ref="R27:S27"/>
    <mergeCell ref="T27:U27"/>
    <mergeCell ref="A28:B28"/>
    <mergeCell ref="C28:D28"/>
    <mergeCell ref="E28:F28"/>
    <mergeCell ref="G28:H28"/>
    <mergeCell ref="K28:L28"/>
    <mergeCell ref="N28:O28"/>
    <mergeCell ref="P28:Q28"/>
    <mergeCell ref="R28:S28"/>
    <mergeCell ref="P26:Q26"/>
    <mergeCell ref="R26:S26"/>
    <mergeCell ref="T26:U26"/>
    <mergeCell ref="A27:B27"/>
    <mergeCell ref="C27:D27"/>
    <mergeCell ref="E27:F27"/>
    <mergeCell ref="G27:H27"/>
    <mergeCell ref="K27:L27"/>
    <mergeCell ref="N27:O27"/>
    <mergeCell ref="P27:Q27"/>
    <mergeCell ref="A26:B26"/>
    <mergeCell ref="C26:D26"/>
    <mergeCell ref="E26:F26"/>
    <mergeCell ref="G26:H26"/>
    <mergeCell ref="K26:L26"/>
    <mergeCell ref="N26:O26"/>
    <mergeCell ref="T23:U23"/>
    <mergeCell ref="A24:B24"/>
    <mergeCell ref="C24:D24"/>
    <mergeCell ref="E24:F24"/>
    <mergeCell ref="G24:H24"/>
    <mergeCell ref="K24:L24"/>
    <mergeCell ref="N24:O24"/>
    <mergeCell ref="P24:Q24"/>
    <mergeCell ref="R24:S24"/>
    <mergeCell ref="T24:U24"/>
    <mergeCell ref="R22:S22"/>
    <mergeCell ref="T22:U22"/>
    <mergeCell ref="A23:B23"/>
    <mergeCell ref="C23:D23"/>
    <mergeCell ref="E23:F23"/>
    <mergeCell ref="G23:H23"/>
    <mergeCell ref="K23:L23"/>
    <mergeCell ref="N23:O23"/>
    <mergeCell ref="P23:Q23"/>
    <mergeCell ref="R23:S23"/>
    <mergeCell ref="P21:Q21"/>
    <mergeCell ref="R21:S21"/>
    <mergeCell ref="T21:U21"/>
    <mergeCell ref="A22:B22"/>
    <mergeCell ref="C22:D22"/>
    <mergeCell ref="E22:F22"/>
    <mergeCell ref="G22:H22"/>
    <mergeCell ref="K22:L22"/>
    <mergeCell ref="N22:O22"/>
    <mergeCell ref="P22:Q22"/>
    <mergeCell ref="A21:B21"/>
    <mergeCell ref="C21:D21"/>
    <mergeCell ref="E21:F21"/>
    <mergeCell ref="G21:H21"/>
    <mergeCell ref="K21:L21"/>
    <mergeCell ref="N21:O21"/>
    <mergeCell ref="T19:U19"/>
    <mergeCell ref="A20:B20"/>
    <mergeCell ref="C20:D20"/>
    <mergeCell ref="E20:F20"/>
    <mergeCell ref="G20:H20"/>
    <mergeCell ref="K20:L20"/>
    <mergeCell ref="N20:O20"/>
    <mergeCell ref="P20:Q20"/>
    <mergeCell ref="R20:S20"/>
    <mergeCell ref="T20:U20"/>
    <mergeCell ref="T9:T18"/>
    <mergeCell ref="U9:U18"/>
    <mergeCell ref="A19:B19"/>
    <mergeCell ref="C19:D19"/>
    <mergeCell ref="E19:F19"/>
    <mergeCell ref="G19:H19"/>
    <mergeCell ref="K19:L19"/>
    <mergeCell ref="N19:O19"/>
    <mergeCell ref="P19:Q19"/>
    <mergeCell ref="R19:S19"/>
    <mergeCell ref="N9:N18"/>
    <mergeCell ref="O9:O18"/>
    <mergeCell ref="P9:P18"/>
    <mergeCell ref="Q9:Q18"/>
    <mergeCell ref="R9:R18"/>
    <mergeCell ref="S9:S18"/>
    <mergeCell ref="H9:H18"/>
    <mergeCell ref="I9:I18"/>
    <mergeCell ref="J9:J18"/>
    <mergeCell ref="K9:K18"/>
    <mergeCell ref="L9:L18"/>
    <mergeCell ref="M9:M18"/>
    <mergeCell ref="M7:U8"/>
    <mergeCell ref="V7:V18"/>
    <mergeCell ref="J8:L8"/>
    <mergeCell ref="A9:A18"/>
    <mergeCell ref="B9:B18"/>
    <mergeCell ref="C9:C18"/>
    <mergeCell ref="D9:D18"/>
    <mergeCell ref="E9:E18"/>
    <mergeCell ref="F9:F18"/>
    <mergeCell ref="G9:G18"/>
    <mergeCell ref="A6:V6"/>
    <mergeCell ref="A7:I8"/>
    <mergeCell ref="A1:V3"/>
    <mergeCell ref="A4:B5"/>
    <mergeCell ref="C4:D5"/>
    <mergeCell ref="E4:J5"/>
    <mergeCell ref="K4:S5"/>
    <mergeCell ref="T4:U5"/>
    <mergeCell ref="V4:V5"/>
    <mergeCell ref="J7:L7"/>
  </mergeCells>
  <printOptions/>
  <pageMargins left="0.75" right="0.75" top="1" bottom="1" header="0.5" footer="0.5"/>
  <pageSetup horizontalDpi="600" verticalDpi="600" orientation="landscape" paperSize="17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J239"/>
  <sheetViews>
    <sheetView zoomScale="80" zoomScaleNormal="80" zoomScalePageLayoutView="0" workbookViewId="0" topLeftCell="A1">
      <pane ySplit="18" topLeftCell="A148" activePane="bottomLeft" state="frozen"/>
      <selection pane="topLeft" activeCell="G122" sqref="G122:H122"/>
      <selection pane="bottomLeft" activeCell="A171" sqref="A171:IV171"/>
    </sheetView>
  </sheetViews>
  <sheetFormatPr defaultColWidth="9.140625" defaultRowHeight="12.75"/>
  <cols>
    <col min="1" max="2" width="5.28125" style="0" customWidth="1"/>
    <col min="3" max="4" width="4.28125" style="0" customWidth="1"/>
    <col min="5" max="6" width="5.28125" style="0" customWidth="1"/>
    <col min="7" max="8" width="4.28125" style="0" customWidth="1"/>
    <col min="9" max="9" width="8.7109375" style="0" customWidth="1"/>
    <col min="10" max="10" width="13.7109375" style="0" customWidth="1"/>
    <col min="11" max="12" width="4.28125" style="0" customWidth="1"/>
    <col min="13" max="13" width="8.7109375" style="0" customWidth="1"/>
    <col min="14" max="15" width="4.28125" style="0" customWidth="1"/>
    <col min="16" max="17" width="5.28125" style="0" customWidth="1"/>
    <col min="18" max="19" width="4.28125" style="0" customWidth="1"/>
    <col min="20" max="21" width="5.28125" style="0" customWidth="1"/>
    <col min="22" max="22" width="11.7109375" style="0" customWidth="1"/>
    <col min="24" max="24" width="0" style="0" hidden="1" customWidth="1"/>
    <col min="26" max="26" width="19.7109375" style="0" customWidth="1"/>
    <col min="29" max="29" width="7.7109375" style="0" customWidth="1"/>
    <col min="30" max="30" width="13.57421875" style="46" customWidth="1"/>
  </cols>
  <sheetData>
    <row r="1" spans="1:22" ht="12.75" customHeight="1">
      <c r="A1" s="254" t="s">
        <v>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305"/>
    </row>
    <row r="2" spans="1:22" ht="12.75" customHeight="1">
      <c r="A2" s="257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306"/>
    </row>
    <row r="3" spans="1:29" ht="12.75" customHeight="1" thickBot="1">
      <c r="A3" s="257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306"/>
      <c r="Z3" s="19"/>
      <c r="AA3" s="14"/>
      <c r="AB3" s="15" t="s">
        <v>17</v>
      </c>
      <c r="AC3" s="16"/>
    </row>
    <row r="4" spans="1:29" ht="12.75" customHeight="1">
      <c r="A4" s="307"/>
      <c r="B4" s="308"/>
      <c r="C4" s="310"/>
      <c r="D4" s="311"/>
      <c r="E4" s="312"/>
      <c r="F4" s="313"/>
      <c r="G4" s="313"/>
      <c r="H4" s="313"/>
      <c r="I4" s="313"/>
      <c r="J4" s="313"/>
      <c r="K4" s="312"/>
      <c r="L4" s="313"/>
      <c r="M4" s="313"/>
      <c r="N4" s="313"/>
      <c r="O4" s="313"/>
      <c r="P4" s="313"/>
      <c r="Q4" s="313"/>
      <c r="R4" s="313"/>
      <c r="S4" s="313"/>
      <c r="T4" s="315"/>
      <c r="U4" s="262"/>
      <c r="V4" s="316"/>
      <c r="Z4" s="13"/>
      <c r="AA4" s="17"/>
      <c r="AB4" s="15"/>
      <c r="AC4" s="15"/>
    </row>
    <row r="5" spans="1:29" ht="12.75" customHeight="1" thickBot="1">
      <c r="A5" s="309"/>
      <c r="B5" s="308"/>
      <c r="C5" s="310"/>
      <c r="D5" s="311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5"/>
      <c r="U5" s="262"/>
      <c r="V5" s="316"/>
      <c r="Z5" s="20"/>
      <c r="AA5" s="17"/>
      <c r="AB5" s="15" t="s">
        <v>18</v>
      </c>
      <c r="AC5" s="15"/>
    </row>
    <row r="6" spans="1:29" ht="12.75" customHeight="1" thickBot="1">
      <c r="A6" s="299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1"/>
      <c r="Z6" s="13"/>
      <c r="AA6" s="17"/>
      <c r="AB6" s="15"/>
      <c r="AC6" s="15"/>
    </row>
    <row r="7" spans="1:29" ht="12.75" customHeight="1">
      <c r="A7" s="302" t="s">
        <v>2</v>
      </c>
      <c r="B7" s="303"/>
      <c r="C7" s="303"/>
      <c r="D7" s="303"/>
      <c r="E7" s="303"/>
      <c r="F7" s="303"/>
      <c r="G7" s="303"/>
      <c r="H7" s="303"/>
      <c r="I7" s="298"/>
      <c r="J7" s="317" t="s">
        <v>3</v>
      </c>
      <c r="K7" s="318"/>
      <c r="L7" s="319"/>
      <c r="M7" s="297" t="s">
        <v>5</v>
      </c>
      <c r="N7" s="303"/>
      <c r="O7" s="303"/>
      <c r="P7" s="303"/>
      <c r="Q7" s="303"/>
      <c r="R7" s="303"/>
      <c r="S7" s="303"/>
      <c r="T7" s="303"/>
      <c r="U7" s="298"/>
      <c r="V7" s="320" t="s">
        <v>0</v>
      </c>
      <c r="Z7" s="21"/>
      <c r="AA7" s="17"/>
      <c r="AB7" s="15" t="s">
        <v>19</v>
      </c>
      <c r="AC7" s="15"/>
    </row>
    <row r="8" spans="1:29" ht="12.75" customHeight="1" thickBot="1">
      <c r="A8" s="304"/>
      <c r="B8" s="235"/>
      <c r="C8" s="235"/>
      <c r="D8" s="235"/>
      <c r="E8" s="235"/>
      <c r="F8" s="235"/>
      <c r="G8" s="235"/>
      <c r="H8" s="235"/>
      <c r="I8" s="236"/>
      <c r="J8" s="234" t="s">
        <v>4</v>
      </c>
      <c r="K8" s="235"/>
      <c r="L8" s="236"/>
      <c r="M8" s="237"/>
      <c r="N8" s="238"/>
      <c r="O8" s="238"/>
      <c r="P8" s="238"/>
      <c r="Q8" s="238"/>
      <c r="R8" s="238"/>
      <c r="S8" s="238"/>
      <c r="T8" s="238"/>
      <c r="U8" s="239"/>
      <c r="V8" s="321"/>
      <c r="Z8" s="13"/>
      <c r="AA8" s="17"/>
      <c r="AB8" s="15"/>
      <c r="AC8" s="15"/>
    </row>
    <row r="9" spans="1:29" ht="12.75" customHeight="1">
      <c r="A9" s="323" t="s">
        <v>6</v>
      </c>
      <c r="B9" s="216" t="s">
        <v>7</v>
      </c>
      <c r="C9" s="323" t="s">
        <v>8</v>
      </c>
      <c r="D9" s="216" t="s">
        <v>9</v>
      </c>
      <c r="E9" s="323" t="s">
        <v>7</v>
      </c>
      <c r="F9" s="216" t="s">
        <v>10</v>
      </c>
      <c r="G9" s="323" t="s">
        <v>11</v>
      </c>
      <c r="H9" s="216" t="s">
        <v>12</v>
      </c>
      <c r="I9" s="219" t="s">
        <v>13</v>
      </c>
      <c r="J9" s="219" t="s">
        <v>14</v>
      </c>
      <c r="K9" s="222" t="s">
        <v>15</v>
      </c>
      <c r="L9" s="216" t="s">
        <v>16</v>
      </c>
      <c r="M9" s="219" t="s">
        <v>13</v>
      </c>
      <c r="N9" s="225" t="s">
        <v>11</v>
      </c>
      <c r="O9" s="216" t="s">
        <v>12</v>
      </c>
      <c r="P9" s="225" t="s">
        <v>7</v>
      </c>
      <c r="Q9" s="216" t="s">
        <v>10</v>
      </c>
      <c r="R9" s="225" t="s">
        <v>8</v>
      </c>
      <c r="S9" s="216" t="s">
        <v>9</v>
      </c>
      <c r="T9" s="225" t="s">
        <v>6</v>
      </c>
      <c r="U9" s="216" t="s">
        <v>7</v>
      </c>
      <c r="V9" s="321"/>
      <c r="Z9" s="55"/>
      <c r="AA9" s="17"/>
      <c r="AB9" s="15" t="s">
        <v>20</v>
      </c>
      <c r="AC9" s="15"/>
    </row>
    <row r="10" spans="1:22" ht="12.75" customHeight="1">
      <c r="A10" s="324"/>
      <c r="B10" s="217"/>
      <c r="C10" s="324"/>
      <c r="D10" s="217"/>
      <c r="E10" s="324"/>
      <c r="F10" s="217"/>
      <c r="G10" s="324"/>
      <c r="H10" s="217"/>
      <c r="I10" s="220"/>
      <c r="J10" s="220"/>
      <c r="K10" s="223"/>
      <c r="L10" s="217"/>
      <c r="M10" s="220"/>
      <c r="N10" s="226"/>
      <c r="O10" s="217"/>
      <c r="P10" s="226"/>
      <c r="Q10" s="217"/>
      <c r="R10" s="226"/>
      <c r="S10" s="217"/>
      <c r="T10" s="226"/>
      <c r="U10" s="217"/>
      <c r="V10" s="321"/>
    </row>
    <row r="11" spans="1:28" ht="12.75" customHeight="1">
      <c r="A11" s="324"/>
      <c r="B11" s="217"/>
      <c r="C11" s="324"/>
      <c r="D11" s="217"/>
      <c r="E11" s="324"/>
      <c r="F11" s="217"/>
      <c r="G11" s="324"/>
      <c r="H11" s="217"/>
      <c r="I11" s="220"/>
      <c r="J11" s="220"/>
      <c r="K11" s="223"/>
      <c r="L11" s="217"/>
      <c r="M11" s="220"/>
      <c r="N11" s="226"/>
      <c r="O11" s="217"/>
      <c r="P11" s="226"/>
      <c r="Q11" s="217"/>
      <c r="R11" s="226"/>
      <c r="S11" s="217"/>
      <c r="T11" s="226"/>
      <c r="U11" s="217"/>
      <c r="V11" s="321"/>
      <c r="Z11" s="185"/>
      <c r="AB11" t="s">
        <v>108</v>
      </c>
    </row>
    <row r="12" spans="1:22" ht="12.75" customHeight="1">
      <c r="A12" s="324"/>
      <c r="B12" s="217"/>
      <c r="C12" s="324"/>
      <c r="D12" s="217"/>
      <c r="E12" s="324"/>
      <c r="F12" s="217"/>
      <c r="G12" s="324"/>
      <c r="H12" s="217"/>
      <c r="I12" s="220"/>
      <c r="J12" s="220"/>
      <c r="K12" s="223"/>
      <c r="L12" s="217"/>
      <c r="M12" s="220"/>
      <c r="N12" s="226"/>
      <c r="O12" s="217"/>
      <c r="P12" s="226"/>
      <c r="Q12" s="217"/>
      <c r="R12" s="226"/>
      <c r="S12" s="217"/>
      <c r="T12" s="226"/>
      <c r="U12" s="217"/>
      <c r="V12" s="321"/>
    </row>
    <row r="13" spans="1:22" ht="12.75" customHeight="1">
      <c r="A13" s="324"/>
      <c r="B13" s="217"/>
      <c r="C13" s="324"/>
      <c r="D13" s="217"/>
      <c r="E13" s="324"/>
      <c r="F13" s="217"/>
      <c r="G13" s="324"/>
      <c r="H13" s="217"/>
      <c r="I13" s="220"/>
      <c r="J13" s="220"/>
      <c r="K13" s="223"/>
      <c r="L13" s="217"/>
      <c r="M13" s="220"/>
      <c r="N13" s="226"/>
      <c r="O13" s="217"/>
      <c r="P13" s="226"/>
      <c r="Q13" s="217"/>
      <c r="R13" s="226"/>
      <c r="S13" s="217"/>
      <c r="T13" s="226"/>
      <c r="U13" s="217"/>
      <c r="V13" s="321"/>
    </row>
    <row r="14" spans="1:22" ht="12.75" customHeight="1">
      <c r="A14" s="324"/>
      <c r="B14" s="217"/>
      <c r="C14" s="324"/>
      <c r="D14" s="217"/>
      <c r="E14" s="324"/>
      <c r="F14" s="217"/>
      <c r="G14" s="324"/>
      <c r="H14" s="217"/>
      <c r="I14" s="220"/>
      <c r="J14" s="220"/>
      <c r="K14" s="223"/>
      <c r="L14" s="217"/>
      <c r="M14" s="220"/>
      <c r="N14" s="226"/>
      <c r="O14" s="217"/>
      <c r="P14" s="226"/>
      <c r="Q14" s="217"/>
      <c r="R14" s="226"/>
      <c r="S14" s="217"/>
      <c r="T14" s="226"/>
      <c r="U14" s="217"/>
      <c r="V14" s="321"/>
    </row>
    <row r="15" spans="1:22" ht="12.75" customHeight="1">
      <c r="A15" s="324"/>
      <c r="B15" s="217"/>
      <c r="C15" s="324"/>
      <c r="D15" s="217"/>
      <c r="E15" s="324"/>
      <c r="F15" s="217"/>
      <c r="G15" s="324"/>
      <c r="H15" s="217"/>
      <c r="I15" s="220"/>
      <c r="J15" s="220"/>
      <c r="K15" s="223"/>
      <c r="L15" s="217"/>
      <c r="M15" s="220"/>
      <c r="N15" s="226"/>
      <c r="O15" s="217"/>
      <c r="P15" s="226"/>
      <c r="Q15" s="217"/>
      <c r="R15" s="226"/>
      <c r="S15" s="217"/>
      <c r="T15" s="226"/>
      <c r="U15" s="217"/>
      <c r="V15" s="321"/>
    </row>
    <row r="16" spans="1:22" ht="12.75" customHeight="1">
      <c r="A16" s="324"/>
      <c r="B16" s="217"/>
      <c r="C16" s="324"/>
      <c r="D16" s="217"/>
      <c r="E16" s="324"/>
      <c r="F16" s="217"/>
      <c r="G16" s="324"/>
      <c r="H16" s="217"/>
      <c r="I16" s="220"/>
      <c r="J16" s="220"/>
      <c r="K16" s="223"/>
      <c r="L16" s="217"/>
      <c r="M16" s="220"/>
      <c r="N16" s="226"/>
      <c r="O16" s="217"/>
      <c r="P16" s="226"/>
      <c r="Q16" s="217"/>
      <c r="R16" s="226"/>
      <c r="S16" s="217"/>
      <c r="T16" s="226"/>
      <c r="U16" s="217"/>
      <c r="V16" s="321"/>
    </row>
    <row r="17" spans="1:22" ht="12.75" customHeight="1">
      <c r="A17" s="324"/>
      <c r="B17" s="217"/>
      <c r="C17" s="324"/>
      <c r="D17" s="217"/>
      <c r="E17" s="324"/>
      <c r="F17" s="217"/>
      <c r="G17" s="324"/>
      <c r="H17" s="217"/>
      <c r="I17" s="220"/>
      <c r="J17" s="220"/>
      <c r="K17" s="223"/>
      <c r="L17" s="217"/>
      <c r="M17" s="220"/>
      <c r="N17" s="226"/>
      <c r="O17" s="217"/>
      <c r="P17" s="226"/>
      <c r="Q17" s="217"/>
      <c r="R17" s="226"/>
      <c r="S17" s="217"/>
      <c r="T17" s="226"/>
      <c r="U17" s="217"/>
      <c r="V17" s="321"/>
    </row>
    <row r="18" spans="1:22" ht="12.75" customHeight="1" thickBot="1">
      <c r="A18" s="325"/>
      <c r="B18" s="218"/>
      <c r="C18" s="325"/>
      <c r="D18" s="218"/>
      <c r="E18" s="325"/>
      <c r="F18" s="218"/>
      <c r="G18" s="325"/>
      <c r="H18" s="218"/>
      <c r="I18" s="221"/>
      <c r="J18" s="221"/>
      <c r="K18" s="224"/>
      <c r="L18" s="218"/>
      <c r="M18" s="221"/>
      <c r="N18" s="227"/>
      <c r="O18" s="218"/>
      <c r="P18" s="227"/>
      <c r="Q18" s="218"/>
      <c r="R18" s="227"/>
      <c r="S18" s="218"/>
      <c r="T18" s="227"/>
      <c r="U18" s="218"/>
      <c r="V18" s="322"/>
    </row>
    <row r="19" spans="1:22" ht="12.75" customHeight="1">
      <c r="A19" s="326"/>
      <c r="B19" s="327"/>
      <c r="C19" s="328"/>
      <c r="D19" s="327"/>
      <c r="E19" s="328"/>
      <c r="F19" s="327"/>
      <c r="G19" s="341"/>
      <c r="H19" s="292"/>
      <c r="I19" s="36"/>
      <c r="J19" s="57"/>
      <c r="K19" s="328"/>
      <c r="L19" s="327"/>
      <c r="M19" s="36"/>
      <c r="N19" s="328"/>
      <c r="O19" s="327"/>
      <c r="P19" s="328"/>
      <c r="Q19" s="327"/>
      <c r="R19" s="328"/>
      <c r="S19" s="327"/>
      <c r="T19" s="328"/>
      <c r="U19" s="327"/>
      <c r="V19" s="36"/>
    </row>
    <row r="20" spans="1:32" s="7" customFormat="1" ht="12.75" customHeight="1">
      <c r="A20" s="346"/>
      <c r="B20" s="347"/>
      <c r="C20" s="348"/>
      <c r="D20" s="347"/>
      <c r="E20" s="349"/>
      <c r="F20" s="350"/>
      <c r="G20" s="351"/>
      <c r="H20" s="352"/>
      <c r="I20" s="72"/>
      <c r="J20" s="88"/>
      <c r="K20" s="355"/>
      <c r="L20" s="356"/>
      <c r="M20" s="75"/>
      <c r="N20" s="354"/>
      <c r="O20" s="347"/>
      <c r="P20" s="354"/>
      <c r="Q20" s="347"/>
      <c r="R20" s="354"/>
      <c r="S20" s="347"/>
      <c r="T20" s="354"/>
      <c r="U20" s="347"/>
      <c r="V20" s="75"/>
      <c r="W20" s="76"/>
      <c r="Y20" s="43"/>
      <c r="Z20" s="28"/>
      <c r="AA20" s="25"/>
      <c r="AB20" s="29"/>
      <c r="AC20" s="24"/>
      <c r="AD20" s="47"/>
      <c r="AE20" s="25"/>
      <c r="AF20" s="24"/>
    </row>
    <row r="21" spans="1:32" s="7" customFormat="1" ht="12.75" customHeight="1">
      <c r="A21" s="331">
        <f>E21+K21</f>
        <v>784.79</v>
      </c>
      <c r="B21" s="207"/>
      <c r="C21" s="336" t="s">
        <v>57</v>
      </c>
      <c r="D21" s="337"/>
      <c r="E21" s="333">
        <f>G21*I21</f>
        <v>0.48</v>
      </c>
      <c r="F21" s="211"/>
      <c r="G21" s="338">
        <f aca="true" t="shared" si="0" ref="G21:G26">0.04+((0.051-0.04)/($J$26-$J$21))*($J21-$J$21)</f>
        <v>0.04</v>
      </c>
      <c r="H21" s="200"/>
      <c r="I21" s="41">
        <v>12</v>
      </c>
      <c r="J21" s="182">
        <v>77983.45</v>
      </c>
      <c r="K21" s="362">
        <f>Z22</f>
        <v>784.31</v>
      </c>
      <c r="L21" s="363"/>
      <c r="M21" s="39"/>
      <c r="N21" s="341"/>
      <c r="O21" s="292"/>
      <c r="P21" s="285"/>
      <c r="Q21" s="286"/>
      <c r="R21" s="342"/>
      <c r="S21" s="343"/>
      <c r="T21" s="344"/>
      <c r="U21" s="345"/>
      <c r="V21" s="56" t="s">
        <v>31</v>
      </c>
      <c r="W21" s="76"/>
      <c r="Y21" s="43"/>
      <c r="Z21" s="28">
        <v>77983.45</v>
      </c>
      <c r="AA21" s="25" t="s">
        <v>21</v>
      </c>
      <c r="AB21" s="29"/>
      <c r="AC21" s="24"/>
      <c r="AD21" s="47"/>
      <c r="AE21" s="25"/>
      <c r="AF21" s="24"/>
    </row>
    <row r="22" spans="1:32" s="7" customFormat="1" ht="12.75" customHeight="1">
      <c r="A22" s="331">
        <f aca="true" t="shared" si="1" ref="A22:A93">E22+K22</f>
        <v>784.8305932828846</v>
      </c>
      <c r="B22" s="207"/>
      <c r="C22" s="336" t="s">
        <v>57</v>
      </c>
      <c r="D22" s="337"/>
      <c r="E22" s="333">
        <f aca="true" t="shared" si="2" ref="E22:E87">G22*I22</f>
        <v>0.507816682884639</v>
      </c>
      <c r="F22" s="211"/>
      <c r="G22" s="338">
        <f t="shared" si="0"/>
        <v>0.041968320899556946</v>
      </c>
      <c r="H22" s="200"/>
      <c r="I22" s="41">
        <v>12.1</v>
      </c>
      <c r="J22" s="34">
        <v>78000</v>
      </c>
      <c r="K22" s="334">
        <f aca="true" t="shared" si="3" ref="K22:K27">$Z$22+($AD$22*($J22-$Z$21))</f>
        <v>784.3227766</v>
      </c>
      <c r="L22" s="335"/>
      <c r="M22" s="39"/>
      <c r="N22" s="341"/>
      <c r="O22" s="292"/>
      <c r="P22" s="285"/>
      <c r="Q22" s="286"/>
      <c r="R22" s="342"/>
      <c r="S22" s="343"/>
      <c r="T22" s="344"/>
      <c r="U22" s="345"/>
      <c r="V22" s="40"/>
      <c r="W22" s="76"/>
      <c r="Y22" s="43"/>
      <c r="Z22" s="53">
        <v>784.31</v>
      </c>
      <c r="AA22" s="25" t="s">
        <v>23</v>
      </c>
      <c r="AB22" s="29"/>
      <c r="AC22" s="24"/>
      <c r="AD22" s="70">
        <v>0.000772</v>
      </c>
      <c r="AE22" s="25" t="s">
        <v>22</v>
      </c>
      <c r="AF22" s="24"/>
    </row>
    <row r="23" spans="1:32" s="7" customFormat="1" ht="12.75" customHeight="1">
      <c r="A23" s="331">
        <f t="shared" si="1"/>
        <v>784.890364306779</v>
      </c>
      <c r="B23" s="207"/>
      <c r="C23" s="336" t="s">
        <v>57</v>
      </c>
      <c r="D23" s="337"/>
      <c r="E23" s="333">
        <f t="shared" si="2"/>
        <v>0.548287706779112</v>
      </c>
      <c r="F23" s="211"/>
      <c r="G23" s="338">
        <f t="shared" si="0"/>
        <v>0.04494161530976328</v>
      </c>
      <c r="H23" s="200"/>
      <c r="I23" s="41">
        <v>12.2</v>
      </c>
      <c r="J23" s="34">
        <f>J22+25</f>
        <v>78025</v>
      </c>
      <c r="K23" s="334">
        <f t="shared" si="3"/>
        <v>784.3420765999999</v>
      </c>
      <c r="L23" s="335"/>
      <c r="M23" s="39"/>
      <c r="N23" s="341"/>
      <c r="O23" s="292"/>
      <c r="P23" s="285"/>
      <c r="Q23" s="286"/>
      <c r="R23" s="342"/>
      <c r="S23" s="343"/>
      <c r="T23" s="344"/>
      <c r="U23" s="345"/>
      <c r="V23" s="40"/>
      <c r="W23" s="76"/>
      <c r="Y23" s="43"/>
      <c r="Z23" s="53"/>
      <c r="AA23" s="25"/>
      <c r="AB23" s="29"/>
      <c r="AC23" s="24"/>
      <c r="AD23" s="70"/>
      <c r="AE23" s="25"/>
      <c r="AF23" s="24"/>
    </row>
    <row r="24" spans="1:32" s="7" customFormat="1" ht="12.75" customHeight="1">
      <c r="A24" s="331">
        <f t="shared" si="1"/>
        <v>784.9603129714995</v>
      </c>
      <c r="B24" s="207"/>
      <c r="C24" s="336" t="s">
        <v>57</v>
      </c>
      <c r="D24" s="337"/>
      <c r="E24" s="333">
        <f t="shared" si="2"/>
        <v>0.5989363714996203</v>
      </c>
      <c r="F24" s="211"/>
      <c r="G24" s="338">
        <f t="shared" si="0"/>
        <v>0.047914909719969624</v>
      </c>
      <c r="H24" s="200"/>
      <c r="I24" s="41">
        <v>12.5</v>
      </c>
      <c r="J24" s="34">
        <f aca="true" t="shared" si="4" ref="J24:J95">J23+25</f>
        <v>78050</v>
      </c>
      <c r="K24" s="334">
        <f t="shared" si="3"/>
        <v>784.3613766</v>
      </c>
      <c r="L24" s="335"/>
      <c r="M24" s="39"/>
      <c r="N24" s="341"/>
      <c r="O24" s="292"/>
      <c r="P24" s="285"/>
      <c r="Q24" s="286"/>
      <c r="R24" s="342"/>
      <c r="S24" s="343"/>
      <c r="T24" s="344"/>
      <c r="U24" s="345"/>
      <c r="V24" s="40"/>
      <c r="W24" s="76"/>
      <c r="Y24" s="43"/>
      <c r="Z24" s="28">
        <v>78100</v>
      </c>
      <c r="AA24" s="25" t="s">
        <v>21</v>
      </c>
      <c r="AB24" s="29"/>
      <c r="AC24" s="24"/>
      <c r="AD24" s="70"/>
      <c r="AE24" s="25"/>
      <c r="AF24" s="24"/>
    </row>
    <row r="25" spans="1:32" s="7" customFormat="1" ht="12.75" customHeight="1">
      <c r="A25" s="331">
        <f t="shared" si="1"/>
        <v>785.0320456128661</v>
      </c>
      <c r="B25" s="207"/>
      <c r="C25" s="336" t="s">
        <v>57</v>
      </c>
      <c r="D25" s="337"/>
      <c r="E25" s="333">
        <f t="shared" si="2"/>
        <v>0.6513690128662524</v>
      </c>
      <c r="F25" s="211"/>
      <c r="G25" s="338">
        <f t="shared" si="0"/>
        <v>0.05088820413017596</v>
      </c>
      <c r="H25" s="200"/>
      <c r="I25" s="41">
        <v>12.8</v>
      </c>
      <c r="J25" s="34">
        <f t="shared" si="4"/>
        <v>78075</v>
      </c>
      <c r="K25" s="334">
        <f t="shared" si="3"/>
        <v>784.3806765999999</v>
      </c>
      <c r="L25" s="335"/>
      <c r="M25" s="39"/>
      <c r="N25" s="341"/>
      <c r="O25" s="292"/>
      <c r="P25" s="285"/>
      <c r="Q25" s="286"/>
      <c r="R25" s="205"/>
      <c r="S25" s="202"/>
      <c r="T25" s="344"/>
      <c r="U25" s="345"/>
      <c r="V25" s="40"/>
      <c r="W25" s="76"/>
      <c r="Y25" s="43"/>
      <c r="Z25" s="53">
        <v>784.4</v>
      </c>
      <c r="AA25" s="25" t="s">
        <v>23</v>
      </c>
      <c r="AB25" s="29"/>
      <c r="AC25" s="24"/>
      <c r="AD25" s="70">
        <v>0.0011</v>
      </c>
      <c r="AE25" s="25" t="s">
        <v>22</v>
      </c>
      <c r="AF25" s="24"/>
    </row>
    <row r="26" spans="1:32" s="7" customFormat="1" ht="12.75" customHeight="1">
      <c r="A26" s="331">
        <f>E26+K26</f>
        <v>785.0403222799999</v>
      </c>
      <c r="B26" s="207"/>
      <c r="C26" s="336" t="s">
        <v>57</v>
      </c>
      <c r="D26" s="337"/>
      <c r="E26" s="333">
        <f t="shared" si="2"/>
        <v>0.65892</v>
      </c>
      <c r="F26" s="211"/>
      <c r="G26" s="338">
        <f t="shared" si="0"/>
        <v>0.051</v>
      </c>
      <c r="H26" s="200"/>
      <c r="I26" s="41">
        <v>12.92</v>
      </c>
      <c r="J26" s="186">
        <v>78075.94</v>
      </c>
      <c r="K26" s="334">
        <f t="shared" si="3"/>
        <v>784.38140228</v>
      </c>
      <c r="L26" s="335"/>
      <c r="M26" s="39"/>
      <c r="N26" s="341"/>
      <c r="O26" s="292"/>
      <c r="P26" s="285"/>
      <c r="Q26" s="286"/>
      <c r="R26" s="205"/>
      <c r="S26" s="202"/>
      <c r="T26" s="344"/>
      <c r="U26" s="345"/>
      <c r="V26" s="183" t="s">
        <v>82</v>
      </c>
      <c r="W26" s="76"/>
      <c r="Y26" s="43"/>
      <c r="Z26" s="53"/>
      <c r="AA26" s="25"/>
      <c r="AB26" s="29"/>
      <c r="AC26" s="24"/>
      <c r="AD26" s="70"/>
      <c r="AE26" s="25"/>
      <c r="AF26" s="24"/>
    </row>
    <row r="27" spans="1:32" s="7" customFormat="1" ht="12.75" customHeight="1">
      <c r="A27" s="331">
        <f t="shared" si="1"/>
        <v>785.0884765999999</v>
      </c>
      <c r="B27" s="207"/>
      <c r="C27" s="332"/>
      <c r="D27" s="207"/>
      <c r="E27" s="333">
        <f t="shared" si="2"/>
        <v>0.6885</v>
      </c>
      <c r="F27" s="211"/>
      <c r="G27" s="333">
        <v>0.051</v>
      </c>
      <c r="H27" s="211"/>
      <c r="I27" s="41">
        <v>13.5</v>
      </c>
      <c r="J27" s="184">
        <f>J25+25</f>
        <v>78100</v>
      </c>
      <c r="K27" s="362">
        <f t="shared" si="3"/>
        <v>784.3999766</v>
      </c>
      <c r="L27" s="363"/>
      <c r="M27" s="39"/>
      <c r="N27" s="341"/>
      <c r="O27" s="292"/>
      <c r="P27" s="285"/>
      <c r="Q27" s="286"/>
      <c r="R27" s="205"/>
      <c r="S27" s="202"/>
      <c r="T27" s="344"/>
      <c r="U27" s="345"/>
      <c r="V27" s="40"/>
      <c r="W27" s="76"/>
      <c r="Y27" s="43"/>
      <c r="Z27" s="28">
        <v>78200</v>
      </c>
      <c r="AA27" s="25" t="s">
        <v>21</v>
      </c>
      <c r="AB27" s="29"/>
      <c r="AC27" s="24"/>
      <c r="AD27" s="70"/>
      <c r="AE27" s="25"/>
      <c r="AF27" s="24"/>
    </row>
    <row r="28" spans="1:32" s="7" customFormat="1" ht="12.75" customHeight="1">
      <c r="A28" s="331">
        <f t="shared" si="1"/>
        <v>785.14864</v>
      </c>
      <c r="B28" s="207"/>
      <c r="C28" s="332"/>
      <c r="D28" s="207"/>
      <c r="E28" s="333">
        <f t="shared" si="2"/>
        <v>0.72114</v>
      </c>
      <c r="F28" s="211"/>
      <c r="G28" s="333">
        <v>0.051</v>
      </c>
      <c r="H28" s="211"/>
      <c r="I28" s="41">
        <v>14.14</v>
      </c>
      <c r="J28" s="34">
        <f t="shared" si="4"/>
        <v>78125</v>
      </c>
      <c r="K28" s="334">
        <f>$Z$25+($AD$25*($J28-$Z$24))</f>
        <v>784.4275</v>
      </c>
      <c r="L28" s="335"/>
      <c r="M28" s="39"/>
      <c r="N28" s="341"/>
      <c r="O28" s="292"/>
      <c r="P28" s="285"/>
      <c r="Q28" s="286"/>
      <c r="R28" s="205"/>
      <c r="S28" s="202"/>
      <c r="T28" s="344"/>
      <c r="U28" s="345"/>
      <c r="V28" s="40"/>
      <c r="W28" s="76"/>
      <c r="Y28" s="43"/>
      <c r="Z28" s="53">
        <v>784.51</v>
      </c>
      <c r="AA28" s="25" t="s">
        <v>23</v>
      </c>
      <c r="AB28" s="29"/>
      <c r="AC28" s="24"/>
      <c r="AD28" s="70">
        <v>0.0026</v>
      </c>
      <c r="AE28" s="25" t="s">
        <v>22</v>
      </c>
      <c r="AF28" s="24"/>
    </row>
    <row r="29" spans="1:32" s="7" customFormat="1" ht="12.75" customHeight="1">
      <c r="A29" s="331">
        <f t="shared" si="1"/>
        <v>785.2199999999999</v>
      </c>
      <c r="B29" s="207"/>
      <c r="C29" s="332"/>
      <c r="D29" s="207"/>
      <c r="E29" s="333">
        <f t="shared" si="2"/>
        <v>0.7649999999999999</v>
      </c>
      <c r="F29" s="211"/>
      <c r="G29" s="333">
        <v>0.051</v>
      </c>
      <c r="H29" s="211"/>
      <c r="I29" s="41">
        <v>15</v>
      </c>
      <c r="J29" s="34">
        <f t="shared" si="4"/>
        <v>78150</v>
      </c>
      <c r="K29" s="334">
        <f>$Z$25+($AD$25*($J29-$Z$24))</f>
        <v>784.4549999999999</v>
      </c>
      <c r="L29" s="335"/>
      <c r="M29" s="39"/>
      <c r="N29" s="341"/>
      <c r="O29" s="292"/>
      <c r="P29" s="285"/>
      <c r="Q29" s="286"/>
      <c r="R29" s="205"/>
      <c r="S29" s="202"/>
      <c r="T29" s="344"/>
      <c r="U29" s="345"/>
      <c r="V29" s="40"/>
      <c r="W29" s="76"/>
      <c r="Y29" s="43"/>
      <c r="Z29" s="53"/>
      <c r="AA29" s="25"/>
      <c r="AB29" s="29"/>
      <c r="AC29" s="24"/>
      <c r="AD29" s="70"/>
      <c r="AE29" s="25"/>
      <c r="AF29" s="24"/>
    </row>
    <row r="30" spans="1:32" s="7" customFormat="1" ht="12.75" customHeight="1">
      <c r="A30" s="331">
        <f t="shared" si="1"/>
        <v>785.2882999999999</v>
      </c>
      <c r="B30" s="207"/>
      <c r="C30" s="332"/>
      <c r="D30" s="207"/>
      <c r="E30" s="333">
        <f t="shared" si="2"/>
        <v>0.8058</v>
      </c>
      <c r="F30" s="211"/>
      <c r="G30" s="333">
        <v>0.051</v>
      </c>
      <c r="H30" s="211"/>
      <c r="I30" s="41">
        <v>15.8</v>
      </c>
      <c r="J30" s="34">
        <f t="shared" si="4"/>
        <v>78175</v>
      </c>
      <c r="K30" s="334">
        <f>$Z$25+($AD$25*($J30-$Z$24))</f>
        <v>784.4825</v>
      </c>
      <c r="L30" s="335"/>
      <c r="M30" s="39"/>
      <c r="N30" s="341"/>
      <c r="O30" s="292"/>
      <c r="P30" s="285"/>
      <c r="Q30" s="286"/>
      <c r="R30" s="205"/>
      <c r="S30" s="202"/>
      <c r="T30" s="344"/>
      <c r="U30" s="345"/>
      <c r="V30" s="40"/>
      <c r="W30" s="76"/>
      <c r="Y30" s="43"/>
      <c r="Z30" s="28">
        <v>78300</v>
      </c>
      <c r="AA30" s="25" t="s">
        <v>21</v>
      </c>
      <c r="AB30" s="29"/>
      <c r="AC30" s="24"/>
      <c r="AD30" s="70"/>
      <c r="AE30" s="25"/>
      <c r="AF30" s="24"/>
    </row>
    <row r="31" spans="1:32" s="7" customFormat="1" ht="12.75" customHeight="1">
      <c r="A31" s="331">
        <f t="shared" si="1"/>
        <v>785.326</v>
      </c>
      <c r="B31" s="207"/>
      <c r="C31" s="332"/>
      <c r="D31" s="207"/>
      <c r="E31" s="333">
        <f t="shared" si="2"/>
        <v>0.816</v>
      </c>
      <c r="F31" s="211"/>
      <c r="G31" s="333">
        <v>0.051</v>
      </c>
      <c r="H31" s="211"/>
      <c r="I31" s="41">
        <v>16</v>
      </c>
      <c r="J31" s="184">
        <f>J30+25</f>
        <v>78200</v>
      </c>
      <c r="K31" s="362">
        <f>$Z$25+($AD$25*($J31-$Z$24))</f>
        <v>784.51</v>
      </c>
      <c r="L31" s="363"/>
      <c r="M31" s="39"/>
      <c r="N31" s="341"/>
      <c r="O31" s="292"/>
      <c r="P31" s="285"/>
      <c r="Q31" s="286"/>
      <c r="R31" s="205"/>
      <c r="S31" s="202"/>
      <c r="T31" s="344"/>
      <c r="U31" s="345"/>
      <c r="V31" s="40"/>
      <c r="W31" s="76"/>
      <c r="Y31" s="43"/>
      <c r="Z31" s="53">
        <v>784.77</v>
      </c>
      <c r="AA31" s="25" t="s">
        <v>23</v>
      </c>
      <c r="AB31" s="29"/>
      <c r="AC31" s="24"/>
      <c r="AD31" s="70">
        <v>0.0025</v>
      </c>
      <c r="AE31" s="25" t="s">
        <v>22</v>
      </c>
      <c r="AF31" s="24"/>
    </row>
    <row r="32" spans="1:32" s="7" customFormat="1" ht="12.75" customHeight="1">
      <c r="A32" s="331">
        <f t="shared" si="1"/>
        <v>785.3910000000001</v>
      </c>
      <c r="B32" s="207"/>
      <c r="C32" s="332"/>
      <c r="D32" s="207"/>
      <c r="E32" s="333">
        <f t="shared" si="2"/>
        <v>0.816</v>
      </c>
      <c r="F32" s="211"/>
      <c r="G32" s="333">
        <v>0.051</v>
      </c>
      <c r="H32" s="211"/>
      <c r="I32" s="41">
        <v>16</v>
      </c>
      <c r="J32" s="34">
        <f t="shared" si="4"/>
        <v>78225</v>
      </c>
      <c r="K32" s="334">
        <f>$Z$28+($AD$28*($J32-$Z$27))</f>
        <v>784.575</v>
      </c>
      <c r="L32" s="335"/>
      <c r="M32" s="39"/>
      <c r="N32" s="341"/>
      <c r="O32" s="292"/>
      <c r="P32" s="285"/>
      <c r="Q32" s="286"/>
      <c r="R32" s="342"/>
      <c r="S32" s="343"/>
      <c r="T32" s="344"/>
      <c r="U32" s="345"/>
      <c r="V32" s="40"/>
      <c r="W32" s="76"/>
      <c r="Y32" s="43"/>
      <c r="Z32" s="53"/>
      <c r="AA32" s="25"/>
      <c r="AB32" s="29"/>
      <c r="AC32" s="24"/>
      <c r="AD32" s="70"/>
      <c r="AE32" s="25"/>
      <c r="AF32" s="24"/>
    </row>
    <row r="33" spans="1:32" s="7" customFormat="1" ht="12.75" customHeight="1">
      <c r="A33" s="331">
        <f t="shared" si="1"/>
        <v>785.456</v>
      </c>
      <c r="B33" s="207"/>
      <c r="C33" s="332"/>
      <c r="D33" s="207"/>
      <c r="E33" s="333">
        <f t="shared" si="2"/>
        <v>0.816</v>
      </c>
      <c r="F33" s="211"/>
      <c r="G33" s="333">
        <v>0.051</v>
      </c>
      <c r="H33" s="211"/>
      <c r="I33" s="41">
        <v>16</v>
      </c>
      <c r="J33" s="34">
        <f t="shared" si="4"/>
        <v>78250</v>
      </c>
      <c r="K33" s="334">
        <f>$Z$28+($AD$28*($J33-$Z$27))</f>
        <v>784.64</v>
      </c>
      <c r="L33" s="335"/>
      <c r="M33" s="39"/>
      <c r="N33" s="341"/>
      <c r="O33" s="292"/>
      <c r="P33" s="285"/>
      <c r="Q33" s="286"/>
      <c r="R33" s="342"/>
      <c r="S33" s="343"/>
      <c r="T33" s="344"/>
      <c r="U33" s="345"/>
      <c r="V33" s="40"/>
      <c r="W33" s="76"/>
      <c r="Y33" s="43"/>
      <c r="Z33" s="28">
        <v>78400</v>
      </c>
      <c r="AA33" s="25" t="s">
        <v>21</v>
      </c>
      <c r="AB33" s="29"/>
      <c r="AC33" s="24"/>
      <c r="AD33" s="70"/>
      <c r="AE33" s="25"/>
      <c r="AF33" s="24"/>
    </row>
    <row r="34" spans="1:32" s="7" customFormat="1" ht="12.75" customHeight="1">
      <c r="A34" s="331">
        <f>E34+K34</f>
        <v>785.470144</v>
      </c>
      <c r="B34" s="207"/>
      <c r="C34" s="336" t="s">
        <v>57</v>
      </c>
      <c r="D34" s="337"/>
      <c r="E34" s="333">
        <f t="shared" si="2"/>
        <v>0.816</v>
      </c>
      <c r="F34" s="211"/>
      <c r="G34" s="338">
        <f aca="true" t="shared" si="5" ref="G34:G40">0.051-((0.051-0.02)/($J$40-$J$34))*($J34-$J$34)</f>
        <v>0.051</v>
      </c>
      <c r="H34" s="200"/>
      <c r="I34" s="41">
        <v>16</v>
      </c>
      <c r="J34" s="186">
        <v>78255.44</v>
      </c>
      <c r="K34" s="334">
        <f>$Z$28+($AD$28*($J34-$Z$27))</f>
        <v>784.654144</v>
      </c>
      <c r="L34" s="335"/>
      <c r="M34" s="39"/>
      <c r="N34" s="341"/>
      <c r="O34" s="292"/>
      <c r="P34" s="285"/>
      <c r="Q34" s="286"/>
      <c r="R34" s="342"/>
      <c r="S34" s="343"/>
      <c r="T34" s="344"/>
      <c r="U34" s="345"/>
      <c r="V34" s="183" t="s">
        <v>82</v>
      </c>
      <c r="W34" s="76"/>
      <c r="Y34" s="43"/>
      <c r="Z34" s="53">
        <v>785.02</v>
      </c>
      <c r="AA34" s="25" t="s">
        <v>23</v>
      </c>
      <c r="AB34" s="29"/>
      <c r="AC34" s="24"/>
      <c r="AD34" s="70">
        <v>0.003</v>
      </c>
      <c r="AE34" s="25" t="s">
        <v>22</v>
      </c>
      <c r="AF34" s="24"/>
    </row>
    <row r="35" spans="1:32" s="7" customFormat="1" ht="12.75" customHeight="1">
      <c r="A35" s="331">
        <f t="shared" si="1"/>
        <v>785.4347237883504</v>
      </c>
      <c r="B35" s="207"/>
      <c r="C35" s="336" t="s">
        <v>57</v>
      </c>
      <c r="D35" s="337"/>
      <c r="E35" s="333">
        <f t="shared" si="2"/>
        <v>0.729723788350386</v>
      </c>
      <c r="F35" s="211"/>
      <c r="G35" s="338">
        <f t="shared" si="5"/>
        <v>0.045607736771899124</v>
      </c>
      <c r="H35" s="200"/>
      <c r="I35" s="41">
        <v>16</v>
      </c>
      <c r="J35" s="34">
        <f>J33+25</f>
        <v>78275</v>
      </c>
      <c r="K35" s="334">
        <f>$Z$28+($AD$28*($J35-$Z$27))</f>
        <v>784.705</v>
      </c>
      <c r="L35" s="335"/>
      <c r="M35" s="39"/>
      <c r="N35" s="341"/>
      <c r="O35" s="292"/>
      <c r="P35" s="285"/>
      <c r="Q35" s="286"/>
      <c r="R35" s="342"/>
      <c r="S35" s="343"/>
      <c r="T35" s="344"/>
      <c r="U35" s="345"/>
      <c r="V35" s="40"/>
      <c r="W35" s="76"/>
      <c r="Y35" s="43"/>
      <c r="Z35" s="53"/>
      <c r="AA35" s="25"/>
      <c r="AB35" s="29"/>
      <c r="AC35" s="24"/>
      <c r="AD35" s="70"/>
      <c r="AE35" s="25"/>
      <c r="AF35" s="24"/>
    </row>
    <row r="36" spans="1:32" s="7" customFormat="1" ht="12.75" customHeight="1">
      <c r="A36" s="331">
        <f t="shared" si="1"/>
        <v>785.3894525566918</v>
      </c>
      <c r="B36" s="207"/>
      <c r="C36" s="336" t="s">
        <v>57</v>
      </c>
      <c r="D36" s="337"/>
      <c r="E36" s="333">
        <f t="shared" si="2"/>
        <v>0.6194525566918682</v>
      </c>
      <c r="F36" s="211"/>
      <c r="G36" s="338">
        <f t="shared" si="5"/>
        <v>0.03871578479324176</v>
      </c>
      <c r="H36" s="200"/>
      <c r="I36" s="41">
        <v>16</v>
      </c>
      <c r="J36" s="184">
        <f t="shared" si="4"/>
        <v>78300</v>
      </c>
      <c r="K36" s="362">
        <f>$Z$28+($AD$28*($J36-$Z$27))</f>
        <v>784.77</v>
      </c>
      <c r="L36" s="363"/>
      <c r="M36" s="39"/>
      <c r="N36" s="341"/>
      <c r="O36" s="292"/>
      <c r="P36" s="285"/>
      <c r="Q36" s="286"/>
      <c r="R36" s="205"/>
      <c r="S36" s="202"/>
      <c r="T36" s="344"/>
      <c r="U36" s="345"/>
      <c r="V36" s="40"/>
      <c r="W36" s="76"/>
      <c r="Y36" s="43"/>
      <c r="Z36" s="28">
        <v>78500</v>
      </c>
      <c r="AA36" s="25" t="s">
        <v>21</v>
      </c>
      <c r="AB36" s="29"/>
      <c r="AC36" s="24"/>
      <c r="AD36" s="70"/>
      <c r="AE36" s="25"/>
      <c r="AF36" s="24"/>
    </row>
    <row r="37" spans="1:32" s="7" customFormat="1" ht="12.75" customHeight="1">
      <c r="A37" s="331">
        <f t="shared" si="1"/>
        <v>785.3416813250333</v>
      </c>
      <c r="B37" s="207"/>
      <c r="C37" s="336" t="s">
        <v>57</v>
      </c>
      <c r="D37" s="337"/>
      <c r="E37" s="333">
        <f t="shared" si="2"/>
        <v>0.5091813250333505</v>
      </c>
      <c r="F37" s="211"/>
      <c r="G37" s="338">
        <f t="shared" si="5"/>
        <v>0.0318238328145844</v>
      </c>
      <c r="H37" s="200"/>
      <c r="I37" s="41">
        <v>16</v>
      </c>
      <c r="J37" s="34">
        <f t="shared" si="4"/>
        <v>78325</v>
      </c>
      <c r="K37" s="334">
        <f aca="true" t="shared" si="6" ref="K37:K42">$Z$31+($AD$31*($J37-$Z$30))</f>
        <v>784.8325</v>
      </c>
      <c r="L37" s="335"/>
      <c r="M37" s="39"/>
      <c r="N37" s="341"/>
      <c r="O37" s="292"/>
      <c r="P37" s="285"/>
      <c r="Q37" s="286"/>
      <c r="R37" s="205"/>
      <c r="S37" s="202"/>
      <c r="T37" s="344"/>
      <c r="U37" s="345"/>
      <c r="V37" s="40"/>
      <c r="W37" s="76"/>
      <c r="Y37" s="43"/>
      <c r="Z37" s="53">
        <v>785.32</v>
      </c>
      <c r="AA37" s="25" t="s">
        <v>23</v>
      </c>
      <c r="AB37" s="29"/>
      <c r="AC37" s="24"/>
      <c r="AD37" s="70">
        <v>0.0039</v>
      </c>
      <c r="AE37" s="25" t="s">
        <v>22</v>
      </c>
      <c r="AF37" s="24"/>
    </row>
    <row r="38" spans="1:32" s="7" customFormat="1" ht="12.75" customHeight="1">
      <c r="A38" s="331">
        <f>E38+K38</f>
        <v>785.3331971542908</v>
      </c>
      <c r="B38" s="207"/>
      <c r="C38" s="336" t="s">
        <v>57</v>
      </c>
      <c r="D38" s="337"/>
      <c r="E38" s="333">
        <f>G38*I38</f>
        <v>0.48959715429078743</v>
      </c>
      <c r="F38" s="211"/>
      <c r="G38" s="338">
        <f t="shared" si="5"/>
        <v>0.030599822143174214</v>
      </c>
      <c r="H38" s="200"/>
      <c r="I38" s="41">
        <v>16</v>
      </c>
      <c r="J38" s="182">
        <v>78329.44</v>
      </c>
      <c r="K38" s="334">
        <f t="shared" si="6"/>
        <v>784.8436</v>
      </c>
      <c r="L38" s="335"/>
      <c r="M38" s="39"/>
      <c r="N38" s="341"/>
      <c r="O38" s="292"/>
      <c r="P38" s="285"/>
      <c r="Q38" s="286"/>
      <c r="R38" s="205"/>
      <c r="S38" s="202"/>
      <c r="T38" s="344"/>
      <c r="U38" s="345"/>
      <c r="V38" s="56" t="s">
        <v>32</v>
      </c>
      <c r="W38" s="76"/>
      <c r="Y38" s="43"/>
      <c r="Z38" s="53"/>
      <c r="AA38" s="25"/>
      <c r="AB38" s="29"/>
      <c r="AC38" s="24"/>
      <c r="AD38" s="70"/>
      <c r="AE38" s="25"/>
      <c r="AF38" s="24"/>
    </row>
    <row r="39" spans="1:32" s="7" customFormat="1" ht="12.75" customHeight="1">
      <c r="A39" s="331">
        <f>E39+K39</f>
        <v>785.2939100933748</v>
      </c>
      <c r="B39" s="207"/>
      <c r="C39" s="336" t="s">
        <v>57</v>
      </c>
      <c r="D39" s="337"/>
      <c r="E39" s="333">
        <f t="shared" si="2"/>
        <v>0.39891009337483274</v>
      </c>
      <c r="F39" s="211"/>
      <c r="G39" s="338">
        <f t="shared" si="5"/>
        <v>0.024931880835927046</v>
      </c>
      <c r="H39" s="200"/>
      <c r="I39" s="41">
        <v>16</v>
      </c>
      <c r="J39" s="34">
        <f>J37+25</f>
        <v>78350</v>
      </c>
      <c r="K39" s="334">
        <f t="shared" si="6"/>
        <v>784.895</v>
      </c>
      <c r="L39" s="335"/>
      <c r="M39" s="41"/>
      <c r="N39" s="341"/>
      <c r="O39" s="292"/>
      <c r="P39" s="291"/>
      <c r="Q39" s="292"/>
      <c r="R39" s="206"/>
      <c r="S39" s="207"/>
      <c r="T39" s="334"/>
      <c r="U39" s="335"/>
      <c r="V39" s="40"/>
      <c r="W39" s="76"/>
      <c r="Y39" s="43"/>
      <c r="Z39" s="28">
        <v>78600</v>
      </c>
      <c r="AA39" s="25" t="s">
        <v>21</v>
      </c>
      <c r="AB39" s="29"/>
      <c r="AC39" s="24"/>
      <c r="AD39" s="70"/>
      <c r="AE39" s="25"/>
      <c r="AF39" s="24"/>
    </row>
    <row r="40" spans="1:32" s="7" customFormat="1" ht="12.75" customHeight="1">
      <c r="A40" s="331">
        <f>E40+K40</f>
        <v>785.259725</v>
      </c>
      <c r="B40" s="207"/>
      <c r="C40" s="336" t="s">
        <v>57</v>
      </c>
      <c r="D40" s="337"/>
      <c r="E40" s="333">
        <f t="shared" si="2"/>
        <v>0.32</v>
      </c>
      <c r="F40" s="211"/>
      <c r="G40" s="338">
        <f t="shared" si="5"/>
        <v>0.02</v>
      </c>
      <c r="H40" s="200"/>
      <c r="I40" s="41">
        <v>16</v>
      </c>
      <c r="J40" s="186">
        <v>78367.89</v>
      </c>
      <c r="K40" s="334">
        <f t="shared" si="6"/>
        <v>784.939725</v>
      </c>
      <c r="L40" s="335"/>
      <c r="M40" s="41"/>
      <c r="N40" s="341"/>
      <c r="O40" s="292"/>
      <c r="P40" s="291"/>
      <c r="Q40" s="292"/>
      <c r="R40" s="206"/>
      <c r="S40" s="207"/>
      <c r="T40" s="334"/>
      <c r="U40" s="335"/>
      <c r="V40" s="40"/>
      <c r="W40" s="76"/>
      <c r="Y40" s="43"/>
      <c r="Z40" s="53">
        <v>785.71</v>
      </c>
      <c r="AA40" s="25" t="s">
        <v>23</v>
      </c>
      <c r="AB40" s="29"/>
      <c r="AC40" s="24"/>
      <c r="AD40" s="70">
        <v>0.0057</v>
      </c>
      <c r="AE40" s="25" t="s">
        <v>22</v>
      </c>
      <c r="AF40" s="24"/>
    </row>
    <row r="41" spans="1:32" s="7" customFormat="1" ht="12.75" customHeight="1">
      <c r="A41" s="331">
        <f t="shared" si="1"/>
        <v>785.2775</v>
      </c>
      <c r="B41" s="207"/>
      <c r="C41" s="332"/>
      <c r="D41" s="207"/>
      <c r="E41" s="333">
        <f t="shared" si="2"/>
        <v>0.32</v>
      </c>
      <c r="F41" s="211"/>
      <c r="G41" s="333">
        <v>0.02</v>
      </c>
      <c r="H41" s="211"/>
      <c r="I41" s="41">
        <v>16</v>
      </c>
      <c r="J41" s="34">
        <f>J39+25</f>
        <v>78375</v>
      </c>
      <c r="K41" s="334">
        <f t="shared" si="6"/>
        <v>784.9575</v>
      </c>
      <c r="L41" s="335"/>
      <c r="M41" s="39"/>
      <c r="N41" s="341"/>
      <c r="O41" s="292"/>
      <c r="P41" s="285"/>
      <c r="Q41" s="286"/>
      <c r="R41" s="205"/>
      <c r="S41" s="202"/>
      <c r="T41" s="344"/>
      <c r="U41" s="345"/>
      <c r="V41" s="40"/>
      <c r="W41" s="76"/>
      <c r="Y41" s="43"/>
      <c r="Z41" s="53"/>
      <c r="AA41" s="25"/>
      <c r="AB41" s="29"/>
      <c r="AC41" s="24"/>
      <c r="AD41" s="70"/>
      <c r="AE41" s="25"/>
      <c r="AF41" s="24"/>
    </row>
    <row r="42" spans="1:32" s="7" customFormat="1" ht="12.75" customHeight="1">
      <c r="A42" s="331">
        <f t="shared" si="1"/>
        <v>785.34</v>
      </c>
      <c r="B42" s="207"/>
      <c r="C42" s="332"/>
      <c r="D42" s="207"/>
      <c r="E42" s="333">
        <f t="shared" si="2"/>
        <v>0.32</v>
      </c>
      <c r="F42" s="211"/>
      <c r="G42" s="333">
        <v>0.02</v>
      </c>
      <c r="H42" s="211"/>
      <c r="I42" s="41">
        <v>16</v>
      </c>
      <c r="J42" s="184">
        <f t="shared" si="4"/>
        <v>78400</v>
      </c>
      <c r="K42" s="362">
        <f t="shared" si="6"/>
        <v>785.02</v>
      </c>
      <c r="L42" s="363"/>
      <c r="M42" s="39"/>
      <c r="N42" s="341"/>
      <c r="O42" s="292"/>
      <c r="P42" s="285"/>
      <c r="Q42" s="286"/>
      <c r="R42" s="205"/>
      <c r="S42" s="202"/>
      <c r="T42" s="344"/>
      <c r="U42" s="345"/>
      <c r="V42" s="40"/>
      <c r="W42" s="76"/>
      <c r="Y42" s="43"/>
      <c r="Z42" s="28">
        <v>78700</v>
      </c>
      <c r="AA42" s="25" t="s">
        <v>21</v>
      </c>
      <c r="AB42" s="29"/>
      <c r="AC42" s="24"/>
      <c r="AD42" s="70"/>
      <c r="AE42" s="25"/>
      <c r="AF42" s="24"/>
    </row>
    <row r="43" spans="1:32" s="7" customFormat="1" ht="12.75" customHeight="1">
      <c r="A43" s="346">
        <f t="shared" si="1"/>
        <v>785.4150000000001</v>
      </c>
      <c r="B43" s="347"/>
      <c r="C43" s="348"/>
      <c r="D43" s="347"/>
      <c r="E43" s="349">
        <f t="shared" si="2"/>
        <v>0.32</v>
      </c>
      <c r="F43" s="350"/>
      <c r="G43" s="349">
        <v>0.02</v>
      </c>
      <c r="H43" s="350"/>
      <c r="I43" s="72">
        <v>16</v>
      </c>
      <c r="J43" s="73">
        <f t="shared" si="4"/>
        <v>78425</v>
      </c>
      <c r="K43" s="334">
        <f>$Z$34+($AD$34*($J43-$Z$33))</f>
        <v>785.095</v>
      </c>
      <c r="L43" s="335"/>
      <c r="M43" s="72"/>
      <c r="N43" s="351"/>
      <c r="O43" s="352"/>
      <c r="P43" s="353"/>
      <c r="Q43" s="352"/>
      <c r="R43" s="354"/>
      <c r="S43" s="347"/>
      <c r="T43" s="355"/>
      <c r="U43" s="356"/>
      <c r="V43" s="75"/>
      <c r="W43" s="76"/>
      <c r="Y43" s="43"/>
      <c r="Z43" s="53">
        <v>786.28</v>
      </c>
      <c r="AA43" s="25" t="s">
        <v>23</v>
      </c>
      <c r="AB43" s="29"/>
      <c r="AC43" s="24"/>
      <c r="AD43" s="70">
        <v>0.007</v>
      </c>
      <c r="AE43" s="25" t="s">
        <v>22</v>
      </c>
      <c r="AF43" s="24"/>
    </row>
    <row r="44" spans="1:32" s="7" customFormat="1" ht="12.75" customHeight="1">
      <c r="A44" s="331">
        <f t="shared" si="1"/>
        <v>785.49</v>
      </c>
      <c r="B44" s="207"/>
      <c r="C44" s="332"/>
      <c r="D44" s="207"/>
      <c r="E44" s="333">
        <f t="shared" si="2"/>
        <v>0.32</v>
      </c>
      <c r="F44" s="211"/>
      <c r="G44" s="333">
        <v>0.02</v>
      </c>
      <c r="H44" s="211"/>
      <c r="I44" s="41">
        <v>16</v>
      </c>
      <c r="J44" s="34">
        <f t="shared" si="4"/>
        <v>78450</v>
      </c>
      <c r="K44" s="334">
        <f>$Z$34+($AD$34*($J44-$Z$33))</f>
        <v>785.17</v>
      </c>
      <c r="L44" s="335"/>
      <c r="M44" s="39"/>
      <c r="N44" s="341"/>
      <c r="O44" s="292"/>
      <c r="P44" s="285"/>
      <c r="Q44" s="286"/>
      <c r="R44" s="205"/>
      <c r="S44" s="202"/>
      <c r="T44" s="344"/>
      <c r="U44" s="345"/>
      <c r="V44" s="40"/>
      <c r="W44" s="76"/>
      <c r="Y44" s="43"/>
      <c r="Z44" s="53"/>
      <c r="AA44" s="25"/>
      <c r="AB44" s="29"/>
      <c r="AC44" s="24"/>
      <c r="AD44" s="70"/>
      <c r="AE44" s="25"/>
      <c r="AF44" s="24"/>
    </row>
    <row r="45" spans="1:32" s="7" customFormat="1" ht="12.75" customHeight="1">
      <c r="A45" s="331">
        <f t="shared" si="1"/>
        <v>785.565</v>
      </c>
      <c r="B45" s="207"/>
      <c r="C45" s="332"/>
      <c r="D45" s="207"/>
      <c r="E45" s="333">
        <f t="shared" si="2"/>
        <v>0.32</v>
      </c>
      <c r="F45" s="211"/>
      <c r="G45" s="333">
        <v>0.02</v>
      </c>
      <c r="H45" s="211"/>
      <c r="I45" s="41">
        <v>16</v>
      </c>
      <c r="J45" s="34">
        <f t="shared" si="4"/>
        <v>78475</v>
      </c>
      <c r="K45" s="334">
        <f>$Z$34+($AD$34*($J45-$Z$33))</f>
        <v>785.245</v>
      </c>
      <c r="L45" s="335"/>
      <c r="M45" s="39"/>
      <c r="N45" s="341"/>
      <c r="O45" s="292"/>
      <c r="P45" s="285"/>
      <c r="Q45" s="286"/>
      <c r="R45" s="205"/>
      <c r="S45" s="202"/>
      <c r="T45" s="344"/>
      <c r="U45" s="345"/>
      <c r="V45" s="40"/>
      <c r="Y45" s="43"/>
      <c r="Z45" s="28">
        <v>78800</v>
      </c>
      <c r="AA45" s="25" t="s">
        <v>21</v>
      </c>
      <c r="AB45" s="29"/>
      <c r="AC45" s="24"/>
      <c r="AD45" s="70"/>
      <c r="AE45" s="25"/>
      <c r="AF45" s="24"/>
    </row>
    <row r="46" spans="1:32" s="7" customFormat="1" ht="12.75" customHeight="1">
      <c r="A46" s="331">
        <f t="shared" si="1"/>
        <v>785.64</v>
      </c>
      <c r="B46" s="207"/>
      <c r="C46" s="332"/>
      <c r="D46" s="207"/>
      <c r="E46" s="333">
        <f t="shared" si="2"/>
        <v>0.32</v>
      </c>
      <c r="F46" s="211"/>
      <c r="G46" s="333">
        <v>0.02</v>
      </c>
      <c r="H46" s="211"/>
      <c r="I46" s="41">
        <v>16</v>
      </c>
      <c r="J46" s="184">
        <f t="shared" si="4"/>
        <v>78500</v>
      </c>
      <c r="K46" s="362">
        <f>$Z$34+($AD$34*($J46-$Z$33))</f>
        <v>785.3199999999999</v>
      </c>
      <c r="L46" s="363"/>
      <c r="M46" s="39"/>
      <c r="N46" s="341"/>
      <c r="O46" s="292"/>
      <c r="P46" s="285"/>
      <c r="Q46" s="286"/>
      <c r="R46" s="205"/>
      <c r="S46" s="202"/>
      <c r="T46" s="344"/>
      <c r="U46" s="345"/>
      <c r="V46" s="40"/>
      <c r="Y46" s="43"/>
      <c r="Z46" s="53">
        <v>786.98</v>
      </c>
      <c r="AA46" s="25" t="s">
        <v>23</v>
      </c>
      <c r="AB46" s="29"/>
      <c r="AC46" s="24"/>
      <c r="AD46" s="70">
        <v>0.00856</v>
      </c>
      <c r="AE46" s="25" t="s">
        <v>22</v>
      </c>
      <c r="AF46" s="24"/>
    </row>
    <row r="47" spans="1:32" s="7" customFormat="1" ht="12.75" customHeight="1">
      <c r="A47" s="331">
        <f t="shared" si="1"/>
        <v>785.7375000000001</v>
      </c>
      <c r="B47" s="207"/>
      <c r="C47" s="332"/>
      <c r="D47" s="207"/>
      <c r="E47" s="333">
        <f t="shared" si="2"/>
        <v>0.32</v>
      </c>
      <c r="F47" s="211"/>
      <c r="G47" s="333">
        <v>0.02</v>
      </c>
      <c r="H47" s="211"/>
      <c r="I47" s="41">
        <v>16</v>
      </c>
      <c r="J47" s="34">
        <f t="shared" si="4"/>
        <v>78525</v>
      </c>
      <c r="K47" s="334">
        <f>$Z$37+($AD$37*($J47-$Z$36))</f>
        <v>785.4175</v>
      </c>
      <c r="L47" s="335"/>
      <c r="M47" s="39"/>
      <c r="N47" s="341"/>
      <c r="O47" s="292"/>
      <c r="P47" s="285"/>
      <c r="Q47" s="286"/>
      <c r="R47" s="205"/>
      <c r="S47" s="202"/>
      <c r="T47" s="344"/>
      <c r="U47" s="345"/>
      <c r="V47" s="40"/>
      <c r="Y47" s="43"/>
      <c r="Z47" s="53"/>
      <c r="AA47" s="25"/>
      <c r="AB47" s="29"/>
      <c r="AC47" s="24"/>
      <c r="AD47" s="70"/>
      <c r="AE47" s="25"/>
      <c r="AF47" s="24"/>
    </row>
    <row r="48" spans="1:32" s="7" customFormat="1" ht="12.75" customHeight="1">
      <c r="A48" s="331">
        <f t="shared" si="1"/>
        <v>785.8350000000002</v>
      </c>
      <c r="B48" s="207"/>
      <c r="C48" s="332"/>
      <c r="D48" s="207"/>
      <c r="E48" s="333">
        <f t="shared" si="2"/>
        <v>0.32</v>
      </c>
      <c r="F48" s="211"/>
      <c r="G48" s="333">
        <v>0.02</v>
      </c>
      <c r="H48" s="211"/>
      <c r="I48" s="41">
        <v>16</v>
      </c>
      <c r="J48" s="34">
        <f t="shared" si="4"/>
        <v>78550</v>
      </c>
      <c r="K48" s="334">
        <f>$Z$37+($AD$37*($J48-$Z$36))</f>
        <v>785.5150000000001</v>
      </c>
      <c r="L48" s="335"/>
      <c r="M48" s="39"/>
      <c r="N48" s="341"/>
      <c r="O48" s="292"/>
      <c r="P48" s="285"/>
      <c r="Q48" s="286"/>
      <c r="R48" s="205"/>
      <c r="S48" s="202"/>
      <c r="T48" s="344"/>
      <c r="U48" s="345"/>
      <c r="V48" s="40"/>
      <c r="Y48" s="43"/>
      <c r="Z48" s="28"/>
      <c r="AA48" s="25"/>
      <c r="AB48" s="29"/>
      <c r="AC48" s="30"/>
      <c r="AD48" s="70"/>
      <c r="AE48" s="25"/>
      <c r="AF48" s="24"/>
    </row>
    <row r="49" spans="1:32" s="7" customFormat="1" ht="12.75" customHeight="1">
      <c r="A49" s="331">
        <f t="shared" si="1"/>
        <v>785.9325000000001</v>
      </c>
      <c r="B49" s="207"/>
      <c r="C49" s="332"/>
      <c r="D49" s="207"/>
      <c r="E49" s="333">
        <f t="shared" si="2"/>
        <v>0.32</v>
      </c>
      <c r="F49" s="211"/>
      <c r="G49" s="333">
        <v>0.02</v>
      </c>
      <c r="H49" s="211"/>
      <c r="I49" s="41">
        <v>16</v>
      </c>
      <c r="J49" s="34">
        <f t="shared" si="4"/>
        <v>78575</v>
      </c>
      <c r="K49" s="334">
        <f>$Z$37+($AD$37*($J49-$Z$36))</f>
        <v>785.6125000000001</v>
      </c>
      <c r="L49" s="335"/>
      <c r="M49" s="39"/>
      <c r="N49" s="341"/>
      <c r="O49" s="292"/>
      <c r="P49" s="285"/>
      <c r="Q49" s="286"/>
      <c r="R49" s="205"/>
      <c r="S49" s="202"/>
      <c r="T49" s="344"/>
      <c r="U49" s="345"/>
      <c r="V49" s="40"/>
      <c r="Y49" s="43"/>
      <c r="Z49" s="28"/>
      <c r="AA49" s="25"/>
      <c r="AB49" s="29"/>
      <c r="AC49" s="30"/>
      <c r="AD49" s="70"/>
      <c r="AE49" s="25"/>
      <c r="AF49" s="24"/>
    </row>
    <row r="50" spans="1:32" s="7" customFormat="1" ht="12.75" customHeight="1">
      <c r="A50" s="331">
        <f t="shared" si="1"/>
        <v>786.0300000000001</v>
      </c>
      <c r="B50" s="207"/>
      <c r="C50" s="332"/>
      <c r="D50" s="207"/>
      <c r="E50" s="333">
        <f t="shared" si="2"/>
        <v>0.32</v>
      </c>
      <c r="F50" s="211"/>
      <c r="G50" s="333">
        <v>0.02</v>
      </c>
      <c r="H50" s="211"/>
      <c r="I50" s="41">
        <v>16</v>
      </c>
      <c r="J50" s="184">
        <f t="shared" si="4"/>
        <v>78600</v>
      </c>
      <c r="K50" s="362">
        <f>$Z$37+($AD$37*($J50-$Z$36))</f>
        <v>785.71</v>
      </c>
      <c r="L50" s="363"/>
      <c r="M50" s="39"/>
      <c r="N50" s="341"/>
      <c r="O50" s="292"/>
      <c r="P50" s="285"/>
      <c r="Q50" s="286"/>
      <c r="R50" s="205"/>
      <c r="S50" s="202"/>
      <c r="T50" s="344"/>
      <c r="U50" s="345"/>
      <c r="V50" s="40"/>
      <c r="Y50" s="43"/>
      <c r="Z50" s="27" t="s">
        <v>47</v>
      </c>
      <c r="AA50" s="17"/>
      <c r="AB50" s="17"/>
      <c r="AC50" s="18"/>
      <c r="AD50" s="69"/>
      <c r="AE50" s="18"/>
      <c r="AF50" s="23"/>
    </row>
    <row r="51" spans="1:32" s="7" customFormat="1" ht="12.75" customHeight="1">
      <c r="A51" s="331">
        <f t="shared" si="1"/>
        <v>786.1725000000001</v>
      </c>
      <c r="B51" s="207"/>
      <c r="C51" s="332"/>
      <c r="D51" s="207"/>
      <c r="E51" s="333">
        <f t="shared" si="2"/>
        <v>0.32</v>
      </c>
      <c r="F51" s="211"/>
      <c r="G51" s="333">
        <v>0.02</v>
      </c>
      <c r="H51" s="211"/>
      <c r="I51" s="41">
        <v>16</v>
      </c>
      <c r="J51" s="34">
        <f t="shared" si="4"/>
        <v>78625</v>
      </c>
      <c r="K51" s="334">
        <f>$Z$40+($AD$40*($J51-$Z$39))</f>
        <v>785.8525000000001</v>
      </c>
      <c r="L51" s="335"/>
      <c r="M51" s="39"/>
      <c r="N51" s="341"/>
      <c r="O51" s="292"/>
      <c r="P51" s="285"/>
      <c r="Q51" s="286"/>
      <c r="R51" s="205"/>
      <c r="S51" s="202"/>
      <c r="T51" s="344"/>
      <c r="U51" s="345"/>
      <c r="V51" s="40"/>
      <c r="Y51" s="43"/>
      <c r="Z51" s="31"/>
      <c r="AA51" s="25"/>
      <c r="AB51" s="29"/>
      <c r="AC51" s="30"/>
      <c r="AD51" s="85"/>
      <c r="AE51" s="24"/>
      <c r="AF51" s="23"/>
    </row>
    <row r="52" spans="1:32" s="7" customFormat="1" ht="12.75" customHeight="1">
      <c r="A52" s="331">
        <f t="shared" si="1"/>
        <v>786.315</v>
      </c>
      <c r="B52" s="207"/>
      <c r="C52" s="332"/>
      <c r="D52" s="207"/>
      <c r="E52" s="333">
        <f t="shared" si="2"/>
        <v>0.32</v>
      </c>
      <c r="F52" s="211"/>
      <c r="G52" s="333">
        <v>0.02</v>
      </c>
      <c r="H52" s="211"/>
      <c r="I52" s="41">
        <v>16</v>
      </c>
      <c r="J52" s="34">
        <f t="shared" si="4"/>
        <v>78650</v>
      </c>
      <c r="K52" s="334">
        <f>$Z$40+($AD$40*($J52-$Z$39))</f>
        <v>785.995</v>
      </c>
      <c r="L52" s="335"/>
      <c r="M52" s="39"/>
      <c r="N52" s="341"/>
      <c r="O52" s="292"/>
      <c r="P52" s="285"/>
      <c r="Q52" s="286"/>
      <c r="R52" s="205"/>
      <c r="S52" s="202"/>
      <c r="T52" s="344"/>
      <c r="U52" s="345"/>
      <c r="V52" s="40"/>
      <c r="Y52" s="43"/>
      <c r="Z52" s="31"/>
      <c r="AA52" s="25"/>
      <c r="AB52" s="29"/>
      <c r="AC52" s="30"/>
      <c r="AD52" s="85"/>
      <c r="AE52" s="24"/>
      <c r="AF52" s="23"/>
    </row>
    <row r="53" spans="1:31" s="7" customFormat="1" ht="12.75" customHeight="1">
      <c r="A53" s="331">
        <f t="shared" si="1"/>
        <v>786.4575000000001</v>
      </c>
      <c r="B53" s="207"/>
      <c r="C53" s="332"/>
      <c r="D53" s="207"/>
      <c r="E53" s="333">
        <f t="shared" si="2"/>
        <v>0.32</v>
      </c>
      <c r="F53" s="211"/>
      <c r="G53" s="333">
        <v>0.02</v>
      </c>
      <c r="H53" s="211"/>
      <c r="I53" s="41">
        <v>16</v>
      </c>
      <c r="J53" s="34">
        <f t="shared" si="4"/>
        <v>78675</v>
      </c>
      <c r="K53" s="334">
        <f>$Z$40+($AD$40*($J53-$Z$39))</f>
        <v>786.1375</v>
      </c>
      <c r="L53" s="335"/>
      <c r="M53" s="39"/>
      <c r="N53" s="341"/>
      <c r="O53" s="292"/>
      <c r="P53" s="285"/>
      <c r="Q53" s="286"/>
      <c r="R53" s="205"/>
      <c r="S53" s="202"/>
      <c r="T53" s="344"/>
      <c r="U53" s="345"/>
      <c r="V53" s="40"/>
      <c r="Y53" s="43"/>
      <c r="Z53" s="27"/>
      <c r="AA53" s="17"/>
      <c r="AB53" s="17"/>
      <c r="AC53" s="18"/>
      <c r="AD53" s="69"/>
      <c r="AE53" s="18"/>
    </row>
    <row r="54" spans="1:31" s="7" customFormat="1" ht="12.75" customHeight="1">
      <c r="A54" s="331">
        <f t="shared" si="1"/>
        <v>786.6000000000001</v>
      </c>
      <c r="B54" s="207"/>
      <c r="C54" s="332"/>
      <c r="D54" s="207"/>
      <c r="E54" s="333">
        <f t="shared" si="2"/>
        <v>0.32</v>
      </c>
      <c r="F54" s="211"/>
      <c r="G54" s="333">
        <v>0.02</v>
      </c>
      <c r="H54" s="211"/>
      <c r="I54" s="41">
        <v>16</v>
      </c>
      <c r="J54" s="184">
        <f t="shared" si="4"/>
        <v>78700</v>
      </c>
      <c r="K54" s="362">
        <f>$Z$40+($AD$40*($J54-$Z$39))</f>
        <v>786.2800000000001</v>
      </c>
      <c r="L54" s="363"/>
      <c r="M54" s="39"/>
      <c r="N54" s="341"/>
      <c r="O54" s="292"/>
      <c r="P54" s="285"/>
      <c r="Q54" s="286"/>
      <c r="R54" s="205"/>
      <c r="S54" s="202"/>
      <c r="T54" s="344"/>
      <c r="U54" s="345"/>
      <c r="V54" s="40"/>
      <c r="Y54" s="43"/>
      <c r="Z54" s="28">
        <v>78950</v>
      </c>
      <c r="AA54" s="22" t="s">
        <v>24</v>
      </c>
      <c r="AB54" s="11"/>
      <c r="AC54" s="12"/>
      <c r="AD54" s="66">
        <v>200</v>
      </c>
      <c r="AE54" s="22" t="s">
        <v>25</v>
      </c>
    </row>
    <row r="55" spans="1:31" s="7" customFormat="1" ht="12.75" customHeight="1">
      <c r="A55" s="331">
        <f t="shared" si="1"/>
        <v>786.775</v>
      </c>
      <c r="B55" s="207"/>
      <c r="C55" s="332"/>
      <c r="D55" s="207"/>
      <c r="E55" s="333">
        <f t="shared" si="2"/>
        <v>0.32</v>
      </c>
      <c r="F55" s="211"/>
      <c r="G55" s="333">
        <v>0.02</v>
      </c>
      <c r="H55" s="211"/>
      <c r="I55" s="41">
        <v>16</v>
      </c>
      <c r="J55" s="34">
        <f t="shared" si="4"/>
        <v>78725</v>
      </c>
      <c r="K55" s="334">
        <f>$Z$43+($AD$43*($J55-$Z$42))</f>
        <v>786.4549999999999</v>
      </c>
      <c r="L55" s="335"/>
      <c r="M55" s="39"/>
      <c r="N55" s="341"/>
      <c r="O55" s="292"/>
      <c r="P55" s="285"/>
      <c r="Q55" s="286"/>
      <c r="R55" s="205"/>
      <c r="S55" s="202"/>
      <c r="T55" s="344"/>
      <c r="U55" s="345"/>
      <c r="V55" s="40"/>
      <c r="Y55" s="43"/>
      <c r="Z55" s="53">
        <v>788.264</v>
      </c>
      <c r="AA55" s="22" t="s">
        <v>26</v>
      </c>
      <c r="AB55" s="11"/>
      <c r="AC55" s="12"/>
      <c r="AD55" s="66">
        <v>0.00856</v>
      </c>
      <c r="AE55" s="25" t="s">
        <v>22</v>
      </c>
    </row>
    <row r="56" spans="1:31" s="7" customFormat="1" ht="12.75" customHeight="1">
      <c r="A56" s="331">
        <f t="shared" si="1"/>
        <v>786.95</v>
      </c>
      <c r="B56" s="207"/>
      <c r="C56" s="332"/>
      <c r="D56" s="207"/>
      <c r="E56" s="333">
        <f t="shared" si="2"/>
        <v>0.32</v>
      </c>
      <c r="F56" s="211"/>
      <c r="G56" s="333">
        <v>0.02</v>
      </c>
      <c r="H56" s="211"/>
      <c r="I56" s="41">
        <v>16</v>
      </c>
      <c r="J56" s="34">
        <f t="shared" si="4"/>
        <v>78750</v>
      </c>
      <c r="K56" s="334">
        <f>$Z$43+($AD$43*($J56-$Z$42))</f>
        <v>786.63</v>
      </c>
      <c r="L56" s="335"/>
      <c r="M56" s="39"/>
      <c r="N56" s="341"/>
      <c r="O56" s="292"/>
      <c r="P56" s="285"/>
      <c r="Q56" s="286"/>
      <c r="R56" s="205"/>
      <c r="S56" s="202"/>
      <c r="T56" s="344"/>
      <c r="U56" s="345"/>
      <c r="V56" s="40"/>
      <c r="Y56" s="43"/>
      <c r="Z56" s="28">
        <v>79050</v>
      </c>
      <c r="AA56" s="22" t="s">
        <v>21</v>
      </c>
      <c r="AB56" s="11"/>
      <c r="AC56" s="12"/>
      <c r="AD56" s="66">
        <v>0.003073</v>
      </c>
      <c r="AE56" s="25" t="s">
        <v>27</v>
      </c>
    </row>
    <row r="57" spans="1:31" s="7" customFormat="1" ht="12.75" customHeight="1">
      <c r="A57" s="331">
        <f t="shared" si="1"/>
        <v>787.125</v>
      </c>
      <c r="B57" s="207"/>
      <c r="C57" s="332"/>
      <c r="D57" s="207"/>
      <c r="E57" s="333">
        <f t="shared" si="2"/>
        <v>0.32</v>
      </c>
      <c r="F57" s="211"/>
      <c r="G57" s="333">
        <v>0.02</v>
      </c>
      <c r="H57" s="211"/>
      <c r="I57" s="41">
        <v>16</v>
      </c>
      <c r="J57" s="34">
        <f t="shared" si="4"/>
        <v>78775</v>
      </c>
      <c r="K57" s="334">
        <f>$Z$43+($AD$43*($J57-$Z$42))</f>
        <v>786.805</v>
      </c>
      <c r="L57" s="335"/>
      <c r="M57" s="39"/>
      <c r="N57" s="341"/>
      <c r="O57" s="292"/>
      <c r="P57" s="285"/>
      <c r="Q57" s="286"/>
      <c r="R57" s="205"/>
      <c r="S57" s="202"/>
      <c r="T57" s="344"/>
      <c r="U57" s="345"/>
      <c r="V57" s="40"/>
      <c r="Y57" s="43"/>
      <c r="Z57" s="53">
        <v>789.12</v>
      </c>
      <c r="AA57" s="22" t="s">
        <v>23</v>
      </c>
      <c r="AB57" s="11"/>
      <c r="AC57" s="12"/>
      <c r="AD57" s="51"/>
      <c r="AE57" s="18"/>
    </row>
    <row r="58" spans="1:31" s="7" customFormat="1" ht="12.75" customHeight="1">
      <c r="A58" s="331">
        <f t="shared" si="1"/>
        <v>787.3000000000001</v>
      </c>
      <c r="B58" s="207"/>
      <c r="C58" s="332"/>
      <c r="D58" s="207"/>
      <c r="E58" s="333">
        <f t="shared" si="2"/>
        <v>0.32</v>
      </c>
      <c r="F58" s="211"/>
      <c r="G58" s="333">
        <v>0.02</v>
      </c>
      <c r="H58" s="211"/>
      <c r="I58" s="41">
        <v>16</v>
      </c>
      <c r="J58" s="184">
        <f t="shared" si="4"/>
        <v>78800</v>
      </c>
      <c r="K58" s="362">
        <f>$Z$43+($AD$43*($J58-$Z$42))</f>
        <v>786.98</v>
      </c>
      <c r="L58" s="363"/>
      <c r="M58" s="39"/>
      <c r="N58" s="341"/>
      <c r="O58" s="292"/>
      <c r="P58" s="285"/>
      <c r="Q58" s="286"/>
      <c r="R58" s="205"/>
      <c r="S58" s="202"/>
      <c r="T58" s="344"/>
      <c r="U58" s="345"/>
      <c r="V58" s="40"/>
      <c r="Y58" s="43"/>
      <c r="Z58" s="28">
        <v>79150</v>
      </c>
      <c r="AA58" s="22" t="s">
        <v>28</v>
      </c>
      <c r="AB58" s="11"/>
      <c r="AC58" s="12"/>
      <c r="AD58" s="51"/>
      <c r="AE58" s="18"/>
    </row>
    <row r="59" spans="1:31" s="7" customFormat="1" ht="12.75" customHeight="1">
      <c r="A59" s="331">
        <f t="shared" si="1"/>
        <v>787.5140000000001</v>
      </c>
      <c r="B59" s="207"/>
      <c r="C59" s="332"/>
      <c r="D59" s="207"/>
      <c r="E59" s="333">
        <f t="shared" si="2"/>
        <v>0.32</v>
      </c>
      <c r="F59" s="211"/>
      <c r="G59" s="333">
        <v>0.02</v>
      </c>
      <c r="H59" s="211"/>
      <c r="I59" s="41">
        <v>16</v>
      </c>
      <c r="J59" s="34">
        <f t="shared" si="4"/>
        <v>78825</v>
      </c>
      <c r="K59" s="334">
        <f aca="true" t="shared" si="7" ref="K59:K64">$Z$46+($AD$46*($J59-$Z$45))</f>
        <v>787.1940000000001</v>
      </c>
      <c r="L59" s="335"/>
      <c r="M59" s="39"/>
      <c r="N59" s="341"/>
      <c r="O59" s="292"/>
      <c r="P59" s="285"/>
      <c r="Q59" s="286"/>
      <c r="R59" s="205"/>
      <c r="S59" s="202"/>
      <c r="T59" s="344"/>
      <c r="U59" s="345"/>
      <c r="V59" s="40"/>
      <c r="Y59" s="43"/>
      <c r="Z59" s="53">
        <v>789.4273</v>
      </c>
      <c r="AA59" s="22" t="s">
        <v>29</v>
      </c>
      <c r="AB59" s="11"/>
      <c r="AC59" s="12"/>
      <c r="AD59" s="51"/>
      <c r="AE59" s="18"/>
    </row>
    <row r="60" spans="1:31" s="7" customFormat="1" ht="12.75" customHeight="1">
      <c r="A60" s="331">
        <f t="shared" si="1"/>
        <v>787.7280000000001</v>
      </c>
      <c r="B60" s="207"/>
      <c r="C60" s="332"/>
      <c r="D60" s="207"/>
      <c r="E60" s="333">
        <f t="shared" si="2"/>
        <v>0.32</v>
      </c>
      <c r="F60" s="211"/>
      <c r="G60" s="333">
        <v>0.02</v>
      </c>
      <c r="H60" s="211"/>
      <c r="I60" s="41">
        <v>16</v>
      </c>
      <c r="J60" s="34">
        <f t="shared" si="4"/>
        <v>78850</v>
      </c>
      <c r="K60" s="334">
        <f t="shared" si="7"/>
        <v>787.408</v>
      </c>
      <c r="L60" s="335"/>
      <c r="M60" s="39"/>
      <c r="N60" s="341"/>
      <c r="O60" s="292"/>
      <c r="P60" s="285"/>
      <c r="Q60" s="286"/>
      <c r="R60" s="205"/>
      <c r="S60" s="202"/>
      <c r="T60" s="344"/>
      <c r="U60" s="345"/>
      <c r="V60" s="40"/>
      <c r="Y60" s="43"/>
      <c r="Z60" s="32"/>
      <c r="AA60" s="26"/>
      <c r="AB60" s="11"/>
      <c r="AC60" s="12"/>
      <c r="AD60" s="51"/>
      <c r="AE60" s="18"/>
    </row>
    <row r="61" spans="1:31" s="7" customFormat="1" ht="12.75" customHeight="1">
      <c r="A61" s="331">
        <f t="shared" si="1"/>
        <v>787.9420000000001</v>
      </c>
      <c r="B61" s="207"/>
      <c r="C61" s="332"/>
      <c r="D61" s="207"/>
      <c r="E61" s="333">
        <f t="shared" si="2"/>
        <v>0.32</v>
      </c>
      <c r="F61" s="211"/>
      <c r="G61" s="333">
        <v>0.02</v>
      </c>
      <c r="H61" s="211"/>
      <c r="I61" s="41">
        <v>16</v>
      </c>
      <c r="J61" s="34">
        <f t="shared" si="4"/>
        <v>78875</v>
      </c>
      <c r="K61" s="334">
        <f t="shared" si="7"/>
        <v>787.6220000000001</v>
      </c>
      <c r="L61" s="335"/>
      <c r="M61" s="39"/>
      <c r="N61" s="341"/>
      <c r="O61" s="292"/>
      <c r="P61" s="285"/>
      <c r="Q61" s="286"/>
      <c r="R61" s="205"/>
      <c r="S61" s="202"/>
      <c r="T61" s="344"/>
      <c r="U61" s="345"/>
      <c r="V61" s="40"/>
      <c r="Y61" s="43"/>
      <c r="Z61" s="27" t="s">
        <v>30</v>
      </c>
      <c r="AA61" s="26"/>
      <c r="AB61" s="11"/>
      <c r="AC61" s="12"/>
      <c r="AD61" s="51"/>
      <c r="AE61" s="18"/>
    </row>
    <row r="62" spans="1:32" s="7" customFormat="1" ht="12.75" customHeight="1">
      <c r="A62" s="331">
        <f t="shared" si="1"/>
        <v>788.1560000000001</v>
      </c>
      <c r="B62" s="207"/>
      <c r="C62" s="332"/>
      <c r="D62" s="207"/>
      <c r="E62" s="333">
        <f t="shared" si="2"/>
        <v>0.32</v>
      </c>
      <c r="F62" s="211"/>
      <c r="G62" s="333">
        <v>0.02</v>
      </c>
      <c r="H62" s="211"/>
      <c r="I62" s="41">
        <v>16</v>
      </c>
      <c r="J62" s="34">
        <f t="shared" si="4"/>
        <v>78900</v>
      </c>
      <c r="K62" s="334">
        <f t="shared" si="7"/>
        <v>787.836</v>
      </c>
      <c r="L62" s="335"/>
      <c r="M62" s="39"/>
      <c r="N62" s="341"/>
      <c r="O62" s="292"/>
      <c r="P62" s="285"/>
      <c r="Q62" s="286"/>
      <c r="R62" s="205"/>
      <c r="S62" s="202"/>
      <c r="T62" s="344"/>
      <c r="U62" s="345"/>
      <c r="V62" s="40"/>
      <c r="Y62" s="43"/>
      <c r="Z62" s="31"/>
      <c r="AA62" s="25"/>
      <c r="AB62" s="29"/>
      <c r="AC62" s="24"/>
      <c r="AD62" s="48"/>
      <c r="AE62" s="24"/>
      <c r="AF62" s="23"/>
    </row>
    <row r="63" spans="1:32" s="7" customFormat="1" ht="12.75" customHeight="1">
      <c r="A63" s="331">
        <f t="shared" si="1"/>
        <v>788.3700000000001</v>
      </c>
      <c r="B63" s="207"/>
      <c r="C63" s="332"/>
      <c r="D63" s="207"/>
      <c r="E63" s="333">
        <f t="shared" si="2"/>
        <v>0.32</v>
      </c>
      <c r="F63" s="211"/>
      <c r="G63" s="333">
        <v>0.02</v>
      </c>
      <c r="H63" s="211"/>
      <c r="I63" s="41">
        <v>16</v>
      </c>
      <c r="J63" s="34">
        <f t="shared" si="4"/>
        <v>78925</v>
      </c>
      <c r="K63" s="334">
        <f t="shared" si="7"/>
        <v>788.0500000000001</v>
      </c>
      <c r="L63" s="335"/>
      <c r="M63" s="39"/>
      <c r="N63" s="341"/>
      <c r="O63" s="292"/>
      <c r="P63" s="285"/>
      <c r="Q63" s="286"/>
      <c r="R63" s="205"/>
      <c r="S63" s="202"/>
      <c r="T63" s="344"/>
      <c r="U63" s="345"/>
      <c r="V63" s="40"/>
      <c r="Y63" s="43"/>
      <c r="Z63" s="31"/>
      <c r="AA63" s="25"/>
      <c r="AB63" s="29"/>
      <c r="AC63" s="24"/>
      <c r="AD63" s="48"/>
      <c r="AE63" s="24"/>
      <c r="AF63" s="23"/>
    </row>
    <row r="64" spans="1:32" s="7" customFormat="1" ht="12.75" customHeight="1">
      <c r="A64" s="331">
        <f t="shared" si="1"/>
        <v>788.5840000000001</v>
      </c>
      <c r="B64" s="207"/>
      <c r="C64" s="332"/>
      <c r="D64" s="207"/>
      <c r="E64" s="333">
        <f t="shared" si="2"/>
        <v>0.32</v>
      </c>
      <c r="F64" s="211"/>
      <c r="G64" s="333">
        <v>0.02</v>
      </c>
      <c r="H64" s="211"/>
      <c r="I64" s="41">
        <v>16</v>
      </c>
      <c r="J64" s="184">
        <f t="shared" si="4"/>
        <v>78950</v>
      </c>
      <c r="K64" s="362">
        <f t="shared" si="7"/>
        <v>788.264</v>
      </c>
      <c r="L64" s="363"/>
      <c r="M64" s="39"/>
      <c r="N64" s="341"/>
      <c r="O64" s="292"/>
      <c r="P64" s="285"/>
      <c r="Q64" s="286"/>
      <c r="R64" s="205"/>
      <c r="S64" s="202"/>
      <c r="T64" s="344"/>
      <c r="U64" s="345"/>
      <c r="V64" s="40"/>
      <c r="Y64" s="43"/>
      <c r="Z64" s="31"/>
      <c r="AA64" s="25"/>
      <c r="AB64" s="29"/>
      <c r="AC64" s="24"/>
      <c r="AD64" s="48"/>
      <c r="AE64" s="24"/>
      <c r="AF64" s="23"/>
    </row>
    <row r="65" spans="1:32" s="7" customFormat="1" ht="12.75" customHeight="1">
      <c r="A65" s="331">
        <f t="shared" si="1"/>
        <v>788.7894265625001</v>
      </c>
      <c r="B65" s="207"/>
      <c r="C65" s="332"/>
      <c r="D65" s="207"/>
      <c r="E65" s="333">
        <f t="shared" si="2"/>
        <v>0.32</v>
      </c>
      <c r="F65" s="211"/>
      <c r="G65" s="333">
        <v>0.02</v>
      </c>
      <c r="H65" s="211"/>
      <c r="I65" s="41">
        <v>16</v>
      </c>
      <c r="J65" s="34">
        <f t="shared" si="4"/>
        <v>78975</v>
      </c>
      <c r="K65" s="362">
        <f>$Z$55+(0.5*(($AD$56-$AD$55)/$AD$54)*($J65-$Z$54)^2)+($AD$55*($J65-$Z$54))</f>
        <v>788.4694265625001</v>
      </c>
      <c r="L65" s="363"/>
      <c r="M65" s="39"/>
      <c r="N65" s="341"/>
      <c r="O65" s="292"/>
      <c r="P65" s="285"/>
      <c r="Q65" s="286"/>
      <c r="R65" s="205"/>
      <c r="S65" s="202"/>
      <c r="T65" s="344"/>
      <c r="U65" s="345"/>
      <c r="V65" s="40"/>
      <c r="Y65" s="43"/>
      <c r="Z65" s="17"/>
      <c r="AA65" s="17"/>
      <c r="AB65" s="17"/>
      <c r="AC65" s="18"/>
      <c r="AD65" s="49"/>
      <c r="AE65" s="18"/>
      <c r="AF65" s="23"/>
    </row>
    <row r="66" spans="1:22" s="7" customFormat="1" ht="12.75" customHeight="1">
      <c r="A66" s="346">
        <f t="shared" si="1"/>
        <v>788.9777062500001</v>
      </c>
      <c r="B66" s="347"/>
      <c r="C66" s="348"/>
      <c r="D66" s="347"/>
      <c r="E66" s="349">
        <f t="shared" si="2"/>
        <v>0.32</v>
      </c>
      <c r="F66" s="350"/>
      <c r="G66" s="349">
        <v>0.02</v>
      </c>
      <c r="H66" s="350"/>
      <c r="I66" s="72">
        <v>16</v>
      </c>
      <c r="J66" s="73">
        <f t="shared" si="4"/>
        <v>79000</v>
      </c>
      <c r="K66" s="362">
        <f aca="true" t="shared" si="8" ref="K66:K73">$Z$55+(0.5*(($AD$56-$AD$55)/$AD$54)*($J66-$Z$54)^2)+($AD$55*($J66-$Z$54))</f>
        <v>788.65770625</v>
      </c>
      <c r="L66" s="363"/>
      <c r="M66" s="72"/>
      <c r="N66" s="351"/>
      <c r="O66" s="352"/>
      <c r="P66" s="353"/>
      <c r="Q66" s="352"/>
      <c r="R66" s="354"/>
      <c r="S66" s="347"/>
      <c r="T66" s="355"/>
      <c r="U66" s="356"/>
      <c r="V66" s="75"/>
    </row>
    <row r="67" spans="1:23" s="7" customFormat="1" ht="12.75" customHeight="1">
      <c r="A67" s="331">
        <f t="shared" si="1"/>
        <v>789.1488390625001</v>
      </c>
      <c r="B67" s="207"/>
      <c r="C67" s="332"/>
      <c r="D67" s="207"/>
      <c r="E67" s="333">
        <f t="shared" si="2"/>
        <v>0.32</v>
      </c>
      <c r="F67" s="211"/>
      <c r="G67" s="333">
        <v>0.02</v>
      </c>
      <c r="H67" s="211"/>
      <c r="I67" s="41">
        <v>16</v>
      </c>
      <c r="J67" s="34">
        <f t="shared" si="4"/>
        <v>79025</v>
      </c>
      <c r="K67" s="362">
        <f t="shared" si="8"/>
        <v>788.8288390625</v>
      </c>
      <c r="L67" s="363"/>
      <c r="M67" s="39"/>
      <c r="N67" s="341"/>
      <c r="O67" s="292"/>
      <c r="P67" s="285"/>
      <c r="Q67" s="286"/>
      <c r="R67" s="206"/>
      <c r="S67" s="207"/>
      <c r="T67" s="334"/>
      <c r="U67" s="335"/>
      <c r="V67" s="40"/>
      <c r="W67" s="76"/>
    </row>
    <row r="68" spans="1:23" s="7" customFormat="1" ht="12.75" customHeight="1">
      <c r="A68" s="331">
        <f>E68+K68</f>
        <v>789.177821970625</v>
      </c>
      <c r="B68" s="207"/>
      <c r="C68" s="336" t="s">
        <v>58</v>
      </c>
      <c r="D68" s="337"/>
      <c r="E68" s="333">
        <f t="shared" si="2"/>
        <v>0.32</v>
      </c>
      <c r="F68" s="211"/>
      <c r="G68" s="338">
        <f>0.02+((-0.053-0.02)/($J$90-$J$68))*($J68-$J$68)</f>
        <v>0.02</v>
      </c>
      <c r="H68" s="200"/>
      <c r="I68" s="41">
        <v>16</v>
      </c>
      <c r="J68" s="182">
        <v>79029.5</v>
      </c>
      <c r="K68" s="362">
        <f t="shared" si="8"/>
        <v>788.857821970625</v>
      </c>
      <c r="L68" s="363"/>
      <c r="M68" s="39"/>
      <c r="N68" s="341"/>
      <c r="O68" s="292"/>
      <c r="P68" s="285"/>
      <c r="Q68" s="286"/>
      <c r="R68" s="206"/>
      <c r="S68" s="207"/>
      <c r="T68" s="334"/>
      <c r="U68" s="335"/>
      <c r="V68" s="56" t="s">
        <v>37</v>
      </c>
      <c r="W68" s="76"/>
    </row>
    <row r="69" spans="1:23" s="7" customFormat="1" ht="12.75" customHeight="1">
      <c r="A69" s="331">
        <f t="shared" si="1"/>
        <v>789.2534559278351</v>
      </c>
      <c r="B69" s="207"/>
      <c r="C69" s="336" t="s">
        <v>58</v>
      </c>
      <c r="D69" s="337"/>
      <c r="E69" s="333">
        <f t="shared" si="2"/>
        <v>0.27063092783505155</v>
      </c>
      <c r="F69" s="211"/>
      <c r="G69" s="338">
        <f aca="true" t="shared" si="9" ref="G69:G90">0.02+((-0.053-0.02)/($J$90-$J$68))*($J69-$J$68)</f>
        <v>0.016914432989690722</v>
      </c>
      <c r="H69" s="200"/>
      <c r="I69" s="41">
        <v>16</v>
      </c>
      <c r="J69" s="34">
        <f>J67+25</f>
        <v>79050</v>
      </c>
      <c r="K69" s="362">
        <f t="shared" si="8"/>
        <v>788.982825</v>
      </c>
      <c r="L69" s="363"/>
      <c r="M69" s="39"/>
      <c r="N69" s="341"/>
      <c r="O69" s="292"/>
      <c r="P69" s="285"/>
      <c r="Q69" s="286"/>
      <c r="R69" s="206"/>
      <c r="S69" s="207"/>
      <c r="T69" s="334"/>
      <c r="U69" s="335"/>
      <c r="V69" s="40"/>
      <c r="W69" s="76"/>
    </row>
    <row r="70" spans="1:23" s="7" customFormat="1" ht="12.75" customHeight="1">
      <c r="A70" s="331">
        <f t="shared" si="1"/>
        <v>789.3300888047681</v>
      </c>
      <c r="B70" s="207"/>
      <c r="C70" s="336" t="s">
        <v>58</v>
      </c>
      <c r="D70" s="337"/>
      <c r="E70" s="333">
        <f t="shared" si="2"/>
        <v>0.21042474226804125</v>
      </c>
      <c r="F70" s="211"/>
      <c r="G70" s="338">
        <f t="shared" si="9"/>
        <v>0.013151546391752578</v>
      </c>
      <c r="H70" s="200"/>
      <c r="I70" s="41">
        <v>16</v>
      </c>
      <c r="J70" s="34">
        <f t="shared" si="4"/>
        <v>79075</v>
      </c>
      <c r="K70" s="362">
        <f t="shared" si="8"/>
        <v>789.1196640625001</v>
      </c>
      <c r="L70" s="363"/>
      <c r="M70" s="39"/>
      <c r="N70" s="341"/>
      <c r="O70" s="292"/>
      <c r="P70" s="285"/>
      <c r="Q70" s="286"/>
      <c r="R70" s="206"/>
      <c r="S70" s="207"/>
      <c r="T70" s="334"/>
      <c r="U70" s="335"/>
      <c r="V70" s="40"/>
      <c r="W70" s="76"/>
    </row>
    <row r="71" spans="1:23" s="7" customFormat="1" ht="12.75" customHeight="1">
      <c r="A71" s="331">
        <f t="shared" si="1"/>
        <v>789.389574806701</v>
      </c>
      <c r="B71" s="207"/>
      <c r="C71" s="336" t="s">
        <v>58</v>
      </c>
      <c r="D71" s="337"/>
      <c r="E71" s="333">
        <f t="shared" si="2"/>
        <v>0.15021855670103096</v>
      </c>
      <c r="F71" s="211"/>
      <c r="G71" s="338">
        <f t="shared" si="9"/>
        <v>0.009388659793814435</v>
      </c>
      <c r="H71" s="200"/>
      <c r="I71" s="41">
        <v>16</v>
      </c>
      <c r="J71" s="34">
        <f t="shared" si="4"/>
        <v>79100</v>
      </c>
      <c r="K71" s="362">
        <f t="shared" si="8"/>
        <v>789.23935625</v>
      </c>
      <c r="L71" s="363"/>
      <c r="M71" s="39"/>
      <c r="N71" s="341"/>
      <c r="O71" s="292"/>
      <c r="P71" s="285"/>
      <c r="Q71" s="286"/>
      <c r="R71" s="206"/>
      <c r="S71" s="207"/>
      <c r="T71" s="334"/>
      <c r="U71" s="335"/>
      <c r="V71" s="40"/>
      <c r="W71" s="76"/>
    </row>
    <row r="72" spans="1:23" s="7" customFormat="1" ht="12.75" customHeight="1">
      <c r="A72" s="331">
        <f t="shared" si="1"/>
        <v>789.4319139336341</v>
      </c>
      <c r="B72" s="207"/>
      <c r="C72" s="336" t="s">
        <v>58</v>
      </c>
      <c r="D72" s="337"/>
      <c r="E72" s="333">
        <f t="shared" si="2"/>
        <v>0.09001237113402066</v>
      </c>
      <c r="F72" s="211"/>
      <c r="G72" s="338">
        <f t="shared" si="9"/>
        <v>0.0056257731958762915</v>
      </c>
      <c r="H72" s="200"/>
      <c r="I72" s="41">
        <v>16</v>
      </c>
      <c r="J72" s="34">
        <f t="shared" si="4"/>
        <v>79125</v>
      </c>
      <c r="K72" s="362">
        <f t="shared" si="8"/>
        <v>789.3419015625001</v>
      </c>
      <c r="L72" s="363"/>
      <c r="M72" s="39"/>
      <c r="N72" s="341"/>
      <c r="O72" s="292"/>
      <c r="P72" s="285"/>
      <c r="Q72" s="286"/>
      <c r="R72" s="206"/>
      <c r="S72" s="207"/>
      <c r="T72" s="334"/>
      <c r="U72" s="335"/>
      <c r="V72" s="40"/>
      <c r="W72" s="76"/>
    </row>
    <row r="73" spans="1:23" s="7" customFormat="1" ht="12.75" customHeight="1">
      <c r="A73" s="331">
        <f t="shared" si="1"/>
        <v>789.457106185567</v>
      </c>
      <c r="B73" s="207"/>
      <c r="C73" s="336" t="s">
        <v>58</v>
      </c>
      <c r="D73" s="337"/>
      <c r="E73" s="333">
        <f t="shared" si="2"/>
        <v>0.029806185567010368</v>
      </c>
      <c r="F73" s="211"/>
      <c r="G73" s="338">
        <f t="shared" si="9"/>
        <v>0.001862886597938148</v>
      </c>
      <c r="H73" s="200"/>
      <c r="I73" s="41">
        <v>16</v>
      </c>
      <c r="J73" s="184">
        <f t="shared" si="4"/>
        <v>79150</v>
      </c>
      <c r="K73" s="362">
        <f t="shared" si="8"/>
        <v>789.4273</v>
      </c>
      <c r="L73" s="363"/>
      <c r="M73" s="39"/>
      <c r="N73" s="341"/>
      <c r="O73" s="292"/>
      <c r="P73" s="285"/>
      <c r="Q73" s="286"/>
      <c r="R73" s="206"/>
      <c r="S73" s="207"/>
      <c r="T73" s="334"/>
      <c r="U73" s="335"/>
      <c r="V73" s="40"/>
      <c r="W73" s="76"/>
    </row>
    <row r="74" spans="1:23" s="7" customFormat="1" ht="12.75" customHeight="1">
      <c r="A74" s="331">
        <f>E74+K74</f>
        <v>789.4653518224742</v>
      </c>
      <c r="B74" s="207"/>
      <c r="C74" s="336" t="s">
        <v>58</v>
      </c>
      <c r="D74" s="337"/>
      <c r="E74" s="333">
        <f>G74*I74</f>
        <v>8.082474215671083E-06</v>
      </c>
      <c r="F74" s="211"/>
      <c r="G74" s="338">
        <f>0.02+((-0.053-0.02)/($J$90-$J$68))*($J74-$J$68)+0.000001</f>
        <v>5.051546384794427E-07</v>
      </c>
      <c r="H74" s="200"/>
      <c r="I74" s="41">
        <v>16</v>
      </c>
      <c r="J74" s="57">
        <v>79162.38</v>
      </c>
      <c r="K74" s="334">
        <f>$Z$59+($AD$56*($J74-$Z$58))</f>
        <v>789.46534374</v>
      </c>
      <c r="L74" s="335"/>
      <c r="M74" s="39"/>
      <c r="N74" s="341"/>
      <c r="O74" s="292"/>
      <c r="P74" s="285"/>
      <c r="Q74" s="286"/>
      <c r="R74" s="206"/>
      <c r="S74" s="207"/>
      <c r="T74" s="334"/>
      <c r="U74" s="335"/>
      <c r="V74" s="40"/>
      <c r="W74" s="76"/>
    </row>
    <row r="75" spans="1:23" s="7" customFormat="1" ht="12.75" customHeight="1">
      <c r="A75" s="331">
        <f t="shared" si="1"/>
        <v>789.473725</v>
      </c>
      <c r="B75" s="207"/>
      <c r="C75" s="336" t="s">
        <v>58</v>
      </c>
      <c r="D75" s="337"/>
      <c r="E75" s="333">
        <f t="shared" si="2"/>
        <v>-0.030399999999999927</v>
      </c>
      <c r="F75" s="211"/>
      <c r="G75" s="338">
        <f t="shared" si="9"/>
        <v>-0.0018999999999999954</v>
      </c>
      <c r="H75" s="200"/>
      <c r="I75" s="41">
        <v>16</v>
      </c>
      <c r="J75" s="34">
        <f>J73+25</f>
        <v>79175</v>
      </c>
      <c r="K75" s="334">
        <f aca="true" t="shared" si="10" ref="K75:K98">$Z$59+($AD$56*($J75-$Z$58))</f>
        <v>789.5041249999999</v>
      </c>
      <c r="L75" s="335"/>
      <c r="M75" s="39"/>
      <c r="N75" s="341"/>
      <c r="O75" s="292"/>
      <c r="P75" s="285"/>
      <c r="Q75" s="286"/>
      <c r="R75" s="342"/>
      <c r="S75" s="343"/>
      <c r="T75" s="334"/>
      <c r="U75" s="335"/>
      <c r="V75" s="40"/>
      <c r="W75" s="76"/>
    </row>
    <row r="76" spans="1:23" s="7" customFormat="1" ht="12.75" customHeight="1">
      <c r="A76" s="331">
        <f t="shared" si="1"/>
        <v>789.4903438144329</v>
      </c>
      <c r="B76" s="207"/>
      <c r="C76" s="336" t="s">
        <v>58</v>
      </c>
      <c r="D76" s="337"/>
      <c r="E76" s="333">
        <f t="shared" si="2"/>
        <v>-0.09060618556701022</v>
      </c>
      <c r="F76" s="211"/>
      <c r="G76" s="338">
        <f t="shared" si="9"/>
        <v>-0.005662886597938139</v>
      </c>
      <c r="H76" s="200"/>
      <c r="I76" s="41">
        <v>16</v>
      </c>
      <c r="J76" s="34">
        <f t="shared" si="4"/>
        <v>79200</v>
      </c>
      <c r="K76" s="334">
        <f t="shared" si="10"/>
        <v>789.5809499999999</v>
      </c>
      <c r="L76" s="335"/>
      <c r="M76" s="39"/>
      <c r="N76" s="341"/>
      <c r="O76" s="292"/>
      <c r="P76" s="285"/>
      <c r="Q76" s="286"/>
      <c r="R76" s="342"/>
      <c r="S76" s="343"/>
      <c r="T76" s="334"/>
      <c r="U76" s="335"/>
      <c r="V76" s="40"/>
      <c r="W76" s="76"/>
    </row>
    <row r="77" spans="1:23" s="7" customFormat="1" ht="12.75" customHeight="1">
      <c r="A77" s="331">
        <f t="shared" si="1"/>
        <v>789.5069626288658</v>
      </c>
      <c r="B77" s="207"/>
      <c r="C77" s="336" t="s">
        <v>58</v>
      </c>
      <c r="D77" s="337"/>
      <c r="E77" s="333">
        <f t="shared" si="2"/>
        <v>-0.15081237113402052</v>
      </c>
      <c r="F77" s="211"/>
      <c r="G77" s="338">
        <f t="shared" si="9"/>
        <v>-0.009425773195876282</v>
      </c>
      <c r="H77" s="200"/>
      <c r="I77" s="41">
        <v>16</v>
      </c>
      <c r="J77" s="34">
        <f t="shared" si="4"/>
        <v>79225</v>
      </c>
      <c r="K77" s="334">
        <f t="shared" si="10"/>
        <v>789.6577749999999</v>
      </c>
      <c r="L77" s="335"/>
      <c r="M77" s="39"/>
      <c r="N77" s="341"/>
      <c r="O77" s="292"/>
      <c r="P77" s="285"/>
      <c r="Q77" s="286"/>
      <c r="R77" s="206"/>
      <c r="S77" s="207"/>
      <c r="T77" s="334"/>
      <c r="U77" s="335"/>
      <c r="V77" s="40"/>
      <c r="W77" s="76"/>
    </row>
    <row r="78" spans="1:23" s="7" customFormat="1" ht="12.75" customHeight="1">
      <c r="A78" s="331">
        <f t="shared" si="1"/>
        <v>789.523581443299</v>
      </c>
      <c r="B78" s="207"/>
      <c r="C78" s="336" t="s">
        <v>58</v>
      </c>
      <c r="D78" s="337"/>
      <c r="E78" s="333">
        <f t="shared" si="2"/>
        <v>-0.2110185567010308</v>
      </c>
      <c r="F78" s="211"/>
      <c r="G78" s="338">
        <f t="shared" si="9"/>
        <v>-0.013188659793814426</v>
      </c>
      <c r="H78" s="200"/>
      <c r="I78" s="41">
        <v>16</v>
      </c>
      <c r="J78" s="34">
        <f t="shared" si="4"/>
        <v>79250</v>
      </c>
      <c r="K78" s="334">
        <f t="shared" si="10"/>
        <v>789.7346</v>
      </c>
      <c r="L78" s="335"/>
      <c r="M78" s="39"/>
      <c r="N78" s="341"/>
      <c r="O78" s="292"/>
      <c r="P78" s="285"/>
      <c r="Q78" s="286"/>
      <c r="R78" s="206"/>
      <c r="S78" s="207"/>
      <c r="T78" s="334"/>
      <c r="U78" s="335"/>
      <c r="V78" s="40"/>
      <c r="W78" s="76"/>
    </row>
    <row r="79" spans="1:23" s="7" customFormat="1" ht="12.75" customHeight="1">
      <c r="A79" s="331">
        <f>E79+K79</f>
        <v>789.5359990214433</v>
      </c>
      <c r="B79" s="207"/>
      <c r="C79" s="336" t="s">
        <v>58</v>
      </c>
      <c r="D79" s="337"/>
      <c r="E79" s="333">
        <f>G79*I79</f>
        <v>-0.25600461855668416</v>
      </c>
      <c r="F79" s="211"/>
      <c r="G79" s="338">
        <f t="shared" si="9"/>
        <v>-0.01600028865979276</v>
      </c>
      <c r="H79" s="200"/>
      <c r="I79" s="41">
        <v>16</v>
      </c>
      <c r="J79" s="57">
        <v>79268.68</v>
      </c>
      <c r="K79" s="334">
        <f t="shared" si="10"/>
        <v>789.79200364</v>
      </c>
      <c r="L79" s="335"/>
      <c r="M79" s="39"/>
      <c r="N79" s="341"/>
      <c r="O79" s="292"/>
      <c r="P79" s="285"/>
      <c r="Q79" s="286"/>
      <c r="R79" s="206"/>
      <c r="S79" s="207"/>
      <c r="T79" s="334"/>
      <c r="U79" s="335"/>
      <c r="V79" s="40"/>
      <c r="W79" s="76"/>
    </row>
    <row r="80" spans="1:23" s="7" customFormat="1" ht="12.75" customHeight="1">
      <c r="A80" s="331">
        <f t="shared" si="1"/>
        <v>789.540200257732</v>
      </c>
      <c r="B80" s="207"/>
      <c r="C80" s="336" t="s">
        <v>58</v>
      </c>
      <c r="D80" s="337"/>
      <c r="E80" s="333">
        <f t="shared" si="2"/>
        <v>-0.2712247422680411</v>
      </c>
      <c r="F80" s="211"/>
      <c r="G80" s="338">
        <f t="shared" si="9"/>
        <v>-0.01695154639175257</v>
      </c>
      <c r="H80" s="200"/>
      <c r="I80" s="41">
        <v>16</v>
      </c>
      <c r="J80" s="34">
        <f>J78+25</f>
        <v>79275</v>
      </c>
      <c r="K80" s="334">
        <f t="shared" si="10"/>
        <v>789.811425</v>
      </c>
      <c r="L80" s="335"/>
      <c r="M80" s="39"/>
      <c r="N80" s="341"/>
      <c r="O80" s="292"/>
      <c r="P80" s="285"/>
      <c r="Q80" s="286"/>
      <c r="R80" s="206"/>
      <c r="S80" s="207"/>
      <c r="T80" s="334"/>
      <c r="U80" s="335"/>
      <c r="V80" s="40"/>
      <c r="W80" s="76"/>
    </row>
    <row r="81" spans="1:23" s="7" customFormat="1" ht="12.75" customHeight="1">
      <c r="A81" s="331">
        <f t="shared" si="1"/>
        <v>789.5568190721649</v>
      </c>
      <c r="B81" s="207"/>
      <c r="C81" s="336" t="s">
        <v>58</v>
      </c>
      <c r="D81" s="337"/>
      <c r="E81" s="333">
        <f t="shared" si="2"/>
        <v>-0.3314309278350514</v>
      </c>
      <c r="F81" s="211"/>
      <c r="G81" s="338">
        <f t="shared" si="9"/>
        <v>-0.020714432989690713</v>
      </c>
      <c r="H81" s="200"/>
      <c r="I81" s="41">
        <v>16</v>
      </c>
      <c r="J81" s="34">
        <f t="shared" si="4"/>
        <v>79300</v>
      </c>
      <c r="K81" s="334">
        <f t="shared" si="10"/>
        <v>789.88825</v>
      </c>
      <c r="L81" s="335"/>
      <c r="M81" s="39"/>
      <c r="N81" s="341"/>
      <c r="O81" s="292"/>
      <c r="P81" s="285"/>
      <c r="Q81" s="286"/>
      <c r="R81" s="206"/>
      <c r="S81" s="207"/>
      <c r="T81" s="334"/>
      <c r="U81" s="335"/>
      <c r="V81" s="40"/>
      <c r="W81" s="76"/>
    </row>
    <row r="82" spans="1:23" s="7" customFormat="1" ht="12.75" customHeight="1">
      <c r="A82" s="331">
        <f t="shared" si="1"/>
        <v>789.5734378865978</v>
      </c>
      <c r="B82" s="207"/>
      <c r="C82" s="336" t="s">
        <v>58</v>
      </c>
      <c r="D82" s="337"/>
      <c r="E82" s="333">
        <f t="shared" si="2"/>
        <v>-0.3916371134020617</v>
      </c>
      <c r="F82" s="211"/>
      <c r="G82" s="338">
        <f t="shared" si="9"/>
        <v>-0.024477319587628856</v>
      </c>
      <c r="H82" s="200"/>
      <c r="I82" s="41">
        <v>16</v>
      </c>
      <c r="J82" s="34">
        <f t="shared" si="4"/>
        <v>79325</v>
      </c>
      <c r="K82" s="334">
        <f t="shared" si="10"/>
        <v>789.965075</v>
      </c>
      <c r="L82" s="335"/>
      <c r="M82" s="39"/>
      <c r="N82" s="341"/>
      <c r="O82" s="292"/>
      <c r="P82" s="285"/>
      <c r="Q82" s="286"/>
      <c r="R82" s="206"/>
      <c r="S82" s="207"/>
      <c r="T82" s="334"/>
      <c r="U82" s="335"/>
      <c r="V82" s="40"/>
      <c r="W82" s="76"/>
    </row>
    <row r="83" spans="1:23" s="7" customFormat="1" ht="12.75" customHeight="1">
      <c r="A83" s="331">
        <f t="shared" si="1"/>
        <v>789.5900567010309</v>
      </c>
      <c r="B83" s="207"/>
      <c r="C83" s="336" t="s">
        <v>58</v>
      </c>
      <c r="D83" s="337"/>
      <c r="E83" s="333">
        <f t="shared" si="2"/>
        <v>-0.451843298969072</v>
      </c>
      <c r="F83" s="211"/>
      <c r="G83" s="338">
        <f t="shared" si="9"/>
        <v>-0.028240206185567</v>
      </c>
      <c r="H83" s="200"/>
      <c r="I83" s="41">
        <v>16</v>
      </c>
      <c r="J83" s="34">
        <f t="shared" si="4"/>
        <v>79350</v>
      </c>
      <c r="K83" s="334">
        <f t="shared" si="10"/>
        <v>790.0418999999999</v>
      </c>
      <c r="L83" s="335"/>
      <c r="M83" s="39"/>
      <c r="N83" s="341"/>
      <c r="O83" s="292"/>
      <c r="P83" s="285"/>
      <c r="Q83" s="286"/>
      <c r="R83" s="206"/>
      <c r="S83" s="207"/>
      <c r="T83" s="334"/>
      <c r="U83" s="335"/>
      <c r="V83" s="40"/>
      <c r="W83" s="76"/>
    </row>
    <row r="84" spans="1:23" s="7" customFormat="1" ht="12.75" customHeight="1">
      <c r="A84" s="331">
        <f t="shared" si="1"/>
        <v>789.6066755154638</v>
      </c>
      <c r="B84" s="207"/>
      <c r="C84" s="336" t="s">
        <v>58</v>
      </c>
      <c r="D84" s="337"/>
      <c r="E84" s="333">
        <f t="shared" si="2"/>
        <v>-0.5120494845360823</v>
      </c>
      <c r="F84" s="211"/>
      <c r="G84" s="338">
        <f t="shared" si="9"/>
        <v>-0.032003092783505147</v>
      </c>
      <c r="H84" s="200"/>
      <c r="I84" s="41">
        <v>16</v>
      </c>
      <c r="J84" s="34">
        <f t="shared" si="4"/>
        <v>79375</v>
      </c>
      <c r="K84" s="334">
        <f t="shared" si="10"/>
        <v>790.1187249999999</v>
      </c>
      <c r="L84" s="335"/>
      <c r="M84" s="39"/>
      <c r="N84" s="341"/>
      <c r="O84" s="292"/>
      <c r="P84" s="285"/>
      <c r="Q84" s="286"/>
      <c r="R84" s="206"/>
      <c r="S84" s="207"/>
      <c r="T84" s="334"/>
      <c r="U84" s="335"/>
      <c r="V84" s="40"/>
      <c r="W84" s="76"/>
    </row>
    <row r="85" spans="1:23" s="7" customFormat="1" ht="12.75" customHeight="1">
      <c r="A85" s="331">
        <f t="shared" si="1"/>
        <v>789.6232943298968</v>
      </c>
      <c r="B85" s="207"/>
      <c r="C85" s="336" t="s">
        <v>58</v>
      </c>
      <c r="D85" s="337"/>
      <c r="E85" s="333">
        <f t="shared" si="2"/>
        <v>-0.5722556701030928</v>
      </c>
      <c r="F85" s="211"/>
      <c r="G85" s="338">
        <f t="shared" si="9"/>
        <v>-0.0357659793814433</v>
      </c>
      <c r="H85" s="200"/>
      <c r="I85" s="41">
        <v>16</v>
      </c>
      <c r="J85" s="34">
        <f t="shared" si="4"/>
        <v>79400</v>
      </c>
      <c r="K85" s="334">
        <f t="shared" si="10"/>
        <v>790.1955499999999</v>
      </c>
      <c r="L85" s="335"/>
      <c r="M85" s="39"/>
      <c r="N85" s="341"/>
      <c r="O85" s="292"/>
      <c r="P85" s="285"/>
      <c r="Q85" s="286"/>
      <c r="R85" s="206"/>
      <c r="S85" s="207"/>
      <c r="T85" s="334"/>
      <c r="U85" s="335"/>
      <c r="V85" s="40"/>
      <c r="W85" s="76"/>
    </row>
    <row r="86" spans="1:23" s="7" customFormat="1" ht="12.75" customHeight="1">
      <c r="A86" s="331">
        <f t="shared" si="1"/>
        <v>789.6399131443297</v>
      </c>
      <c r="B86" s="207"/>
      <c r="C86" s="336" t="s">
        <v>58</v>
      </c>
      <c r="D86" s="337"/>
      <c r="E86" s="333">
        <f t="shared" si="2"/>
        <v>-0.6324618556701029</v>
      </c>
      <c r="F86" s="211"/>
      <c r="G86" s="338">
        <f t="shared" si="9"/>
        <v>-0.03952886597938143</v>
      </c>
      <c r="H86" s="200"/>
      <c r="I86" s="41">
        <v>16</v>
      </c>
      <c r="J86" s="34">
        <f t="shared" si="4"/>
        <v>79425</v>
      </c>
      <c r="K86" s="334">
        <f t="shared" si="10"/>
        <v>790.2723749999999</v>
      </c>
      <c r="L86" s="335"/>
      <c r="M86" s="39"/>
      <c r="N86" s="341"/>
      <c r="O86" s="292"/>
      <c r="P86" s="285"/>
      <c r="Q86" s="286"/>
      <c r="R86" s="206"/>
      <c r="S86" s="207"/>
      <c r="T86" s="334"/>
      <c r="U86" s="335"/>
      <c r="V86" s="40"/>
      <c r="W86" s="76"/>
    </row>
    <row r="87" spans="1:23" s="7" customFormat="1" ht="12.75" customHeight="1">
      <c r="A87" s="331">
        <f t="shared" si="1"/>
        <v>789.6565319587629</v>
      </c>
      <c r="B87" s="207"/>
      <c r="C87" s="336" t="s">
        <v>58</v>
      </c>
      <c r="D87" s="337"/>
      <c r="E87" s="333">
        <f t="shared" si="2"/>
        <v>-0.6926680412371131</v>
      </c>
      <c r="F87" s="211"/>
      <c r="G87" s="338">
        <f t="shared" si="9"/>
        <v>-0.04329175257731957</v>
      </c>
      <c r="H87" s="200"/>
      <c r="I87" s="41">
        <v>16</v>
      </c>
      <c r="J87" s="34">
        <f t="shared" si="4"/>
        <v>79450</v>
      </c>
      <c r="K87" s="334">
        <f t="shared" si="10"/>
        <v>790.3492</v>
      </c>
      <c r="L87" s="335"/>
      <c r="M87" s="39"/>
      <c r="N87" s="341"/>
      <c r="O87" s="292"/>
      <c r="P87" s="285"/>
      <c r="Q87" s="286"/>
      <c r="R87" s="206"/>
      <c r="S87" s="207"/>
      <c r="T87" s="334"/>
      <c r="U87" s="335"/>
      <c r="V87" s="40"/>
      <c r="W87" s="76"/>
    </row>
    <row r="88" spans="1:23" s="7" customFormat="1" ht="12.75" customHeight="1">
      <c r="A88" s="331">
        <f t="shared" si="1"/>
        <v>789.6731507731959</v>
      </c>
      <c r="B88" s="207"/>
      <c r="C88" s="336" t="s">
        <v>58</v>
      </c>
      <c r="D88" s="337"/>
      <c r="E88" s="333">
        <f aca="true" t="shared" si="11" ref="E88:E123">G88*I88</f>
        <v>-0.7528742268041235</v>
      </c>
      <c r="F88" s="211"/>
      <c r="G88" s="338">
        <f t="shared" si="9"/>
        <v>-0.04705463917525772</v>
      </c>
      <c r="H88" s="200"/>
      <c r="I88" s="41">
        <v>16</v>
      </c>
      <c r="J88" s="34">
        <f t="shared" si="4"/>
        <v>79475</v>
      </c>
      <c r="K88" s="334">
        <f t="shared" si="10"/>
        <v>790.426025</v>
      </c>
      <c r="L88" s="335"/>
      <c r="M88" s="39"/>
      <c r="N88" s="341"/>
      <c r="O88" s="292"/>
      <c r="P88" s="285"/>
      <c r="Q88" s="286"/>
      <c r="R88" s="206"/>
      <c r="S88" s="207"/>
      <c r="T88" s="334"/>
      <c r="U88" s="335"/>
      <c r="V88" s="40"/>
      <c r="W88" s="76"/>
    </row>
    <row r="89" spans="1:23" s="7" customFormat="1" ht="12.75" customHeight="1">
      <c r="A89" s="331">
        <f t="shared" si="1"/>
        <v>789.6897695876288</v>
      </c>
      <c r="B89" s="207"/>
      <c r="C89" s="336" t="s">
        <v>58</v>
      </c>
      <c r="D89" s="337"/>
      <c r="E89" s="333">
        <f t="shared" si="11"/>
        <v>-0.8130804123711337</v>
      </c>
      <c r="F89" s="211"/>
      <c r="G89" s="338">
        <f t="shared" si="9"/>
        <v>-0.05081752577319586</v>
      </c>
      <c r="H89" s="200"/>
      <c r="I89" s="41">
        <v>16</v>
      </c>
      <c r="J89" s="34">
        <f t="shared" si="4"/>
        <v>79500</v>
      </c>
      <c r="K89" s="334">
        <f t="shared" si="10"/>
        <v>790.50285</v>
      </c>
      <c r="L89" s="335"/>
      <c r="M89" s="39"/>
      <c r="N89" s="341"/>
      <c r="O89" s="292"/>
      <c r="P89" s="285"/>
      <c r="Q89" s="286"/>
      <c r="R89" s="206"/>
      <c r="S89" s="207"/>
      <c r="T89" s="334"/>
      <c r="U89" s="335"/>
      <c r="V89" s="40"/>
      <c r="W89" s="76"/>
    </row>
    <row r="90" spans="1:23" s="7" customFormat="1" ht="12.75" customHeight="1">
      <c r="A90" s="331">
        <f>E90+K90</f>
        <v>789.6994085</v>
      </c>
      <c r="B90" s="207"/>
      <c r="C90" s="336" t="s">
        <v>58</v>
      </c>
      <c r="D90" s="337"/>
      <c r="E90" s="333">
        <f t="shared" si="11"/>
        <v>-0.8479999999999999</v>
      </c>
      <c r="F90" s="211"/>
      <c r="G90" s="338">
        <f t="shared" si="9"/>
        <v>-0.05299999999999999</v>
      </c>
      <c r="H90" s="200"/>
      <c r="I90" s="41">
        <v>16</v>
      </c>
      <c r="J90" s="182">
        <v>79514.5</v>
      </c>
      <c r="K90" s="334">
        <f t="shared" si="10"/>
        <v>790.5474085</v>
      </c>
      <c r="L90" s="335"/>
      <c r="M90" s="39"/>
      <c r="N90" s="341"/>
      <c r="O90" s="292"/>
      <c r="P90" s="285"/>
      <c r="Q90" s="286"/>
      <c r="R90" s="206"/>
      <c r="S90" s="207"/>
      <c r="T90" s="334"/>
      <c r="U90" s="335"/>
      <c r="V90" s="56" t="s">
        <v>86</v>
      </c>
      <c r="W90" s="76"/>
    </row>
    <row r="91" spans="1:23" s="7" customFormat="1" ht="12.75" customHeight="1">
      <c r="A91" s="331">
        <f t="shared" si="1"/>
        <v>789.731675</v>
      </c>
      <c r="B91" s="207"/>
      <c r="C91" s="332"/>
      <c r="D91" s="207"/>
      <c r="E91" s="333">
        <f t="shared" si="11"/>
        <v>-0.848</v>
      </c>
      <c r="F91" s="211"/>
      <c r="G91" s="333">
        <v>-0.053</v>
      </c>
      <c r="H91" s="211"/>
      <c r="I91" s="41">
        <v>16</v>
      </c>
      <c r="J91" s="34">
        <f>J89+25</f>
        <v>79525</v>
      </c>
      <c r="K91" s="334">
        <f t="shared" si="10"/>
        <v>790.579675</v>
      </c>
      <c r="L91" s="335"/>
      <c r="M91" s="39"/>
      <c r="N91" s="341"/>
      <c r="O91" s="292"/>
      <c r="P91" s="285"/>
      <c r="Q91" s="286"/>
      <c r="R91" s="206"/>
      <c r="S91" s="207"/>
      <c r="T91" s="334"/>
      <c r="U91" s="335"/>
      <c r="V91" s="40"/>
      <c r="W91" s="76"/>
    </row>
    <row r="92" spans="1:23" s="7" customFormat="1" ht="12.75" customHeight="1">
      <c r="A92" s="331">
        <f t="shared" si="1"/>
        <v>789.8085</v>
      </c>
      <c r="B92" s="207"/>
      <c r="C92" s="332"/>
      <c r="D92" s="207"/>
      <c r="E92" s="333">
        <f t="shared" si="11"/>
        <v>-0.848</v>
      </c>
      <c r="F92" s="211"/>
      <c r="G92" s="333">
        <v>-0.053</v>
      </c>
      <c r="H92" s="211"/>
      <c r="I92" s="41">
        <v>16</v>
      </c>
      <c r="J92" s="34">
        <f t="shared" si="4"/>
        <v>79550</v>
      </c>
      <c r="K92" s="334">
        <f t="shared" si="10"/>
        <v>790.6564999999999</v>
      </c>
      <c r="L92" s="335"/>
      <c r="M92" s="39"/>
      <c r="N92" s="341"/>
      <c r="O92" s="292"/>
      <c r="P92" s="285"/>
      <c r="Q92" s="286"/>
      <c r="R92" s="206"/>
      <c r="S92" s="207"/>
      <c r="T92" s="334"/>
      <c r="U92" s="335"/>
      <c r="V92" s="40"/>
      <c r="W92" s="76"/>
    </row>
    <row r="93" spans="1:23" s="7" customFormat="1" ht="12.75" customHeight="1">
      <c r="A93" s="331">
        <f t="shared" si="1"/>
        <v>789.885325</v>
      </c>
      <c r="B93" s="207"/>
      <c r="C93" s="332"/>
      <c r="D93" s="207"/>
      <c r="E93" s="333">
        <f t="shared" si="11"/>
        <v>-0.848</v>
      </c>
      <c r="F93" s="211"/>
      <c r="G93" s="333">
        <v>-0.053</v>
      </c>
      <c r="H93" s="211"/>
      <c r="I93" s="41">
        <v>16</v>
      </c>
      <c r="J93" s="34">
        <f t="shared" si="4"/>
        <v>79575</v>
      </c>
      <c r="K93" s="334">
        <f t="shared" si="10"/>
        <v>790.7333249999999</v>
      </c>
      <c r="L93" s="335"/>
      <c r="M93" s="39"/>
      <c r="N93" s="341"/>
      <c r="O93" s="292"/>
      <c r="P93" s="285"/>
      <c r="Q93" s="286"/>
      <c r="R93" s="206"/>
      <c r="S93" s="207"/>
      <c r="T93" s="334"/>
      <c r="U93" s="335"/>
      <c r="V93" s="40"/>
      <c r="W93" s="76"/>
    </row>
    <row r="94" spans="1:23" s="7" customFormat="1" ht="12.75" customHeight="1">
      <c r="A94" s="331">
        <f aca="true" t="shared" si="12" ref="A94:A165">E94+K94</f>
        <v>789.96215</v>
      </c>
      <c r="B94" s="207"/>
      <c r="C94" s="332"/>
      <c r="D94" s="207"/>
      <c r="E94" s="333">
        <f t="shared" si="11"/>
        <v>-0.848</v>
      </c>
      <c r="F94" s="211"/>
      <c r="G94" s="333">
        <v>-0.053</v>
      </c>
      <c r="H94" s="211"/>
      <c r="I94" s="41">
        <v>16</v>
      </c>
      <c r="J94" s="34">
        <f t="shared" si="4"/>
        <v>79600</v>
      </c>
      <c r="K94" s="334">
        <f t="shared" si="10"/>
        <v>790.8101499999999</v>
      </c>
      <c r="L94" s="335"/>
      <c r="M94" s="39"/>
      <c r="N94" s="341"/>
      <c r="O94" s="292"/>
      <c r="P94" s="285"/>
      <c r="Q94" s="286"/>
      <c r="R94" s="206"/>
      <c r="S94" s="207"/>
      <c r="T94" s="334"/>
      <c r="U94" s="335"/>
      <c r="V94" s="40"/>
      <c r="W94" s="76"/>
    </row>
    <row r="95" spans="1:23" s="7" customFormat="1" ht="12.75" customHeight="1">
      <c r="A95" s="331">
        <f t="shared" si="12"/>
        <v>790.0389749999999</v>
      </c>
      <c r="B95" s="207"/>
      <c r="C95" s="332"/>
      <c r="D95" s="207"/>
      <c r="E95" s="333">
        <f t="shared" si="11"/>
        <v>-0.848</v>
      </c>
      <c r="F95" s="211"/>
      <c r="G95" s="333">
        <v>-0.053</v>
      </c>
      <c r="H95" s="211"/>
      <c r="I95" s="41">
        <v>16</v>
      </c>
      <c r="J95" s="34">
        <f t="shared" si="4"/>
        <v>79625</v>
      </c>
      <c r="K95" s="334">
        <f t="shared" si="10"/>
        <v>790.8869749999999</v>
      </c>
      <c r="L95" s="335"/>
      <c r="M95" s="39"/>
      <c r="N95" s="341"/>
      <c r="O95" s="292"/>
      <c r="P95" s="285"/>
      <c r="Q95" s="286"/>
      <c r="R95" s="206"/>
      <c r="S95" s="207"/>
      <c r="T95" s="334"/>
      <c r="U95" s="335"/>
      <c r="V95" s="40"/>
      <c r="W95" s="76"/>
    </row>
    <row r="96" spans="1:23" s="7" customFormat="1" ht="12.75" customHeight="1">
      <c r="A96" s="331">
        <f t="shared" si="12"/>
        <v>790.1158</v>
      </c>
      <c r="B96" s="207"/>
      <c r="C96" s="332"/>
      <c r="D96" s="207"/>
      <c r="E96" s="333">
        <f t="shared" si="11"/>
        <v>-0.848</v>
      </c>
      <c r="F96" s="211"/>
      <c r="G96" s="333">
        <v>-0.053</v>
      </c>
      <c r="H96" s="211"/>
      <c r="I96" s="41">
        <v>16</v>
      </c>
      <c r="J96" s="34">
        <f aca="true" t="shared" si="13" ref="J96:J167">J95+25</f>
        <v>79650</v>
      </c>
      <c r="K96" s="334">
        <f t="shared" si="10"/>
        <v>790.9638</v>
      </c>
      <c r="L96" s="335"/>
      <c r="M96" s="39"/>
      <c r="N96" s="341"/>
      <c r="O96" s="292"/>
      <c r="P96" s="285"/>
      <c r="Q96" s="286"/>
      <c r="R96" s="206"/>
      <c r="S96" s="207"/>
      <c r="T96" s="334"/>
      <c r="U96" s="335"/>
      <c r="V96" s="40"/>
      <c r="W96" s="76"/>
    </row>
    <row r="97" spans="1:23" s="7" customFormat="1" ht="12.75" customHeight="1">
      <c r="A97" s="331">
        <f t="shared" si="12"/>
        <v>790.192625</v>
      </c>
      <c r="B97" s="207"/>
      <c r="C97" s="332"/>
      <c r="D97" s="207"/>
      <c r="E97" s="333">
        <f t="shared" si="11"/>
        <v>-0.848</v>
      </c>
      <c r="F97" s="211"/>
      <c r="G97" s="333">
        <v>-0.053</v>
      </c>
      <c r="H97" s="211"/>
      <c r="I97" s="41">
        <v>16</v>
      </c>
      <c r="J97" s="34">
        <f t="shared" si="13"/>
        <v>79675</v>
      </c>
      <c r="K97" s="334">
        <f t="shared" si="10"/>
        <v>791.040625</v>
      </c>
      <c r="L97" s="335"/>
      <c r="M97" s="39"/>
      <c r="N97" s="341"/>
      <c r="O97" s="292"/>
      <c r="P97" s="285"/>
      <c r="Q97" s="286"/>
      <c r="R97" s="206"/>
      <c r="S97" s="207"/>
      <c r="T97" s="334"/>
      <c r="U97" s="335"/>
      <c r="V97" s="40"/>
      <c r="W97" s="76"/>
    </row>
    <row r="98" spans="1:32" s="7" customFormat="1" ht="12.75" customHeight="1">
      <c r="A98" s="331">
        <f t="shared" si="12"/>
        <v>790.26945</v>
      </c>
      <c r="B98" s="207"/>
      <c r="C98" s="332"/>
      <c r="D98" s="207"/>
      <c r="E98" s="333">
        <f t="shared" si="11"/>
        <v>-0.848</v>
      </c>
      <c r="F98" s="211"/>
      <c r="G98" s="333">
        <v>-0.053</v>
      </c>
      <c r="H98" s="211"/>
      <c r="I98" s="41">
        <v>16</v>
      </c>
      <c r="J98" s="184">
        <f t="shared" si="13"/>
        <v>79700</v>
      </c>
      <c r="K98" s="362">
        <f t="shared" si="10"/>
        <v>791.11745</v>
      </c>
      <c r="L98" s="363"/>
      <c r="M98" s="39"/>
      <c r="N98" s="341"/>
      <c r="O98" s="292"/>
      <c r="P98" s="285"/>
      <c r="Q98" s="286"/>
      <c r="R98" s="206"/>
      <c r="S98" s="207"/>
      <c r="T98" s="334"/>
      <c r="U98" s="335"/>
      <c r="V98" s="40"/>
      <c r="W98" s="76"/>
      <c r="Y98" s="43"/>
      <c r="AA98" s="17"/>
      <c r="AB98" s="17"/>
      <c r="AC98" s="18"/>
      <c r="AD98" s="49"/>
      <c r="AE98" s="18"/>
      <c r="AF98" s="23"/>
    </row>
    <row r="99" spans="1:32" s="7" customFormat="1" ht="12.75" customHeight="1">
      <c r="A99" s="331">
        <f>E99+K99</f>
        <v>790.3081524691258</v>
      </c>
      <c r="B99" s="207"/>
      <c r="C99" s="336" t="s">
        <v>58</v>
      </c>
      <c r="D99" s="337"/>
      <c r="E99" s="333">
        <f t="shared" si="11"/>
        <v>-0.848</v>
      </c>
      <c r="F99" s="211"/>
      <c r="G99" s="338">
        <f aca="true" t="shared" si="14" ref="G99:G110">-0.053-((-0.053-0)/($J$111-$J$99))*($J99-$J$99)</f>
        <v>-0.053</v>
      </c>
      <c r="H99" s="200"/>
      <c r="I99" s="41">
        <v>16</v>
      </c>
      <c r="J99" s="182">
        <v>79712.17</v>
      </c>
      <c r="K99" s="362">
        <f>$Z$103+(0.5*(($AD$104-$AD$103)/$AD$102)*($J99-$Z$102)^2)+($AD$103*($J99-$Z$102))</f>
        <v>791.1561524691258</v>
      </c>
      <c r="L99" s="363"/>
      <c r="M99" s="39"/>
      <c r="N99" s="341"/>
      <c r="O99" s="292"/>
      <c r="P99" s="285"/>
      <c r="Q99" s="286"/>
      <c r="R99" s="206"/>
      <c r="S99" s="207"/>
      <c r="T99" s="334"/>
      <c r="U99" s="335"/>
      <c r="V99" s="56" t="s">
        <v>83</v>
      </c>
      <c r="W99" s="76"/>
      <c r="Y99" s="43"/>
      <c r="Z99" s="31"/>
      <c r="AA99" s="25"/>
      <c r="AB99" s="29"/>
      <c r="AC99" s="30"/>
      <c r="AD99" s="54"/>
      <c r="AE99" s="24"/>
      <c r="AF99" s="23"/>
    </row>
    <row r="100" spans="1:32" s="7" customFormat="1" ht="12.75" customHeight="1">
      <c r="A100" s="331">
        <f t="shared" si="12"/>
        <v>790.4027802539932</v>
      </c>
      <c r="B100" s="207"/>
      <c r="C100" s="336" t="s">
        <v>58</v>
      </c>
      <c r="D100" s="337"/>
      <c r="E100" s="333">
        <f t="shared" si="11"/>
        <v>-0.7974806835066797</v>
      </c>
      <c r="F100" s="211"/>
      <c r="G100" s="338">
        <f t="shared" si="14"/>
        <v>-0.04984254271916748</v>
      </c>
      <c r="H100" s="200"/>
      <c r="I100" s="41">
        <v>16</v>
      </c>
      <c r="J100" s="34">
        <f>J98+25</f>
        <v>79725</v>
      </c>
      <c r="K100" s="362">
        <f aca="true" t="shared" si="15" ref="K100:K108">$Z$103+(0.5*(($AD$104-$AD$103)/$AD$102)*($J100-$Z$102)^2)+($AD$103*($J100-$Z$102))</f>
        <v>791.2002609374999</v>
      </c>
      <c r="L100" s="363"/>
      <c r="M100" s="39"/>
      <c r="N100" s="341"/>
      <c r="O100" s="292"/>
      <c r="P100" s="285"/>
      <c r="Q100" s="286"/>
      <c r="R100" s="206"/>
      <c r="S100" s="207"/>
      <c r="T100" s="334"/>
      <c r="U100" s="335"/>
      <c r="V100" s="40"/>
      <c r="W100" s="76"/>
      <c r="Y100" s="43"/>
      <c r="Z100" s="27" t="s">
        <v>48</v>
      </c>
      <c r="AA100" s="25"/>
      <c r="AB100" s="29"/>
      <c r="AC100" s="30"/>
      <c r="AD100" s="54"/>
      <c r="AE100" s="24"/>
      <c r="AF100" s="23"/>
    </row>
    <row r="101" spans="1:31" s="7" customFormat="1" ht="12.75" customHeight="1">
      <c r="A101" s="331">
        <f t="shared" si="12"/>
        <v>790.5964528881872</v>
      </c>
      <c r="B101" s="207"/>
      <c r="C101" s="336" t="s">
        <v>58</v>
      </c>
      <c r="D101" s="337"/>
      <c r="E101" s="333">
        <f t="shared" si="11"/>
        <v>-0.6990408618127721</v>
      </c>
      <c r="F101" s="211"/>
      <c r="G101" s="338">
        <f t="shared" si="14"/>
        <v>-0.04369005386329826</v>
      </c>
      <c r="H101" s="200"/>
      <c r="I101" s="41">
        <v>16</v>
      </c>
      <c r="J101" s="34">
        <f t="shared" si="13"/>
        <v>79750</v>
      </c>
      <c r="K101" s="362">
        <f t="shared" si="15"/>
        <v>791.29549375</v>
      </c>
      <c r="L101" s="363"/>
      <c r="M101" s="39"/>
      <c r="N101" s="341"/>
      <c r="O101" s="292"/>
      <c r="P101" s="285"/>
      <c r="Q101" s="286"/>
      <c r="R101" s="206"/>
      <c r="S101" s="207"/>
      <c r="T101" s="334"/>
      <c r="U101" s="335"/>
      <c r="V101" s="40"/>
      <c r="W101" s="76"/>
      <c r="Y101" s="43"/>
      <c r="Z101" s="27"/>
      <c r="AA101" s="17"/>
      <c r="AB101" s="17"/>
      <c r="AC101" s="18"/>
      <c r="AD101" s="49"/>
      <c r="AE101" s="18"/>
    </row>
    <row r="102" spans="1:31" s="7" customFormat="1" ht="12.75" customHeight="1">
      <c r="A102" s="331">
        <f t="shared" si="12"/>
        <v>790.8023973973811</v>
      </c>
      <c r="B102" s="207"/>
      <c r="C102" s="336" t="s">
        <v>58</v>
      </c>
      <c r="D102" s="337"/>
      <c r="E102" s="333">
        <f t="shared" si="11"/>
        <v>-0.6006010401188645</v>
      </c>
      <c r="F102" s="211"/>
      <c r="G102" s="338">
        <f t="shared" si="14"/>
        <v>-0.03753756500742903</v>
      </c>
      <c r="H102" s="200"/>
      <c r="I102" s="41">
        <v>16</v>
      </c>
      <c r="J102" s="34">
        <f t="shared" si="13"/>
        <v>79775</v>
      </c>
      <c r="K102" s="362">
        <f t="shared" si="15"/>
        <v>791.4029984375</v>
      </c>
      <c r="L102" s="363"/>
      <c r="M102" s="39"/>
      <c r="N102" s="341"/>
      <c r="O102" s="292"/>
      <c r="P102" s="285"/>
      <c r="Q102" s="286"/>
      <c r="R102" s="206"/>
      <c r="S102" s="207"/>
      <c r="T102" s="334"/>
      <c r="U102" s="335"/>
      <c r="V102" s="40"/>
      <c r="W102" s="76"/>
      <c r="Y102" s="43"/>
      <c r="Z102" s="28">
        <v>79700</v>
      </c>
      <c r="AA102" s="22" t="s">
        <v>24</v>
      </c>
      <c r="AB102" s="11"/>
      <c r="AC102" s="12"/>
      <c r="AD102" s="159">
        <v>200</v>
      </c>
      <c r="AE102" s="22" t="s">
        <v>25</v>
      </c>
    </row>
    <row r="103" spans="1:31" s="7" customFormat="1" ht="12.75" customHeight="1">
      <c r="A103" s="331">
        <f t="shared" si="12"/>
        <v>791.0206137815751</v>
      </c>
      <c r="B103" s="207"/>
      <c r="C103" s="336" t="s">
        <v>58</v>
      </c>
      <c r="D103" s="337"/>
      <c r="E103" s="333">
        <f t="shared" si="11"/>
        <v>-0.5021612184249569</v>
      </c>
      <c r="F103" s="211"/>
      <c r="G103" s="338">
        <f t="shared" si="14"/>
        <v>-0.031385076151559804</v>
      </c>
      <c r="H103" s="200"/>
      <c r="I103" s="41">
        <v>16</v>
      </c>
      <c r="J103" s="34">
        <f t="shared" si="13"/>
        <v>79800</v>
      </c>
      <c r="K103" s="362">
        <f t="shared" si="15"/>
        <v>791.522775</v>
      </c>
      <c r="L103" s="363"/>
      <c r="M103" s="39"/>
      <c r="N103" s="341"/>
      <c r="O103" s="292"/>
      <c r="P103" s="285"/>
      <c r="Q103" s="286"/>
      <c r="R103" s="206"/>
      <c r="S103" s="207"/>
      <c r="T103" s="334"/>
      <c r="U103" s="335"/>
      <c r="V103" s="40"/>
      <c r="W103" s="76"/>
      <c r="Y103" s="43"/>
      <c r="Z103" s="31">
        <v>791.1173</v>
      </c>
      <c r="AA103" s="22" t="s">
        <v>26</v>
      </c>
      <c r="AB103" s="11"/>
      <c r="AC103" s="12"/>
      <c r="AD103" s="160">
        <v>0.003073</v>
      </c>
      <c r="AE103" s="25" t="s">
        <v>22</v>
      </c>
    </row>
    <row r="104" spans="1:31" s="7" customFormat="1" ht="12.75" customHeight="1">
      <c r="A104" s="331">
        <f t="shared" si="12"/>
        <v>791.251102040769</v>
      </c>
      <c r="B104" s="207"/>
      <c r="C104" s="336" t="s">
        <v>58</v>
      </c>
      <c r="D104" s="337"/>
      <c r="E104" s="333">
        <f t="shared" si="11"/>
        <v>-0.4037213967310493</v>
      </c>
      <c r="F104" s="211"/>
      <c r="G104" s="338">
        <f t="shared" si="14"/>
        <v>-0.02523258729569058</v>
      </c>
      <c r="H104" s="200"/>
      <c r="I104" s="41">
        <v>16</v>
      </c>
      <c r="J104" s="34">
        <f t="shared" si="13"/>
        <v>79825</v>
      </c>
      <c r="K104" s="362">
        <f t="shared" si="15"/>
        <v>791.6548234375</v>
      </c>
      <c r="L104" s="363"/>
      <c r="M104" s="42"/>
      <c r="N104" s="341"/>
      <c r="O104" s="292"/>
      <c r="P104" s="291"/>
      <c r="Q104" s="292"/>
      <c r="R104" s="206"/>
      <c r="S104" s="207"/>
      <c r="T104" s="334"/>
      <c r="U104" s="335"/>
      <c r="V104" s="40"/>
      <c r="W104" s="76"/>
      <c r="Y104" s="43"/>
      <c r="Z104" s="28">
        <v>79800</v>
      </c>
      <c r="AA104" s="22" t="s">
        <v>21</v>
      </c>
      <c r="AB104" s="11"/>
      <c r="AC104" s="12"/>
      <c r="AD104" s="160">
        <v>0.007</v>
      </c>
      <c r="AE104" s="25" t="s">
        <v>27</v>
      </c>
    </row>
    <row r="105" spans="1:31" s="7" customFormat="1" ht="12.75" customHeight="1">
      <c r="A105" s="331">
        <f t="shared" si="12"/>
        <v>791.4938621749628</v>
      </c>
      <c r="B105" s="207"/>
      <c r="C105" s="336" t="s">
        <v>58</v>
      </c>
      <c r="D105" s="337"/>
      <c r="E105" s="333">
        <f t="shared" si="11"/>
        <v>-0.3052815750371417</v>
      </c>
      <c r="F105" s="211"/>
      <c r="G105" s="338">
        <f t="shared" si="14"/>
        <v>-0.019080098439821357</v>
      </c>
      <c r="H105" s="200"/>
      <c r="I105" s="41">
        <v>16</v>
      </c>
      <c r="J105" s="34">
        <f t="shared" si="13"/>
        <v>79850</v>
      </c>
      <c r="K105" s="362">
        <f t="shared" si="15"/>
        <v>791.79914375</v>
      </c>
      <c r="L105" s="363"/>
      <c r="M105" s="42"/>
      <c r="N105" s="341"/>
      <c r="O105" s="292"/>
      <c r="P105" s="291"/>
      <c r="Q105" s="292"/>
      <c r="R105" s="206"/>
      <c r="S105" s="207"/>
      <c r="T105" s="334"/>
      <c r="U105" s="335"/>
      <c r="V105" s="40"/>
      <c r="W105" s="76"/>
      <c r="Y105" s="43"/>
      <c r="Z105" s="31">
        <v>791.4245</v>
      </c>
      <c r="AA105" s="22" t="s">
        <v>23</v>
      </c>
      <c r="AB105" s="11"/>
      <c r="AC105" s="12"/>
      <c r="AD105" s="13"/>
      <c r="AE105" s="18"/>
    </row>
    <row r="106" spans="1:31" s="7" customFormat="1" ht="12.75" customHeight="1">
      <c r="A106" s="331">
        <f>E106+K106</f>
        <v>791.6200482247193</v>
      </c>
      <c r="B106" s="207"/>
      <c r="C106" s="336" t="s">
        <v>58</v>
      </c>
      <c r="D106" s="337"/>
      <c r="E106" s="333">
        <f>G106*I106</f>
        <v>-0.25598291233281667</v>
      </c>
      <c r="F106" s="211"/>
      <c r="G106" s="338">
        <f t="shared" si="14"/>
        <v>-0.015998932020801042</v>
      </c>
      <c r="H106" s="200"/>
      <c r="I106" s="41">
        <v>16</v>
      </c>
      <c r="J106" s="57">
        <v>79862.52</v>
      </c>
      <c r="K106" s="362">
        <f t="shared" si="15"/>
        <v>791.8760311370521</v>
      </c>
      <c r="L106" s="363"/>
      <c r="M106" s="42"/>
      <c r="N106" s="341"/>
      <c r="O106" s="292"/>
      <c r="P106" s="291"/>
      <c r="Q106" s="292"/>
      <c r="R106" s="206"/>
      <c r="S106" s="207"/>
      <c r="T106" s="334"/>
      <c r="U106" s="335"/>
      <c r="V106" s="40"/>
      <c r="W106" s="76"/>
      <c r="Y106" s="43"/>
      <c r="Z106" s="28">
        <v>79900</v>
      </c>
      <c r="AA106" s="22" t="s">
        <v>28</v>
      </c>
      <c r="AB106" s="11"/>
      <c r="AC106" s="12"/>
      <c r="AD106" s="51"/>
      <c r="AE106" s="18"/>
    </row>
    <row r="107" spans="1:31" s="7" customFormat="1" ht="12.75" customHeight="1">
      <c r="A107" s="331">
        <f t="shared" si="12"/>
        <v>791.7488941841567</v>
      </c>
      <c r="B107" s="207"/>
      <c r="C107" s="336" t="s">
        <v>58</v>
      </c>
      <c r="D107" s="337"/>
      <c r="E107" s="333">
        <f t="shared" si="11"/>
        <v>-0.20684175334323407</v>
      </c>
      <c r="F107" s="211"/>
      <c r="G107" s="338">
        <f t="shared" si="14"/>
        <v>-0.01292760958395213</v>
      </c>
      <c r="H107" s="200"/>
      <c r="I107" s="41">
        <v>16</v>
      </c>
      <c r="J107" s="34">
        <f>J105+25</f>
        <v>79875</v>
      </c>
      <c r="K107" s="362">
        <f t="shared" si="15"/>
        <v>791.9557359375</v>
      </c>
      <c r="L107" s="363"/>
      <c r="M107" s="42"/>
      <c r="N107" s="210"/>
      <c r="O107" s="211"/>
      <c r="P107" s="291"/>
      <c r="Q107" s="292"/>
      <c r="R107" s="206"/>
      <c r="S107" s="207"/>
      <c r="T107" s="334"/>
      <c r="U107" s="335"/>
      <c r="V107" s="40"/>
      <c r="W107" s="76"/>
      <c r="Y107" s="43"/>
      <c r="Z107" s="31">
        <v>792.1245</v>
      </c>
      <c r="AA107" s="22" t="s">
        <v>29</v>
      </c>
      <c r="AB107" s="11"/>
      <c r="AC107" s="12"/>
      <c r="AD107" s="51"/>
      <c r="AE107" s="18"/>
    </row>
    <row r="108" spans="1:31" s="7" customFormat="1" ht="12.75" customHeight="1">
      <c r="A108" s="331">
        <f t="shared" si="12"/>
        <v>792.0161980683506</v>
      </c>
      <c r="B108" s="207"/>
      <c r="C108" s="336" t="s">
        <v>58</v>
      </c>
      <c r="D108" s="337"/>
      <c r="E108" s="333">
        <f t="shared" si="11"/>
        <v>-0.10840193164932643</v>
      </c>
      <c r="F108" s="211"/>
      <c r="G108" s="338">
        <f t="shared" si="14"/>
        <v>-0.006775120728082902</v>
      </c>
      <c r="H108" s="200"/>
      <c r="I108" s="41">
        <v>16</v>
      </c>
      <c r="J108" s="180">
        <f t="shared" si="13"/>
        <v>79900</v>
      </c>
      <c r="K108" s="362">
        <f t="shared" si="15"/>
        <v>792.1246</v>
      </c>
      <c r="L108" s="363"/>
      <c r="M108" s="42"/>
      <c r="N108" s="210"/>
      <c r="O108" s="211"/>
      <c r="P108" s="291"/>
      <c r="Q108" s="292"/>
      <c r="R108" s="206"/>
      <c r="S108" s="207"/>
      <c r="T108" s="334"/>
      <c r="U108" s="335"/>
      <c r="V108" s="40"/>
      <c r="W108" s="76"/>
      <c r="Y108" s="43"/>
      <c r="Z108" s="32"/>
      <c r="AA108" s="26"/>
      <c r="AB108" s="11"/>
      <c r="AC108" s="12"/>
      <c r="AD108" s="51"/>
      <c r="AE108" s="18"/>
    </row>
    <row r="109" spans="1:31" s="7" customFormat="1" ht="12.75" customHeight="1">
      <c r="A109" s="331">
        <f>E109+K109</f>
        <v>792.1492085735513</v>
      </c>
      <c r="B109" s="207"/>
      <c r="C109" s="336" t="s">
        <v>58</v>
      </c>
      <c r="D109" s="337"/>
      <c r="E109" s="333">
        <f>G109*I109</f>
        <v>-0.060481426448739106</v>
      </c>
      <c r="F109" s="211"/>
      <c r="G109" s="338">
        <f t="shared" si="14"/>
        <v>-0.003780089153046194</v>
      </c>
      <c r="H109" s="200"/>
      <c r="I109" s="41">
        <v>16</v>
      </c>
      <c r="J109" s="182">
        <v>79912.17</v>
      </c>
      <c r="K109" s="334">
        <f>$Z$107+($AD$104*($J109-$Z$106))</f>
        <v>792.20969</v>
      </c>
      <c r="L109" s="335"/>
      <c r="M109" s="42"/>
      <c r="N109" s="210"/>
      <c r="O109" s="211"/>
      <c r="P109" s="291"/>
      <c r="Q109" s="292"/>
      <c r="R109" s="206"/>
      <c r="S109" s="207"/>
      <c r="T109" s="334"/>
      <c r="U109" s="335"/>
      <c r="V109" s="56" t="s">
        <v>34</v>
      </c>
      <c r="W109" s="76"/>
      <c r="Y109" s="43"/>
      <c r="Z109" s="27" t="s">
        <v>30</v>
      </c>
      <c r="AA109" s="26"/>
      <c r="AB109" s="11"/>
      <c r="AC109" s="12"/>
      <c r="AD109" s="51"/>
      <c r="AE109" s="18"/>
    </row>
    <row r="110" spans="1:30" s="7" customFormat="1" ht="12.75" customHeight="1">
      <c r="A110" s="331">
        <f t="shared" si="12"/>
        <v>792.2895378900446</v>
      </c>
      <c r="B110" s="207"/>
      <c r="C110" s="336" t="s">
        <v>58</v>
      </c>
      <c r="D110" s="337"/>
      <c r="E110" s="333">
        <f t="shared" si="11"/>
        <v>-0.009962109955418796</v>
      </c>
      <c r="F110" s="211"/>
      <c r="G110" s="338">
        <f t="shared" si="14"/>
        <v>-0.0006226318722136748</v>
      </c>
      <c r="H110" s="200"/>
      <c r="I110" s="41">
        <v>16</v>
      </c>
      <c r="J110" s="34">
        <f>J108+25</f>
        <v>79925</v>
      </c>
      <c r="K110" s="334">
        <f aca="true" t="shared" si="16" ref="K110:K132">$Z$107+($AD$104*($J110-$Z$106))</f>
        <v>792.2995</v>
      </c>
      <c r="L110" s="335"/>
      <c r="M110" s="41"/>
      <c r="N110" s="210"/>
      <c r="O110" s="207"/>
      <c r="P110" s="291"/>
      <c r="Q110" s="292"/>
      <c r="R110" s="206"/>
      <c r="S110" s="207"/>
      <c r="T110" s="334"/>
      <c r="U110" s="335"/>
      <c r="V110" s="40"/>
      <c r="W110" s="76"/>
      <c r="Y110" s="43"/>
      <c r="AD110" s="52"/>
    </row>
    <row r="111" spans="1:30" s="7" customFormat="1" ht="12.75" customHeight="1">
      <c r="A111" s="346">
        <f>E111+K111</f>
        <v>792.317226</v>
      </c>
      <c r="B111" s="347"/>
      <c r="C111" s="336" t="s">
        <v>58</v>
      </c>
      <c r="D111" s="337"/>
      <c r="E111" s="349">
        <f t="shared" si="11"/>
        <v>1.6E-05</v>
      </c>
      <c r="F111" s="350"/>
      <c r="G111" s="349">
        <f>0+((0.06-0)/($J$123-$J$111))*($J111-$J$111)+0.000001</f>
        <v>1E-06</v>
      </c>
      <c r="H111" s="350"/>
      <c r="I111" s="72">
        <v>16</v>
      </c>
      <c r="J111" s="89">
        <v>79927.53</v>
      </c>
      <c r="K111" s="334">
        <f t="shared" si="16"/>
        <v>792.31721</v>
      </c>
      <c r="L111" s="335"/>
      <c r="M111" s="72"/>
      <c r="N111" s="364"/>
      <c r="O111" s="347"/>
      <c r="P111" s="353"/>
      <c r="Q111" s="352"/>
      <c r="R111" s="354"/>
      <c r="S111" s="347"/>
      <c r="T111" s="355"/>
      <c r="U111" s="356"/>
      <c r="V111" s="40"/>
      <c r="W111" s="76"/>
      <c r="Y111" s="43"/>
      <c r="AD111" s="52"/>
    </row>
    <row r="112" spans="1:30" s="7" customFormat="1" ht="12.75" customHeight="1">
      <c r="A112" s="331">
        <f t="shared" si="12"/>
        <v>792.5629754521964</v>
      </c>
      <c r="B112" s="207"/>
      <c r="C112" s="336" t="s">
        <v>58</v>
      </c>
      <c r="D112" s="337"/>
      <c r="E112" s="333">
        <f t="shared" si="11"/>
        <v>0.08847545219638786</v>
      </c>
      <c r="F112" s="211"/>
      <c r="G112" s="338">
        <f>0+((0.06-0)/($J$123-$J$111))*($J112-$J$111)</f>
        <v>0.005529715762274241</v>
      </c>
      <c r="H112" s="200"/>
      <c r="I112" s="41">
        <v>16</v>
      </c>
      <c r="J112" s="34">
        <f>J110+25</f>
        <v>79950</v>
      </c>
      <c r="K112" s="334">
        <f t="shared" si="16"/>
        <v>792.4745</v>
      </c>
      <c r="L112" s="335"/>
      <c r="M112" s="41"/>
      <c r="N112" s="210"/>
      <c r="O112" s="207"/>
      <c r="P112" s="291"/>
      <c r="Q112" s="292"/>
      <c r="R112" s="206"/>
      <c r="S112" s="207"/>
      <c r="T112" s="334"/>
      <c r="U112" s="335"/>
      <c r="V112" s="40"/>
      <c r="W112" s="58"/>
      <c r="Y112" s="43"/>
      <c r="AD112" s="52"/>
    </row>
    <row r="113" spans="1:31" s="7" customFormat="1" ht="12.75" customHeight="1">
      <c r="A113" s="331">
        <f>E113+K113</f>
        <v>792.7963815380829</v>
      </c>
      <c r="B113" s="207"/>
      <c r="C113" s="336" t="s">
        <v>58</v>
      </c>
      <c r="D113" s="337"/>
      <c r="E113" s="333">
        <f>G113*I113</f>
        <v>0.1725015380829259</v>
      </c>
      <c r="F113" s="211"/>
      <c r="G113" s="338">
        <f aca="true" t="shared" si="17" ref="G113:G122">0+((0.06-0)/($J$123-$J$111))*($J113-$J$111)</f>
        <v>0.010781346130182869</v>
      </c>
      <c r="H113" s="200"/>
      <c r="I113" s="41">
        <v>16</v>
      </c>
      <c r="J113" s="182">
        <v>79971.34</v>
      </c>
      <c r="K113" s="334">
        <f t="shared" si="16"/>
        <v>792.62388</v>
      </c>
      <c r="L113" s="335"/>
      <c r="M113" s="41"/>
      <c r="N113" s="210"/>
      <c r="O113" s="207"/>
      <c r="P113" s="291"/>
      <c r="Q113" s="292"/>
      <c r="R113" s="206"/>
      <c r="S113" s="207"/>
      <c r="T113" s="334"/>
      <c r="U113" s="335"/>
      <c r="V113" s="56" t="s">
        <v>37</v>
      </c>
      <c r="W113" s="76"/>
      <c r="Y113" s="43"/>
      <c r="AA113" s="17"/>
      <c r="AB113" s="17"/>
      <c r="AC113" s="18"/>
      <c r="AD113" s="49"/>
      <c r="AE113" s="18"/>
    </row>
    <row r="114" spans="1:31" s="7" customFormat="1" ht="12.75" customHeight="1">
      <c r="A114" s="331">
        <f t="shared" si="12"/>
        <v>792.836412759936</v>
      </c>
      <c r="B114" s="207"/>
      <c r="C114" s="336" t="s">
        <v>58</v>
      </c>
      <c r="D114" s="337"/>
      <c r="E114" s="333">
        <f t="shared" si="11"/>
        <v>0.1869127599360221</v>
      </c>
      <c r="F114" s="211"/>
      <c r="G114" s="338">
        <f t="shared" si="17"/>
        <v>0.011682047496001382</v>
      </c>
      <c r="H114" s="200"/>
      <c r="I114" s="41">
        <v>16</v>
      </c>
      <c r="J114" s="34">
        <f>J112+25</f>
        <v>79975</v>
      </c>
      <c r="K114" s="334">
        <f t="shared" si="16"/>
        <v>792.6495</v>
      </c>
      <c r="L114" s="335"/>
      <c r="M114" s="41"/>
      <c r="N114" s="210"/>
      <c r="O114" s="207"/>
      <c r="P114" s="291"/>
      <c r="Q114" s="292"/>
      <c r="R114" s="206"/>
      <c r="S114" s="207"/>
      <c r="T114" s="334"/>
      <c r="U114" s="335"/>
      <c r="V114" s="40"/>
      <c r="W114" s="76"/>
      <c r="Y114" s="43"/>
      <c r="Z114" s="27"/>
      <c r="AA114" s="17"/>
      <c r="AB114" s="17"/>
      <c r="AC114" s="18"/>
      <c r="AD114" s="49"/>
      <c r="AE114" s="18"/>
    </row>
    <row r="115" spans="1:31" s="7" customFormat="1" ht="12.75" customHeight="1">
      <c r="A115" s="331">
        <f>E115+K115</f>
        <v>793.0283657499693</v>
      </c>
      <c r="B115" s="207"/>
      <c r="C115" s="336" t="s">
        <v>58</v>
      </c>
      <c r="D115" s="337"/>
      <c r="E115" s="333">
        <f>G115*I115</f>
        <v>0.2560157499692568</v>
      </c>
      <c r="F115" s="211"/>
      <c r="G115" s="338">
        <f t="shared" si="17"/>
        <v>0.01600098437307855</v>
      </c>
      <c r="H115" s="200"/>
      <c r="I115" s="41">
        <v>16</v>
      </c>
      <c r="J115" s="57">
        <v>79992.55</v>
      </c>
      <c r="K115" s="334">
        <f t="shared" si="16"/>
        <v>792.7723500000001</v>
      </c>
      <c r="L115" s="335"/>
      <c r="M115" s="41"/>
      <c r="N115" s="210"/>
      <c r="O115" s="207"/>
      <c r="P115" s="291"/>
      <c r="Q115" s="292"/>
      <c r="R115" s="206"/>
      <c r="S115" s="207"/>
      <c r="T115" s="334"/>
      <c r="U115" s="335"/>
      <c r="V115" s="40"/>
      <c r="W115" s="76"/>
      <c r="Z115" s="27"/>
      <c r="AA115" s="17"/>
      <c r="AB115" s="17"/>
      <c r="AC115" s="18"/>
      <c r="AD115" s="49"/>
      <c r="AE115" s="18"/>
    </row>
    <row r="116" spans="1:31" s="7" customFormat="1" ht="12.75" customHeight="1">
      <c r="A116" s="331">
        <f t="shared" si="12"/>
        <v>793.1098500676757</v>
      </c>
      <c r="B116" s="207"/>
      <c r="C116" s="336" t="s">
        <v>58</v>
      </c>
      <c r="D116" s="337"/>
      <c r="E116" s="333">
        <f t="shared" si="11"/>
        <v>0.28535006767565635</v>
      </c>
      <c r="F116" s="211"/>
      <c r="G116" s="338">
        <f t="shared" si="17"/>
        <v>0.017834379229728522</v>
      </c>
      <c r="H116" s="200"/>
      <c r="I116" s="41">
        <v>16</v>
      </c>
      <c r="J116" s="34">
        <f>J114+25</f>
        <v>80000</v>
      </c>
      <c r="K116" s="334">
        <f t="shared" si="16"/>
        <v>792.8245000000001</v>
      </c>
      <c r="L116" s="335"/>
      <c r="M116" s="41"/>
      <c r="N116" s="210"/>
      <c r="O116" s="207"/>
      <c r="P116" s="291"/>
      <c r="Q116" s="292"/>
      <c r="R116" s="206"/>
      <c r="S116" s="207"/>
      <c r="T116" s="334"/>
      <c r="U116" s="335"/>
      <c r="V116" s="40"/>
      <c r="W116" s="76"/>
      <c r="Z116" s="27"/>
      <c r="AA116" s="17"/>
      <c r="AB116" s="17"/>
      <c r="AC116" s="18"/>
      <c r="AD116" s="49"/>
      <c r="AE116" s="18"/>
    </row>
    <row r="117" spans="1:31" s="7" customFormat="1" ht="12.75" customHeight="1">
      <c r="A117" s="331">
        <f t="shared" si="12"/>
        <v>793.3832873754153</v>
      </c>
      <c r="B117" s="207"/>
      <c r="C117" s="336" t="s">
        <v>58</v>
      </c>
      <c r="D117" s="337"/>
      <c r="E117" s="333">
        <f t="shared" si="11"/>
        <v>0.3837873754152906</v>
      </c>
      <c r="F117" s="211"/>
      <c r="G117" s="338">
        <f t="shared" si="17"/>
        <v>0.023986710963455664</v>
      </c>
      <c r="H117" s="200"/>
      <c r="I117" s="41">
        <v>16</v>
      </c>
      <c r="J117" s="34">
        <f t="shared" si="13"/>
        <v>80025</v>
      </c>
      <c r="K117" s="334">
        <f t="shared" si="16"/>
        <v>792.9995</v>
      </c>
      <c r="L117" s="335"/>
      <c r="M117" s="41"/>
      <c r="N117" s="210"/>
      <c r="O117" s="207"/>
      <c r="P117" s="291"/>
      <c r="Q117" s="292"/>
      <c r="R117" s="206"/>
      <c r="S117" s="207"/>
      <c r="T117" s="334"/>
      <c r="U117" s="335"/>
      <c r="V117" s="40"/>
      <c r="W117" s="76"/>
      <c r="Z117" s="28"/>
      <c r="AA117" s="22"/>
      <c r="AB117" s="11"/>
      <c r="AC117" s="12"/>
      <c r="AD117" s="86"/>
      <c r="AE117" s="22"/>
    </row>
    <row r="118" spans="1:31" s="7" customFormat="1" ht="12.75" customHeight="1">
      <c r="A118" s="331">
        <f t="shared" si="12"/>
        <v>793.6567246831548</v>
      </c>
      <c r="B118" s="207"/>
      <c r="C118" s="336" t="s">
        <v>58</v>
      </c>
      <c r="D118" s="337"/>
      <c r="E118" s="333">
        <f t="shared" si="11"/>
        <v>0.4822246831549249</v>
      </c>
      <c r="F118" s="211"/>
      <c r="G118" s="338">
        <f t="shared" si="17"/>
        <v>0.030139042697182806</v>
      </c>
      <c r="H118" s="200"/>
      <c r="I118" s="41">
        <v>16</v>
      </c>
      <c r="J118" s="34">
        <f t="shared" si="13"/>
        <v>80050</v>
      </c>
      <c r="K118" s="334">
        <f t="shared" si="16"/>
        <v>793.1745</v>
      </c>
      <c r="L118" s="335"/>
      <c r="M118" s="41"/>
      <c r="N118" s="210"/>
      <c r="O118" s="207"/>
      <c r="P118" s="291"/>
      <c r="Q118" s="292"/>
      <c r="R118" s="206"/>
      <c r="S118" s="207"/>
      <c r="T118" s="334"/>
      <c r="U118" s="335"/>
      <c r="V118" s="40"/>
      <c r="W118" s="76"/>
      <c r="Z118" s="53"/>
      <c r="AA118" s="22"/>
      <c r="AB118" s="11"/>
      <c r="AC118" s="12"/>
      <c r="AD118" s="86"/>
      <c r="AE118" s="25"/>
    </row>
    <row r="119" spans="1:31" s="7" customFormat="1" ht="12.75" customHeight="1">
      <c r="A119" s="331">
        <f t="shared" si="12"/>
        <v>793.9301619908946</v>
      </c>
      <c r="B119" s="207"/>
      <c r="C119" s="336" t="s">
        <v>58</v>
      </c>
      <c r="D119" s="337"/>
      <c r="E119" s="333">
        <f t="shared" si="11"/>
        <v>0.5806619908945592</v>
      </c>
      <c r="F119" s="211"/>
      <c r="G119" s="338">
        <f t="shared" si="17"/>
        <v>0.03629137443090995</v>
      </c>
      <c r="H119" s="200"/>
      <c r="I119" s="41">
        <v>16</v>
      </c>
      <c r="J119" s="34">
        <f t="shared" si="13"/>
        <v>80075</v>
      </c>
      <c r="K119" s="334">
        <f t="shared" si="16"/>
        <v>793.3495</v>
      </c>
      <c r="L119" s="335"/>
      <c r="M119" s="41"/>
      <c r="N119" s="210"/>
      <c r="O119" s="207"/>
      <c r="P119" s="291"/>
      <c r="Q119" s="292"/>
      <c r="R119" s="206"/>
      <c r="S119" s="207"/>
      <c r="T119" s="334"/>
      <c r="U119" s="335"/>
      <c r="V119" s="40"/>
      <c r="W119" s="76"/>
      <c r="Z119" s="28"/>
      <c r="AA119" s="22"/>
      <c r="AB119" s="11"/>
      <c r="AC119" s="12"/>
      <c r="AD119" s="86"/>
      <c r="AE119" s="25"/>
    </row>
    <row r="120" spans="1:31" s="7" customFormat="1" ht="12.75" customHeight="1">
      <c r="A120" s="331">
        <f t="shared" si="12"/>
        <v>794.2035992986342</v>
      </c>
      <c r="B120" s="207"/>
      <c r="C120" s="336" t="s">
        <v>58</v>
      </c>
      <c r="D120" s="337"/>
      <c r="E120" s="333">
        <f t="shared" si="11"/>
        <v>0.6790992986341934</v>
      </c>
      <c r="F120" s="211"/>
      <c r="G120" s="338">
        <f t="shared" si="17"/>
        <v>0.042443706164637086</v>
      </c>
      <c r="H120" s="200"/>
      <c r="I120" s="41">
        <v>16</v>
      </c>
      <c r="J120" s="34">
        <f t="shared" si="13"/>
        <v>80100</v>
      </c>
      <c r="K120" s="334">
        <f t="shared" si="16"/>
        <v>793.5245</v>
      </c>
      <c r="L120" s="335"/>
      <c r="M120" s="41"/>
      <c r="N120" s="210"/>
      <c r="O120" s="207"/>
      <c r="P120" s="291"/>
      <c r="Q120" s="292"/>
      <c r="R120" s="206"/>
      <c r="S120" s="207"/>
      <c r="T120" s="334"/>
      <c r="U120" s="335"/>
      <c r="V120" s="40"/>
      <c r="W120" s="76"/>
      <c r="Z120" s="53"/>
      <c r="AA120" s="22"/>
      <c r="AB120" s="11"/>
      <c r="AC120" s="12"/>
      <c r="AD120" s="13"/>
      <c r="AE120" s="18"/>
    </row>
    <row r="121" spans="1:31" s="7" customFormat="1" ht="12.75" customHeight="1">
      <c r="A121" s="331">
        <f t="shared" si="12"/>
        <v>794.4770366063739</v>
      </c>
      <c r="B121" s="207"/>
      <c r="C121" s="336" t="s">
        <v>58</v>
      </c>
      <c r="D121" s="337"/>
      <c r="E121" s="333">
        <f t="shared" si="11"/>
        <v>0.7775366063738276</v>
      </c>
      <c r="F121" s="211"/>
      <c r="G121" s="338">
        <f t="shared" si="17"/>
        <v>0.048596037898364225</v>
      </c>
      <c r="H121" s="200"/>
      <c r="I121" s="41">
        <v>16</v>
      </c>
      <c r="J121" s="34">
        <f t="shared" si="13"/>
        <v>80125</v>
      </c>
      <c r="K121" s="334">
        <f t="shared" si="16"/>
        <v>793.6995000000001</v>
      </c>
      <c r="L121" s="335"/>
      <c r="M121" s="41"/>
      <c r="N121" s="210"/>
      <c r="O121" s="207"/>
      <c r="P121" s="291"/>
      <c r="Q121" s="292"/>
      <c r="R121" s="206"/>
      <c r="S121" s="207"/>
      <c r="T121" s="334"/>
      <c r="U121" s="335"/>
      <c r="V121" s="40"/>
      <c r="W121" s="76"/>
      <c r="Z121" s="28"/>
      <c r="AA121" s="22"/>
      <c r="AB121" s="11"/>
      <c r="AC121" s="12"/>
      <c r="AD121" s="13"/>
      <c r="AE121" s="18"/>
    </row>
    <row r="122" spans="1:31" s="7" customFormat="1" ht="12.75" customHeight="1">
      <c r="A122" s="331">
        <f t="shared" si="12"/>
        <v>794.7504739141135</v>
      </c>
      <c r="B122" s="207"/>
      <c r="C122" s="336" t="s">
        <v>58</v>
      </c>
      <c r="D122" s="337"/>
      <c r="E122" s="333">
        <f t="shared" si="11"/>
        <v>0.8759739141134619</v>
      </c>
      <c r="F122" s="211"/>
      <c r="G122" s="338">
        <f t="shared" si="17"/>
        <v>0.05474836963209137</v>
      </c>
      <c r="H122" s="200"/>
      <c r="I122" s="41">
        <v>16</v>
      </c>
      <c r="J122" s="34">
        <f t="shared" si="13"/>
        <v>80150</v>
      </c>
      <c r="K122" s="334">
        <f t="shared" si="16"/>
        <v>793.8745</v>
      </c>
      <c r="L122" s="335"/>
      <c r="M122" s="40"/>
      <c r="N122" s="206"/>
      <c r="O122" s="207"/>
      <c r="P122" s="206"/>
      <c r="Q122" s="207"/>
      <c r="R122" s="206"/>
      <c r="S122" s="207"/>
      <c r="T122" s="206"/>
      <c r="U122" s="207"/>
      <c r="V122" s="40"/>
      <c r="W122" s="76"/>
      <c r="Z122" s="53"/>
      <c r="AA122" s="22"/>
      <c r="AB122" s="11"/>
      <c r="AC122" s="12"/>
      <c r="AD122" s="13"/>
      <c r="AE122" s="18"/>
    </row>
    <row r="123" spans="1:31" s="7" customFormat="1" ht="12.75" customHeight="1">
      <c r="A123" s="331">
        <f>E123+K123</f>
        <v>794.98388</v>
      </c>
      <c r="B123" s="207"/>
      <c r="C123" s="336" t="s">
        <v>58</v>
      </c>
      <c r="D123" s="337"/>
      <c r="E123" s="333">
        <f t="shared" si="11"/>
        <v>0.96</v>
      </c>
      <c r="F123" s="211"/>
      <c r="G123" s="338">
        <f>0+((0.06-0)/($J$123-$J$111))*($J123-$J$111)</f>
        <v>0.06</v>
      </c>
      <c r="H123" s="200"/>
      <c r="I123" s="41">
        <v>16</v>
      </c>
      <c r="J123" s="182">
        <v>80171.34</v>
      </c>
      <c r="K123" s="334">
        <f t="shared" si="16"/>
        <v>794.02388</v>
      </c>
      <c r="L123" s="335"/>
      <c r="M123" s="40"/>
      <c r="N123" s="206"/>
      <c r="O123" s="207"/>
      <c r="P123" s="206"/>
      <c r="Q123" s="207"/>
      <c r="R123" s="206"/>
      <c r="S123" s="207"/>
      <c r="T123" s="206"/>
      <c r="U123" s="207"/>
      <c r="V123" s="56" t="s">
        <v>86</v>
      </c>
      <c r="W123" s="76"/>
      <c r="Z123" s="31"/>
      <c r="AA123" s="22"/>
      <c r="AB123" s="11"/>
      <c r="AC123" s="12"/>
      <c r="AD123" s="13"/>
      <c r="AE123" s="18"/>
    </row>
    <row r="124" spans="1:31" s="7" customFormat="1" ht="12.75" customHeight="1">
      <c r="A124" s="331">
        <f t="shared" si="12"/>
        <v>795.0095</v>
      </c>
      <c r="B124" s="207"/>
      <c r="C124" s="332"/>
      <c r="D124" s="207"/>
      <c r="E124" s="333">
        <f aca="true" t="shared" si="18" ref="E124:E165">G124*I124</f>
        <v>0.96</v>
      </c>
      <c r="F124" s="211"/>
      <c r="G124" s="333">
        <v>0.06</v>
      </c>
      <c r="H124" s="211"/>
      <c r="I124" s="41">
        <v>16</v>
      </c>
      <c r="J124" s="34">
        <f>J122+25</f>
        <v>80175</v>
      </c>
      <c r="K124" s="334">
        <f t="shared" si="16"/>
        <v>794.0495</v>
      </c>
      <c r="L124" s="335"/>
      <c r="M124" s="40"/>
      <c r="N124" s="206"/>
      <c r="O124" s="207"/>
      <c r="P124" s="206"/>
      <c r="Q124" s="207"/>
      <c r="R124" s="206"/>
      <c r="S124" s="207"/>
      <c r="T124" s="206"/>
      <c r="U124" s="207"/>
      <c r="V124" s="40"/>
      <c r="W124" s="76"/>
      <c r="Z124" s="31"/>
      <c r="AA124" s="22"/>
      <c r="AB124" s="11"/>
      <c r="AC124" s="12"/>
      <c r="AD124" s="13"/>
      <c r="AE124" s="18"/>
    </row>
    <row r="125" spans="1:31" s="7" customFormat="1" ht="12.75" customHeight="1">
      <c r="A125" s="331">
        <f t="shared" si="12"/>
        <v>795.1845000000001</v>
      </c>
      <c r="B125" s="207"/>
      <c r="C125" s="359"/>
      <c r="D125" s="202"/>
      <c r="E125" s="333">
        <f t="shared" si="18"/>
        <v>0.96</v>
      </c>
      <c r="F125" s="211"/>
      <c r="G125" s="333">
        <v>0.06</v>
      </c>
      <c r="H125" s="211"/>
      <c r="I125" s="41">
        <v>16</v>
      </c>
      <c r="J125" s="34">
        <f t="shared" si="13"/>
        <v>80200</v>
      </c>
      <c r="K125" s="334">
        <f t="shared" si="16"/>
        <v>794.2245</v>
      </c>
      <c r="L125" s="335"/>
      <c r="M125" s="8"/>
      <c r="N125" s="205"/>
      <c r="O125" s="202"/>
      <c r="P125" s="205"/>
      <c r="Q125" s="202"/>
      <c r="R125" s="205"/>
      <c r="S125" s="202"/>
      <c r="T125" s="205"/>
      <c r="U125" s="202"/>
      <c r="V125" s="8"/>
      <c r="W125" s="76"/>
      <c r="Z125" s="53"/>
      <c r="AA125" s="22"/>
      <c r="AB125" s="11"/>
      <c r="AC125" s="12"/>
      <c r="AD125" s="86"/>
      <c r="AE125" s="25"/>
    </row>
    <row r="126" spans="1:31" s="7" customFormat="1" ht="12.75" customHeight="1">
      <c r="A126" s="331">
        <f t="shared" si="12"/>
        <v>795.3595</v>
      </c>
      <c r="B126" s="207"/>
      <c r="C126" s="359"/>
      <c r="D126" s="202"/>
      <c r="E126" s="333">
        <f t="shared" si="18"/>
        <v>0.96</v>
      </c>
      <c r="F126" s="211"/>
      <c r="G126" s="333">
        <v>0.06</v>
      </c>
      <c r="H126" s="211"/>
      <c r="I126" s="41">
        <v>16</v>
      </c>
      <c r="J126" s="34">
        <f t="shared" si="13"/>
        <v>80225</v>
      </c>
      <c r="K126" s="334">
        <f t="shared" si="16"/>
        <v>794.3995</v>
      </c>
      <c r="L126" s="335"/>
      <c r="M126" s="8"/>
      <c r="N126" s="205"/>
      <c r="O126" s="202"/>
      <c r="P126" s="205"/>
      <c r="Q126" s="202"/>
      <c r="R126" s="205"/>
      <c r="S126" s="202"/>
      <c r="T126" s="205"/>
      <c r="U126" s="202"/>
      <c r="V126" s="8"/>
      <c r="W126" s="76"/>
      <c r="Z126" s="27"/>
      <c r="AA126" s="26"/>
      <c r="AB126" s="11"/>
      <c r="AC126" s="12"/>
      <c r="AD126" s="13"/>
      <c r="AE126" s="18"/>
    </row>
    <row r="127" spans="1:31" s="7" customFormat="1" ht="12.75" customHeight="1">
      <c r="A127" s="331">
        <f t="shared" si="12"/>
        <v>795.5345000000001</v>
      </c>
      <c r="B127" s="207"/>
      <c r="C127" s="359"/>
      <c r="D127" s="202"/>
      <c r="E127" s="333">
        <f t="shared" si="18"/>
        <v>0.96</v>
      </c>
      <c r="F127" s="211"/>
      <c r="G127" s="333">
        <v>0.06</v>
      </c>
      <c r="H127" s="211"/>
      <c r="I127" s="41">
        <v>16</v>
      </c>
      <c r="J127" s="57">
        <f t="shared" si="13"/>
        <v>80250</v>
      </c>
      <c r="K127" s="334">
        <f t="shared" si="16"/>
        <v>794.5745000000001</v>
      </c>
      <c r="L127" s="335"/>
      <c r="M127" s="8"/>
      <c r="N127" s="205"/>
      <c r="O127" s="202"/>
      <c r="P127" s="205"/>
      <c r="Q127" s="202"/>
      <c r="R127" s="205"/>
      <c r="S127" s="202"/>
      <c r="T127" s="205"/>
      <c r="U127" s="202"/>
      <c r="V127" s="8"/>
      <c r="W127" s="76"/>
      <c r="Y127" s="43"/>
      <c r="Z127" s="27"/>
      <c r="AA127" s="26"/>
      <c r="AB127" s="11"/>
      <c r="AC127" s="12"/>
      <c r="AD127" s="13"/>
      <c r="AE127" s="18"/>
    </row>
    <row r="128" spans="1:31" s="7" customFormat="1" ht="12.75" customHeight="1">
      <c r="A128" s="331">
        <f t="shared" si="12"/>
        <v>795.7095</v>
      </c>
      <c r="B128" s="207"/>
      <c r="C128" s="359"/>
      <c r="D128" s="202"/>
      <c r="E128" s="333">
        <f t="shared" si="18"/>
        <v>0.96</v>
      </c>
      <c r="F128" s="211"/>
      <c r="G128" s="333">
        <v>0.06</v>
      </c>
      <c r="H128" s="211"/>
      <c r="I128" s="41">
        <v>16</v>
      </c>
      <c r="J128" s="34">
        <f t="shared" si="13"/>
        <v>80275</v>
      </c>
      <c r="K128" s="334">
        <f t="shared" si="16"/>
        <v>794.7495</v>
      </c>
      <c r="L128" s="335"/>
      <c r="M128" s="8"/>
      <c r="N128" s="205"/>
      <c r="O128" s="202"/>
      <c r="P128" s="205"/>
      <c r="Q128" s="202"/>
      <c r="R128" s="205"/>
      <c r="S128" s="202"/>
      <c r="T128" s="205"/>
      <c r="U128" s="202"/>
      <c r="V128" s="8"/>
      <c r="W128" s="58"/>
      <c r="Z128" s="23"/>
      <c r="AA128" s="17"/>
      <c r="AB128" s="17"/>
      <c r="AC128" s="18"/>
      <c r="AD128" s="87"/>
      <c r="AE128" s="18"/>
    </row>
    <row r="129" spans="1:31" s="7" customFormat="1" ht="12.75" customHeight="1">
      <c r="A129" s="331">
        <f t="shared" si="12"/>
        <v>795.8845</v>
      </c>
      <c r="B129" s="207"/>
      <c r="C129" s="359"/>
      <c r="D129" s="202"/>
      <c r="E129" s="333">
        <f t="shared" si="18"/>
        <v>0.96</v>
      </c>
      <c r="F129" s="211"/>
      <c r="G129" s="333">
        <v>0.06</v>
      </c>
      <c r="H129" s="211"/>
      <c r="I129" s="41">
        <v>16</v>
      </c>
      <c r="J129" s="34">
        <f t="shared" si="13"/>
        <v>80300</v>
      </c>
      <c r="K129" s="334">
        <f t="shared" si="16"/>
        <v>794.9245</v>
      </c>
      <c r="L129" s="335"/>
      <c r="M129" s="8"/>
      <c r="N129" s="205"/>
      <c r="O129" s="202"/>
      <c r="P129" s="205"/>
      <c r="Q129" s="202"/>
      <c r="R129" s="205"/>
      <c r="S129" s="202"/>
      <c r="T129" s="205"/>
      <c r="U129" s="202"/>
      <c r="V129" s="8"/>
      <c r="W129" s="58"/>
      <c r="AA129" s="17"/>
      <c r="AB129" s="17"/>
      <c r="AC129" s="18"/>
      <c r="AD129" s="87"/>
      <c r="AE129" s="18"/>
    </row>
    <row r="130" spans="1:31" s="7" customFormat="1" ht="12.75" customHeight="1">
      <c r="A130" s="331">
        <f t="shared" si="12"/>
        <v>796.0595000000001</v>
      </c>
      <c r="B130" s="207"/>
      <c r="C130" s="359"/>
      <c r="D130" s="202"/>
      <c r="E130" s="333">
        <f t="shared" si="18"/>
        <v>0.96</v>
      </c>
      <c r="F130" s="211"/>
      <c r="G130" s="333">
        <v>0.06</v>
      </c>
      <c r="H130" s="211"/>
      <c r="I130" s="41">
        <v>16</v>
      </c>
      <c r="J130" s="34">
        <f t="shared" si="13"/>
        <v>80325</v>
      </c>
      <c r="K130" s="334">
        <f t="shared" si="16"/>
        <v>795.0995</v>
      </c>
      <c r="L130" s="335"/>
      <c r="M130" s="8"/>
      <c r="N130" s="205"/>
      <c r="O130" s="202"/>
      <c r="P130" s="205"/>
      <c r="Q130" s="202"/>
      <c r="R130" s="205"/>
      <c r="S130" s="202"/>
      <c r="T130" s="205"/>
      <c r="U130" s="202"/>
      <c r="V130" s="8"/>
      <c r="W130" s="58"/>
      <c r="Z130" s="27" t="s">
        <v>106</v>
      </c>
      <c r="AA130" s="17"/>
      <c r="AB130" s="17"/>
      <c r="AC130" s="18"/>
      <c r="AD130" s="87"/>
      <c r="AE130" s="18"/>
    </row>
    <row r="131" spans="1:31" s="7" customFormat="1" ht="12.75" customHeight="1">
      <c r="A131" s="331">
        <f t="shared" si="12"/>
        <v>796.2345</v>
      </c>
      <c r="B131" s="207"/>
      <c r="C131" s="332"/>
      <c r="D131" s="207"/>
      <c r="E131" s="333">
        <f t="shared" si="18"/>
        <v>0.96</v>
      </c>
      <c r="F131" s="211"/>
      <c r="G131" s="333">
        <v>0.06</v>
      </c>
      <c r="H131" s="211"/>
      <c r="I131" s="41">
        <v>16</v>
      </c>
      <c r="J131" s="34">
        <f t="shared" si="13"/>
        <v>80350</v>
      </c>
      <c r="K131" s="334">
        <f t="shared" si="16"/>
        <v>795.2745</v>
      </c>
      <c r="L131" s="335"/>
      <c r="M131" s="39"/>
      <c r="N131" s="341"/>
      <c r="O131" s="292"/>
      <c r="P131" s="285"/>
      <c r="Q131" s="286"/>
      <c r="R131" s="205"/>
      <c r="S131" s="202"/>
      <c r="T131" s="344"/>
      <c r="U131" s="345"/>
      <c r="V131" s="40"/>
      <c r="Z131" s="27"/>
      <c r="AA131" s="17"/>
      <c r="AB131" s="17"/>
      <c r="AC131" s="18"/>
      <c r="AD131" s="87"/>
      <c r="AE131" s="18"/>
    </row>
    <row r="132" spans="1:31" s="7" customFormat="1" ht="12.75" customHeight="1">
      <c r="A132" s="331">
        <f t="shared" si="12"/>
        <v>796.4095000000001</v>
      </c>
      <c r="B132" s="207"/>
      <c r="C132" s="359"/>
      <c r="D132" s="202"/>
      <c r="E132" s="333">
        <f t="shared" si="18"/>
        <v>0.96</v>
      </c>
      <c r="F132" s="211"/>
      <c r="G132" s="333">
        <v>0.06</v>
      </c>
      <c r="H132" s="211"/>
      <c r="I132" s="41">
        <v>16</v>
      </c>
      <c r="J132" s="180">
        <f t="shared" si="13"/>
        <v>80375</v>
      </c>
      <c r="K132" s="362">
        <f t="shared" si="16"/>
        <v>795.4495000000001</v>
      </c>
      <c r="L132" s="363"/>
      <c r="M132" s="8"/>
      <c r="N132" s="205"/>
      <c r="O132" s="202"/>
      <c r="P132" s="205"/>
      <c r="Q132" s="202"/>
      <c r="R132" s="205"/>
      <c r="S132" s="202"/>
      <c r="T132" s="205"/>
      <c r="U132" s="202"/>
      <c r="V132" s="40"/>
      <c r="Z132" s="28">
        <v>80375</v>
      </c>
      <c r="AA132" s="22" t="s">
        <v>24</v>
      </c>
      <c r="AB132" s="11"/>
      <c r="AC132" s="12"/>
      <c r="AD132" s="86">
        <v>300</v>
      </c>
      <c r="AE132" s="22" t="s">
        <v>25</v>
      </c>
    </row>
    <row r="133" spans="1:31" s="7" customFormat="1" ht="12.75" customHeight="1">
      <c r="A133" s="331">
        <f t="shared" si="12"/>
        <v>796.5984562499999</v>
      </c>
      <c r="B133" s="207"/>
      <c r="C133" s="359"/>
      <c r="D133" s="202"/>
      <c r="E133" s="333">
        <f t="shared" si="18"/>
        <v>0.96</v>
      </c>
      <c r="F133" s="211"/>
      <c r="G133" s="333">
        <v>0.06</v>
      </c>
      <c r="H133" s="211"/>
      <c r="I133" s="41">
        <v>16</v>
      </c>
      <c r="J133" s="34">
        <f t="shared" si="13"/>
        <v>80400</v>
      </c>
      <c r="K133" s="362">
        <f>$Z$133+(0.5*(($AD$134-$AD$133)/$AD$132)*($J133-$Z$132)^2)+($AD$133*($J133-$Z$132))</f>
        <v>795.6384562499999</v>
      </c>
      <c r="L133" s="363"/>
      <c r="M133" s="8"/>
      <c r="N133" s="205"/>
      <c r="O133" s="202"/>
      <c r="P133" s="205"/>
      <c r="Q133" s="202"/>
      <c r="R133" s="205"/>
      <c r="S133" s="202"/>
      <c r="T133" s="205"/>
      <c r="U133" s="202"/>
      <c r="V133" s="40"/>
      <c r="Z133" s="31">
        <v>795.4495</v>
      </c>
      <c r="AA133" s="22" t="s">
        <v>26</v>
      </c>
      <c r="AB133" s="11"/>
      <c r="AC133" s="12"/>
      <c r="AD133" s="160">
        <v>0.007</v>
      </c>
      <c r="AE133" s="25" t="s">
        <v>22</v>
      </c>
    </row>
    <row r="134" spans="1:31" s="7" customFormat="1" ht="12.75" customHeight="1">
      <c r="A134" s="331">
        <f t="shared" si="12"/>
        <v>796.815325</v>
      </c>
      <c r="B134" s="207"/>
      <c r="C134" s="359"/>
      <c r="D134" s="202"/>
      <c r="E134" s="333">
        <f t="shared" si="18"/>
        <v>0.96</v>
      </c>
      <c r="F134" s="211"/>
      <c r="G134" s="333">
        <v>0.06</v>
      </c>
      <c r="H134" s="211"/>
      <c r="I134" s="41">
        <v>16</v>
      </c>
      <c r="J134" s="34">
        <f t="shared" si="13"/>
        <v>80425</v>
      </c>
      <c r="K134" s="362">
        <f aca="true" t="shared" si="19" ref="K134:K144">$Z$133+(0.5*(($AD$134-$AD$133)/$AD$132)*($J134-$Z$132)^2)+($AD$133*($J134-$Z$132))</f>
        <v>795.855325</v>
      </c>
      <c r="L134" s="363"/>
      <c r="M134" s="8"/>
      <c r="N134" s="205"/>
      <c r="O134" s="202"/>
      <c r="P134" s="205"/>
      <c r="Q134" s="202"/>
      <c r="R134" s="205"/>
      <c r="S134" s="202"/>
      <c r="T134" s="205"/>
      <c r="U134" s="202"/>
      <c r="V134" s="40"/>
      <c r="Z134" s="28">
        <v>80525</v>
      </c>
      <c r="AA134" s="22" t="s">
        <v>21</v>
      </c>
      <c r="AB134" s="11"/>
      <c r="AC134" s="12"/>
      <c r="AD134" s="160">
        <v>0.020398</v>
      </c>
      <c r="AE134" s="25" t="s">
        <v>27</v>
      </c>
    </row>
    <row r="135" spans="1:31" s="7" customFormat="1" ht="12.75" customHeight="1">
      <c r="A135" s="331">
        <f t="shared" si="12"/>
        <v>797.06010625</v>
      </c>
      <c r="B135" s="207"/>
      <c r="C135" s="359"/>
      <c r="D135" s="202"/>
      <c r="E135" s="333">
        <f t="shared" si="18"/>
        <v>0.96</v>
      </c>
      <c r="F135" s="211"/>
      <c r="G135" s="333">
        <v>0.06</v>
      </c>
      <c r="H135" s="211"/>
      <c r="I135" s="41">
        <v>16</v>
      </c>
      <c r="J135" s="34">
        <f t="shared" si="13"/>
        <v>80450</v>
      </c>
      <c r="K135" s="362">
        <f t="shared" si="19"/>
        <v>796.10010625</v>
      </c>
      <c r="L135" s="363"/>
      <c r="M135" s="8"/>
      <c r="N135" s="205"/>
      <c r="O135" s="202"/>
      <c r="P135" s="205"/>
      <c r="Q135" s="202"/>
      <c r="R135" s="205"/>
      <c r="S135" s="202"/>
      <c r="T135" s="205"/>
      <c r="U135" s="202"/>
      <c r="V135" s="40"/>
      <c r="Z135" s="31">
        <v>796.4995</v>
      </c>
      <c r="AA135" s="22" t="s">
        <v>23</v>
      </c>
      <c r="AB135" s="11"/>
      <c r="AC135" s="12"/>
      <c r="AD135" s="13"/>
      <c r="AE135" s="18"/>
    </row>
    <row r="136" spans="1:31" s="7" customFormat="1" ht="12.75" customHeight="1">
      <c r="A136" s="331">
        <f t="shared" si="12"/>
        <v>797.3328</v>
      </c>
      <c r="B136" s="207"/>
      <c r="C136" s="359"/>
      <c r="D136" s="202"/>
      <c r="E136" s="333">
        <f t="shared" si="18"/>
        <v>0.96</v>
      </c>
      <c r="F136" s="211"/>
      <c r="G136" s="333">
        <v>0.06</v>
      </c>
      <c r="H136" s="211"/>
      <c r="I136" s="41">
        <v>16</v>
      </c>
      <c r="J136" s="34">
        <f t="shared" si="13"/>
        <v>80475</v>
      </c>
      <c r="K136" s="362">
        <f t="shared" si="19"/>
        <v>796.3728</v>
      </c>
      <c r="L136" s="363"/>
      <c r="M136" s="8"/>
      <c r="N136" s="205"/>
      <c r="O136" s="202"/>
      <c r="P136" s="205"/>
      <c r="Q136" s="202"/>
      <c r="R136" s="205"/>
      <c r="S136" s="202"/>
      <c r="T136" s="205"/>
      <c r="U136" s="202"/>
      <c r="V136" s="40"/>
      <c r="Z136" s="28">
        <v>80675</v>
      </c>
      <c r="AA136" s="22" t="s">
        <v>28</v>
      </c>
      <c r="AB136" s="11"/>
      <c r="AC136" s="12"/>
      <c r="AD136" s="13"/>
      <c r="AE136" s="18"/>
    </row>
    <row r="137" spans="1:31" s="7" customFormat="1" ht="12.75" customHeight="1">
      <c r="A137" s="331">
        <f t="shared" si="12"/>
        <v>797.63340625</v>
      </c>
      <c r="B137" s="207"/>
      <c r="C137" s="359"/>
      <c r="D137" s="202"/>
      <c r="E137" s="333">
        <f t="shared" si="18"/>
        <v>0.96</v>
      </c>
      <c r="F137" s="211"/>
      <c r="G137" s="333">
        <v>0.06</v>
      </c>
      <c r="H137" s="211"/>
      <c r="I137" s="41">
        <v>16</v>
      </c>
      <c r="J137" s="34">
        <f t="shared" si="13"/>
        <v>80500</v>
      </c>
      <c r="K137" s="362">
        <f t="shared" si="19"/>
        <v>796.67340625</v>
      </c>
      <c r="L137" s="363"/>
      <c r="M137" s="8"/>
      <c r="N137" s="205"/>
      <c r="O137" s="202"/>
      <c r="P137" s="205"/>
      <c r="Q137" s="202"/>
      <c r="R137" s="205"/>
      <c r="S137" s="202"/>
      <c r="T137" s="205"/>
      <c r="U137" s="202"/>
      <c r="V137" s="40"/>
      <c r="Z137" s="31">
        <v>799.5593</v>
      </c>
      <c r="AA137" s="22" t="s">
        <v>29</v>
      </c>
      <c r="AB137" s="11"/>
      <c r="AC137" s="12"/>
      <c r="AD137" s="13"/>
      <c r="AE137" s="18"/>
    </row>
    <row r="138" spans="1:31" s="7" customFormat="1" ht="12.75" customHeight="1">
      <c r="A138" s="331">
        <f t="shared" si="12"/>
        <v>797.961925</v>
      </c>
      <c r="B138" s="207"/>
      <c r="C138" s="359"/>
      <c r="D138" s="202"/>
      <c r="E138" s="333">
        <f t="shared" si="18"/>
        <v>0.96</v>
      </c>
      <c r="F138" s="211"/>
      <c r="G138" s="333">
        <v>0.06</v>
      </c>
      <c r="H138" s="211"/>
      <c r="I138" s="41">
        <v>16</v>
      </c>
      <c r="J138" s="34">
        <f t="shared" si="13"/>
        <v>80525</v>
      </c>
      <c r="K138" s="362">
        <f t="shared" si="19"/>
        <v>797.0019249999999</v>
      </c>
      <c r="L138" s="363"/>
      <c r="M138" s="8"/>
      <c r="N138" s="205"/>
      <c r="O138" s="202"/>
      <c r="P138" s="205"/>
      <c r="Q138" s="202"/>
      <c r="R138" s="205"/>
      <c r="S138" s="202"/>
      <c r="T138" s="205"/>
      <c r="U138" s="202"/>
      <c r="V138" s="40"/>
      <c r="Z138" s="31"/>
      <c r="AA138" s="22"/>
      <c r="AB138" s="11"/>
      <c r="AC138" s="12"/>
      <c r="AD138" s="13"/>
      <c r="AE138" s="18"/>
    </row>
    <row r="139" spans="1:31" s="7" customFormat="1" ht="12.75" customHeight="1">
      <c r="A139" s="331">
        <f t="shared" si="12"/>
        <v>798.31835625</v>
      </c>
      <c r="B139" s="207"/>
      <c r="C139" s="359"/>
      <c r="D139" s="202"/>
      <c r="E139" s="333">
        <f t="shared" si="18"/>
        <v>0.96</v>
      </c>
      <c r="F139" s="211"/>
      <c r="G139" s="333">
        <v>0.06</v>
      </c>
      <c r="H139" s="211"/>
      <c r="I139" s="41">
        <v>16</v>
      </c>
      <c r="J139" s="34">
        <f t="shared" si="13"/>
        <v>80550</v>
      </c>
      <c r="K139" s="362">
        <f t="shared" si="19"/>
        <v>797.3583562499999</v>
      </c>
      <c r="L139" s="363"/>
      <c r="M139" s="8"/>
      <c r="N139" s="205"/>
      <c r="O139" s="202"/>
      <c r="P139" s="205"/>
      <c r="Q139" s="202"/>
      <c r="R139" s="205"/>
      <c r="S139" s="202"/>
      <c r="T139" s="205"/>
      <c r="U139" s="202"/>
      <c r="V139" s="40"/>
      <c r="Z139" s="27" t="s">
        <v>30</v>
      </c>
      <c r="AA139" s="22"/>
      <c r="AB139" s="11"/>
      <c r="AC139" s="12"/>
      <c r="AD139" s="13"/>
      <c r="AE139" s="18"/>
    </row>
    <row r="140" spans="1:31" s="7" customFormat="1" ht="12.75" customHeight="1">
      <c r="A140" s="331">
        <f t="shared" si="12"/>
        <v>798.7026999999999</v>
      </c>
      <c r="B140" s="207"/>
      <c r="C140" s="332"/>
      <c r="D140" s="207"/>
      <c r="E140" s="333">
        <f t="shared" si="18"/>
        <v>0.96</v>
      </c>
      <c r="F140" s="211"/>
      <c r="G140" s="333">
        <v>0.06</v>
      </c>
      <c r="H140" s="211"/>
      <c r="I140" s="41">
        <v>16</v>
      </c>
      <c r="J140" s="34">
        <f t="shared" si="13"/>
        <v>80575</v>
      </c>
      <c r="K140" s="362">
        <f t="shared" si="19"/>
        <v>797.7426999999999</v>
      </c>
      <c r="L140" s="363"/>
      <c r="M140" s="39"/>
      <c r="N140" s="341"/>
      <c r="O140" s="292"/>
      <c r="P140" s="285"/>
      <c r="Q140" s="286"/>
      <c r="R140" s="205"/>
      <c r="S140" s="202"/>
      <c r="T140" s="344"/>
      <c r="U140" s="345"/>
      <c r="V140" s="40"/>
      <c r="Z140" s="31"/>
      <c r="AA140" s="22"/>
      <c r="AB140" s="11"/>
      <c r="AC140" s="12"/>
      <c r="AD140" s="13"/>
      <c r="AE140" s="18"/>
    </row>
    <row r="141" spans="1:31" s="7" customFormat="1" ht="12.75" customHeight="1">
      <c r="A141" s="331">
        <f t="shared" si="12"/>
        <v>799.11495625</v>
      </c>
      <c r="B141" s="207"/>
      <c r="C141" s="359"/>
      <c r="D141" s="202"/>
      <c r="E141" s="333">
        <f t="shared" si="18"/>
        <v>0.96</v>
      </c>
      <c r="F141" s="211"/>
      <c r="G141" s="333">
        <v>0.06</v>
      </c>
      <c r="H141" s="211"/>
      <c r="I141" s="41">
        <v>16</v>
      </c>
      <c r="J141" s="34">
        <f t="shared" si="13"/>
        <v>80600</v>
      </c>
      <c r="K141" s="362">
        <f t="shared" si="19"/>
        <v>798.1549562499999</v>
      </c>
      <c r="L141" s="363"/>
      <c r="M141" s="8"/>
      <c r="N141" s="205"/>
      <c r="O141" s="202"/>
      <c r="P141" s="205"/>
      <c r="Q141" s="202"/>
      <c r="R141" s="205"/>
      <c r="S141" s="202"/>
      <c r="T141" s="205"/>
      <c r="U141" s="202"/>
      <c r="V141" s="40"/>
      <c r="Z141" s="53"/>
      <c r="AA141" s="22"/>
      <c r="AB141" s="11"/>
      <c r="AC141" s="12"/>
      <c r="AD141" s="86"/>
      <c r="AE141" s="25"/>
    </row>
    <row r="142" spans="1:31" s="7" customFormat="1" ht="12.75" customHeight="1">
      <c r="A142" s="331">
        <f t="shared" si="12"/>
        <v>799.555125</v>
      </c>
      <c r="B142" s="207"/>
      <c r="C142" s="359"/>
      <c r="D142" s="202"/>
      <c r="E142" s="333">
        <f t="shared" si="18"/>
        <v>0.96</v>
      </c>
      <c r="F142" s="211"/>
      <c r="G142" s="333">
        <v>0.06</v>
      </c>
      <c r="H142" s="211"/>
      <c r="I142" s="41">
        <v>16</v>
      </c>
      <c r="J142" s="34">
        <f t="shared" si="13"/>
        <v>80625</v>
      </c>
      <c r="K142" s="362">
        <f t="shared" si="19"/>
        <v>798.5951249999999</v>
      </c>
      <c r="L142" s="363"/>
      <c r="M142" s="8"/>
      <c r="N142" s="205"/>
      <c r="O142" s="202"/>
      <c r="P142" s="205"/>
      <c r="Q142" s="202"/>
      <c r="R142" s="205"/>
      <c r="S142" s="202"/>
      <c r="T142" s="205"/>
      <c r="U142" s="202"/>
      <c r="V142" s="40"/>
      <c r="Y142" s="43"/>
      <c r="AA142" s="26"/>
      <c r="AB142" s="11"/>
      <c r="AC142" s="12"/>
      <c r="AD142" s="13"/>
      <c r="AE142" s="18"/>
    </row>
    <row r="143" spans="1:31" s="7" customFormat="1" ht="12.75" customHeight="1">
      <c r="A143" s="331">
        <f t="shared" si="12"/>
        <v>800.0232062499999</v>
      </c>
      <c r="B143" s="207"/>
      <c r="C143" s="332"/>
      <c r="D143" s="207"/>
      <c r="E143" s="333">
        <f t="shared" si="18"/>
        <v>0.96</v>
      </c>
      <c r="F143" s="211"/>
      <c r="G143" s="333">
        <v>0.06</v>
      </c>
      <c r="H143" s="211"/>
      <c r="I143" s="41">
        <v>16</v>
      </c>
      <c r="J143" s="57">
        <f t="shared" si="13"/>
        <v>80650</v>
      </c>
      <c r="K143" s="362">
        <f t="shared" si="19"/>
        <v>799.0632062499999</v>
      </c>
      <c r="L143" s="363"/>
      <c r="M143" s="39"/>
      <c r="N143" s="341"/>
      <c r="O143" s="292"/>
      <c r="P143" s="285"/>
      <c r="Q143" s="286"/>
      <c r="R143" s="205"/>
      <c r="S143" s="202"/>
      <c r="T143" s="344"/>
      <c r="U143" s="345"/>
      <c r="V143" s="40"/>
      <c r="Y143" s="43"/>
      <c r="Z143" s="23"/>
      <c r="AA143" s="17"/>
      <c r="AB143" s="17"/>
      <c r="AC143" s="18"/>
      <c r="AD143" s="87"/>
      <c r="AE143" s="18"/>
    </row>
    <row r="144" spans="1:31" s="7" customFormat="1" ht="12.75" customHeight="1">
      <c r="A144" s="331">
        <f t="shared" si="12"/>
        <v>800.5192</v>
      </c>
      <c r="B144" s="207"/>
      <c r="C144" s="359"/>
      <c r="D144" s="202"/>
      <c r="E144" s="333">
        <f t="shared" si="18"/>
        <v>0.96</v>
      </c>
      <c r="F144" s="211"/>
      <c r="G144" s="333">
        <v>0.06</v>
      </c>
      <c r="H144" s="211"/>
      <c r="I144" s="41">
        <v>16</v>
      </c>
      <c r="J144" s="180">
        <f t="shared" si="13"/>
        <v>80675</v>
      </c>
      <c r="K144" s="362">
        <f t="shared" si="19"/>
        <v>799.5591999999999</v>
      </c>
      <c r="L144" s="363"/>
      <c r="M144" s="8"/>
      <c r="N144" s="205"/>
      <c r="O144" s="202"/>
      <c r="P144" s="205"/>
      <c r="Q144" s="202"/>
      <c r="R144" s="205"/>
      <c r="S144" s="202"/>
      <c r="T144" s="205"/>
      <c r="U144" s="202"/>
      <c r="V144" s="40"/>
      <c r="Y144" s="43"/>
      <c r="Z144" s="23"/>
      <c r="AA144" s="17"/>
      <c r="AB144" s="17"/>
      <c r="AC144" s="18"/>
      <c r="AD144" s="87"/>
      <c r="AE144" s="18"/>
    </row>
    <row r="145" spans="1:31" s="7" customFormat="1" ht="12.75" customHeight="1">
      <c r="A145" s="331">
        <f t="shared" si="12"/>
        <v>801.02925</v>
      </c>
      <c r="B145" s="207"/>
      <c r="C145" s="359"/>
      <c r="D145" s="202"/>
      <c r="E145" s="333">
        <f t="shared" si="18"/>
        <v>0.96</v>
      </c>
      <c r="F145" s="211"/>
      <c r="G145" s="333">
        <v>0.06</v>
      </c>
      <c r="H145" s="211"/>
      <c r="I145" s="41">
        <v>16</v>
      </c>
      <c r="J145" s="34">
        <f t="shared" si="13"/>
        <v>80700</v>
      </c>
      <c r="K145" s="334">
        <f>$Z$137+($AD$134*($J145-$Z$136))</f>
        <v>800.06925</v>
      </c>
      <c r="L145" s="335"/>
      <c r="M145" s="8"/>
      <c r="N145" s="205"/>
      <c r="O145" s="202"/>
      <c r="P145" s="205"/>
      <c r="Q145" s="202"/>
      <c r="R145" s="205"/>
      <c r="S145" s="202"/>
      <c r="T145" s="205"/>
      <c r="U145" s="202"/>
      <c r="V145" s="40"/>
      <c r="Y145" s="43"/>
      <c r="AA145" s="17"/>
      <c r="AB145" s="17"/>
      <c r="AC145" s="18"/>
      <c r="AD145" s="87"/>
      <c r="AE145" s="18"/>
    </row>
    <row r="146" spans="1:31" s="7" customFormat="1" ht="12.75" customHeight="1">
      <c r="A146" s="331">
        <f t="shared" si="12"/>
        <v>801.5392</v>
      </c>
      <c r="B146" s="207"/>
      <c r="C146" s="359"/>
      <c r="D146" s="202"/>
      <c r="E146" s="333">
        <f t="shared" si="18"/>
        <v>0.96</v>
      </c>
      <c r="F146" s="211"/>
      <c r="G146" s="333">
        <v>0.06</v>
      </c>
      <c r="H146" s="211"/>
      <c r="I146" s="41">
        <v>16</v>
      </c>
      <c r="J146" s="34">
        <f t="shared" si="13"/>
        <v>80725</v>
      </c>
      <c r="K146" s="334">
        <f>$Z$137+($AD$134*($J146-$Z$136))</f>
        <v>800.5792</v>
      </c>
      <c r="L146" s="335"/>
      <c r="M146" s="8"/>
      <c r="N146" s="205"/>
      <c r="O146" s="202"/>
      <c r="P146" s="205"/>
      <c r="Q146" s="202"/>
      <c r="R146" s="205"/>
      <c r="S146" s="202"/>
      <c r="T146" s="205"/>
      <c r="U146" s="202"/>
      <c r="V146" s="40"/>
      <c r="Y146" s="43"/>
      <c r="Z146" s="27" t="s">
        <v>107</v>
      </c>
      <c r="AA146" s="17"/>
      <c r="AB146" s="17"/>
      <c r="AC146" s="18"/>
      <c r="AD146" s="87"/>
      <c r="AE146" s="18"/>
    </row>
    <row r="147" spans="1:31" s="7" customFormat="1" ht="12.75" customHeight="1">
      <c r="A147" s="331">
        <f t="shared" si="12"/>
        <v>802.04915</v>
      </c>
      <c r="B147" s="207"/>
      <c r="C147" s="359"/>
      <c r="D147" s="202"/>
      <c r="E147" s="333">
        <f t="shared" si="18"/>
        <v>0.96</v>
      </c>
      <c r="F147" s="211"/>
      <c r="G147" s="333">
        <v>0.06</v>
      </c>
      <c r="H147" s="211"/>
      <c r="I147" s="41">
        <v>16</v>
      </c>
      <c r="J147" s="34">
        <f t="shared" si="13"/>
        <v>80750</v>
      </c>
      <c r="K147" s="334">
        <f>$Z$137+($AD$134*($J147-$Z$136))</f>
        <v>801.08915</v>
      </c>
      <c r="L147" s="335"/>
      <c r="M147" s="8"/>
      <c r="N147" s="205"/>
      <c r="O147" s="202"/>
      <c r="P147" s="205"/>
      <c r="Q147" s="202"/>
      <c r="R147" s="205"/>
      <c r="S147" s="202"/>
      <c r="T147" s="205"/>
      <c r="U147" s="202"/>
      <c r="V147" s="40"/>
      <c r="Y147" s="43"/>
      <c r="Z147" s="27"/>
      <c r="AA147" s="17"/>
      <c r="AB147" s="17"/>
      <c r="AC147" s="18"/>
      <c r="AD147" s="87"/>
      <c r="AE147" s="18"/>
    </row>
    <row r="148" spans="1:31" s="7" customFormat="1" ht="12.75" customHeight="1">
      <c r="A148" s="331">
        <f t="shared" si="12"/>
        <v>802.5591000000001</v>
      </c>
      <c r="B148" s="207"/>
      <c r="C148" s="359"/>
      <c r="D148" s="202"/>
      <c r="E148" s="333">
        <f t="shared" si="18"/>
        <v>0.96</v>
      </c>
      <c r="F148" s="211"/>
      <c r="G148" s="333">
        <v>0.06</v>
      </c>
      <c r="H148" s="211"/>
      <c r="I148" s="41">
        <v>16</v>
      </c>
      <c r="J148" s="34">
        <f t="shared" si="13"/>
        <v>80775</v>
      </c>
      <c r="K148" s="334">
        <f>$Z$137+($AD$134*($J148-$Z$136))</f>
        <v>801.5991</v>
      </c>
      <c r="L148" s="335"/>
      <c r="M148" s="8"/>
      <c r="N148" s="205"/>
      <c r="O148" s="202"/>
      <c r="P148" s="205"/>
      <c r="Q148" s="202"/>
      <c r="R148" s="205"/>
      <c r="S148" s="202"/>
      <c r="T148" s="205"/>
      <c r="U148" s="202"/>
      <c r="V148" s="40"/>
      <c r="Y148" s="43"/>
      <c r="Z148" s="28">
        <v>80800</v>
      </c>
      <c r="AA148" s="22" t="s">
        <v>24</v>
      </c>
      <c r="AB148" s="11"/>
      <c r="AC148" s="12"/>
      <c r="AD148" s="86">
        <v>400</v>
      </c>
      <c r="AE148" s="22" t="s">
        <v>25</v>
      </c>
    </row>
    <row r="149" spans="1:31" s="7" customFormat="1" ht="12.75" customHeight="1">
      <c r="A149" s="331">
        <f t="shared" si="12"/>
        <v>803.0690500000001</v>
      </c>
      <c r="B149" s="207"/>
      <c r="C149" s="359"/>
      <c r="D149" s="202"/>
      <c r="E149" s="333">
        <f t="shared" si="18"/>
        <v>0.96</v>
      </c>
      <c r="F149" s="211"/>
      <c r="G149" s="333">
        <v>0.06</v>
      </c>
      <c r="H149" s="211"/>
      <c r="I149" s="41">
        <v>16</v>
      </c>
      <c r="J149" s="180">
        <f t="shared" si="13"/>
        <v>80800</v>
      </c>
      <c r="K149" s="362">
        <f>$Z$137+($AD$134*($J149-$Z$136))</f>
        <v>802.10905</v>
      </c>
      <c r="L149" s="363"/>
      <c r="M149" s="8"/>
      <c r="N149" s="205"/>
      <c r="O149" s="202"/>
      <c r="P149" s="205"/>
      <c r="Q149" s="202"/>
      <c r="R149" s="205"/>
      <c r="S149" s="202"/>
      <c r="T149" s="205"/>
      <c r="U149" s="202"/>
      <c r="V149" s="40"/>
      <c r="Y149" s="43"/>
      <c r="Z149" s="31">
        <v>802.109</v>
      </c>
      <c r="AA149" s="22" t="s">
        <v>26</v>
      </c>
      <c r="AB149" s="11"/>
      <c r="AC149" s="12"/>
      <c r="AD149" s="160">
        <v>0.020398</v>
      </c>
      <c r="AE149" s="25" t="s">
        <v>22</v>
      </c>
    </row>
    <row r="150" spans="1:31" s="7" customFormat="1" ht="12.75" customHeight="1">
      <c r="A150" s="331">
        <f t="shared" si="12"/>
        <v>803.5598890625001</v>
      </c>
      <c r="B150" s="207"/>
      <c r="C150" s="359"/>
      <c r="D150" s="202"/>
      <c r="E150" s="333">
        <f t="shared" si="18"/>
        <v>0.96</v>
      </c>
      <c r="F150" s="211"/>
      <c r="G150" s="333">
        <v>0.06</v>
      </c>
      <c r="H150" s="211"/>
      <c r="I150" s="41">
        <v>16</v>
      </c>
      <c r="J150" s="34">
        <f t="shared" si="13"/>
        <v>80825</v>
      </c>
      <c r="K150" s="362">
        <f>$Z$149+(0.5*(($AD$150-$AD$149)/$AD$148)*($J150-$Z$148)^2)+($AD$149*($J150-$Z$148))</f>
        <v>802.5998890625001</v>
      </c>
      <c r="L150" s="363"/>
      <c r="M150" s="8"/>
      <c r="N150" s="205"/>
      <c r="O150" s="202"/>
      <c r="P150" s="205"/>
      <c r="Q150" s="202"/>
      <c r="R150" s="205"/>
      <c r="S150" s="202"/>
      <c r="T150" s="205"/>
      <c r="U150" s="202"/>
      <c r="V150" s="40"/>
      <c r="Y150" s="43"/>
      <c r="Z150" s="28">
        <v>81000</v>
      </c>
      <c r="AA150" s="22" t="s">
        <v>21</v>
      </c>
      <c r="AB150" s="11"/>
      <c r="AC150" s="12"/>
      <c r="AD150" s="160">
        <v>-0.004</v>
      </c>
      <c r="AE150" s="25" t="s">
        <v>27</v>
      </c>
    </row>
    <row r="151" spans="1:31" s="7" customFormat="1" ht="12.75" customHeight="1">
      <c r="A151" s="331">
        <f t="shared" si="12"/>
        <v>804.0126562500001</v>
      </c>
      <c r="B151" s="207"/>
      <c r="C151" s="332"/>
      <c r="D151" s="207"/>
      <c r="E151" s="333">
        <f t="shared" si="18"/>
        <v>0.96</v>
      </c>
      <c r="F151" s="211"/>
      <c r="G151" s="333">
        <v>0.06</v>
      </c>
      <c r="H151" s="211"/>
      <c r="I151" s="41">
        <v>16</v>
      </c>
      <c r="J151" s="34">
        <f t="shared" si="13"/>
        <v>80850</v>
      </c>
      <c r="K151" s="362">
        <f aca="true" t="shared" si="20" ref="K151:K166">$Z$149+(0.5*(($AD$150-$AD$149)/$AD$148)*($J151-$Z$148)^2)+($AD$149*($J151-$Z$148))</f>
        <v>803.05265625</v>
      </c>
      <c r="L151" s="363"/>
      <c r="M151" s="39"/>
      <c r="N151" s="341"/>
      <c r="O151" s="292"/>
      <c r="P151" s="285"/>
      <c r="Q151" s="286"/>
      <c r="R151" s="205"/>
      <c r="S151" s="202"/>
      <c r="T151" s="344"/>
      <c r="U151" s="345"/>
      <c r="V151" s="40"/>
      <c r="Y151" s="43"/>
      <c r="Z151" s="31">
        <v>806.1887</v>
      </c>
      <c r="AA151" s="22" t="s">
        <v>23</v>
      </c>
      <c r="AB151" s="11"/>
      <c r="AC151" s="12"/>
      <c r="AD151" s="51"/>
      <c r="AE151" s="18"/>
    </row>
    <row r="152" spans="1:31" s="7" customFormat="1" ht="12.75" customHeight="1">
      <c r="A152" s="331">
        <f t="shared" si="12"/>
        <v>804.4273015625001</v>
      </c>
      <c r="B152" s="207"/>
      <c r="C152" s="359"/>
      <c r="D152" s="202"/>
      <c r="E152" s="333">
        <f t="shared" si="18"/>
        <v>0.96</v>
      </c>
      <c r="F152" s="211"/>
      <c r="G152" s="333">
        <v>0.06</v>
      </c>
      <c r="H152" s="211"/>
      <c r="I152" s="41">
        <v>16</v>
      </c>
      <c r="J152" s="34">
        <f t="shared" si="13"/>
        <v>80875</v>
      </c>
      <c r="K152" s="362">
        <f t="shared" si="20"/>
        <v>803.4673015625001</v>
      </c>
      <c r="L152" s="363"/>
      <c r="M152" s="8"/>
      <c r="N152" s="205"/>
      <c r="O152" s="202"/>
      <c r="P152" s="205"/>
      <c r="Q152" s="202"/>
      <c r="R152" s="205"/>
      <c r="S152" s="202"/>
      <c r="T152" s="205"/>
      <c r="U152" s="202"/>
      <c r="V152" s="40"/>
      <c r="Y152" s="43"/>
      <c r="Z152" s="28">
        <v>81200</v>
      </c>
      <c r="AA152" s="22" t="s">
        <v>28</v>
      </c>
      <c r="AB152" s="11"/>
      <c r="AC152" s="12"/>
      <c r="AD152" s="51"/>
      <c r="AE152" s="18"/>
    </row>
    <row r="153" spans="1:31" s="7" customFormat="1" ht="12.75" customHeight="1">
      <c r="A153" s="331">
        <f t="shared" si="12"/>
        <v>804.8038250000001</v>
      </c>
      <c r="B153" s="207"/>
      <c r="C153" s="359"/>
      <c r="D153" s="202"/>
      <c r="E153" s="333">
        <f t="shared" si="18"/>
        <v>0.96</v>
      </c>
      <c r="F153" s="211"/>
      <c r="G153" s="333">
        <v>0.06</v>
      </c>
      <c r="H153" s="211"/>
      <c r="I153" s="41">
        <v>16</v>
      </c>
      <c r="J153" s="34">
        <f t="shared" si="13"/>
        <v>80900</v>
      </c>
      <c r="K153" s="362">
        <f t="shared" si="20"/>
        <v>803.843825</v>
      </c>
      <c r="L153" s="363"/>
      <c r="M153" s="8"/>
      <c r="N153" s="205"/>
      <c r="O153" s="202"/>
      <c r="P153" s="205"/>
      <c r="Q153" s="202"/>
      <c r="R153" s="205"/>
      <c r="S153" s="202"/>
      <c r="T153" s="205"/>
      <c r="U153" s="202"/>
      <c r="V153" s="40"/>
      <c r="Y153" s="43"/>
      <c r="Z153" s="31">
        <v>805.3887</v>
      </c>
      <c r="AA153" s="22" t="s">
        <v>29</v>
      </c>
      <c r="AB153" s="11"/>
      <c r="AC153" s="12"/>
      <c r="AD153" s="51"/>
      <c r="AE153" s="18"/>
    </row>
    <row r="154" spans="1:31" s="7" customFormat="1" ht="12.75" customHeight="1">
      <c r="A154" s="331">
        <f t="shared" si="12"/>
        <v>805.1422265625001</v>
      </c>
      <c r="B154" s="207"/>
      <c r="C154" s="359"/>
      <c r="D154" s="202"/>
      <c r="E154" s="333">
        <f t="shared" si="18"/>
        <v>0.96</v>
      </c>
      <c r="F154" s="211"/>
      <c r="G154" s="333">
        <v>0.06</v>
      </c>
      <c r="H154" s="211"/>
      <c r="I154" s="41">
        <v>16</v>
      </c>
      <c r="J154" s="34">
        <f>J153+25</f>
        <v>80925</v>
      </c>
      <c r="K154" s="362">
        <f t="shared" si="20"/>
        <v>804.1822265625001</v>
      </c>
      <c r="L154" s="363"/>
      <c r="M154" s="8"/>
      <c r="N154" s="205"/>
      <c r="O154" s="202"/>
      <c r="P154" s="205"/>
      <c r="Q154" s="202"/>
      <c r="R154" s="205"/>
      <c r="S154" s="202"/>
      <c r="T154" s="205"/>
      <c r="U154" s="202"/>
      <c r="V154" s="40"/>
      <c r="Y154" s="43"/>
      <c r="Z154" s="31"/>
      <c r="AA154" s="22"/>
      <c r="AB154" s="11"/>
      <c r="AC154" s="12"/>
      <c r="AD154" s="51"/>
      <c r="AE154" s="18"/>
    </row>
    <row r="155" spans="1:31" s="7" customFormat="1" ht="12.75" customHeight="1">
      <c r="A155" s="331">
        <f t="shared" si="12"/>
        <v>805.4425062500001</v>
      </c>
      <c r="B155" s="207"/>
      <c r="C155" s="359"/>
      <c r="D155" s="202"/>
      <c r="E155" s="333">
        <f t="shared" si="18"/>
        <v>0.96</v>
      </c>
      <c r="F155" s="211"/>
      <c r="G155" s="333">
        <v>0.06</v>
      </c>
      <c r="H155" s="211"/>
      <c r="I155" s="41">
        <v>16</v>
      </c>
      <c r="J155" s="34">
        <f t="shared" si="13"/>
        <v>80950</v>
      </c>
      <c r="K155" s="362">
        <f t="shared" si="20"/>
        <v>804.48250625</v>
      </c>
      <c r="L155" s="363"/>
      <c r="M155" s="8"/>
      <c r="N155" s="205"/>
      <c r="O155" s="202"/>
      <c r="P155" s="205"/>
      <c r="Q155" s="202"/>
      <c r="R155" s="205"/>
      <c r="S155" s="202"/>
      <c r="T155" s="205"/>
      <c r="U155" s="202"/>
      <c r="V155" s="40"/>
      <c r="Y155" s="43"/>
      <c r="Z155" s="31"/>
      <c r="AA155" s="22"/>
      <c r="AB155" s="11"/>
      <c r="AC155" s="12"/>
      <c r="AD155" s="51"/>
      <c r="AE155" s="18"/>
    </row>
    <row r="156" spans="1:31" s="7" customFormat="1" ht="12.75" customHeight="1">
      <c r="A156" s="331">
        <f t="shared" si="12"/>
        <v>805.7046640625001</v>
      </c>
      <c r="B156" s="207"/>
      <c r="C156" s="359"/>
      <c r="D156" s="202"/>
      <c r="E156" s="333">
        <f t="shared" si="18"/>
        <v>0.96</v>
      </c>
      <c r="F156" s="211"/>
      <c r="G156" s="333">
        <v>0.06</v>
      </c>
      <c r="H156" s="211"/>
      <c r="I156" s="41">
        <v>16</v>
      </c>
      <c r="J156" s="34">
        <f t="shared" si="13"/>
        <v>80975</v>
      </c>
      <c r="K156" s="362">
        <f t="shared" si="20"/>
        <v>804.7446640625001</v>
      </c>
      <c r="L156" s="363"/>
      <c r="M156" s="8"/>
      <c r="N156" s="205"/>
      <c r="O156" s="202"/>
      <c r="P156" s="205"/>
      <c r="Q156" s="202"/>
      <c r="R156" s="205"/>
      <c r="S156" s="202"/>
      <c r="T156" s="205"/>
      <c r="U156" s="202"/>
      <c r="V156" s="40"/>
      <c r="Y156" s="43"/>
      <c r="Z156" s="53"/>
      <c r="AA156" s="22"/>
      <c r="AB156" s="11"/>
      <c r="AC156" s="12"/>
      <c r="AD156" s="50"/>
      <c r="AE156" s="25"/>
    </row>
    <row r="157" spans="1:31" s="7" customFormat="1" ht="12.75" customHeight="1">
      <c r="A157" s="331">
        <f t="shared" si="12"/>
        <v>805.9287</v>
      </c>
      <c r="B157" s="207"/>
      <c r="C157" s="359"/>
      <c r="D157" s="202"/>
      <c r="E157" s="333">
        <f t="shared" si="18"/>
        <v>0.96</v>
      </c>
      <c r="F157" s="211"/>
      <c r="G157" s="333">
        <v>0.06</v>
      </c>
      <c r="H157" s="211"/>
      <c r="I157" s="41">
        <v>16</v>
      </c>
      <c r="J157" s="34">
        <f t="shared" si="13"/>
        <v>81000</v>
      </c>
      <c r="K157" s="362">
        <f t="shared" si="20"/>
        <v>804.9687</v>
      </c>
      <c r="L157" s="363"/>
      <c r="M157" s="8"/>
      <c r="N157" s="205"/>
      <c r="O157" s="202"/>
      <c r="P157" s="205"/>
      <c r="Q157" s="202"/>
      <c r="R157" s="205"/>
      <c r="S157" s="202"/>
      <c r="T157" s="205"/>
      <c r="U157" s="202"/>
      <c r="V157" s="40"/>
      <c r="Y157" s="43"/>
      <c r="Z157" s="27" t="s">
        <v>30</v>
      </c>
      <c r="AA157" s="26"/>
      <c r="AB157" s="11"/>
      <c r="AC157" s="12"/>
      <c r="AD157" s="51"/>
      <c r="AE157" s="18"/>
    </row>
    <row r="158" spans="1:31" s="7" customFormat="1" ht="12.75" customHeight="1">
      <c r="A158" s="331">
        <f t="shared" si="12"/>
        <v>806.1146140625001</v>
      </c>
      <c r="B158" s="207"/>
      <c r="C158" s="359"/>
      <c r="D158" s="202"/>
      <c r="E158" s="333">
        <f t="shared" si="18"/>
        <v>0.96</v>
      </c>
      <c r="F158" s="211"/>
      <c r="G158" s="333">
        <v>0.06</v>
      </c>
      <c r="H158" s="211"/>
      <c r="I158" s="41">
        <v>16</v>
      </c>
      <c r="J158" s="34">
        <f>J157+25</f>
        <v>81025</v>
      </c>
      <c r="K158" s="362">
        <f t="shared" si="20"/>
        <v>805.1546140625001</v>
      </c>
      <c r="L158" s="363"/>
      <c r="M158" s="8"/>
      <c r="N158" s="205"/>
      <c r="O158" s="202"/>
      <c r="P158" s="205"/>
      <c r="Q158" s="202"/>
      <c r="R158" s="205"/>
      <c r="S158" s="202"/>
      <c r="T158" s="205"/>
      <c r="U158" s="202"/>
      <c r="V158" s="40"/>
      <c r="Y158" s="43"/>
      <c r="Z158" s="28"/>
      <c r="AA158" s="25"/>
      <c r="AB158" s="29"/>
      <c r="AC158" s="24"/>
      <c r="AD158" s="47"/>
      <c r="AE158" s="25"/>
    </row>
    <row r="159" spans="1:31" s="7" customFormat="1" ht="12.75" customHeight="1">
      <c r="A159" s="331">
        <f t="shared" si="12"/>
        <v>806.2624062500001</v>
      </c>
      <c r="B159" s="207"/>
      <c r="C159" s="359"/>
      <c r="D159" s="202"/>
      <c r="E159" s="333">
        <f t="shared" si="18"/>
        <v>0.96</v>
      </c>
      <c r="F159" s="211"/>
      <c r="G159" s="333">
        <v>0.06</v>
      </c>
      <c r="H159" s="211"/>
      <c r="I159" s="41">
        <v>16</v>
      </c>
      <c r="J159" s="34">
        <f t="shared" si="13"/>
        <v>81050</v>
      </c>
      <c r="K159" s="362">
        <f t="shared" si="20"/>
        <v>805.3024062500001</v>
      </c>
      <c r="L159" s="363"/>
      <c r="M159" s="8"/>
      <c r="N159" s="205"/>
      <c r="O159" s="202"/>
      <c r="P159" s="205"/>
      <c r="Q159" s="202"/>
      <c r="R159" s="205"/>
      <c r="S159" s="202"/>
      <c r="T159" s="205"/>
      <c r="U159" s="202"/>
      <c r="V159" s="40"/>
      <c r="Y159" s="43"/>
      <c r="Z159" s="53"/>
      <c r="AA159" s="25"/>
      <c r="AB159" s="29"/>
      <c r="AC159" s="24"/>
      <c r="AD159" s="48"/>
      <c r="AE159" s="24"/>
    </row>
    <row r="160" spans="1:31" s="7" customFormat="1" ht="12.75" customHeight="1">
      <c r="A160" s="331">
        <f t="shared" si="12"/>
        <v>806.3720765625001</v>
      </c>
      <c r="B160" s="207"/>
      <c r="C160" s="332"/>
      <c r="D160" s="207"/>
      <c r="E160" s="333">
        <f t="shared" si="18"/>
        <v>0.96</v>
      </c>
      <c r="F160" s="211"/>
      <c r="G160" s="333">
        <v>0.06</v>
      </c>
      <c r="H160" s="211"/>
      <c r="I160" s="41">
        <v>16</v>
      </c>
      <c r="J160" s="34">
        <f t="shared" si="13"/>
        <v>81075</v>
      </c>
      <c r="K160" s="362">
        <f t="shared" si="20"/>
        <v>805.4120765625</v>
      </c>
      <c r="L160" s="363"/>
      <c r="M160" s="39"/>
      <c r="N160" s="341"/>
      <c r="O160" s="292"/>
      <c r="P160" s="285"/>
      <c r="Q160" s="286"/>
      <c r="R160" s="205"/>
      <c r="S160" s="202"/>
      <c r="T160" s="344"/>
      <c r="U160" s="345"/>
      <c r="V160" s="40"/>
      <c r="Y160" s="43"/>
      <c r="Z160" s="28"/>
      <c r="AA160" s="25"/>
      <c r="AB160" s="29"/>
      <c r="AC160" s="24"/>
      <c r="AD160" s="47"/>
      <c r="AE160" s="25"/>
    </row>
    <row r="161" spans="1:31" s="7" customFormat="1" ht="12.75" customHeight="1">
      <c r="A161" s="331">
        <f>E161+K161</f>
        <v>806.4374391635723</v>
      </c>
      <c r="B161" s="207"/>
      <c r="C161" s="336" t="s">
        <v>59</v>
      </c>
      <c r="D161" s="337"/>
      <c r="E161" s="333">
        <f>G161*I161</f>
        <v>0.96</v>
      </c>
      <c r="F161" s="211"/>
      <c r="G161" s="338">
        <f aca="true" t="shared" si="21" ref="G161:G171">0.06-((0.06-0)/($J$172-$J$161))*($J161-$J$161)</f>
        <v>0.06</v>
      </c>
      <c r="H161" s="200"/>
      <c r="I161" s="41">
        <v>16</v>
      </c>
      <c r="J161" s="182">
        <v>81097.17</v>
      </c>
      <c r="K161" s="362">
        <f t="shared" si="20"/>
        <v>805.4774391635723</v>
      </c>
      <c r="L161" s="363"/>
      <c r="M161" s="39"/>
      <c r="N161" s="341"/>
      <c r="O161" s="292"/>
      <c r="P161" s="285"/>
      <c r="Q161" s="286"/>
      <c r="R161" s="205"/>
      <c r="S161" s="202"/>
      <c r="T161" s="344"/>
      <c r="U161" s="345"/>
      <c r="V161" s="56" t="s">
        <v>33</v>
      </c>
      <c r="W161" s="76"/>
      <c r="Y161" s="43"/>
      <c r="Z161" s="53"/>
      <c r="AA161" s="25"/>
      <c r="AB161" s="29"/>
      <c r="AC161" s="24"/>
      <c r="AD161" s="48"/>
      <c r="AE161" s="24"/>
    </row>
    <row r="162" spans="1:31" s="7" customFormat="1" ht="12.75" customHeight="1">
      <c r="A162" s="331">
        <f t="shared" si="12"/>
        <v>806.4300410000001</v>
      </c>
      <c r="B162" s="207"/>
      <c r="C162" s="336" t="s">
        <v>59</v>
      </c>
      <c r="D162" s="337"/>
      <c r="E162" s="333">
        <f t="shared" si="18"/>
        <v>0.9464159999999916</v>
      </c>
      <c r="F162" s="211"/>
      <c r="G162" s="338">
        <f t="shared" si="21"/>
        <v>0.059150999999999475</v>
      </c>
      <c r="H162" s="200"/>
      <c r="I162" s="41">
        <v>16</v>
      </c>
      <c r="J162" s="34">
        <f>J160+25</f>
        <v>81100</v>
      </c>
      <c r="K162" s="362">
        <f t="shared" si="20"/>
        <v>805.4836250000001</v>
      </c>
      <c r="L162" s="363"/>
      <c r="M162" s="8"/>
      <c r="N162" s="205"/>
      <c r="O162" s="202"/>
      <c r="P162" s="205"/>
      <c r="Q162" s="202"/>
      <c r="R162" s="205"/>
      <c r="S162" s="202"/>
      <c r="T162" s="205"/>
      <c r="U162" s="202"/>
      <c r="V162" s="8"/>
      <c r="W162" s="76"/>
      <c r="Y162" s="43"/>
      <c r="Z162" s="28">
        <v>81297.17</v>
      </c>
      <c r="AA162" s="25" t="s">
        <v>21</v>
      </c>
      <c r="AB162" s="29"/>
      <c r="AC162" s="24"/>
      <c r="AD162" s="47"/>
      <c r="AE162" s="25"/>
    </row>
    <row r="163" spans="1:31" s="7" customFormat="1" ht="12.75" customHeight="1">
      <c r="A163" s="331">
        <f t="shared" si="12"/>
        <v>806.3434675625001</v>
      </c>
      <c r="B163" s="207"/>
      <c r="C163" s="336" t="s">
        <v>59</v>
      </c>
      <c r="D163" s="337"/>
      <c r="E163" s="333">
        <f t="shared" si="18"/>
        <v>0.8264159999999916</v>
      </c>
      <c r="F163" s="211"/>
      <c r="G163" s="338">
        <f t="shared" si="21"/>
        <v>0.051650999999999475</v>
      </c>
      <c r="H163" s="200"/>
      <c r="I163" s="41">
        <v>16</v>
      </c>
      <c r="J163" s="34">
        <f t="shared" si="13"/>
        <v>81125</v>
      </c>
      <c r="K163" s="362">
        <f t="shared" si="20"/>
        <v>805.5170515625001</v>
      </c>
      <c r="L163" s="363"/>
      <c r="M163" s="8"/>
      <c r="N163" s="205"/>
      <c r="O163" s="202"/>
      <c r="P163" s="205"/>
      <c r="Q163" s="202"/>
      <c r="R163" s="205"/>
      <c r="S163" s="202"/>
      <c r="T163" s="205"/>
      <c r="U163" s="202"/>
      <c r="V163" s="8"/>
      <c r="W163" s="76"/>
      <c r="Y163" s="43"/>
      <c r="Z163" s="31">
        <v>805</v>
      </c>
      <c r="AA163" s="25" t="s">
        <v>23</v>
      </c>
      <c r="AB163" s="29"/>
      <c r="AC163" s="24"/>
      <c r="AD163" s="48"/>
      <c r="AE163" s="24"/>
    </row>
    <row r="164" spans="1:31" s="7" customFormat="1" ht="12.75" customHeight="1">
      <c r="A164" s="331">
        <f t="shared" si="12"/>
        <v>806.21877225</v>
      </c>
      <c r="B164" s="207"/>
      <c r="C164" s="336" t="s">
        <v>59</v>
      </c>
      <c r="D164" s="337"/>
      <c r="E164" s="333">
        <f t="shared" si="18"/>
        <v>0.7064159999999916</v>
      </c>
      <c r="F164" s="211"/>
      <c r="G164" s="338">
        <f t="shared" si="21"/>
        <v>0.044150999999999475</v>
      </c>
      <c r="H164" s="200"/>
      <c r="I164" s="41">
        <v>16</v>
      </c>
      <c r="J164" s="34">
        <f t="shared" si="13"/>
        <v>81150</v>
      </c>
      <c r="K164" s="362">
        <f t="shared" si="20"/>
        <v>805.51235625</v>
      </c>
      <c r="L164" s="363"/>
      <c r="M164" s="8"/>
      <c r="N164" s="205"/>
      <c r="O164" s="202"/>
      <c r="P164" s="205"/>
      <c r="Q164" s="202"/>
      <c r="R164" s="205"/>
      <c r="S164" s="202"/>
      <c r="T164" s="205"/>
      <c r="U164" s="202"/>
      <c r="V164" s="8"/>
      <c r="W164" s="76"/>
      <c r="Y164" s="43"/>
      <c r="Z164" s="53"/>
      <c r="AA164" s="25"/>
      <c r="AB164" s="29"/>
      <c r="AC164" s="24"/>
      <c r="AD164" s="48"/>
      <c r="AE164" s="24"/>
    </row>
    <row r="165" spans="1:31" s="7" customFormat="1" ht="12.75" customHeight="1">
      <c r="A165" s="331">
        <f t="shared" si="12"/>
        <v>806.0559550625001</v>
      </c>
      <c r="B165" s="207"/>
      <c r="C165" s="336" t="s">
        <v>59</v>
      </c>
      <c r="D165" s="337"/>
      <c r="E165" s="333">
        <f t="shared" si="18"/>
        <v>0.5864159999999916</v>
      </c>
      <c r="F165" s="211"/>
      <c r="G165" s="338">
        <f t="shared" si="21"/>
        <v>0.036650999999999476</v>
      </c>
      <c r="H165" s="200"/>
      <c r="I165" s="41">
        <v>16</v>
      </c>
      <c r="J165" s="34">
        <f t="shared" si="13"/>
        <v>81175</v>
      </c>
      <c r="K165" s="362">
        <f t="shared" si="20"/>
        <v>805.4695390625001</v>
      </c>
      <c r="L165" s="363"/>
      <c r="M165" s="8"/>
      <c r="N165" s="205"/>
      <c r="O165" s="202"/>
      <c r="P165" s="205"/>
      <c r="Q165" s="202"/>
      <c r="R165" s="205"/>
      <c r="S165" s="202"/>
      <c r="T165" s="205"/>
      <c r="U165" s="202"/>
      <c r="V165" s="8"/>
      <c r="W165" s="76"/>
      <c r="Y165" s="43"/>
      <c r="Z165" s="31"/>
      <c r="AA165" s="25"/>
      <c r="AB165" s="29"/>
      <c r="AC165" s="24"/>
      <c r="AD165" s="48"/>
      <c r="AE165" s="24"/>
    </row>
    <row r="166" spans="1:31" s="7" customFormat="1" ht="12.75" customHeight="1">
      <c r="A166" s="331">
        <f aca="true" t="shared" si="22" ref="A166:A172">E166+K166</f>
        <v>805.8550160000001</v>
      </c>
      <c r="B166" s="207"/>
      <c r="C166" s="336" t="s">
        <v>59</v>
      </c>
      <c r="D166" s="337"/>
      <c r="E166" s="333">
        <f aca="true" t="shared" si="23" ref="E166:E172">G166*I166</f>
        <v>0.4664159999999916</v>
      </c>
      <c r="F166" s="211"/>
      <c r="G166" s="338">
        <f t="shared" si="21"/>
        <v>0.029150999999999476</v>
      </c>
      <c r="H166" s="200"/>
      <c r="I166" s="41">
        <v>16</v>
      </c>
      <c r="J166" s="180">
        <f t="shared" si="13"/>
        <v>81200</v>
      </c>
      <c r="K166" s="362">
        <f t="shared" si="20"/>
        <v>805.3886000000001</v>
      </c>
      <c r="L166" s="363"/>
      <c r="M166" s="8"/>
      <c r="N166" s="205"/>
      <c r="O166" s="202"/>
      <c r="P166" s="205"/>
      <c r="Q166" s="202"/>
      <c r="R166" s="205"/>
      <c r="S166" s="202"/>
      <c r="T166" s="205"/>
      <c r="U166" s="202"/>
      <c r="V166" s="8"/>
      <c r="W166" s="76"/>
      <c r="Y166" s="43"/>
      <c r="Z166" s="28"/>
      <c r="AA166" s="25"/>
      <c r="AB166" s="29"/>
      <c r="AC166" s="24"/>
      <c r="AD166" s="47"/>
      <c r="AE166" s="25"/>
    </row>
    <row r="167" spans="1:31" s="7" customFormat="1" ht="12.75" customHeight="1">
      <c r="A167" s="331">
        <f t="shared" si="22"/>
        <v>805.6351159999999</v>
      </c>
      <c r="B167" s="207"/>
      <c r="C167" s="336" t="s">
        <v>59</v>
      </c>
      <c r="D167" s="337"/>
      <c r="E167" s="333">
        <f t="shared" si="23"/>
        <v>0.3464159999999916</v>
      </c>
      <c r="F167" s="211"/>
      <c r="G167" s="338">
        <f t="shared" si="21"/>
        <v>0.021650999999999476</v>
      </c>
      <c r="H167" s="200"/>
      <c r="I167" s="41">
        <v>16</v>
      </c>
      <c r="J167" s="34">
        <f t="shared" si="13"/>
        <v>81225</v>
      </c>
      <c r="K167" s="334">
        <f aca="true" t="shared" si="24" ref="K167:K172">$Z$153+($AD$150*($J167-$Z$152))</f>
        <v>805.2887</v>
      </c>
      <c r="L167" s="335"/>
      <c r="M167" s="8"/>
      <c r="N167" s="205"/>
      <c r="O167" s="202"/>
      <c r="P167" s="205"/>
      <c r="Q167" s="202"/>
      <c r="R167" s="205"/>
      <c r="S167" s="202"/>
      <c r="T167" s="205"/>
      <c r="U167" s="202"/>
      <c r="V167" s="8"/>
      <c r="W167" s="76"/>
      <c r="Y167" s="43"/>
      <c r="Z167" s="53"/>
      <c r="AA167" s="25"/>
      <c r="AB167" s="29"/>
      <c r="AC167" s="24"/>
      <c r="AD167" s="48"/>
      <c r="AE167" s="24"/>
    </row>
    <row r="168" spans="1:30" s="7" customFormat="1" ht="12.75" customHeight="1">
      <c r="A168" s="331">
        <f>E168+K168</f>
        <v>805.469324</v>
      </c>
      <c r="B168" s="207"/>
      <c r="C168" s="336" t="s">
        <v>59</v>
      </c>
      <c r="D168" s="337"/>
      <c r="E168" s="333">
        <f>G168*I168</f>
        <v>0.2559840000000084</v>
      </c>
      <c r="F168" s="211"/>
      <c r="G168" s="338">
        <f t="shared" si="21"/>
        <v>0.015999000000000527</v>
      </c>
      <c r="H168" s="200"/>
      <c r="I168" s="41">
        <v>16</v>
      </c>
      <c r="J168" s="57">
        <v>81243.84</v>
      </c>
      <c r="K168" s="334">
        <f t="shared" si="24"/>
        <v>805.21334</v>
      </c>
      <c r="L168" s="335"/>
      <c r="M168" s="8"/>
      <c r="N168" s="205"/>
      <c r="O168" s="202"/>
      <c r="P168" s="205"/>
      <c r="Q168" s="202"/>
      <c r="R168" s="205"/>
      <c r="S168" s="202"/>
      <c r="T168" s="205"/>
      <c r="U168" s="202"/>
      <c r="V168" s="8"/>
      <c r="W168" s="76"/>
      <c r="Y168" s="43"/>
      <c r="AD168" s="52"/>
    </row>
    <row r="169" spans="1:30" s="7" customFormat="1" ht="12.75" customHeight="1">
      <c r="A169" s="331">
        <f t="shared" si="22"/>
        <v>805.4151159999999</v>
      </c>
      <c r="B169" s="207"/>
      <c r="C169" s="336" t="s">
        <v>59</v>
      </c>
      <c r="D169" s="337"/>
      <c r="E169" s="333">
        <f t="shared" si="23"/>
        <v>0.22641599999999162</v>
      </c>
      <c r="F169" s="211"/>
      <c r="G169" s="338">
        <f t="shared" si="21"/>
        <v>0.014150999999999476</v>
      </c>
      <c r="H169" s="200"/>
      <c r="I169" s="41">
        <v>16</v>
      </c>
      <c r="J169" s="34">
        <f>J167+25</f>
        <v>81250</v>
      </c>
      <c r="K169" s="334">
        <f t="shared" si="24"/>
        <v>805.1886999999999</v>
      </c>
      <c r="L169" s="335"/>
      <c r="M169" s="8"/>
      <c r="N169" s="205"/>
      <c r="O169" s="202"/>
      <c r="P169" s="205"/>
      <c r="Q169" s="202"/>
      <c r="R169" s="205"/>
      <c r="S169" s="202"/>
      <c r="T169" s="205"/>
      <c r="U169" s="202"/>
      <c r="V169" s="8"/>
      <c r="W169" s="76"/>
      <c r="Y169" s="43"/>
      <c r="AD169" s="52"/>
    </row>
    <row r="170" spans="1:31" s="7" customFormat="1" ht="12.75" customHeight="1">
      <c r="A170" s="331">
        <f t="shared" si="22"/>
        <v>805.195116</v>
      </c>
      <c r="B170" s="207"/>
      <c r="C170" s="336" t="s">
        <v>59</v>
      </c>
      <c r="D170" s="337"/>
      <c r="E170" s="333">
        <f t="shared" si="23"/>
        <v>0.10641599999999163</v>
      </c>
      <c r="F170" s="211"/>
      <c r="G170" s="338">
        <f t="shared" si="21"/>
        <v>0.006650999999999477</v>
      </c>
      <c r="H170" s="200"/>
      <c r="I170" s="41">
        <v>16</v>
      </c>
      <c r="J170" s="34">
        <f>J169+25</f>
        <v>81275</v>
      </c>
      <c r="K170" s="334">
        <f t="shared" si="24"/>
        <v>805.0887</v>
      </c>
      <c r="L170" s="335"/>
      <c r="M170" s="8"/>
      <c r="N170" s="205"/>
      <c r="O170" s="202"/>
      <c r="P170" s="205"/>
      <c r="Q170" s="202"/>
      <c r="R170" s="205"/>
      <c r="S170" s="202"/>
      <c r="T170" s="205"/>
      <c r="U170" s="202"/>
      <c r="V170" s="8"/>
      <c r="W170" s="76"/>
      <c r="Y170" s="43"/>
      <c r="Z170" s="28"/>
      <c r="AA170" s="25"/>
      <c r="AB170" s="29"/>
      <c r="AC170" s="24"/>
      <c r="AD170" s="47"/>
      <c r="AE170" s="25"/>
    </row>
    <row r="171" spans="1:31" s="7" customFormat="1" ht="12.75" customHeight="1">
      <c r="A171" s="331">
        <f>E171+K171</f>
        <v>805.0631159999999</v>
      </c>
      <c r="B171" s="207"/>
      <c r="C171" s="336" t="s">
        <v>59</v>
      </c>
      <c r="D171" s="337"/>
      <c r="E171" s="333">
        <f>G171*I171</f>
        <v>0.034415999999991675</v>
      </c>
      <c r="F171" s="211"/>
      <c r="G171" s="338">
        <f t="shared" si="21"/>
        <v>0.0021509999999994797</v>
      </c>
      <c r="H171" s="200"/>
      <c r="I171" s="41">
        <v>16</v>
      </c>
      <c r="J171" s="57">
        <v>81290</v>
      </c>
      <c r="K171" s="334">
        <f t="shared" si="24"/>
        <v>805.0287</v>
      </c>
      <c r="L171" s="335"/>
      <c r="M171" s="8"/>
      <c r="N171" s="205"/>
      <c r="O171" s="202"/>
      <c r="P171" s="205"/>
      <c r="Q171" s="202"/>
      <c r="R171" s="205"/>
      <c r="S171" s="202"/>
      <c r="T171" s="205"/>
      <c r="U171" s="202"/>
      <c r="V171" s="8"/>
      <c r="W171" s="76"/>
      <c r="Y171" s="43"/>
      <c r="Z171" s="53"/>
      <c r="AA171" s="25"/>
      <c r="AB171" s="29"/>
      <c r="AC171" s="24"/>
      <c r="AD171" s="48"/>
      <c r="AE171" s="24"/>
    </row>
    <row r="172" spans="1:31" s="7" customFormat="1" ht="12.75" customHeight="1">
      <c r="A172" s="331">
        <f t="shared" si="22"/>
        <v>805.0000359999999</v>
      </c>
      <c r="B172" s="207"/>
      <c r="C172" s="336" t="s">
        <v>59</v>
      </c>
      <c r="D172" s="337"/>
      <c r="E172" s="333">
        <f t="shared" si="23"/>
        <v>1.6E-05</v>
      </c>
      <c r="F172" s="211"/>
      <c r="G172" s="338">
        <f>0.06-((0.06-0)/($J$172-$J$161))*($J172-$J$161)+0.000001</f>
        <v>1E-06</v>
      </c>
      <c r="H172" s="200"/>
      <c r="I172" s="41">
        <v>16</v>
      </c>
      <c r="J172" s="182">
        <v>81297.17</v>
      </c>
      <c r="K172" s="334">
        <f t="shared" si="24"/>
        <v>805.00002</v>
      </c>
      <c r="L172" s="335"/>
      <c r="M172" s="8"/>
      <c r="N172" s="205"/>
      <c r="O172" s="202"/>
      <c r="P172" s="205"/>
      <c r="Q172" s="202"/>
      <c r="R172" s="205"/>
      <c r="S172" s="202"/>
      <c r="T172" s="205"/>
      <c r="U172" s="202"/>
      <c r="V172" s="56" t="s">
        <v>34</v>
      </c>
      <c r="W172" s="76"/>
      <c r="Y172" s="43"/>
      <c r="Z172"/>
      <c r="AA172"/>
      <c r="AB172"/>
      <c r="AC172"/>
      <c r="AD172" s="46"/>
      <c r="AE172"/>
    </row>
    <row r="173" spans="1:31" s="7" customFormat="1" ht="12.75" customHeight="1">
      <c r="A173" s="346"/>
      <c r="B173" s="347"/>
      <c r="C173" s="348"/>
      <c r="D173" s="347"/>
      <c r="E173" s="349"/>
      <c r="F173" s="350"/>
      <c r="G173" s="351"/>
      <c r="H173" s="352"/>
      <c r="I173" s="72"/>
      <c r="J173" s="73"/>
      <c r="K173" s="355"/>
      <c r="L173" s="356"/>
      <c r="M173" s="75"/>
      <c r="N173" s="354"/>
      <c r="O173" s="347"/>
      <c r="P173" s="354"/>
      <c r="Q173" s="347"/>
      <c r="R173" s="354"/>
      <c r="S173" s="347"/>
      <c r="T173" s="354"/>
      <c r="U173" s="347"/>
      <c r="V173" s="75"/>
      <c r="W173" s="76"/>
      <c r="Y173" s="43"/>
      <c r="Z173"/>
      <c r="AA173"/>
      <c r="AB173"/>
      <c r="AC173"/>
      <c r="AD173" s="46"/>
      <c r="AE173"/>
    </row>
    <row r="174" spans="1:31" s="7" customFormat="1" ht="12.75" customHeight="1">
      <c r="A174" s="331"/>
      <c r="B174" s="207"/>
      <c r="C174" s="359"/>
      <c r="D174" s="202"/>
      <c r="E174" s="333"/>
      <c r="F174" s="211"/>
      <c r="G174" s="341"/>
      <c r="H174" s="292"/>
      <c r="I174" s="41"/>
      <c r="J174" s="34"/>
      <c r="K174" s="334"/>
      <c r="L174" s="335"/>
      <c r="M174" s="8"/>
      <c r="N174" s="205"/>
      <c r="O174" s="202"/>
      <c r="P174" s="205"/>
      <c r="Q174" s="202"/>
      <c r="R174" s="205"/>
      <c r="S174" s="202"/>
      <c r="T174" s="205"/>
      <c r="U174" s="202"/>
      <c r="V174" s="8"/>
      <c r="W174" s="76"/>
      <c r="Y174" s="43"/>
      <c r="Z174" s="28"/>
      <c r="AA174" s="25"/>
      <c r="AB174" s="29"/>
      <c r="AC174" s="24"/>
      <c r="AD174" s="47"/>
      <c r="AE174" s="25"/>
    </row>
    <row r="175" spans="1:31" s="7" customFormat="1" ht="12.75" customHeight="1">
      <c r="A175" s="331"/>
      <c r="B175" s="207"/>
      <c r="C175" s="359"/>
      <c r="D175" s="202"/>
      <c r="E175" s="333"/>
      <c r="F175" s="211"/>
      <c r="G175" s="341"/>
      <c r="H175" s="292"/>
      <c r="I175" s="41"/>
      <c r="J175" s="34"/>
      <c r="K175" s="334"/>
      <c r="L175" s="335"/>
      <c r="M175" s="8"/>
      <c r="N175" s="205"/>
      <c r="O175" s="202"/>
      <c r="P175" s="205"/>
      <c r="Q175" s="202"/>
      <c r="R175" s="205"/>
      <c r="S175" s="202"/>
      <c r="T175" s="205"/>
      <c r="U175" s="202"/>
      <c r="V175" s="8"/>
      <c r="W175" s="76"/>
      <c r="Y175" s="43"/>
      <c r="Z175" s="53"/>
      <c r="AA175" s="25"/>
      <c r="AB175" s="29"/>
      <c r="AC175" s="24"/>
      <c r="AD175" s="48"/>
      <c r="AE175" s="24"/>
    </row>
    <row r="176" spans="1:31" s="7" customFormat="1" ht="12.75" customHeight="1">
      <c r="A176" s="331"/>
      <c r="B176" s="207"/>
      <c r="C176" s="359"/>
      <c r="D176" s="202"/>
      <c r="E176" s="333"/>
      <c r="F176" s="211"/>
      <c r="G176" s="341"/>
      <c r="H176" s="292"/>
      <c r="I176" s="41"/>
      <c r="J176" s="34"/>
      <c r="K176" s="334"/>
      <c r="L176" s="335"/>
      <c r="M176" s="8"/>
      <c r="N176" s="205"/>
      <c r="O176" s="202"/>
      <c r="P176" s="205"/>
      <c r="Q176" s="202"/>
      <c r="R176" s="205"/>
      <c r="S176" s="202"/>
      <c r="T176" s="205"/>
      <c r="U176" s="202"/>
      <c r="V176" s="8"/>
      <c r="Y176" s="43"/>
      <c r="Z176" s="53"/>
      <c r="AA176" s="25"/>
      <c r="AB176" s="29"/>
      <c r="AC176" s="24"/>
      <c r="AD176" s="48"/>
      <c r="AE176" s="24"/>
    </row>
    <row r="177" spans="1:32" s="7" customFormat="1" ht="12.75" customHeight="1">
      <c r="A177" s="331"/>
      <c r="B177" s="207"/>
      <c r="C177" s="359"/>
      <c r="D177" s="202"/>
      <c r="E177" s="333"/>
      <c r="F177" s="211"/>
      <c r="G177" s="341"/>
      <c r="H177" s="292"/>
      <c r="I177" s="41"/>
      <c r="J177" s="34"/>
      <c r="K177" s="334"/>
      <c r="L177" s="335"/>
      <c r="M177" s="8"/>
      <c r="N177" s="205"/>
      <c r="O177" s="202"/>
      <c r="P177" s="205"/>
      <c r="Q177" s="202"/>
      <c r="R177" s="205"/>
      <c r="S177" s="202"/>
      <c r="T177" s="205"/>
      <c r="U177" s="202"/>
      <c r="V177" s="8"/>
      <c r="Y177" s="43"/>
      <c r="Z177"/>
      <c r="AA177"/>
      <c r="AB177"/>
      <c r="AC177"/>
      <c r="AD177" s="46"/>
      <c r="AE177"/>
      <c r="AF177"/>
    </row>
    <row r="178" spans="1:32" s="7" customFormat="1" ht="12.75" customHeight="1">
      <c r="A178" s="331"/>
      <c r="B178" s="207"/>
      <c r="C178" s="332"/>
      <c r="D178" s="207"/>
      <c r="E178" s="333"/>
      <c r="F178" s="211"/>
      <c r="G178" s="341"/>
      <c r="H178" s="292"/>
      <c r="I178" s="41"/>
      <c r="J178" s="34"/>
      <c r="K178" s="334"/>
      <c r="L178" s="335"/>
      <c r="M178" s="39"/>
      <c r="N178" s="341"/>
      <c r="O178" s="292"/>
      <c r="P178" s="285"/>
      <c r="Q178" s="286"/>
      <c r="R178" s="205"/>
      <c r="S178" s="202"/>
      <c r="T178" s="344"/>
      <c r="U178" s="345"/>
      <c r="V178" s="40"/>
      <c r="Z178"/>
      <c r="AA178"/>
      <c r="AB178"/>
      <c r="AC178"/>
      <c r="AD178" s="46"/>
      <c r="AE178"/>
      <c r="AF178"/>
    </row>
    <row r="179" spans="1:32" s="7" customFormat="1" ht="12.75" customHeight="1">
      <c r="A179" s="331"/>
      <c r="B179" s="207"/>
      <c r="C179" s="359"/>
      <c r="D179" s="202"/>
      <c r="E179" s="333"/>
      <c r="F179" s="211"/>
      <c r="G179" s="341"/>
      <c r="H179" s="292"/>
      <c r="I179" s="41"/>
      <c r="J179" s="34"/>
      <c r="K179" s="334"/>
      <c r="L179" s="335"/>
      <c r="M179" s="8"/>
      <c r="N179" s="205"/>
      <c r="O179" s="202"/>
      <c r="P179" s="205"/>
      <c r="Q179" s="202"/>
      <c r="R179" s="205"/>
      <c r="S179" s="202"/>
      <c r="T179" s="205"/>
      <c r="U179" s="202"/>
      <c r="V179" s="40"/>
      <c r="Z179"/>
      <c r="AA179"/>
      <c r="AB179"/>
      <c r="AC179"/>
      <c r="AD179" s="46"/>
      <c r="AE179"/>
      <c r="AF179"/>
    </row>
    <row r="180" spans="1:32" s="7" customFormat="1" ht="12.75" customHeight="1">
      <c r="A180" s="331"/>
      <c r="B180" s="207"/>
      <c r="C180" s="359"/>
      <c r="D180" s="202"/>
      <c r="E180" s="333"/>
      <c r="F180" s="211"/>
      <c r="G180" s="341"/>
      <c r="H180" s="292"/>
      <c r="I180" s="41"/>
      <c r="J180" s="34"/>
      <c r="K180" s="334"/>
      <c r="L180" s="335"/>
      <c r="M180" s="8"/>
      <c r="N180" s="205"/>
      <c r="O180" s="202"/>
      <c r="P180" s="205"/>
      <c r="Q180" s="202"/>
      <c r="R180" s="205"/>
      <c r="S180" s="202"/>
      <c r="T180" s="205"/>
      <c r="U180" s="202"/>
      <c r="V180" s="40"/>
      <c r="Z180"/>
      <c r="AA180"/>
      <c r="AB180"/>
      <c r="AC180"/>
      <c r="AD180" s="46"/>
      <c r="AE180"/>
      <c r="AF180"/>
    </row>
    <row r="181" spans="1:32" s="7" customFormat="1" ht="12.75" customHeight="1">
      <c r="A181" s="331"/>
      <c r="B181" s="207"/>
      <c r="C181" s="359"/>
      <c r="D181" s="202"/>
      <c r="E181" s="333"/>
      <c r="F181" s="211"/>
      <c r="G181" s="341"/>
      <c r="H181" s="292"/>
      <c r="I181" s="41"/>
      <c r="J181" s="34"/>
      <c r="K181" s="334"/>
      <c r="L181" s="335"/>
      <c r="M181" s="8"/>
      <c r="N181" s="205"/>
      <c r="O181" s="202"/>
      <c r="P181" s="205"/>
      <c r="Q181" s="202"/>
      <c r="R181" s="205"/>
      <c r="S181" s="202"/>
      <c r="T181" s="205"/>
      <c r="U181" s="202"/>
      <c r="V181" s="40"/>
      <c r="Z181"/>
      <c r="AA181"/>
      <c r="AB181"/>
      <c r="AC181"/>
      <c r="AD181" s="46"/>
      <c r="AE181"/>
      <c r="AF181"/>
    </row>
    <row r="182" spans="1:32" s="7" customFormat="1" ht="12.75" customHeight="1">
      <c r="A182" s="331"/>
      <c r="B182" s="207"/>
      <c r="C182" s="359"/>
      <c r="D182" s="202"/>
      <c r="E182" s="333"/>
      <c r="F182" s="211"/>
      <c r="G182" s="341"/>
      <c r="H182" s="292"/>
      <c r="I182" s="41"/>
      <c r="J182" s="34"/>
      <c r="K182" s="334"/>
      <c r="L182" s="335"/>
      <c r="M182" s="8"/>
      <c r="N182" s="205"/>
      <c r="O182" s="202"/>
      <c r="P182" s="205"/>
      <c r="Q182" s="202"/>
      <c r="R182" s="205"/>
      <c r="S182" s="202"/>
      <c r="T182" s="205"/>
      <c r="U182" s="202"/>
      <c r="V182" s="40"/>
      <c r="Z182"/>
      <c r="AA182"/>
      <c r="AB182"/>
      <c r="AC182"/>
      <c r="AD182" s="46"/>
      <c r="AE182"/>
      <c r="AF182"/>
    </row>
    <row r="183" spans="1:32" s="7" customFormat="1" ht="12.75" customHeight="1">
      <c r="A183" s="331"/>
      <c r="B183" s="207"/>
      <c r="C183" s="359"/>
      <c r="D183" s="202"/>
      <c r="E183" s="333"/>
      <c r="F183" s="211"/>
      <c r="G183" s="341"/>
      <c r="H183" s="292"/>
      <c r="I183" s="41"/>
      <c r="J183" s="34"/>
      <c r="K183" s="334"/>
      <c r="L183" s="335"/>
      <c r="M183" s="8"/>
      <c r="N183" s="205"/>
      <c r="O183" s="202"/>
      <c r="P183" s="205"/>
      <c r="Q183" s="202"/>
      <c r="R183" s="205"/>
      <c r="S183" s="202"/>
      <c r="T183" s="205"/>
      <c r="U183" s="202"/>
      <c r="V183" s="40"/>
      <c r="Z183"/>
      <c r="AA183"/>
      <c r="AB183"/>
      <c r="AC183"/>
      <c r="AD183" s="46"/>
      <c r="AE183"/>
      <c r="AF183"/>
    </row>
    <row r="184" spans="1:32" s="7" customFormat="1" ht="12.75" customHeight="1">
      <c r="A184" s="331"/>
      <c r="B184" s="207"/>
      <c r="C184" s="359"/>
      <c r="D184" s="202"/>
      <c r="E184" s="333"/>
      <c r="F184" s="211"/>
      <c r="G184" s="341"/>
      <c r="H184" s="292"/>
      <c r="I184" s="41"/>
      <c r="J184" s="34"/>
      <c r="K184" s="334"/>
      <c r="L184" s="335"/>
      <c r="M184" s="8"/>
      <c r="N184" s="205"/>
      <c r="O184" s="202"/>
      <c r="P184" s="205"/>
      <c r="Q184" s="202"/>
      <c r="R184" s="205"/>
      <c r="S184" s="202"/>
      <c r="T184" s="205"/>
      <c r="U184" s="202"/>
      <c r="V184" s="40"/>
      <c r="Z184" s="53"/>
      <c r="AA184" s="22"/>
      <c r="AB184" s="11"/>
      <c r="AC184" s="12"/>
      <c r="AD184" s="50"/>
      <c r="AE184" s="25"/>
      <c r="AF184"/>
    </row>
    <row r="185" spans="1:32" s="7" customFormat="1" ht="12.75" customHeight="1">
      <c r="A185" s="331"/>
      <c r="B185" s="207"/>
      <c r="C185" s="359"/>
      <c r="D185" s="202"/>
      <c r="E185" s="333"/>
      <c r="F185" s="211"/>
      <c r="G185" s="341"/>
      <c r="H185" s="292"/>
      <c r="I185" s="41"/>
      <c r="J185" s="34"/>
      <c r="K185" s="334"/>
      <c r="L185" s="335"/>
      <c r="M185" s="8"/>
      <c r="N185" s="205"/>
      <c r="O185" s="202"/>
      <c r="P185" s="205"/>
      <c r="Q185" s="202"/>
      <c r="R185" s="205"/>
      <c r="S185" s="202"/>
      <c r="T185" s="205"/>
      <c r="U185" s="202"/>
      <c r="V185" s="40"/>
      <c r="Z185"/>
      <c r="AA185"/>
      <c r="AB185"/>
      <c r="AC185"/>
      <c r="AD185" s="46"/>
      <c r="AE185"/>
      <c r="AF185"/>
    </row>
    <row r="186" spans="1:31" s="7" customFormat="1" ht="12.75" customHeight="1">
      <c r="A186" s="331"/>
      <c r="B186" s="207"/>
      <c r="C186" s="359"/>
      <c r="D186" s="202"/>
      <c r="E186" s="333"/>
      <c r="F186" s="211"/>
      <c r="G186" s="341"/>
      <c r="H186" s="292"/>
      <c r="I186" s="41"/>
      <c r="J186" s="34"/>
      <c r="K186" s="334"/>
      <c r="L186" s="335"/>
      <c r="M186" s="8"/>
      <c r="N186" s="205"/>
      <c r="O186" s="202"/>
      <c r="P186" s="205"/>
      <c r="Q186" s="202"/>
      <c r="R186" s="205"/>
      <c r="S186" s="202"/>
      <c r="T186" s="205"/>
      <c r="U186" s="202"/>
      <c r="V186" s="40"/>
      <c r="Z186"/>
      <c r="AA186"/>
      <c r="AB186"/>
      <c r="AC186"/>
      <c r="AD186" s="46"/>
      <c r="AE186"/>
    </row>
    <row r="187" spans="1:32" s="7" customFormat="1" ht="12.75" customHeight="1">
      <c r="A187" s="331"/>
      <c r="B187" s="207"/>
      <c r="C187" s="332"/>
      <c r="D187" s="207"/>
      <c r="E187" s="333"/>
      <c r="F187" s="211"/>
      <c r="G187" s="341"/>
      <c r="H187" s="292"/>
      <c r="I187" s="41"/>
      <c r="J187" s="34"/>
      <c r="K187" s="334"/>
      <c r="L187" s="335"/>
      <c r="M187" s="39"/>
      <c r="N187" s="341"/>
      <c r="O187" s="292"/>
      <c r="P187" s="285"/>
      <c r="Q187" s="286"/>
      <c r="R187" s="205"/>
      <c r="S187" s="202"/>
      <c r="T187" s="344"/>
      <c r="U187" s="345"/>
      <c r="V187" s="40"/>
      <c r="Z187"/>
      <c r="AA187"/>
      <c r="AB187"/>
      <c r="AC187"/>
      <c r="AD187" s="46"/>
      <c r="AE187"/>
      <c r="AF187"/>
    </row>
    <row r="188" spans="1:32" s="7" customFormat="1" ht="12.75" customHeight="1">
      <c r="A188" s="359"/>
      <c r="B188" s="202"/>
      <c r="C188" s="359"/>
      <c r="D188" s="202"/>
      <c r="E188" s="359"/>
      <c r="F188" s="202"/>
      <c r="G188" s="341"/>
      <c r="H188" s="292"/>
      <c r="I188" s="8"/>
      <c r="J188" s="34"/>
      <c r="K188" s="205"/>
      <c r="L188" s="202"/>
      <c r="M188" s="8"/>
      <c r="N188" s="205"/>
      <c r="O188" s="202"/>
      <c r="P188" s="205"/>
      <c r="Q188" s="202"/>
      <c r="R188" s="205"/>
      <c r="S188" s="202"/>
      <c r="T188" s="205"/>
      <c r="U188" s="202"/>
      <c r="V188" s="40"/>
      <c r="Z188"/>
      <c r="AA188"/>
      <c r="AB188"/>
      <c r="AC188"/>
      <c r="AD188" s="46"/>
      <c r="AE188"/>
      <c r="AF188"/>
    </row>
    <row r="189" spans="1:32" s="7" customFormat="1" ht="12.75" customHeight="1">
      <c r="A189" s="359"/>
      <c r="B189" s="202"/>
      <c r="C189" s="359"/>
      <c r="D189" s="202"/>
      <c r="E189" s="359"/>
      <c r="F189" s="202"/>
      <c r="G189" s="341"/>
      <c r="H189" s="292"/>
      <c r="I189" s="8"/>
      <c r="J189" s="34"/>
      <c r="K189" s="205"/>
      <c r="L189" s="202"/>
      <c r="M189" s="8"/>
      <c r="N189" s="205"/>
      <c r="O189" s="202"/>
      <c r="P189" s="205"/>
      <c r="Q189" s="202"/>
      <c r="R189" s="205"/>
      <c r="S189" s="202"/>
      <c r="T189" s="205"/>
      <c r="U189" s="202"/>
      <c r="V189" s="40"/>
      <c r="Z189"/>
      <c r="AA189"/>
      <c r="AB189"/>
      <c r="AC189"/>
      <c r="AD189" s="46"/>
      <c r="AE189"/>
      <c r="AF189"/>
    </row>
    <row r="190" spans="1:32" s="7" customFormat="1" ht="12.75" customHeight="1">
      <c r="A190" s="359"/>
      <c r="B190" s="202"/>
      <c r="C190" s="359"/>
      <c r="D190" s="202"/>
      <c r="E190" s="359"/>
      <c r="F190" s="202"/>
      <c r="G190" s="361"/>
      <c r="H190" s="198"/>
      <c r="I190" s="8"/>
      <c r="J190" s="34"/>
      <c r="K190" s="205"/>
      <c r="L190" s="202"/>
      <c r="M190" s="8"/>
      <c r="N190" s="205"/>
      <c r="O190" s="202"/>
      <c r="P190" s="205"/>
      <c r="Q190" s="202"/>
      <c r="R190" s="205"/>
      <c r="S190" s="202"/>
      <c r="T190" s="205"/>
      <c r="U190" s="202"/>
      <c r="V190" s="40"/>
      <c r="Z190"/>
      <c r="AA190"/>
      <c r="AB190"/>
      <c r="AC190"/>
      <c r="AD190" s="46"/>
      <c r="AE190"/>
      <c r="AF190"/>
    </row>
    <row r="191" spans="1:32" s="7" customFormat="1" ht="12.75" customHeight="1">
      <c r="A191" s="359"/>
      <c r="B191" s="202"/>
      <c r="C191" s="359"/>
      <c r="D191" s="202"/>
      <c r="E191" s="359"/>
      <c r="F191" s="202"/>
      <c r="G191" s="361"/>
      <c r="H191" s="198"/>
      <c r="I191" s="8"/>
      <c r="J191" s="34"/>
      <c r="K191" s="205"/>
      <c r="L191" s="202"/>
      <c r="M191" s="8"/>
      <c r="N191" s="205"/>
      <c r="O191" s="202"/>
      <c r="P191" s="205"/>
      <c r="Q191" s="202"/>
      <c r="R191" s="205"/>
      <c r="S191" s="202"/>
      <c r="T191" s="205"/>
      <c r="U191" s="202"/>
      <c r="V191" s="40"/>
      <c r="Z191"/>
      <c r="AA191"/>
      <c r="AB191"/>
      <c r="AC191"/>
      <c r="AD191" s="46"/>
      <c r="AE191"/>
      <c r="AF191"/>
    </row>
    <row r="192" spans="1:32" s="7" customFormat="1" ht="12.75" customHeight="1">
      <c r="A192" s="359"/>
      <c r="B192" s="202"/>
      <c r="C192" s="359"/>
      <c r="D192" s="202"/>
      <c r="E192" s="359"/>
      <c r="F192" s="202"/>
      <c r="G192" s="361"/>
      <c r="H192" s="198"/>
      <c r="I192" s="8"/>
      <c r="J192" s="34"/>
      <c r="K192" s="205"/>
      <c r="L192" s="202"/>
      <c r="M192" s="8"/>
      <c r="N192" s="205"/>
      <c r="O192" s="202"/>
      <c r="P192" s="205"/>
      <c r="Q192" s="202"/>
      <c r="R192" s="205"/>
      <c r="S192" s="202"/>
      <c r="T192" s="205"/>
      <c r="U192" s="202"/>
      <c r="V192" s="40"/>
      <c r="Z192"/>
      <c r="AA192"/>
      <c r="AB192"/>
      <c r="AC192"/>
      <c r="AD192" s="46"/>
      <c r="AE192"/>
      <c r="AF192"/>
    </row>
    <row r="193" spans="1:32" s="7" customFormat="1" ht="12.75" customHeight="1">
      <c r="A193" s="359"/>
      <c r="B193" s="202"/>
      <c r="C193" s="359"/>
      <c r="D193" s="202"/>
      <c r="E193" s="359"/>
      <c r="F193" s="202"/>
      <c r="G193" s="361"/>
      <c r="H193" s="198"/>
      <c r="I193" s="8"/>
      <c r="J193" s="34"/>
      <c r="K193" s="205"/>
      <c r="L193" s="202"/>
      <c r="M193" s="8"/>
      <c r="N193" s="205"/>
      <c r="O193" s="202"/>
      <c r="P193" s="205"/>
      <c r="Q193" s="202"/>
      <c r="R193" s="205"/>
      <c r="S193" s="202"/>
      <c r="T193" s="205"/>
      <c r="U193" s="202"/>
      <c r="V193" s="40"/>
      <c r="Z193"/>
      <c r="AA193"/>
      <c r="AB193"/>
      <c r="AC193"/>
      <c r="AD193" s="46"/>
      <c r="AE193"/>
      <c r="AF193"/>
    </row>
    <row r="194" spans="1:32" s="7" customFormat="1" ht="12.75" customHeight="1">
      <c r="A194" s="359"/>
      <c r="B194" s="202"/>
      <c r="C194" s="359"/>
      <c r="D194" s="202"/>
      <c r="E194" s="359"/>
      <c r="F194" s="202"/>
      <c r="G194" s="361"/>
      <c r="H194" s="198"/>
      <c r="I194" s="8"/>
      <c r="J194" s="34"/>
      <c r="K194" s="205"/>
      <c r="L194" s="202"/>
      <c r="M194" s="8"/>
      <c r="N194" s="205"/>
      <c r="O194" s="202"/>
      <c r="P194" s="205"/>
      <c r="Q194" s="202"/>
      <c r="R194" s="205"/>
      <c r="S194" s="202"/>
      <c r="T194" s="205"/>
      <c r="U194" s="202"/>
      <c r="V194" s="40"/>
      <c r="Z194"/>
      <c r="AA194"/>
      <c r="AB194"/>
      <c r="AC194"/>
      <c r="AD194" s="46"/>
      <c r="AE194"/>
      <c r="AF194"/>
    </row>
    <row r="195" spans="1:32" s="7" customFormat="1" ht="12.75" customHeight="1">
      <c r="A195" s="359"/>
      <c r="B195" s="202"/>
      <c r="C195" s="359"/>
      <c r="D195" s="202"/>
      <c r="E195" s="359"/>
      <c r="F195" s="202"/>
      <c r="G195" s="361"/>
      <c r="H195" s="198"/>
      <c r="I195" s="8"/>
      <c r="J195" s="34"/>
      <c r="K195" s="205"/>
      <c r="L195" s="202"/>
      <c r="M195" s="8"/>
      <c r="N195" s="205"/>
      <c r="O195" s="202"/>
      <c r="P195" s="205"/>
      <c r="Q195" s="202"/>
      <c r="R195" s="205"/>
      <c r="S195" s="202"/>
      <c r="T195" s="205"/>
      <c r="U195" s="202"/>
      <c r="V195" s="40"/>
      <c r="Z195"/>
      <c r="AA195"/>
      <c r="AB195"/>
      <c r="AC195"/>
      <c r="AD195" s="46"/>
      <c r="AE195"/>
      <c r="AF195"/>
    </row>
    <row r="196" spans="1:32" s="7" customFormat="1" ht="12.75" customHeight="1">
      <c r="A196" s="359"/>
      <c r="B196" s="202"/>
      <c r="C196" s="359"/>
      <c r="D196" s="202"/>
      <c r="E196" s="359"/>
      <c r="F196" s="202"/>
      <c r="G196" s="361"/>
      <c r="H196" s="198"/>
      <c r="I196" s="8"/>
      <c r="J196" s="34"/>
      <c r="K196" s="205"/>
      <c r="L196" s="202"/>
      <c r="M196" s="8"/>
      <c r="N196" s="205"/>
      <c r="O196" s="202"/>
      <c r="P196" s="205"/>
      <c r="Q196" s="202"/>
      <c r="R196" s="205"/>
      <c r="S196" s="202"/>
      <c r="T196" s="205"/>
      <c r="U196" s="202"/>
      <c r="V196" s="40"/>
      <c r="Z196"/>
      <c r="AA196"/>
      <c r="AB196"/>
      <c r="AC196"/>
      <c r="AD196" s="46"/>
      <c r="AE196"/>
      <c r="AF196"/>
    </row>
    <row r="197" spans="1:32" s="7" customFormat="1" ht="12.75" customHeight="1">
      <c r="A197" s="359"/>
      <c r="B197" s="202"/>
      <c r="C197" s="359"/>
      <c r="D197" s="202"/>
      <c r="E197" s="359"/>
      <c r="F197" s="202"/>
      <c r="G197" s="361"/>
      <c r="H197" s="198"/>
      <c r="I197" s="8"/>
      <c r="J197" s="34"/>
      <c r="K197" s="205"/>
      <c r="L197" s="202"/>
      <c r="M197" s="8"/>
      <c r="N197" s="205"/>
      <c r="O197" s="202"/>
      <c r="P197" s="205"/>
      <c r="Q197" s="202"/>
      <c r="R197" s="205"/>
      <c r="S197" s="202"/>
      <c r="T197" s="205"/>
      <c r="U197" s="202"/>
      <c r="V197" s="40"/>
      <c r="Z197"/>
      <c r="AA197"/>
      <c r="AB197"/>
      <c r="AC197"/>
      <c r="AD197" s="46"/>
      <c r="AE197"/>
      <c r="AF197"/>
    </row>
    <row r="198" spans="1:32" s="7" customFormat="1" ht="12.75" customHeight="1">
      <c r="A198" s="359"/>
      <c r="B198" s="202"/>
      <c r="C198" s="359"/>
      <c r="D198" s="202"/>
      <c r="E198" s="359"/>
      <c r="F198" s="202"/>
      <c r="G198" s="361"/>
      <c r="H198" s="198"/>
      <c r="I198" s="8"/>
      <c r="J198" s="34"/>
      <c r="K198" s="205"/>
      <c r="L198" s="202"/>
      <c r="M198" s="8"/>
      <c r="N198" s="205"/>
      <c r="O198" s="202"/>
      <c r="P198" s="205"/>
      <c r="Q198" s="202"/>
      <c r="R198" s="205"/>
      <c r="S198" s="202"/>
      <c r="T198" s="205"/>
      <c r="U198" s="202"/>
      <c r="V198" s="40"/>
      <c r="Z198"/>
      <c r="AA198"/>
      <c r="AB198"/>
      <c r="AC198"/>
      <c r="AD198" s="46"/>
      <c r="AE198"/>
      <c r="AF198"/>
    </row>
    <row r="199" spans="1:32" s="7" customFormat="1" ht="12.75" customHeight="1">
      <c r="A199" s="359"/>
      <c r="B199" s="202"/>
      <c r="C199" s="359"/>
      <c r="D199" s="202"/>
      <c r="E199" s="359"/>
      <c r="F199" s="202"/>
      <c r="G199" s="361"/>
      <c r="H199" s="198"/>
      <c r="I199" s="8"/>
      <c r="J199" s="34"/>
      <c r="K199" s="205"/>
      <c r="L199" s="202"/>
      <c r="M199" s="8"/>
      <c r="N199" s="205"/>
      <c r="O199" s="202"/>
      <c r="P199" s="205"/>
      <c r="Q199" s="202"/>
      <c r="R199" s="205"/>
      <c r="S199" s="202"/>
      <c r="T199" s="205"/>
      <c r="U199" s="202"/>
      <c r="V199" s="40"/>
      <c r="Z199"/>
      <c r="AA199"/>
      <c r="AB199"/>
      <c r="AC199"/>
      <c r="AD199" s="46"/>
      <c r="AE199"/>
      <c r="AF199"/>
    </row>
    <row r="200" spans="1:32" s="7" customFormat="1" ht="12.75" customHeight="1">
      <c r="A200" s="359"/>
      <c r="B200" s="202"/>
      <c r="C200" s="359"/>
      <c r="D200" s="202"/>
      <c r="E200" s="359"/>
      <c r="F200" s="202"/>
      <c r="G200" s="361"/>
      <c r="H200" s="198"/>
      <c r="I200" s="8"/>
      <c r="J200" s="34"/>
      <c r="K200" s="205"/>
      <c r="L200" s="202"/>
      <c r="M200" s="8"/>
      <c r="N200" s="205"/>
      <c r="O200" s="202"/>
      <c r="P200" s="205"/>
      <c r="Q200" s="202"/>
      <c r="R200" s="205"/>
      <c r="S200" s="202"/>
      <c r="T200" s="205"/>
      <c r="U200" s="202"/>
      <c r="V200" s="40"/>
      <c r="Z200"/>
      <c r="AA200"/>
      <c r="AB200"/>
      <c r="AC200"/>
      <c r="AD200" s="46"/>
      <c r="AE200"/>
      <c r="AF200"/>
    </row>
    <row r="201" spans="1:32" s="7" customFormat="1" ht="12.75" customHeight="1">
      <c r="A201" s="359"/>
      <c r="B201" s="202"/>
      <c r="C201" s="359"/>
      <c r="D201" s="202"/>
      <c r="E201" s="359"/>
      <c r="F201" s="202"/>
      <c r="G201" s="361"/>
      <c r="H201" s="198"/>
      <c r="I201" s="8"/>
      <c r="J201" s="34"/>
      <c r="K201" s="205"/>
      <c r="L201" s="202"/>
      <c r="M201" s="8"/>
      <c r="N201" s="205"/>
      <c r="O201" s="202"/>
      <c r="P201" s="205"/>
      <c r="Q201" s="202"/>
      <c r="R201" s="205"/>
      <c r="S201" s="202"/>
      <c r="T201" s="205"/>
      <c r="U201" s="202"/>
      <c r="V201" s="40"/>
      <c r="Z201"/>
      <c r="AA201"/>
      <c r="AB201"/>
      <c r="AC201"/>
      <c r="AD201" s="46"/>
      <c r="AE201"/>
      <c r="AF201"/>
    </row>
    <row r="202" spans="1:36" ht="12.75">
      <c r="A202" s="359"/>
      <c r="B202" s="202"/>
      <c r="C202" s="359"/>
      <c r="D202" s="202"/>
      <c r="E202" s="359"/>
      <c r="F202" s="202"/>
      <c r="G202" s="361"/>
      <c r="H202" s="198"/>
      <c r="I202" s="8"/>
      <c r="J202" s="34"/>
      <c r="K202" s="205"/>
      <c r="L202" s="202"/>
      <c r="M202" s="8"/>
      <c r="N202" s="205"/>
      <c r="O202" s="202"/>
      <c r="P202" s="205"/>
      <c r="Q202" s="202"/>
      <c r="R202" s="205"/>
      <c r="S202" s="202"/>
      <c r="T202" s="205"/>
      <c r="U202" s="202"/>
      <c r="V202" s="40"/>
      <c r="AG202" s="7"/>
      <c r="AH202" s="7"/>
      <c r="AI202" s="7"/>
      <c r="AJ202" s="7"/>
    </row>
    <row r="203" spans="1:36" ht="12.75">
      <c r="A203" s="359"/>
      <c r="B203" s="202"/>
      <c r="C203" s="359"/>
      <c r="D203" s="202"/>
      <c r="E203" s="359"/>
      <c r="F203" s="202"/>
      <c r="G203" s="361"/>
      <c r="H203" s="198"/>
      <c r="I203" s="8"/>
      <c r="J203" s="34"/>
      <c r="K203" s="205"/>
      <c r="L203" s="202"/>
      <c r="M203" s="8"/>
      <c r="N203" s="205"/>
      <c r="O203" s="202"/>
      <c r="P203" s="205"/>
      <c r="Q203" s="202"/>
      <c r="R203" s="205"/>
      <c r="S203" s="202"/>
      <c r="T203" s="205"/>
      <c r="U203" s="202"/>
      <c r="V203" s="40"/>
      <c r="AG203" s="7"/>
      <c r="AH203" s="7"/>
      <c r="AI203" s="7"/>
      <c r="AJ203" s="7"/>
    </row>
    <row r="204" spans="1:36" ht="12.75">
      <c r="A204" s="359"/>
      <c r="B204" s="202"/>
      <c r="C204" s="359"/>
      <c r="D204" s="202"/>
      <c r="E204" s="359"/>
      <c r="F204" s="202"/>
      <c r="G204" s="361"/>
      <c r="H204" s="198"/>
      <c r="I204" s="8"/>
      <c r="J204" s="34"/>
      <c r="K204" s="205"/>
      <c r="L204" s="202"/>
      <c r="M204" s="8"/>
      <c r="N204" s="205"/>
      <c r="O204" s="202"/>
      <c r="P204" s="205"/>
      <c r="Q204" s="202"/>
      <c r="R204" s="205"/>
      <c r="S204" s="202"/>
      <c r="T204" s="205"/>
      <c r="U204" s="202"/>
      <c r="V204" s="40"/>
      <c r="AG204" s="7"/>
      <c r="AH204" s="7"/>
      <c r="AI204" s="7"/>
      <c r="AJ204" s="7"/>
    </row>
    <row r="205" spans="1:36" ht="12.75">
      <c r="A205" s="359"/>
      <c r="B205" s="202"/>
      <c r="C205" s="359"/>
      <c r="D205" s="202"/>
      <c r="E205" s="359"/>
      <c r="F205" s="202"/>
      <c r="G205" s="361"/>
      <c r="H205" s="198"/>
      <c r="I205" s="8"/>
      <c r="J205" s="34"/>
      <c r="K205" s="205"/>
      <c r="L205" s="202"/>
      <c r="M205" s="8"/>
      <c r="N205" s="205"/>
      <c r="O205" s="202"/>
      <c r="P205" s="205"/>
      <c r="Q205" s="202"/>
      <c r="R205" s="205"/>
      <c r="S205" s="202"/>
      <c r="T205" s="205"/>
      <c r="U205" s="202"/>
      <c r="V205" s="40"/>
      <c r="AG205" s="7"/>
      <c r="AH205" s="7"/>
      <c r="AI205" s="7"/>
      <c r="AJ205" s="7"/>
    </row>
    <row r="206" spans="1:36" ht="12.75">
      <c r="A206" s="359"/>
      <c r="B206" s="202"/>
      <c r="C206" s="359"/>
      <c r="D206" s="202"/>
      <c r="E206" s="359"/>
      <c r="F206" s="202"/>
      <c r="G206" s="361"/>
      <c r="H206" s="198"/>
      <c r="I206" s="8"/>
      <c r="J206" s="34"/>
      <c r="K206" s="205"/>
      <c r="L206" s="202"/>
      <c r="M206" s="8"/>
      <c r="N206" s="205"/>
      <c r="O206" s="202"/>
      <c r="P206" s="205"/>
      <c r="Q206" s="202"/>
      <c r="R206" s="205"/>
      <c r="S206" s="202"/>
      <c r="T206" s="205"/>
      <c r="U206" s="202"/>
      <c r="V206" s="40"/>
      <c r="AG206" s="7"/>
      <c r="AH206" s="7"/>
      <c r="AI206" s="7"/>
      <c r="AJ206" s="7"/>
    </row>
    <row r="207" spans="1:36" ht="12.75">
      <c r="A207" s="359"/>
      <c r="B207" s="202"/>
      <c r="C207" s="359"/>
      <c r="D207" s="202"/>
      <c r="E207" s="359"/>
      <c r="F207" s="202"/>
      <c r="G207" s="361"/>
      <c r="H207" s="198"/>
      <c r="I207" s="8"/>
      <c r="J207" s="34"/>
      <c r="K207" s="205"/>
      <c r="L207" s="202"/>
      <c r="M207" s="8"/>
      <c r="N207" s="205"/>
      <c r="O207" s="202"/>
      <c r="P207" s="205"/>
      <c r="Q207" s="202"/>
      <c r="R207" s="205"/>
      <c r="S207" s="202"/>
      <c r="T207" s="205"/>
      <c r="U207" s="202"/>
      <c r="V207" s="40"/>
      <c r="AG207" s="7"/>
      <c r="AH207" s="7"/>
      <c r="AI207" s="7"/>
      <c r="AJ207" s="7"/>
    </row>
    <row r="208" spans="1:36" ht="12.75">
      <c r="A208" s="359"/>
      <c r="B208" s="202"/>
      <c r="C208" s="359"/>
      <c r="D208" s="202"/>
      <c r="E208" s="359"/>
      <c r="F208" s="202"/>
      <c r="G208" s="361"/>
      <c r="H208" s="198"/>
      <c r="I208" s="8"/>
      <c r="J208" s="34"/>
      <c r="K208" s="205"/>
      <c r="L208" s="202"/>
      <c r="M208" s="8"/>
      <c r="N208" s="205"/>
      <c r="O208" s="202"/>
      <c r="P208" s="205"/>
      <c r="Q208" s="202"/>
      <c r="R208" s="205"/>
      <c r="S208" s="202"/>
      <c r="T208" s="205"/>
      <c r="U208" s="202"/>
      <c r="V208" s="40"/>
      <c r="AG208" s="7"/>
      <c r="AH208" s="7"/>
      <c r="AI208" s="7"/>
      <c r="AJ208" s="7"/>
    </row>
    <row r="209" spans="33:36" ht="12.75">
      <c r="AG209" s="7"/>
      <c r="AH209" s="7"/>
      <c r="AI209" s="7"/>
      <c r="AJ209" s="7"/>
    </row>
    <row r="210" spans="33:36" ht="12.75">
      <c r="AG210" s="7"/>
      <c r="AH210" s="7"/>
      <c r="AI210" s="7"/>
      <c r="AJ210" s="7"/>
    </row>
    <row r="211" spans="33:36" ht="12.75">
      <c r="AG211" s="7"/>
      <c r="AH211" s="7"/>
      <c r="AI211" s="7"/>
      <c r="AJ211" s="7"/>
    </row>
    <row r="212" spans="33:36" ht="12.75">
      <c r="AG212" s="7"/>
      <c r="AH212" s="7"/>
      <c r="AI212" s="7"/>
      <c r="AJ212" s="7"/>
    </row>
    <row r="213" spans="33:36" ht="12.75">
      <c r="AG213" s="7"/>
      <c r="AH213" s="7"/>
      <c r="AI213" s="7"/>
      <c r="AJ213" s="7"/>
    </row>
    <row r="214" spans="33:36" ht="12.75">
      <c r="AG214" s="7"/>
      <c r="AH214" s="7"/>
      <c r="AI214" s="7"/>
      <c r="AJ214" s="7"/>
    </row>
    <row r="215" spans="33:36" ht="12.75">
      <c r="AG215" s="7"/>
      <c r="AH215" s="7"/>
      <c r="AI215" s="7"/>
      <c r="AJ215" s="7"/>
    </row>
    <row r="216" spans="33:36" ht="12.75">
      <c r="AG216" s="7"/>
      <c r="AH216" s="7"/>
      <c r="AI216" s="7"/>
      <c r="AJ216" s="7"/>
    </row>
    <row r="217" spans="33:36" ht="12.75">
      <c r="AG217" s="7"/>
      <c r="AH217" s="7"/>
      <c r="AI217" s="7"/>
      <c r="AJ217" s="7"/>
    </row>
    <row r="218" spans="33:36" ht="12.75">
      <c r="AG218" s="7"/>
      <c r="AH218" s="7"/>
      <c r="AI218" s="7"/>
      <c r="AJ218" s="7"/>
    </row>
    <row r="219" spans="33:36" ht="12.75">
      <c r="AG219" s="7"/>
      <c r="AH219" s="7"/>
      <c r="AI219" s="7"/>
      <c r="AJ219" s="7"/>
    </row>
    <row r="220" spans="34:36" ht="12.75">
      <c r="AH220" s="7"/>
      <c r="AI220" s="7"/>
      <c r="AJ220" s="7"/>
    </row>
    <row r="221" spans="34:36" ht="12.75">
      <c r="AH221" s="7"/>
      <c r="AJ221" s="7"/>
    </row>
    <row r="222" ht="12.75">
      <c r="AH222" s="7"/>
    </row>
    <row r="223" ht="12.75">
      <c r="AH223" s="7"/>
    </row>
    <row r="224" ht="12.75">
      <c r="AH224" s="7"/>
    </row>
    <row r="225" ht="12.75">
      <c r="AH225" s="7"/>
    </row>
    <row r="226" ht="12.75">
      <c r="AH226" s="7"/>
    </row>
    <row r="227" ht="12.75">
      <c r="AH227" s="7"/>
    </row>
    <row r="228" ht="12.75">
      <c r="AH228" s="7"/>
    </row>
    <row r="229" ht="12.75">
      <c r="AH229" s="7"/>
    </row>
    <row r="230" ht="12.75">
      <c r="AH230" s="7"/>
    </row>
    <row r="231" ht="12.75">
      <c r="AH231" s="7"/>
    </row>
    <row r="232" ht="12.75">
      <c r="AH232" s="7"/>
    </row>
    <row r="233" ht="12.75">
      <c r="AH233" s="7"/>
    </row>
    <row r="234" ht="12.75">
      <c r="AH234" s="7"/>
    </row>
    <row r="235" ht="12.75">
      <c r="AH235" s="7"/>
    </row>
    <row r="236" ht="12.75">
      <c r="AH236" s="7"/>
    </row>
    <row r="237" ht="12.75">
      <c r="AH237" s="7"/>
    </row>
    <row r="238" ht="12.75">
      <c r="AH238" s="7"/>
    </row>
    <row r="239" ht="12.75">
      <c r="AH239" s="7"/>
    </row>
  </sheetData>
  <sheetProtection/>
  <mergeCells count="1744">
    <mergeCell ref="N74:O74"/>
    <mergeCell ref="P74:Q74"/>
    <mergeCell ref="R74:S74"/>
    <mergeCell ref="T74:U74"/>
    <mergeCell ref="R115:S115"/>
    <mergeCell ref="T115:U115"/>
    <mergeCell ref="N79:O79"/>
    <mergeCell ref="P79:Q79"/>
    <mergeCell ref="R79:S79"/>
    <mergeCell ref="T79:U79"/>
    <mergeCell ref="N106:O106"/>
    <mergeCell ref="P106:Q106"/>
    <mergeCell ref="R106:S106"/>
    <mergeCell ref="T106:U106"/>
    <mergeCell ref="N168:O168"/>
    <mergeCell ref="P168:Q168"/>
    <mergeCell ref="R168:S168"/>
    <mergeCell ref="T168:U168"/>
    <mergeCell ref="N115:O115"/>
    <mergeCell ref="P115:Q115"/>
    <mergeCell ref="K74:L74"/>
    <mergeCell ref="A74:B74"/>
    <mergeCell ref="C74:D74"/>
    <mergeCell ref="E74:F74"/>
    <mergeCell ref="G74:H74"/>
    <mergeCell ref="A115:B115"/>
    <mergeCell ref="C115:D115"/>
    <mergeCell ref="E115:F115"/>
    <mergeCell ref="G115:H115"/>
    <mergeCell ref="K115:L115"/>
    <mergeCell ref="A168:B168"/>
    <mergeCell ref="C168:D168"/>
    <mergeCell ref="E168:F168"/>
    <mergeCell ref="G168:H168"/>
    <mergeCell ref="K168:L168"/>
    <mergeCell ref="A79:B79"/>
    <mergeCell ref="C79:D79"/>
    <mergeCell ref="E79:F79"/>
    <mergeCell ref="G79:H79"/>
    <mergeCell ref="K79:L79"/>
    <mergeCell ref="A106:B106"/>
    <mergeCell ref="C106:D106"/>
    <mergeCell ref="E106:F106"/>
    <mergeCell ref="G106:H106"/>
    <mergeCell ref="K106:L106"/>
    <mergeCell ref="A1:V3"/>
    <mergeCell ref="A4:B5"/>
    <mergeCell ref="C4:D5"/>
    <mergeCell ref="E4:J5"/>
    <mergeCell ref="K4:S5"/>
    <mergeCell ref="T4:U5"/>
    <mergeCell ref="V4:V5"/>
    <mergeCell ref="A6:V6"/>
    <mergeCell ref="A7:I8"/>
    <mergeCell ref="J7:L7"/>
    <mergeCell ref="M7:U8"/>
    <mergeCell ref="V7:V18"/>
    <mergeCell ref="J8:L8"/>
    <mergeCell ref="A9:A18"/>
    <mergeCell ref="B9:B18"/>
    <mergeCell ref="C9:C18"/>
    <mergeCell ref="D9:D18"/>
    <mergeCell ref="E9:E18"/>
    <mergeCell ref="F9:F18"/>
    <mergeCell ref="G9:G18"/>
    <mergeCell ref="H9:H18"/>
    <mergeCell ref="I9:I18"/>
    <mergeCell ref="J9:J18"/>
    <mergeCell ref="K9:K18"/>
    <mergeCell ref="L9:L18"/>
    <mergeCell ref="M9:M18"/>
    <mergeCell ref="N9:N18"/>
    <mergeCell ref="O9:O18"/>
    <mergeCell ref="P9:P18"/>
    <mergeCell ref="Q9:Q18"/>
    <mergeCell ref="R9:R18"/>
    <mergeCell ref="S9:S18"/>
    <mergeCell ref="T9:T18"/>
    <mergeCell ref="U9:U18"/>
    <mergeCell ref="A19:B19"/>
    <mergeCell ref="C19:D19"/>
    <mergeCell ref="E19:F19"/>
    <mergeCell ref="G19:H19"/>
    <mergeCell ref="K19:L19"/>
    <mergeCell ref="N19:O19"/>
    <mergeCell ref="P19:Q19"/>
    <mergeCell ref="R19:S19"/>
    <mergeCell ref="T19:U19"/>
    <mergeCell ref="A20:B20"/>
    <mergeCell ref="C20:D20"/>
    <mergeCell ref="E20:F20"/>
    <mergeCell ref="G20:H20"/>
    <mergeCell ref="K20:L20"/>
    <mergeCell ref="N20:O20"/>
    <mergeCell ref="P20:Q20"/>
    <mergeCell ref="R20:S20"/>
    <mergeCell ref="T20:U20"/>
    <mergeCell ref="A21:B21"/>
    <mergeCell ref="C21:D21"/>
    <mergeCell ref="E21:F21"/>
    <mergeCell ref="G21:H21"/>
    <mergeCell ref="K21:L21"/>
    <mergeCell ref="N21:O21"/>
    <mergeCell ref="P21:Q21"/>
    <mergeCell ref="R21:S21"/>
    <mergeCell ref="T21:U21"/>
    <mergeCell ref="A22:B22"/>
    <mergeCell ref="C22:D22"/>
    <mergeCell ref="E22:F22"/>
    <mergeCell ref="G22:H22"/>
    <mergeCell ref="K22:L22"/>
    <mergeCell ref="N22:O22"/>
    <mergeCell ref="P22:Q22"/>
    <mergeCell ref="R22:S22"/>
    <mergeCell ref="T22:U22"/>
    <mergeCell ref="A23:B23"/>
    <mergeCell ref="C23:D23"/>
    <mergeCell ref="E23:F23"/>
    <mergeCell ref="G23:H23"/>
    <mergeCell ref="K23:L23"/>
    <mergeCell ref="N23:O23"/>
    <mergeCell ref="P23:Q23"/>
    <mergeCell ref="R23:S23"/>
    <mergeCell ref="T23:U23"/>
    <mergeCell ref="A24:B24"/>
    <mergeCell ref="C24:D24"/>
    <mergeCell ref="E24:F24"/>
    <mergeCell ref="G24:H24"/>
    <mergeCell ref="K24:L24"/>
    <mergeCell ref="N24:O24"/>
    <mergeCell ref="P24:Q24"/>
    <mergeCell ref="R24:S24"/>
    <mergeCell ref="T24:U24"/>
    <mergeCell ref="A25:B25"/>
    <mergeCell ref="C25:D25"/>
    <mergeCell ref="E25:F25"/>
    <mergeCell ref="G25:H25"/>
    <mergeCell ref="K25:L25"/>
    <mergeCell ref="N25:O25"/>
    <mergeCell ref="P25:Q25"/>
    <mergeCell ref="R25:S25"/>
    <mergeCell ref="T25:U25"/>
    <mergeCell ref="A27:B27"/>
    <mergeCell ref="C27:D27"/>
    <mergeCell ref="E27:F27"/>
    <mergeCell ref="G27:H27"/>
    <mergeCell ref="K27:L27"/>
    <mergeCell ref="N27:O27"/>
    <mergeCell ref="P27:Q27"/>
    <mergeCell ref="R27:S27"/>
    <mergeCell ref="T27:U27"/>
    <mergeCell ref="A28:B28"/>
    <mergeCell ref="C28:D28"/>
    <mergeCell ref="E28:F28"/>
    <mergeCell ref="G28:H28"/>
    <mergeCell ref="K28:L28"/>
    <mergeCell ref="N28:O28"/>
    <mergeCell ref="P28:Q28"/>
    <mergeCell ref="R28:S28"/>
    <mergeCell ref="T28:U28"/>
    <mergeCell ref="A29:B29"/>
    <mergeCell ref="C29:D29"/>
    <mergeCell ref="E29:F29"/>
    <mergeCell ref="G29:H29"/>
    <mergeCell ref="K29:L29"/>
    <mergeCell ref="N29:O29"/>
    <mergeCell ref="P29:Q29"/>
    <mergeCell ref="R29:S29"/>
    <mergeCell ref="T29:U29"/>
    <mergeCell ref="A30:B30"/>
    <mergeCell ref="C30:D30"/>
    <mergeCell ref="E30:F30"/>
    <mergeCell ref="G30:H30"/>
    <mergeCell ref="K30:L30"/>
    <mergeCell ref="N30:O30"/>
    <mergeCell ref="P30:Q30"/>
    <mergeCell ref="A31:B31"/>
    <mergeCell ref="C31:D31"/>
    <mergeCell ref="E31:F31"/>
    <mergeCell ref="G31:H31"/>
    <mergeCell ref="K31:L31"/>
    <mergeCell ref="N31:O31"/>
    <mergeCell ref="N32:O32"/>
    <mergeCell ref="P32:Q32"/>
    <mergeCell ref="R32:S32"/>
    <mergeCell ref="T32:U32"/>
    <mergeCell ref="R30:S30"/>
    <mergeCell ref="T30:U30"/>
    <mergeCell ref="P31:Q31"/>
    <mergeCell ref="R31:S31"/>
    <mergeCell ref="P35:Q35"/>
    <mergeCell ref="A33:B33"/>
    <mergeCell ref="K33:L33"/>
    <mergeCell ref="N33:O33"/>
    <mergeCell ref="T31:U31"/>
    <mergeCell ref="A32:B32"/>
    <mergeCell ref="C32:D32"/>
    <mergeCell ref="E32:F32"/>
    <mergeCell ref="G32:H32"/>
    <mergeCell ref="K32:L32"/>
    <mergeCell ref="A35:B35"/>
    <mergeCell ref="C35:D35"/>
    <mergeCell ref="E35:F35"/>
    <mergeCell ref="G35:H35"/>
    <mergeCell ref="K35:L35"/>
    <mergeCell ref="N35:O35"/>
    <mergeCell ref="R35:S35"/>
    <mergeCell ref="T35:U35"/>
    <mergeCell ref="A36:B36"/>
    <mergeCell ref="C36:D36"/>
    <mergeCell ref="E36:F36"/>
    <mergeCell ref="G36:H36"/>
    <mergeCell ref="K36:L36"/>
    <mergeCell ref="N36:O36"/>
    <mergeCell ref="P36:Q36"/>
    <mergeCell ref="R36:S36"/>
    <mergeCell ref="P37:Q37"/>
    <mergeCell ref="R37:S37"/>
    <mergeCell ref="T37:U37"/>
    <mergeCell ref="R39:S39"/>
    <mergeCell ref="A37:B37"/>
    <mergeCell ref="C37:D37"/>
    <mergeCell ref="E37:F37"/>
    <mergeCell ref="G37:H37"/>
    <mergeCell ref="K37:L37"/>
    <mergeCell ref="N37:O37"/>
    <mergeCell ref="P41:Q41"/>
    <mergeCell ref="A39:B39"/>
    <mergeCell ref="R41:S41"/>
    <mergeCell ref="C39:D39"/>
    <mergeCell ref="E39:F39"/>
    <mergeCell ref="G39:H39"/>
    <mergeCell ref="K39:L39"/>
    <mergeCell ref="N39:O39"/>
    <mergeCell ref="A41:B41"/>
    <mergeCell ref="C41:D41"/>
    <mergeCell ref="E41:F41"/>
    <mergeCell ref="G41:H41"/>
    <mergeCell ref="K41:L41"/>
    <mergeCell ref="N41:O41"/>
    <mergeCell ref="T41:U41"/>
    <mergeCell ref="A42:B42"/>
    <mergeCell ref="C42:D42"/>
    <mergeCell ref="E42:F42"/>
    <mergeCell ref="G42:H42"/>
    <mergeCell ref="K42:L42"/>
    <mergeCell ref="N42:O42"/>
    <mergeCell ref="P42:Q42"/>
    <mergeCell ref="R42:S42"/>
    <mergeCell ref="T42:U42"/>
    <mergeCell ref="A43:B43"/>
    <mergeCell ref="C43:D43"/>
    <mergeCell ref="E43:F43"/>
    <mergeCell ref="G43:H43"/>
    <mergeCell ref="K43:L43"/>
    <mergeCell ref="N43:O43"/>
    <mergeCell ref="P43:Q43"/>
    <mergeCell ref="R43:S43"/>
    <mergeCell ref="T43:U43"/>
    <mergeCell ref="A44:B44"/>
    <mergeCell ref="C44:D44"/>
    <mergeCell ref="E44:F44"/>
    <mergeCell ref="G44:H44"/>
    <mergeCell ref="K44:L44"/>
    <mergeCell ref="N44:O44"/>
    <mergeCell ref="P44:Q44"/>
    <mergeCell ref="R44:S44"/>
    <mergeCell ref="T44:U44"/>
    <mergeCell ref="A45:B45"/>
    <mergeCell ref="C45:D45"/>
    <mergeCell ref="E45:F45"/>
    <mergeCell ref="G45:H45"/>
    <mergeCell ref="K45:L45"/>
    <mergeCell ref="N45:O45"/>
    <mergeCell ref="P45:Q45"/>
    <mergeCell ref="R45:S45"/>
    <mergeCell ref="T45:U45"/>
    <mergeCell ref="A46:B46"/>
    <mergeCell ref="C46:D46"/>
    <mergeCell ref="E46:F46"/>
    <mergeCell ref="G46:H46"/>
    <mergeCell ref="K46:L46"/>
    <mergeCell ref="N46:O46"/>
    <mergeCell ref="P46:Q46"/>
    <mergeCell ref="R46:S46"/>
    <mergeCell ref="T46:U46"/>
    <mergeCell ref="A47:B47"/>
    <mergeCell ref="C47:D47"/>
    <mergeCell ref="E47:F47"/>
    <mergeCell ref="G47:H47"/>
    <mergeCell ref="K47:L47"/>
    <mergeCell ref="N47:O47"/>
    <mergeCell ref="P47:Q47"/>
    <mergeCell ref="R47:S47"/>
    <mergeCell ref="T47:U47"/>
    <mergeCell ref="A48:B48"/>
    <mergeCell ref="C48:D48"/>
    <mergeCell ref="E48:F48"/>
    <mergeCell ref="G48:H48"/>
    <mergeCell ref="K48:L48"/>
    <mergeCell ref="N48:O48"/>
    <mergeCell ref="P48:Q48"/>
    <mergeCell ref="R48:S48"/>
    <mergeCell ref="T48:U48"/>
    <mergeCell ref="A49:B49"/>
    <mergeCell ref="C49:D49"/>
    <mergeCell ref="E49:F49"/>
    <mergeCell ref="G49:H49"/>
    <mergeCell ref="K49:L49"/>
    <mergeCell ref="N49:O49"/>
    <mergeCell ref="P49:Q49"/>
    <mergeCell ref="R49:S49"/>
    <mergeCell ref="T49:U49"/>
    <mergeCell ref="A50:B50"/>
    <mergeCell ref="C50:D50"/>
    <mergeCell ref="E50:F50"/>
    <mergeCell ref="G50:H50"/>
    <mergeCell ref="K50:L50"/>
    <mergeCell ref="N50:O50"/>
    <mergeCell ref="P50:Q50"/>
    <mergeCell ref="R50:S50"/>
    <mergeCell ref="T50:U50"/>
    <mergeCell ref="A51:B51"/>
    <mergeCell ref="C51:D51"/>
    <mergeCell ref="E51:F51"/>
    <mergeCell ref="G51:H51"/>
    <mergeCell ref="K51:L51"/>
    <mergeCell ref="N51:O51"/>
    <mergeCell ref="P51:Q51"/>
    <mergeCell ref="R51:S51"/>
    <mergeCell ref="T51:U51"/>
    <mergeCell ref="A52:B52"/>
    <mergeCell ref="C52:D52"/>
    <mergeCell ref="E52:F52"/>
    <mergeCell ref="G52:H52"/>
    <mergeCell ref="K52:L52"/>
    <mergeCell ref="N52:O52"/>
    <mergeCell ref="P52:Q52"/>
    <mergeCell ref="R52:S52"/>
    <mergeCell ref="T52:U52"/>
    <mergeCell ref="A53:B53"/>
    <mergeCell ref="C53:D53"/>
    <mergeCell ref="E53:F53"/>
    <mergeCell ref="G53:H53"/>
    <mergeCell ref="K53:L53"/>
    <mergeCell ref="N53:O53"/>
    <mergeCell ref="P53:Q53"/>
    <mergeCell ref="R53:S53"/>
    <mergeCell ref="T53:U53"/>
    <mergeCell ref="A54:B54"/>
    <mergeCell ref="C54:D54"/>
    <mergeCell ref="E54:F54"/>
    <mergeCell ref="G54:H54"/>
    <mergeCell ref="K54:L54"/>
    <mergeCell ref="N54:O54"/>
    <mergeCell ref="P54:Q54"/>
    <mergeCell ref="R54:S54"/>
    <mergeCell ref="T54:U54"/>
    <mergeCell ref="A55:B55"/>
    <mergeCell ref="C55:D55"/>
    <mergeCell ref="E55:F55"/>
    <mergeCell ref="G55:H55"/>
    <mergeCell ref="K55:L55"/>
    <mergeCell ref="N55:O55"/>
    <mergeCell ref="P55:Q55"/>
    <mergeCell ref="R55:S55"/>
    <mergeCell ref="T55:U55"/>
    <mergeCell ref="A56:B56"/>
    <mergeCell ref="C56:D56"/>
    <mergeCell ref="E56:F56"/>
    <mergeCell ref="G56:H56"/>
    <mergeCell ref="K56:L56"/>
    <mergeCell ref="N56:O56"/>
    <mergeCell ref="P56:Q56"/>
    <mergeCell ref="R56:S56"/>
    <mergeCell ref="T56:U56"/>
    <mergeCell ref="A57:B57"/>
    <mergeCell ref="C57:D57"/>
    <mergeCell ref="E57:F57"/>
    <mergeCell ref="G57:H57"/>
    <mergeCell ref="K57:L57"/>
    <mergeCell ref="N57:O57"/>
    <mergeCell ref="P57:Q57"/>
    <mergeCell ref="R57:S57"/>
    <mergeCell ref="T57:U57"/>
    <mergeCell ref="A58:B58"/>
    <mergeCell ref="C58:D58"/>
    <mergeCell ref="E58:F58"/>
    <mergeCell ref="G58:H58"/>
    <mergeCell ref="K58:L58"/>
    <mergeCell ref="N58:O58"/>
    <mergeCell ref="P58:Q58"/>
    <mergeCell ref="R58:S58"/>
    <mergeCell ref="T58:U58"/>
    <mergeCell ref="A59:B59"/>
    <mergeCell ref="C59:D59"/>
    <mergeCell ref="E59:F59"/>
    <mergeCell ref="G59:H59"/>
    <mergeCell ref="K59:L59"/>
    <mergeCell ref="N59:O59"/>
    <mergeCell ref="P59:Q59"/>
    <mergeCell ref="R59:S59"/>
    <mergeCell ref="T59:U59"/>
    <mergeCell ref="A60:B60"/>
    <mergeCell ref="C60:D60"/>
    <mergeCell ref="E60:F60"/>
    <mergeCell ref="G60:H60"/>
    <mergeCell ref="K60:L60"/>
    <mergeCell ref="N60:O60"/>
    <mergeCell ref="P60:Q60"/>
    <mergeCell ref="R60:S60"/>
    <mergeCell ref="T60:U60"/>
    <mergeCell ref="A61:B61"/>
    <mergeCell ref="C61:D61"/>
    <mergeCell ref="E61:F61"/>
    <mergeCell ref="G61:H61"/>
    <mergeCell ref="K61:L61"/>
    <mergeCell ref="N61:O61"/>
    <mergeCell ref="P61:Q61"/>
    <mergeCell ref="A62:B62"/>
    <mergeCell ref="C62:D62"/>
    <mergeCell ref="E62:F62"/>
    <mergeCell ref="G62:H62"/>
    <mergeCell ref="K62:L62"/>
    <mergeCell ref="N62:O62"/>
    <mergeCell ref="R63:S63"/>
    <mergeCell ref="T63:U63"/>
    <mergeCell ref="R61:S61"/>
    <mergeCell ref="T61:U61"/>
    <mergeCell ref="P62:Q62"/>
    <mergeCell ref="R62:S62"/>
    <mergeCell ref="K64:L64"/>
    <mergeCell ref="N64:O64"/>
    <mergeCell ref="T62:U62"/>
    <mergeCell ref="A63:B63"/>
    <mergeCell ref="C63:D63"/>
    <mergeCell ref="E63:F63"/>
    <mergeCell ref="G63:H63"/>
    <mergeCell ref="K63:L63"/>
    <mergeCell ref="N63:O63"/>
    <mergeCell ref="P63:Q63"/>
    <mergeCell ref="R64:S64"/>
    <mergeCell ref="T64:U64"/>
    <mergeCell ref="A65:B65"/>
    <mergeCell ref="C65:D65"/>
    <mergeCell ref="E65:F65"/>
    <mergeCell ref="G65:H65"/>
    <mergeCell ref="K65:L65"/>
    <mergeCell ref="N65:O65"/>
    <mergeCell ref="P65:Q65"/>
    <mergeCell ref="E64:F64"/>
    <mergeCell ref="R65:S65"/>
    <mergeCell ref="T65:U65"/>
    <mergeCell ref="A66:B66"/>
    <mergeCell ref="C66:D66"/>
    <mergeCell ref="E66:F66"/>
    <mergeCell ref="G66:H66"/>
    <mergeCell ref="K66:L66"/>
    <mergeCell ref="N66:O66"/>
    <mergeCell ref="P66:Q66"/>
    <mergeCell ref="R66:S66"/>
    <mergeCell ref="T66:U66"/>
    <mergeCell ref="A67:B67"/>
    <mergeCell ref="C67:D67"/>
    <mergeCell ref="E67:F67"/>
    <mergeCell ref="G67:H67"/>
    <mergeCell ref="K67:L67"/>
    <mergeCell ref="N67:O67"/>
    <mergeCell ref="P67:Q67"/>
    <mergeCell ref="R67:S67"/>
    <mergeCell ref="T67:U67"/>
    <mergeCell ref="A69:B69"/>
    <mergeCell ref="C69:D69"/>
    <mergeCell ref="E69:F69"/>
    <mergeCell ref="G69:H69"/>
    <mergeCell ref="K69:L69"/>
    <mergeCell ref="N69:O69"/>
    <mergeCell ref="P69:Q69"/>
    <mergeCell ref="R69:S69"/>
    <mergeCell ref="T69:U69"/>
    <mergeCell ref="A70:B70"/>
    <mergeCell ref="C70:D70"/>
    <mergeCell ref="E70:F70"/>
    <mergeCell ref="G70:H70"/>
    <mergeCell ref="K70:L70"/>
    <mergeCell ref="N70:O70"/>
    <mergeCell ref="P70:Q70"/>
    <mergeCell ref="R70:S70"/>
    <mergeCell ref="T70:U70"/>
    <mergeCell ref="A71:B71"/>
    <mergeCell ref="C71:D71"/>
    <mergeCell ref="E71:F71"/>
    <mergeCell ref="G71:H71"/>
    <mergeCell ref="K71:L71"/>
    <mergeCell ref="N71:O71"/>
    <mergeCell ref="P71:Q71"/>
    <mergeCell ref="R71:S71"/>
    <mergeCell ref="T71:U71"/>
    <mergeCell ref="A72:B72"/>
    <mergeCell ref="C72:D72"/>
    <mergeCell ref="E72:F72"/>
    <mergeCell ref="G72:H72"/>
    <mergeCell ref="K72:L72"/>
    <mergeCell ref="N72:O72"/>
    <mergeCell ref="P72:Q72"/>
    <mergeCell ref="R72:S72"/>
    <mergeCell ref="T72:U72"/>
    <mergeCell ref="A73:B73"/>
    <mergeCell ref="C73:D73"/>
    <mergeCell ref="E73:F73"/>
    <mergeCell ref="G73:H73"/>
    <mergeCell ref="K73:L73"/>
    <mergeCell ref="N73:O73"/>
    <mergeCell ref="P73:Q73"/>
    <mergeCell ref="R73:S73"/>
    <mergeCell ref="T73:U73"/>
    <mergeCell ref="A75:B75"/>
    <mergeCell ref="C75:D75"/>
    <mergeCell ref="E75:F75"/>
    <mergeCell ref="G75:H75"/>
    <mergeCell ref="K75:L75"/>
    <mergeCell ref="N75:O75"/>
    <mergeCell ref="P75:Q75"/>
    <mergeCell ref="R75:S75"/>
    <mergeCell ref="T75:U75"/>
    <mergeCell ref="A76:B76"/>
    <mergeCell ref="C76:D76"/>
    <mergeCell ref="E76:F76"/>
    <mergeCell ref="G76:H76"/>
    <mergeCell ref="K76:L76"/>
    <mergeCell ref="N76:O76"/>
    <mergeCell ref="P76:Q76"/>
    <mergeCell ref="R76:S76"/>
    <mergeCell ref="T76:U76"/>
    <mergeCell ref="A77:B77"/>
    <mergeCell ref="C77:D77"/>
    <mergeCell ref="E77:F77"/>
    <mergeCell ref="G77:H77"/>
    <mergeCell ref="K77:L77"/>
    <mergeCell ref="N77:O77"/>
    <mergeCell ref="P77:Q77"/>
    <mergeCell ref="R77:S77"/>
    <mergeCell ref="T77:U77"/>
    <mergeCell ref="A78:B78"/>
    <mergeCell ref="C78:D78"/>
    <mergeCell ref="E78:F78"/>
    <mergeCell ref="G78:H78"/>
    <mergeCell ref="K78:L78"/>
    <mergeCell ref="N78:O78"/>
    <mergeCell ref="P78:Q78"/>
    <mergeCell ref="R78:S78"/>
    <mergeCell ref="T78:U78"/>
    <mergeCell ref="A80:B80"/>
    <mergeCell ref="C80:D80"/>
    <mergeCell ref="E80:F80"/>
    <mergeCell ref="G80:H80"/>
    <mergeCell ref="K80:L80"/>
    <mergeCell ref="N80:O80"/>
    <mergeCell ref="P80:Q80"/>
    <mergeCell ref="R80:S80"/>
    <mergeCell ref="T80:U80"/>
    <mergeCell ref="A81:B81"/>
    <mergeCell ref="C81:D81"/>
    <mergeCell ref="E81:F81"/>
    <mergeCell ref="G81:H81"/>
    <mergeCell ref="K81:L81"/>
    <mergeCell ref="N81:O81"/>
    <mergeCell ref="P81:Q81"/>
    <mergeCell ref="R81:S81"/>
    <mergeCell ref="T81:U81"/>
    <mergeCell ref="A82:B82"/>
    <mergeCell ref="C82:D82"/>
    <mergeCell ref="E82:F82"/>
    <mergeCell ref="G82:H82"/>
    <mergeCell ref="K82:L82"/>
    <mergeCell ref="N82:O82"/>
    <mergeCell ref="P82:Q82"/>
    <mergeCell ref="R82:S82"/>
    <mergeCell ref="T82:U82"/>
    <mergeCell ref="A83:B83"/>
    <mergeCell ref="C83:D83"/>
    <mergeCell ref="E83:F83"/>
    <mergeCell ref="G83:H83"/>
    <mergeCell ref="K83:L83"/>
    <mergeCell ref="N83:O83"/>
    <mergeCell ref="P83:Q83"/>
    <mergeCell ref="R83:S83"/>
    <mergeCell ref="T83:U83"/>
    <mergeCell ref="A84:B84"/>
    <mergeCell ref="C84:D84"/>
    <mergeCell ref="E84:F84"/>
    <mergeCell ref="G84:H84"/>
    <mergeCell ref="K84:L84"/>
    <mergeCell ref="N84:O84"/>
    <mergeCell ref="P84:Q84"/>
    <mergeCell ref="R84:S84"/>
    <mergeCell ref="T84:U84"/>
    <mergeCell ref="A85:B85"/>
    <mergeCell ref="C85:D85"/>
    <mergeCell ref="E85:F85"/>
    <mergeCell ref="G85:H85"/>
    <mergeCell ref="K85:L85"/>
    <mergeCell ref="N85:O85"/>
    <mergeCell ref="P85:Q85"/>
    <mergeCell ref="R85:S85"/>
    <mergeCell ref="T85:U85"/>
    <mergeCell ref="A86:B86"/>
    <mergeCell ref="C86:D86"/>
    <mergeCell ref="E86:F86"/>
    <mergeCell ref="G86:H86"/>
    <mergeCell ref="K86:L86"/>
    <mergeCell ref="N86:O86"/>
    <mergeCell ref="P86:Q86"/>
    <mergeCell ref="R86:S86"/>
    <mergeCell ref="T86:U86"/>
    <mergeCell ref="A87:B87"/>
    <mergeCell ref="C87:D87"/>
    <mergeCell ref="E87:F87"/>
    <mergeCell ref="G87:H87"/>
    <mergeCell ref="K87:L87"/>
    <mergeCell ref="N87:O87"/>
    <mergeCell ref="P87:Q87"/>
    <mergeCell ref="R87:S87"/>
    <mergeCell ref="T87:U87"/>
    <mergeCell ref="A88:B88"/>
    <mergeCell ref="C88:D88"/>
    <mergeCell ref="E88:F88"/>
    <mergeCell ref="G88:H88"/>
    <mergeCell ref="K88:L88"/>
    <mergeCell ref="N88:O88"/>
    <mergeCell ref="P88:Q88"/>
    <mergeCell ref="P91:Q91"/>
    <mergeCell ref="R91:S91"/>
    <mergeCell ref="T91:U91"/>
    <mergeCell ref="R88:S88"/>
    <mergeCell ref="T88:U88"/>
    <mergeCell ref="A89:B89"/>
    <mergeCell ref="C89:D89"/>
    <mergeCell ref="E89:F89"/>
    <mergeCell ref="G89:H89"/>
    <mergeCell ref="K89:L89"/>
    <mergeCell ref="A91:B91"/>
    <mergeCell ref="C91:D91"/>
    <mergeCell ref="E91:F91"/>
    <mergeCell ref="G91:H91"/>
    <mergeCell ref="K91:L91"/>
    <mergeCell ref="N91:O91"/>
    <mergeCell ref="A92:B92"/>
    <mergeCell ref="C92:D92"/>
    <mergeCell ref="E92:F92"/>
    <mergeCell ref="G92:H92"/>
    <mergeCell ref="K92:L92"/>
    <mergeCell ref="N92:O92"/>
    <mergeCell ref="P92:Q92"/>
    <mergeCell ref="R92:S92"/>
    <mergeCell ref="T92:U92"/>
    <mergeCell ref="A93:B93"/>
    <mergeCell ref="C93:D93"/>
    <mergeCell ref="E93:F93"/>
    <mergeCell ref="G93:H93"/>
    <mergeCell ref="K93:L93"/>
    <mergeCell ref="N93:O93"/>
    <mergeCell ref="P93:Q93"/>
    <mergeCell ref="R93:S93"/>
    <mergeCell ref="T93:U93"/>
    <mergeCell ref="A94:B94"/>
    <mergeCell ref="C94:D94"/>
    <mergeCell ref="E94:F94"/>
    <mergeCell ref="G94:H94"/>
    <mergeCell ref="K94:L94"/>
    <mergeCell ref="N94:O94"/>
    <mergeCell ref="P94:Q94"/>
    <mergeCell ref="R94:S94"/>
    <mergeCell ref="A95:B95"/>
    <mergeCell ref="C95:D95"/>
    <mergeCell ref="E95:F95"/>
    <mergeCell ref="G95:H95"/>
    <mergeCell ref="K95:L95"/>
    <mergeCell ref="N95:O95"/>
    <mergeCell ref="C96:D96"/>
    <mergeCell ref="E96:F96"/>
    <mergeCell ref="G96:H96"/>
    <mergeCell ref="K96:L96"/>
    <mergeCell ref="N96:O96"/>
    <mergeCell ref="T94:U94"/>
    <mergeCell ref="P95:Q95"/>
    <mergeCell ref="R95:S95"/>
    <mergeCell ref="T95:U95"/>
    <mergeCell ref="R96:S96"/>
    <mergeCell ref="T96:U96"/>
    <mergeCell ref="A97:B97"/>
    <mergeCell ref="C97:D97"/>
    <mergeCell ref="E97:F97"/>
    <mergeCell ref="G97:H97"/>
    <mergeCell ref="K97:L97"/>
    <mergeCell ref="N97:O97"/>
    <mergeCell ref="P97:Q97"/>
    <mergeCell ref="A96:B96"/>
    <mergeCell ref="T97:U97"/>
    <mergeCell ref="A98:B98"/>
    <mergeCell ref="C98:D98"/>
    <mergeCell ref="E98:F98"/>
    <mergeCell ref="G98:H98"/>
    <mergeCell ref="K98:L98"/>
    <mergeCell ref="N98:O98"/>
    <mergeCell ref="P98:Q98"/>
    <mergeCell ref="R98:S98"/>
    <mergeCell ref="T98:U98"/>
    <mergeCell ref="A100:B100"/>
    <mergeCell ref="C100:D100"/>
    <mergeCell ref="E100:F100"/>
    <mergeCell ref="G100:H100"/>
    <mergeCell ref="K100:L100"/>
    <mergeCell ref="N100:O100"/>
    <mergeCell ref="P100:Q100"/>
    <mergeCell ref="R100:S100"/>
    <mergeCell ref="T100:U100"/>
    <mergeCell ref="A101:B101"/>
    <mergeCell ref="C101:D101"/>
    <mergeCell ref="E101:F101"/>
    <mergeCell ref="G101:H101"/>
    <mergeCell ref="K101:L101"/>
    <mergeCell ref="N101:O101"/>
    <mergeCell ref="P101:Q101"/>
    <mergeCell ref="R101:S101"/>
    <mergeCell ref="T101:U101"/>
    <mergeCell ref="A102:B102"/>
    <mergeCell ref="C102:D102"/>
    <mergeCell ref="E102:F102"/>
    <mergeCell ref="G102:H102"/>
    <mergeCell ref="K102:L102"/>
    <mergeCell ref="N102:O102"/>
    <mergeCell ref="P102:Q102"/>
    <mergeCell ref="R102:S102"/>
    <mergeCell ref="T102:U102"/>
    <mergeCell ref="A103:B103"/>
    <mergeCell ref="C103:D103"/>
    <mergeCell ref="E103:F103"/>
    <mergeCell ref="G103:H103"/>
    <mergeCell ref="K103:L103"/>
    <mergeCell ref="N103:O103"/>
    <mergeCell ref="A104:B104"/>
    <mergeCell ref="C104:D104"/>
    <mergeCell ref="E104:F104"/>
    <mergeCell ref="G104:H104"/>
    <mergeCell ref="K104:L104"/>
    <mergeCell ref="N104:O104"/>
    <mergeCell ref="N105:O105"/>
    <mergeCell ref="P105:Q105"/>
    <mergeCell ref="R105:S105"/>
    <mergeCell ref="P103:Q103"/>
    <mergeCell ref="R103:S103"/>
    <mergeCell ref="T103:U103"/>
    <mergeCell ref="P104:Q104"/>
    <mergeCell ref="P107:Q107"/>
    <mergeCell ref="R107:S107"/>
    <mergeCell ref="T107:U107"/>
    <mergeCell ref="R104:S104"/>
    <mergeCell ref="T104:U104"/>
    <mergeCell ref="A105:B105"/>
    <mergeCell ref="C105:D105"/>
    <mergeCell ref="E105:F105"/>
    <mergeCell ref="G105:H105"/>
    <mergeCell ref="K105:L105"/>
    <mergeCell ref="E108:F108"/>
    <mergeCell ref="G108:H108"/>
    <mergeCell ref="K108:L108"/>
    <mergeCell ref="N108:O108"/>
    <mergeCell ref="T105:U105"/>
    <mergeCell ref="A107:B107"/>
    <mergeCell ref="C107:D107"/>
    <mergeCell ref="E107:F107"/>
    <mergeCell ref="G107:H107"/>
    <mergeCell ref="K107:L107"/>
    <mergeCell ref="T108:U108"/>
    <mergeCell ref="A110:B110"/>
    <mergeCell ref="C110:D110"/>
    <mergeCell ref="E110:F110"/>
    <mergeCell ref="G110:H110"/>
    <mergeCell ref="K110:L110"/>
    <mergeCell ref="N110:O110"/>
    <mergeCell ref="P110:Q110"/>
    <mergeCell ref="A108:B108"/>
    <mergeCell ref="C108:D108"/>
    <mergeCell ref="T110:U110"/>
    <mergeCell ref="A112:B112"/>
    <mergeCell ref="C112:D112"/>
    <mergeCell ref="E112:F112"/>
    <mergeCell ref="G112:H112"/>
    <mergeCell ref="K112:L112"/>
    <mergeCell ref="N112:O112"/>
    <mergeCell ref="P112:Q112"/>
    <mergeCell ref="R112:S112"/>
    <mergeCell ref="T112:U112"/>
    <mergeCell ref="A114:B114"/>
    <mergeCell ref="C114:D114"/>
    <mergeCell ref="E114:F114"/>
    <mergeCell ref="G114:H114"/>
    <mergeCell ref="K114:L114"/>
    <mergeCell ref="N114:O114"/>
    <mergeCell ref="P114:Q114"/>
    <mergeCell ref="R114:S114"/>
    <mergeCell ref="T114:U114"/>
    <mergeCell ref="A116:B116"/>
    <mergeCell ref="C116:D116"/>
    <mergeCell ref="E116:F116"/>
    <mergeCell ref="G116:H116"/>
    <mergeCell ref="K116:L116"/>
    <mergeCell ref="N116:O116"/>
    <mergeCell ref="P116:Q116"/>
    <mergeCell ref="R116:S116"/>
    <mergeCell ref="T116:U116"/>
    <mergeCell ref="A117:B117"/>
    <mergeCell ref="C117:D117"/>
    <mergeCell ref="E117:F117"/>
    <mergeCell ref="G117:H117"/>
    <mergeCell ref="K117:L117"/>
    <mergeCell ref="N117:O117"/>
    <mergeCell ref="P117:Q117"/>
    <mergeCell ref="R117:S117"/>
    <mergeCell ref="T117:U117"/>
    <mergeCell ref="A118:B118"/>
    <mergeCell ref="C118:D118"/>
    <mergeCell ref="E118:F118"/>
    <mergeCell ref="G118:H118"/>
    <mergeCell ref="K118:L118"/>
    <mergeCell ref="N118:O118"/>
    <mergeCell ref="P118:Q118"/>
    <mergeCell ref="R118:S118"/>
    <mergeCell ref="T118:U118"/>
    <mergeCell ref="A119:B119"/>
    <mergeCell ref="C119:D119"/>
    <mergeCell ref="E119:F119"/>
    <mergeCell ref="G119:H119"/>
    <mergeCell ref="K119:L119"/>
    <mergeCell ref="N119:O119"/>
    <mergeCell ref="P119:Q119"/>
    <mergeCell ref="R119:S119"/>
    <mergeCell ref="T119:U119"/>
    <mergeCell ref="A120:B120"/>
    <mergeCell ref="C120:D120"/>
    <mergeCell ref="E120:F120"/>
    <mergeCell ref="G120:H120"/>
    <mergeCell ref="K120:L120"/>
    <mergeCell ref="N120:O120"/>
    <mergeCell ref="P120:Q120"/>
    <mergeCell ref="R120:S120"/>
    <mergeCell ref="T120:U120"/>
    <mergeCell ref="A121:B121"/>
    <mergeCell ref="C121:D121"/>
    <mergeCell ref="E121:F121"/>
    <mergeCell ref="G121:H121"/>
    <mergeCell ref="K121:L121"/>
    <mergeCell ref="N121:O121"/>
    <mergeCell ref="P121:Q121"/>
    <mergeCell ref="R121:S121"/>
    <mergeCell ref="T121:U121"/>
    <mergeCell ref="A122:B122"/>
    <mergeCell ref="C122:D122"/>
    <mergeCell ref="E122:F122"/>
    <mergeCell ref="G122:H122"/>
    <mergeCell ref="K122:L122"/>
    <mergeCell ref="N122:O122"/>
    <mergeCell ref="P122:Q122"/>
    <mergeCell ref="R122:S122"/>
    <mergeCell ref="T122:U122"/>
    <mergeCell ref="A124:B124"/>
    <mergeCell ref="C124:D124"/>
    <mergeCell ref="E124:F124"/>
    <mergeCell ref="G124:H124"/>
    <mergeCell ref="K124:L124"/>
    <mergeCell ref="N124:O124"/>
    <mergeCell ref="P124:Q124"/>
    <mergeCell ref="R124:S124"/>
    <mergeCell ref="T124:U124"/>
    <mergeCell ref="A125:B125"/>
    <mergeCell ref="C125:D125"/>
    <mergeCell ref="E125:F125"/>
    <mergeCell ref="G125:H125"/>
    <mergeCell ref="K125:L125"/>
    <mergeCell ref="N125:O125"/>
    <mergeCell ref="P125:Q125"/>
    <mergeCell ref="R125:S125"/>
    <mergeCell ref="T125:U125"/>
    <mergeCell ref="A126:B126"/>
    <mergeCell ref="C126:D126"/>
    <mergeCell ref="E126:F126"/>
    <mergeCell ref="G126:H126"/>
    <mergeCell ref="K126:L126"/>
    <mergeCell ref="N126:O126"/>
    <mergeCell ref="P126:Q126"/>
    <mergeCell ref="R126:S126"/>
    <mergeCell ref="T126:U126"/>
    <mergeCell ref="A127:B127"/>
    <mergeCell ref="C127:D127"/>
    <mergeCell ref="E127:F127"/>
    <mergeCell ref="G127:H127"/>
    <mergeCell ref="K127:L127"/>
    <mergeCell ref="N127:O127"/>
    <mergeCell ref="P127:Q127"/>
    <mergeCell ref="R127:S127"/>
    <mergeCell ref="T127:U127"/>
    <mergeCell ref="A128:B128"/>
    <mergeCell ref="C128:D128"/>
    <mergeCell ref="E128:F128"/>
    <mergeCell ref="G128:H128"/>
    <mergeCell ref="K128:L128"/>
    <mergeCell ref="N128:O128"/>
    <mergeCell ref="P128:Q128"/>
    <mergeCell ref="R128:S128"/>
    <mergeCell ref="T128:U128"/>
    <mergeCell ref="A129:B129"/>
    <mergeCell ref="C129:D129"/>
    <mergeCell ref="E129:F129"/>
    <mergeCell ref="G129:H129"/>
    <mergeCell ref="K129:L129"/>
    <mergeCell ref="N129:O129"/>
    <mergeCell ref="P129:Q129"/>
    <mergeCell ref="R129:S129"/>
    <mergeCell ref="T129:U129"/>
    <mergeCell ref="A130:B130"/>
    <mergeCell ref="C130:D130"/>
    <mergeCell ref="E130:F130"/>
    <mergeCell ref="G130:H130"/>
    <mergeCell ref="K130:L130"/>
    <mergeCell ref="N130:O130"/>
    <mergeCell ref="P130:Q130"/>
    <mergeCell ref="R130:S130"/>
    <mergeCell ref="T130:U130"/>
    <mergeCell ref="A131:B131"/>
    <mergeCell ref="C131:D131"/>
    <mergeCell ref="E131:F131"/>
    <mergeCell ref="G131:H131"/>
    <mergeCell ref="K131:L131"/>
    <mergeCell ref="N131:O131"/>
    <mergeCell ref="P131:Q131"/>
    <mergeCell ref="R131:S131"/>
    <mergeCell ref="T131:U131"/>
    <mergeCell ref="A132:B132"/>
    <mergeCell ref="C132:D132"/>
    <mergeCell ref="E132:F132"/>
    <mergeCell ref="G132:H132"/>
    <mergeCell ref="K132:L132"/>
    <mergeCell ref="N132:O132"/>
    <mergeCell ref="P132:Q132"/>
    <mergeCell ref="R132:S132"/>
    <mergeCell ref="T132:U132"/>
    <mergeCell ref="A133:B133"/>
    <mergeCell ref="C133:D133"/>
    <mergeCell ref="E133:F133"/>
    <mergeCell ref="G133:H133"/>
    <mergeCell ref="K133:L133"/>
    <mergeCell ref="N133:O133"/>
    <mergeCell ref="P133:Q133"/>
    <mergeCell ref="R133:S133"/>
    <mergeCell ref="T133:U133"/>
    <mergeCell ref="A134:B134"/>
    <mergeCell ref="C134:D134"/>
    <mergeCell ref="E134:F134"/>
    <mergeCell ref="G134:H134"/>
    <mergeCell ref="K134:L134"/>
    <mergeCell ref="N134:O134"/>
    <mergeCell ref="P134:Q134"/>
    <mergeCell ref="R134:S134"/>
    <mergeCell ref="T134:U134"/>
    <mergeCell ref="A135:B135"/>
    <mergeCell ref="C135:D135"/>
    <mergeCell ref="E135:F135"/>
    <mergeCell ref="G135:H135"/>
    <mergeCell ref="K135:L135"/>
    <mergeCell ref="N135:O135"/>
    <mergeCell ref="P135:Q135"/>
    <mergeCell ref="R135:S135"/>
    <mergeCell ref="T135:U135"/>
    <mergeCell ref="A136:B136"/>
    <mergeCell ref="C136:D136"/>
    <mergeCell ref="E136:F136"/>
    <mergeCell ref="G136:H136"/>
    <mergeCell ref="K136:L136"/>
    <mergeCell ref="N136:O136"/>
    <mergeCell ref="P136:Q136"/>
    <mergeCell ref="R136:S136"/>
    <mergeCell ref="T136:U136"/>
    <mergeCell ref="A137:B137"/>
    <mergeCell ref="C137:D137"/>
    <mergeCell ref="E137:F137"/>
    <mergeCell ref="G137:H137"/>
    <mergeCell ref="K137:L137"/>
    <mergeCell ref="N137:O137"/>
    <mergeCell ref="P137:Q137"/>
    <mergeCell ref="R137:S137"/>
    <mergeCell ref="T137:U137"/>
    <mergeCell ref="A138:B138"/>
    <mergeCell ref="C138:D138"/>
    <mergeCell ref="E138:F138"/>
    <mergeCell ref="G138:H138"/>
    <mergeCell ref="K138:L138"/>
    <mergeCell ref="N138:O138"/>
    <mergeCell ref="P138:Q138"/>
    <mergeCell ref="R138:S138"/>
    <mergeCell ref="T138:U138"/>
    <mergeCell ref="A139:B139"/>
    <mergeCell ref="C139:D139"/>
    <mergeCell ref="E139:F139"/>
    <mergeCell ref="G139:H139"/>
    <mergeCell ref="K139:L139"/>
    <mergeCell ref="N139:O139"/>
    <mergeCell ref="P139:Q139"/>
    <mergeCell ref="R139:S139"/>
    <mergeCell ref="T139:U139"/>
    <mergeCell ref="A140:B140"/>
    <mergeCell ref="C140:D140"/>
    <mergeCell ref="E140:F140"/>
    <mergeCell ref="G140:H140"/>
    <mergeCell ref="K140:L140"/>
    <mergeCell ref="N140:O140"/>
    <mergeCell ref="P140:Q140"/>
    <mergeCell ref="R140:S140"/>
    <mergeCell ref="T140:U140"/>
    <mergeCell ref="A141:B141"/>
    <mergeCell ref="C141:D141"/>
    <mergeCell ref="E141:F141"/>
    <mergeCell ref="G141:H141"/>
    <mergeCell ref="K141:L141"/>
    <mergeCell ref="N141:O141"/>
    <mergeCell ref="P141:Q141"/>
    <mergeCell ref="R141:S141"/>
    <mergeCell ref="T141:U141"/>
    <mergeCell ref="A142:B142"/>
    <mergeCell ref="C142:D142"/>
    <mergeCell ref="E142:F142"/>
    <mergeCell ref="G142:H142"/>
    <mergeCell ref="K142:L142"/>
    <mergeCell ref="N142:O142"/>
    <mergeCell ref="P142:Q142"/>
    <mergeCell ref="R142:S142"/>
    <mergeCell ref="T142:U142"/>
    <mergeCell ref="A143:B143"/>
    <mergeCell ref="C143:D143"/>
    <mergeCell ref="E143:F143"/>
    <mergeCell ref="G143:H143"/>
    <mergeCell ref="K143:L143"/>
    <mergeCell ref="N143:O143"/>
    <mergeCell ref="P143:Q143"/>
    <mergeCell ref="R143:S143"/>
    <mergeCell ref="T143:U143"/>
    <mergeCell ref="A144:B144"/>
    <mergeCell ref="C144:D144"/>
    <mergeCell ref="E144:F144"/>
    <mergeCell ref="G144:H144"/>
    <mergeCell ref="K144:L144"/>
    <mergeCell ref="N144:O144"/>
    <mergeCell ref="P144:Q144"/>
    <mergeCell ref="R144:S144"/>
    <mergeCell ref="T144:U144"/>
    <mergeCell ref="A145:B145"/>
    <mergeCell ref="C145:D145"/>
    <mergeCell ref="E145:F145"/>
    <mergeCell ref="G145:H145"/>
    <mergeCell ref="K145:L145"/>
    <mergeCell ref="N145:O145"/>
    <mergeCell ref="P145:Q145"/>
    <mergeCell ref="R145:S145"/>
    <mergeCell ref="T145:U145"/>
    <mergeCell ref="A146:B146"/>
    <mergeCell ref="C146:D146"/>
    <mergeCell ref="E146:F146"/>
    <mergeCell ref="G146:H146"/>
    <mergeCell ref="K146:L146"/>
    <mergeCell ref="N146:O146"/>
    <mergeCell ref="P146:Q146"/>
    <mergeCell ref="R146:S146"/>
    <mergeCell ref="T146:U146"/>
    <mergeCell ref="A147:B147"/>
    <mergeCell ref="C147:D147"/>
    <mergeCell ref="E147:F147"/>
    <mergeCell ref="G147:H147"/>
    <mergeCell ref="K147:L147"/>
    <mergeCell ref="N147:O147"/>
    <mergeCell ref="P147:Q147"/>
    <mergeCell ref="R147:S147"/>
    <mergeCell ref="T147:U147"/>
    <mergeCell ref="A148:B148"/>
    <mergeCell ref="C148:D148"/>
    <mergeCell ref="E148:F148"/>
    <mergeCell ref="G148:H148"/>
    <mergeCell ref="K148:L148"/>
    <mergeCell ref="N148:O148"/>
    <mergeCell ref="P148:Q148"/>
    <mergeCell ref="R148:S148"/>
    <mergeCell ref="T148:U148"/>
    <mergeCell ref="A149:B149"/>
    <mergeCell ref="C149:D149"/>
    <mergeCell ref="E149:F149"/>
    <mergeCell ref="G149:H149"/>
    <mergeCell ref="K149:L149"/>
    <mergeCell ref="N149:O149"/>
    <mergeCell ref="P149:Q149"/>
    <mergeCell ref="R149:S149"/>
    <mergeCell ref="T149:U149"/>
    <mergeCell ref="A150:B150"/>
    <mergeCell ref="C150:D150"/>
    <mergeCell ref="E150:F150"/>
    <mergeCell ref="G150:H150"/>
    <mergeCell ref="K150:L150"/>
    <mergeCell ref="N150:O150"/>
    <mergeCell ref="P150:Q150"/>
    <mergeCell ref="R150:S150"/>
    <mergeCell ref="T150:U150"/>
    <mergeCell ref="A151:B151"/>
    <mergeCell ref="C151:D151"/>
    <mergeCell ref="E151:F151"/>
    <mergeCell ref="G151:H151"/>
    <mergeCell ref="K151:L151"/>
    <mergeCell ref="N151:O151"/>
    <mergeCell ref="P151:Q151"/>
    <mergeCell ref="R151:S151"/>
    <mergeCell ref="T151:U151"/>
    <mergeCell ref="A152:B152"/>
    <mergeCell ref="C152:D152"/>
    <mergeCell ref="E152:F152"/>
    <mergeCell ref="G152:H152"/>
    <mergeCell ref="K152:L152"/>
    <mergeCell ref="N152:O152"/>
    <mergeCell ref="P152:Q152"/>
    <mergeCell ref="R152:S152"/>
    <mergeCell ref="T152:U152"/>
    <mergeCell ref="A153:B153"/>
    <mergeCell ref="C153:D153"/>
    <mergeCell ref="E153:F153"/>
    <mergeCell ref="G153:H153"/>
    <mergeCell ref="K153:L153"/>
    <mergeCell ref="N153:O153"/>
    <mergeCell ref="P153:Q153"/>
    <mergeCell ref="R153:S153"/>
    <mergeCell ref="T153:U153"/>
    <mergeCell ref="A154:B154"/>
    <mergeCell ref="C154:D154"/>
    <mergeCell ref="E154:F154"/>
    <mergeCell ref="G154:H154"/>
    <mergeCell ref="K154:L154"/>
    <mergeCell ref="N154:O154"/>
    <mergeCell ref="P154:Q154"/>
    <mergeCell ref="R154:S154"/>
    <mergeCell ref="T154:U154"/>
    <mergeCell ref="A155:B155"/>
    <mergeCell ref="C155:D155"/>
    <mergeCell ref="E155:F155"/>
    <mergeCell ref="G155:H155"/>
    <mergeCell ref="K155:L155"/>
    <mergeCell ref="N155:O155"/>
    <mergeCell ref="P155:Q155"/>
    <mergeCell ref="R155:S155"/>
    <mergeCell ref="T155:U155"/>
    <mergeCell ref="A156:B156"/>
    <mergeCell ref="C156:D156"/>
    <mergeCell ref="E156:F156"/>
    <mergeCell ref="G156:H156"/>
    <mergeCell ref="K156:L156"/>
    <mergeCell ref="N156:O156"/>
    <mergeCell ref="P156:Q156"/>
    <mergeCell ref="R156:S156"/>
    <mergeCell ref="T156:U156"/>
    <mergeCell ref="A157:B157"/>
    <mergeCell ref="C157:D157"/>
    <mergeCell ref="E157:F157"/>
    <mergeCell ref="G157:H157"/>
    <mergeCell ref="K157:L157"/>
    <mergeCell ref="N157:O157"/>
    <mergeCell ref="P157:Q157"/>
    <mergeCell ref="R157:S157"/>
    <mergeCell ref="T157:U157"/>
    <mergeCell ref="A158:B158"/>
    <mergeCell ref="C158:D158"/>
    <mergeCell ref="E158:F158"/>
    <mergeCell ref="G158:H158"/>
    <mergeCell ref="K158:L158"/>
    <mergeCell ref="N158:O158"/>
    <mergeCell ref="P158:Q158"/>
    <mergeCell ref="R158:S158"/>
    <mergeCell ref="T158:U158"/>
    <mergeCell ref="A159:B159"/>
    <mergeCell ref="C159:D159"/>
    <mergeCell ref="E159:F159"/>
    <mergeCell ref="G159:H159"/>
    <mergeCell ref="K159:L159"/>
    <mergeCell ref="N159:O159"/>
    <mergeCell ref="P159:Q159"/>
    <mergeCell ref="R159:S159"/>
    <mergeCell ref="T159:U159"/>
    <mergeCell ref="A160:B160"/>
    <mergeCell ref="C160:D160"/>
    <mergeCell ref="E160:F160"/>
    <mergeCell ref="G160:H160"/>
    <mergeCell ref="K160:L160"/>
    <mergeCell ref="N160:O160"/>
    <mergeCell ref="P160:Q160"/>
    <mergeCell ref="R160:S160"/>
    <mergeCell ref="T160:U160"/>
    <mergeCell ref="A162:B162"/>
    <mergeCell ref="C162:D162"/>
    <mergeCell ref="E162:F162"/>
    <mergeCell ref="G162:H162"/>
    <mergeCell ref="K162:L162"/>
    <mergeCell ref="N162:O162"/>
    <mergeCell ref="P162:Q162"/>
    <mergeCell ref="R162:S162"/>
    <mergeCell ref="T162:U162"/>
    <mergeCell ref="A163:B163"/>
    <mergeCell ref="C163:D163"/>
    <mergeCell ref="E163:F163"/>
    <mergeCell ref="G163:H163"/>
    <mergeCell ref="K163:L163"/>
    <mergeCell ref="N163:O163"/>
    <mergeCell ref="P163:Q163"/>
    <mergeCell ref="R163:S163"/>
    <mergeCell ref="T163:U163"/>
    <mergeCell ref="A164:B164"/>
    <mergeCell ref="C164:D164"/>
    <mergeCell ref="E164:F164"/>
    <mergeCell ref="G164:H164"/>
    <mergeCell ref="K164:L164"/>
    <mergeCell ref="N164:O164"/>
    <mergeCell ref="P164:Q164"/>
    <mergeCell ref="R164:S164"/>
    <mergeCell ref="T164:U164"/>
    <mergeCell ref="A165:B165"/>
    <mergeCell ref="C165:D165"/>
    <mergeCell ref="E165:F165"/>
    <mergeCell ref="G165:H165"/>
    <mergeCell ref="K165:L165"/>
    <mergeCell ref="N165:O165"/>
    <mergeCell ref="A166:B166"/>
    <mergeCell ref="C166:D166"/>
    <mergeCell ref="E166:F166"/>
    <mergeCell ref="G166:H166"/>
    <mergeCell ref="K166:L166"/>
    <mergeCell ref="N166:O166"/>
    <mergeCell ref="R167:S167"/>
    <mergeCell ref="T167:U167"/>
    <mergeCell ref="R165:S165"/>
    <mergeCell ref="T165:U165"/>
    <mergeCell ref="P166:Q166"/>
    <mergeCell ref="R166:S166"/>
    <mergeCell ref="P165:Q165"/>
    <mergeCell ref="K169:L169"/>
    <mergeCell ref="N169:O169"/>
    <mergeCell ref="T166:U166"/>
    <mergeCell ref="A167:B167"/>
    <mergeCell ref="C167:D167"/>
    <mergeCell ref="E167:F167"/>
    <mergeCell ref="G167:H167"/>
    <mergeCell ref="K167:L167"/>
    <mergeCell ref="N167:O167"/>
    <mergeCell ref="P167:Q167"/>
    <mergeCell ref="R169:S169"/>
    <mergeCell ref="T169:U169"/>
    <mergeCell ref="A170:B170"/>
    <mergeCell ref="C170:D170"/>
    <mergeCell ref="E170:F170"/>
    <mergeCell ref="G170:H170"/>
    <mergeCell ref="K170:L170"/>
    <mergeCell ref="N170:O170"/>
    <mergeCell ref="P170:Q170"/>
    <mergeCell ref="E169:F169"/>
    <mergeCell ref="R170:S170"/>
    <mergeCell ref="T170:U170"/>
    <mergeCell ref="A172:B172"/>
    <mergeCell ref="C172:D172"/>
    <mergeCell ref="E172:F172"/>
    <mergeCell ref="G172:H172"/>
    <mergeCell ref="K172:L172"/>
    <mergeCell ref="N172:O172"/>
    <mergeCell ref="P172:Q172"/>
    <mergeCell ref="R172:S172"/>
    <mergeCell ref="T172:U172"/>
    <mergeCell ref="A173:B173"/>
    <mergeCell ref="C173:D173"/>
    <mergeCell ref="E173:F173"/>
    <mergeCell ref="G173:H173"/>
    <mergeCell ref="K173:L173"/>
    <mergeCell ref="N173:O173"/>
    <mergeCell ref="P173:Q173"/>
    <mergeCell ref="R173:S173"/>
    <mergeCell ref="T173:U173"/>
    <mergeCell ref="A174:B174"/>
    <mergeCell ref="C174:D174"/>
    <mergeCell ref="E174:F174"/>
    <mergeCell ref="G174:H174"/>
    <mergeCell ref="K174:L174"/>
    <mergeCell ref="N174:O174"/>
    <mergeCell ref="P174:Q174"/>
    <mergeCell ref="R174:S174"/>
    <mergeCell ref="T174:U174"/>
    <mergeCell ref="A175:B175"/>
    <mergeCell ref="C175:D175"/>
    <mergeCell ref="E175:F175"/>
    <mergeCell ref="G175:H175"/>
    <mergeCell ref="K175:L175"/>
    <mergeCell ref="N175:O175"/>
    <mergeCell ref="P175:Q175"/>
    <mergeCell ref="R175:S175"/>
    <mergeCell ref="T175:U175"/>
    <mergeCell ref="A176:B176"/>
    <mergeCell ref="C176:D176"/>
    <mergeCell ref="E176:F176"/>
    <mergeCell ref="G176:H176"/>
    <mergeCell ref="K176:L176"/>
    <mergeCell ref="N176:O176"/>
    <mergeCell ref="P176:Q176"/>
    <mergeCell ref="R176:S176"/>
    <mergeCell ref="T176:U176"/>
    <mergeCell ref="A177:B177"/>
    <mergeCell ref="C177:D177"/>
    <mergeCell ref="E177:F177"/>
    <mergeCell ref="G177:H177"/>
    <mergeCell ref="K177:L177"/>
    <mergeCell ref="N177:O177"/>
    <mergeCell ref="P177:Q177"/>
    <mergeCell ref="R177:S177"/>
    <mergeCell ref="T177:U177"/>
    <mergeCell ref="A178:B178"/>
    <mergeCell ref="C178:D178"/>
    <mergeCell ref="E178:F178"/>
    <mergeCell ref="G178:H178"/>
    <mergeCell ref="K178:L178"/>
    <mergeCell ref="N178:O178"/>
    <mergeCell ref="P178:Q178"/>
    <mergeCell ref="R178:S178"/>
    <mergeCell ref="T178:U178"/>
    <mergeCell ref="A179:B179"/>
    <mergeCell ref="C179:D179"/>
    <mergeCell ref="E179:F179"/>
    <mergeCell ref="G179:H179"/>
    <mergeCell ref="K179:L179"/>
    <mergeCell ref="N179:O179"/>
    <mergeCell ref="P179:Q179"/>
    <mergeCell ref="R179:S179"/>
    <mergeCell ref="T179:U179"/>
    <mergeCell ref="A180:B180"/>
    <mergeCell ref="C180:D180"/>
    <mergeCell ref="E180:F180"/>
    <mergeCell ref="G180:H180"/>
    <mergeCell ref="K180:L180"/>
    <mergeCell ref="N180:O180"/>
    <mergeCell ref="P180:Q180"/>
    <mergeCell ref="R180:S180"/>
    <mergeCell ref="T180:U180"/>
    <mergeCell ref="A181:B181"/>
    <mergeCell ref="C181:D181"/>
    <mergeCell ref="E181:F181"/>
    <mergeCell ref="G181:H181"/>
    <mergeCell ref="K181:L181"/>
    <mergeCell ref="N181:O181"/>
    <mergeCell ref="P181:Q181"/>
    <mergeCell ref="R181:S181"/>
    <mergeCell ref="T181:U181"/>
    <mergeCell ref="A182:B182"/>
    <mergeCell ref="C182:D182"/>
    <mergeCell ref="E182:F182"/>
    <mergeCell ref="G182:H182"/>
    <mergeCell ref="K182:L182"/>
    <mergeCell ref="N182:O182"/>
    <mergeCell ref="P182:Q182"/>
    <mergeCell ref="R182:S182"/>
    <mergeCell ref="T182:U182"/>
    <mergeCell ref="A183:B183"/>
    <mergeCell ref="C183:D183"/>
    <mergeCell ref="E183:F183"/>
    <mergeCell ref="G183:H183"/>
    <mergeCell ref="K183:L183"/>
    <mergeCell ref="N183:O183"/>
    <mergeCell ref="P183:Q183"/>
    <mergeCell ref="R183:S183"/>
    <mergeCell ref="T183:U183"/>
    <mergeCell ref="A184:B184"/>
    <mergeCell ref="C184:D184"/>
    <mergeCell ref="E184:F184"/>
    <mergeCell ref="G184:H184"/>
    <mergeCell ref="K184:L184"/>
    <mergeCell ref="N184:O184"/>
    <mergeCell ref="P184:Q184"/>
    <mergeCell ref="R184:S184"/>
    <mergeCell ref="T184:U184"/>
    <mergeCell ref="A185:B185"/>
    <mergeCell ref="C185:D185"/>
    <mergeCell ref="E185:F185"/>
    <mergeCell ref="G185:H185"/>
    <mergeCell ref="K185:L185"/>
    <mergeCell ref="N185:O185"/>
    <mergeCell ref="P185:Q185"/>
    <mergeCell ref="R185:S185"/>
    <mergeCell ref="T185:U185"/>
    <mergeCell ref="A186:B186"/>
    <mergeCell ref="C186:D186"/>
    <mergeCell ref="E186:F186"/>
    <mergeCell ref="G186:H186"/>
    <mergeCell ref="K186:L186"/>
    <mergeCell ref="N186:O186"/>
    <mergeCell ref="P186:Q186"/>
    <mergeCell ref="R186:S186"/>
    <mergeCell ref="T186:U186"/>
    <mergeCell ref="A187:B187"/>
    <mergeCell ref="C187:D187"/>
    <mergeCell ref="E187:F187"/>
    <mergeCell ref="G187:H187"/>
    <mergeCell ref="K187:L187"/>
    <mergeCell ref="N187:O187"/>
    <mergeCell ref="P187:Q187"/>
    <mergeCell ref="R187:S187"/>
    <mergeCell ref="T187:U187"/>
    <mergeCell ref="A188:B188"/>
    <mergeCell ref="C188:D188"/>
    <mergeCell ref="E188:F188"/>
    <mergeCell ref="G188:H188"/>
    <mergeCell ref="K188:L188"/>
    <mergeCell ref="N188:O188"/>
    <mergeCell ref="P188:Q188"/>
    <mergeCell ref="R188:S188"/>
    <mergeCell ref="T188:U188"/>
    <mergeCell ref="A189:B189"/>
    <mergeCell ref="C189:D189"/>
    <mergeCell ref="E189:F189"/>
    <mergeCell ref="G189:H189"/>
    <mergeCell ref="K189:L189"/>
    <mergeCell ref="N189:O189"/>
    <mergeCell ref="P189:Q189"/>
    <mergeCell ref="R189:S189"/>
    <mergeCell ref="T189:U189"/>
    <mergeCell ref="A190:B190"/>
    <mergeCell ref="C190:D190"/>
    <mergeCell ref="E190:F190"/>
    <mergeCell ref="G190:H190"/>
    <mergeCell ref="K190:L190"/>
    <mergeCell ref="N190:O190"/>
    <mergeCell ref="P190:Q190"/>
    <mergeCell ref="R190:S190"/>
    <mergeCell ref="T190:U190"/>
    <mergeCell ref="A191:B191"/>
    <mergeCell ref="C191:D191"/>
    <mergeCell ref="E191:F191"/>
    <mergeCell ref="G191:H191"/>
    <mergeCell ref="K191:L191"/>
    <mergeCell ref="N191:O191"/>
    <mergeCell ref="P191:Q191"/>
    <mergeCell ref="R191:S191"/>
    <mergeCell ref="T191:U191"/>
    <mergeCell ref="A192:B192"/>
    <mergeCell ref="C192:D192"/>
    <mergeCell ref="E192:F192"/>
    <mergeCell ref="G192:H192"/>
    <mergeCell ref="K192:L192"/>
    <mergeCell ref="N192:O192"/>
    <mergeCell ref="P192:Q192"/>
    <mergeCell ref="R192:S192"/>
    <mergeCell ref="T192:U192"/>
    <mergeCell ref="A193:B193"/>
    <mergeCell ref="C193:D193"/>
    <mergeCell ref="E193:F193"/>
    <mergeCell ref="G193:H193"/>
    <mergeCell ref="K193:L193"/>
    <mergeCell ref="N193:O193"/>
    <mergeCell ref="P193:Q193"/>
    <mergeCell ref="R193:S193"/>
    <mergeCell ref="T193:U193"/>
    <mergeCell ref="A194:B194"/>
    <mergeCell ref="C194:D194"/>
    <mergeCell ref="E194:F194"/>
    <mergeCell ref="G194:H194"/>
    <mergeCell ref="K194:L194"/>
    <mergeCell ref="N194:O194"/>
    <mergeCell ref="P194:Q194"/>
    <mergeCell ref="R194:S194"/>
    <mergeCell ref="T194:U194"/>
    <mergeCell ref="A195:B195"/>
    <mergeCell ref="C195:D195"/>
    <mergeCell ref="E195:F195"/>
    <mergeCell ref="G195:H195"/>
    <mergeCell ref="K195:L195"/>
    <mergeCell ref="N195:O195"/>
    <mergeCell ref="P195:Q195"/>
    <mergeCell ref="R195:S195"/>
    <mergeCell ref="T195:U195"/>
    <mergeCell ref="A196:B196"/>
    <mergeCell ref="C196:D196"/>
    <mergeCell ref="E196:F196"/>
    <mergeCell ref="G196:H196"/>
    <mergeCell ref="K196:L196"/>
    <mergeCell ref="N196:O196"/>
    <mergeCell ref="P196:Q196"/>
    <mergeCell ref="R196:S196"/>
    <mergeCell ref="T196:U196"/>
    <mergeCell ref="A197:B197"/>
    <mergeCell ref="C197:D197"/>
    <mergeCell ref="E197:F197"/>
    <mergeCell ref="G197:H197"/>
    <mergeCell ref="K197:L197"/>
    <mergeCell ref="N197:O197"/>
    <mergeCell ref="P197:Q197"/>
    <mergeCell ref="R197:S197"/>
    <mergeCell ref="T197:U197"/>
    <mergeCell ref="A198:B198"/>
    <mergeCell ref="C198:D198"/>
    <mergeCell ref="E198:F198"/>
    <mergeCell ref="G198:H198"/>
    <mergeCell ref="K198:L198"/>
    <mergeCell ref="N198:O198"/>
    <mergeCell ref="P198:Q198"/>
    <mergeCell ref="R198:S198"/>
    <mergeCell ref="T198:U198"/>
    <mergeCell ref="A199:B199"/>
    <mergeCell ref="C199:D199"/>
    <mergeCell ref="E199:F199"/>
    <mergeCell ref="G199:H199"/>
    <mergeCell ref="K199:L199"/>
    <mergeCell ref="N199:O199"/>
    <mergeCell ref="P199:Q199"/>
    <mergeCell ref="R199:S199"/>
    <mergeCell ref="T199:U199"/>
    <mergeCell ref="A200:B200"/>
    <mergeCell ref="C200:D200"/>
    <mergeCell ref="E200:F200"/>
    <mergeCell ref="G200:H200"/>
    <mergeCell ref="K200:L200"/>
    <mergeCell ref="N200:O200"/>
    <mergeCell ref="P200:Q200"/>
    <mergeCell ref="R200:S200"/>
    <mergeCell ref="T200:U200"/>
    <mergeCell ref="A201:B201"/>
    <mergeCell ref="C201:D201"/>
    <mergeCell ref="E201:F201"/>
    <mergeCell ref="G201:H201"/>
    <mergeCell ref="K201:L201"/>
    <mergeCell ref="N201:O201"/>
    <mergeCell ref="P201:Q201"/>
    <mergeCell ref="R201:S201"/>
    <mergeCell ref="T201:U201"/>
    <mergeCell ref="A202:B202"/>
    <mergeCell ref="C202:D202"/>
    <mergeCell ref="E202:F202"/>
    <mergeCell ref="G202:H202"/>
    <mergeCell ref="K202:L202"/>
    <mergeCell ref="N202:O202"/>
    <mergeCell ref="P202:Q202"/>
    <mergeCell ref="R202:S202"/>
    <mergeCell ref="T202:U202"/>
    <mergeCell ref="A203:B203"/>
    <mergeCell ref="C203:D203"/>
    <mergeCell ref="E203:F203"/>
    <mergeCell ref="G203:H203"/>
    <mergeCell ref="K203:L203"/>
    <mergeCell ref="N203:O203"/>
    <mergeCell ref="P203:Q203"/>
    <mergeCell ref="R203:S203"/>
    <mergeCell ref="T203:U203"/>
    <mergeCell ref="A204:B204"/>
    <mergeCell ref="C204:D204"/>
    <mergeCell ref="E204:F204"/>
    <mergeCell ref="G204:H204"/>
    <mergeCell ref="K204:L204"/>
    <mergeCell ref="N204:O204"/>
    <mergeCell ref="P204:Q204"/>
    <mergeCell ref="R204:S204"/>
    <mergeCell ref="T204:U204"/>
    <mergeCell ref="A205:B205"/>
    <mergeCell ref="C205:D205"/>
    <mergeCell ref="E205:F205"/>
    <mergeCell ref="G205:H205"/>
    <mergeCell ref="K205:L205"/>
    <mergeCell ref="N205:O205"/>
    <mergeCell ref="P205:Q205"/>
    <mergeCell ref="R205:S205"/>
    <mergeCell ref="T205:U205"/>
    <mergeCell ref="A206:B206"/>
    <mergeCell ref="C206:D206"/>
    <mergeCell ref="E206:F206"/>
    <mergeCell ref="G206:H206"/>
    <mergeCell ref="K206:L206"/>
    <mergeCell ref="N206:O206"/>
    <mergeCell ref="P206:Q206"/>
    <mergeCell ref="R206:S206"/>
    <mergeCell ref="T206:U206"/>
    <mergeCell ref="A207:B207"/>
    <mergeCell ref="C207:D207"/>
    <mergeCell ref="E207:F207"/>
    <mergeCell ref="G207:H207"/>
    <mergeCell ref="K207:L207"/>
    <mergeCell ref="N207:O207"/>
    <mergeCell ref="P207:Q207"/>
    <mergeCell ref="A208:B208"/>
    <mergeCell ref="C208:D208"/>
    <mergeCell ref="E208:F208"/>
    <mergeCell ref="G208:H208"/>
    <mergeCell ref="K208:L208"/>
    <mergeCell ref="N208:O208"/>
    <mergeCell ref="T208:U208"/>
    <mergeCell ref="K171:L171"/>
    <mergeCell ref="N171:O171"/>
    <mergeCell ref="P171:Q171"/>
    <mergeCell ref="R171:S171"/>
    <mergeCell ref="T171:U171"/>
    <mergeCell ref="R207:S207"/>
    <mergeCell ref="T207:U207"/>
    <mergeCell ref="P208:Q208"/>
    <mergeCell ref="R208:S208"/>
    <mergeCell ref="N161:O161"/>
    <mergeCell ref="P161:Q161"/>
    <mergeCell ref="A171:B171"/>
    <mergeCell ref="C171:D171"/>
    <mergeCell ref="E171:F171"/>
    <mergeCell ref="G171:H171"/>
    <mergeCell ref="A169:B169"/>
    <mergeCell ref="C169:D169"/>
    <mergeCell ref="P169:Q169"/>
    <mergeCell ref="G169:H169"/>
    <mergeCell ref="C123:D123"/>
    <mergeCell ref="E123:F123"/>
    <mergeCell ref="G123:H123"/>
    <mergeCell ref="R161:S161"/>
    <mergeCell ref="T161:U161"/>
    <mergeCell ref="A161:B161"/>
    <mergeCell ref="C161:D161"/>
    <mergeCell ref="E161:F161"/>
    <mergeCell ref="G161:H161"/>
    <mergeCell ref="K161:L161"/>
    <mergeCell ref="T111:U111"/>
    <mergeCell ref="A111:B111"/>
    <mergeCell ref="C111:D111"/>
    <mergeCell ref="E111:F111"/>
    <mergeCell ref="G111:H111"/>
    <mergeCell ref="N123:O123"/>
    <mergeCell ref="P123:Q123"/>
    <mergeCell ref="R123:S123"/>
    <mergeCell ref="T123:U123"/>
    <mergeCell ref="A123:B123"/>
    <mergeCell ref="R97:S97"/>
    <mergeCell ref="P96:Q96"/>
    <mergeCell ref="K111:L111"/>
    <mergeCell ref="N111:O111"/>
    <mergeCell ref="P111:Q111"/>
    <mergeCell ref="R111:S111"/>
    <mergeCell ref="R110:S110"/>
    <mergeCell ref="P108:Q108"/>
    <mergeCell ref="R108:S108"/>
    <mergeCell ref="N107:O107"/>
    <mergeCell ref="A99:B99"/>
    <mergeCell ref="C99:D99"/>
    <mergeCell ref="E99:F99"/>
    <mergeCell ref="G99:H99"/>
    <mergeCell ref="N99:O99"/>
    <mergeCell ref="P99:Q99"/>
    <mergeCell ref="K99:L99"/>
    <mergeCell ref="R99:S99"/>
    <mergeCell ref="T99:U99"/>
    <mergeCell ref="A90:B90"/>
    <mergeCell ref="C90:D90"/>
    <mergeCell ref="E90:F90"/>
    <mergeCell ref="G90:H90"/>
    <mergeCell ref="K90:L90"/>
    <mergeCell ref="N90:O90"/>
    <mergeCell ref="P90:Q90"/>
    <mergeCell ref="R90:S90"/>
    <mergeCell ref="T90:U90"/>
    <mergeCell ref="K68:L68"/>
    <mergeCell ref="N68:O68"/>
    <mergeCell ref="P68:Q68"/>
    <mergeCell ref="R68:S68"/>
    <mergeCell ref="T68:U68"/>
    <mergeCell ref="T89:U89"/>
    <mergeCell ref="N89:O89"/>
    <mergeCell ref="P89:Q89"/>
    <mergeCell ref="R89:S89"/>
    <mergeCell ref="C40:D40"/>
    <mergeCell ref="E40:F40"/>
    <mergeCell ref="G40:H40"/>
    <mergeCell ref="P39:Q39"/>
    <mergeCell ref="A64:B64"/>
    <mergeCell ref="C64:D64"/>
    <mergeCell ref="K40:L40"/>
    <mergeCell ref="N40:O40"/>
    <mergeCell ref="P64:Q64"/>
    <mergeCell ref="G64:H64"/>
    <mergeCell ref="E33:F33"/>
    <mergeCell ref="G33:H33"/>
    <mergeCell ref="T34:U34"/>
    <mergeCell ref="A34:B34"/>
    <mergeCell ref="C34:D34"/>
    <mergeCell ref="E34:F34"/>
    <mergeCell ref="G34:H34"/>
    <mergeCell ref="R33:S33"/>
    <mergeCell ref="T33:U33"/>
    <mergeCell ref="N38:O38"/>
    <mergeCell ref="A26:B26"/>
    <mergeCell ref="C26:D26"/>
    <mergeCell ref="E26:F26"/>
    <mergeCell ref="G26:H26"/>
    <mergeCell ref="K26:L26"/>
    <mergeCell ref="N26:O26"/>
    <mergeCell ref="K34:L34"/>
    <mergeCell ref="N34:O34"/>
    <mergeCell ref="C33:D33"/>
    <mergeCell ref="A38:B38"/>
    <mergeCell ref="C38:D38"/>
    <mergeCell ref="E38:F38"/>
    <mergeCell ref="G38:H38"/>
    <mergeCell ref="K38:L38"/>
    <mergeCell ref="A68:B68"/>
    <mergeCell ref="C68:D68"/>
    <mergeCell ref="E68:F68"/>
    <mergeCell ref="G68:H68"/>
    <mergeCell ref="A40:B40"/>
    <mergeCell ref="R40:S40"/>
    <mergeCell ref="T40:U40"/>
    <mergeCell ref="P26:Q26"/>
    <mergeCell ref="R26:S26"/>
    <mergeCell ref="T26:U26"/>
    <mergeCell ref="R34:S34"/>
    <mergeCell ref="P34:Q34"/>
    <mergeCell ref="P33:Q33"/>
    <mergeCell ref="T39:U39"/>
    <mergeCell ref="T36:U36"/>
    <mergeCell ref="K123:L123"/>
    <mergeCell ref="P38:Q38"/>
    <mergeCell ref="R38:S38"/>
    <mergeCell ref="T38:U38"/>
    <mergeCell ref="N113:O113"/>
    <mergeCell ref="P113:Q113"/>
    <mergeCell ref="R113:S113"/>
    <mergeCell ref="T113:U113"/>
    <mergeCell ref="P109:Q109"/>
    <mergeCell ref="P40:Q40"/>
    <mergeCell ref="A109:B109"/>
    <mergeCell ref="N109:O109"/>
    <mergeCell ref="A113:B113"/>
    <mergeCell ref="C113:D113"/>
    <mergeCell ref="E113:F113"/>
    <mergeCell ref="G113:H113"/>
    <mergeCell ref="K113:L113"/>
    <mergeCell ref="R109:S109"/>
    <mergeCell ref="T109:U109"/>
    <mergeCell ref="K109:L109"/>
    <mergeCell ref="G109:H109"/>
    <mergeCell ref="E109:F109"/>
    <mergeCell ref="C109:D109"/>
  </mergeCells>
  <printOptions/>
  <pageMargins left="0.75" right="0.75" top="1" bottom="1" header="0.5" footer="0.5"/>
  <pageSetup horizontalDpi="600" verticalDpi="600" orientation="landscape" paperSize="17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I298"/>
  <sheetViews>
    <sheetView tabSelected="1" zoomScale="70" zoomScaleNormal="70" zoomScalePageLayoutView="0" workbookViewId="0" topLeftCell="B1">
      <pane ySplit="18" topLeftCell="A151" activePane="bottomLeft" state="frozen"/>
      <selection pane="topLeft" activeCell="G122" sqref="G122:H122"/>
      <selection pane="bottomLeft" activeCell="P173" sqref="P173:Q173"/>
    </sheetView>
  </sheetViews>
  <sheetFormatPr defaultColWidth="9.140625" defaultRowHeight="12.75"/>
  <cols>
    <col min="1" max="2" width="5.28125" style="0" customWidth="1"/>
    <col min="3" max="4" width="4.28125" style="0" customWidth="1"/>
    <col min="5" max="6" width="5.28125" style="0" customWidth="1"/>
    <col min="7" max="8" width="4.28125" style="0" customWidth="1"/>
    <col min="9" max="9" width="8.7109375" style="0" customWidth="1"/>
    <col min="10" max="10" width="13.7109375" style="0" customWidth="1"/>
    <col min="11" max="12" width="4.28125" style="0" customWidth="1"/>
    <col min="13" max="13" width="8.7109375" style="0" customWidth="1"/>
    <col min="14" max="15" width="4.28125" style="0" customWidth="1"/>
    <col min="16" max="17" width="5.28125" style="0" customWidth="1"/>
    <col min="18" max="19" width="4.28125" style="0" customWidth="1"/>
    <col min="20" max="21" width="5.28125" style="0" customWidth="1"/>
    <col min="22" max="22" width="11.7109375" style="0" customWidth="1"/>
    <col min="26" max="26" width="19.7109375" style="0" customWidth="1"/>
    <col min="30" max="30" width="16.421875" style="46" bestFit="1" customWidth="1"/>
  </cols>
  <sheetData>
    <row r="1" spans="1:22" ht="12.75" customHeight="1">
      <c r="A1" s="254" t="s">
        <v>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305"/>
    </row>
    <row r="2" spans="1:22" ht="12.75" customHeight="1">
      <c r="A2" s="257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306"/>
    </row>
    <row r="3" spans="1:29" ht="12.75" customHeight="1" thickBot="1">
      <c r="A3" s="257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306"/>
      <c r="Z3" s="19"/>
      <c r="AA3" s="14"/>
      <c r="AB3" s="15" t="s">
        <v>17</v>
      </c>
      <c r="AC3" s="16"/>
    </row>
    <row r="4" spans="1:29" ht="12.75" customHeight="1">
      <c r="A4" s="307"/>
      <c r="B4" s="308"/>
      <c r="C4" s="310"/>
      <c r="D4" s="311"/>
      <c r="E4" s="312"/>
      <c r="F4" s="313"/>
      <c r="G4" s="313"/>
      <c r="H4" s="313"/>
      <c r="I4" s="313"/>
      <c r="J4" s="313"/>
      <c r="K4" s="312"/>
      <c r="L4" s="313"/>
      <c r="M4" s="313"/>
      <c r="N4" s="313"/>
      <c r="O4" s="313"/>
      <c r="P4" s="313"/>
      <c r="Q4" s="313"/>
      <c r="R4" s="313"/>
      <c r="S4" s="313"/>
      <c r="T4" s="315"/>
      <c r="U4" s="262"/>
      <c r="V4" s="316"/>
      <c r="Z4" s="13"/>
      <c r="AA4" s="17"/>
      <c r="AB4" s="15"/>
      <c r="AC4" s="15"/>
    </row>
    <row r="5" spans="1:29" ht="12.75" customHeight="1" thickBot="1">
      <c r="A5" s="309"/>
      <c r="B5" s="308"/>
      <c r="C5" s="310"/>
      <c r="D5" s="311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5"/>
      <c r="U5" s="262"/>
      <c r="V5" s="316"/>
      <c r="Z5" s="20"/>
      <c r="AA5" s="17"/>
      <c r="AB5" s="15" t="s">
        <v>18</v>
      </c>
      <c r="AC5" s="15"/>
    </row>
    <row r="6" spans="1:29" ht="12.75" customHeight="1" thickBot="1">
      <c r="A6" s="299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1"/>
      <c r="Z6" s="13"/>
      <c r="AA6" s="17"/>
      <c r="AB6" s="15"/>
      <c r="AC6" s="15"/>
    </row>
    <row r="7" spans="1:29" ht="12.75" customHeight="1">
      <c r="A7" s="302" t="s">
        <v>2</v>
      </c>
      <c r="B7" s="303"/>
      <c r="C7" s="303"/>
      <c r="D7" s="303"/>
      <c r="E7" s="303"/>
      <c r="F7" s="303"/>
      <c r="G7" s="303"/>
      <c r="H7" s="303"/>
      <c r="I7" s="298"/>
      <c r="J7" s="317" t="s">
        <v>3</v>
      </c>
      <c r="K7" s="318"/>
      <c r="L7" s="319"/>
      <c r="M7" s="297" t="s">
        <v>5</v>
      </c>
      <c r="N7" s="303"/>
      <c r="O7" s="303"/>
      <c r="P7" s="303"/>
      <c r="Q7" s="303"/>
      <c r="R7" s="303"/>
      <c r="S7" s="303"/>
      <c r="T7" s="303"/>
      <c r="U7" s="298"/>
      <c r="V7" s="320" t="s">
        <v>0</v>
      </c>
      <c r="Z7" s="21"/>
      <c r="AA7" s="17"/>
      <c r="AB7" s="15" t="s">
        <v>19</v>
      </c>
      <c r="AC7" s="15"/>
    </row>
    <row r="8" spans="1:29" ht="12.75" customHeight="1" thickBot="1">
      <c r="A8" s="304"/>
      <c r="B8" s="235"/>
      <c r="C8" s="235"/>
      <c r="D8" s="235"/>
      <c r="E8" s="235"/>
      <c r="F8" s="235"/>
      <c r="G8" s="235"/>
      <c r="H8" s="235"/>
      <c r="I8" s="236"/>
      <c r="J8" s="234" t="s">
        <v>4</v>
      </c>
      <c r="K8" s="235"/>
      <c r="L8" s="236"/>
      <c r="M8" s="237"/>
      <c r="N8" s="238"/>
      <c r="O8" s="238"/>
      <c r="P8" s="238"/>
      <c r="Q8" s="238"/>
      <c r="R8" s="238"/>
      <c r="S8" s="238"/>
      <c r="T8" s="238"/>
      <c r="U8" s="239"/>
      <c r="V8" s="321"/>
      <c r="Z8" s="13"/>
      <c r="AA8" s="17"/>
      <c r="AB8" s="15"/>
      <c r="AC8" s="15"/>
    </row>
    <row r="9" spans="1:29" ht="12.75" customHeight="1">
      <c r="A9" s="323" t="s">
        <v>6</v>
      </c>
      <c r="B9" s="216" t="s">
        <v>7</v>
      </c>
      <c r="C9" s="323" t="s">
        <v>8</v>
      </c>
      <c r="D9" s="216" t="s">
        <v>9</v>
      </c>
      <c r="E9" s="323" t="s">
        <v>7</v>
      </c>
      <c r="F9" s="216" t="s">
        <v>10</v>
      </c>
      <c r="G9" s="323" t="s">
        <v>11</v>
      </c>
      <c r="H9" s="216" t="s">
        <v>12</v>
      </c>
      <c r="I9" s="219" t="s">
        <v>13</v>
      </c>
      <c r="J9" s="219" t="s">
        <v>14</v>
      </c>
      <c r="K9" s="222" t="s">
        <v>15</v>
      </c>
      <c r="L9" s="216" t="s">
        <v>16</v>
      </c>
      <c r="M9" s="219" t="s">
        <v>13</v>
      </c>
      <c r="N9" s="225" t="s">
        <v>11</v>
      </c>
      <c r="O9" s="216" t="s">
        <v>12</v>
      </c>
      <c r="P9" s="225" t="s">
        <v>7</v>
      </c>
      <c r="Q9" s="216" t="s">
        <v>10</v>
      </c>
      <c r="R9" s="225" t="s">
        <v>8</v>
      </c>
      <c r="S9" s="216" t="s">
        <v>9</v>
      </c>
      <c r="T9" s="225" t="s">
        <v>6</v>
      </c>
      <c r="U9" s="216" t="s">
        <v>7</v>
      </c>
      <c r="V9" s="321"/>
      <c r="Z9" s="55"/>
      <c r="AA9" s="17"/>
      <c r="AB9" s="15" t="s">
        <v>20</v>
      </c>
      <c r="AC9" s="15"/>
    </row>
    <row r="10" spans="1:22" ht="12.75" customHeight="1">
      <c r="A10" s="324"/>
      <c r="B10" s="217"/>
      <c r="C10" s="324"/>
      <c r="D10" s="217"/>
      <c r="E10" s="324"/>
      <c r="F10" s="217"/>
      <c r="G10" s="324"/>
      <c r="H10" s="217"/>
      <c r="I10" s="220"/>
      <c r="J10" s="220"/>
      <c r="K10" s="223"/>
      <c r="L10" s="217"/>
      <c r="M10" s="220"/>
      <c r="N10" s="226"/>
      <c r="O10" s="217"/>
      <c r="P10" s="226"/>
      <c r="Q10" s="217"/>
      <c r="R10" s="226"/>
      <c r="S10" s="217"/>
      <c r="T10" s="226"/>
      <c r="U10" s="217"/>
      <c r="V10" s="321"/>
    </row>
    <row r="11" spans="1:22" ht="12.75" customHeight="1">
      <c r="A11" s="324"/>
      <c r="B11" s="217"/>
      <c r="C11" s="324"/>
      <c r="D11" s="217"/>
      <c r="E11" s="324"/>
      <c r="F11" s="217"/>
      <c r="G11" s="324"/>
      <c r="H11" s="217"/>
      <c r="I11" s="220"/>
      <c r="J11" s="220"/>
      <c r="K11" s="223"/>
      <c r="L11" s="217"/>
      <c r="M11" s="220"/>
      <c r="N11" s="226"/>
      <c r="O11" s="217"/>
      <c r="P11" s="226"/>
      <c r="Q11" s="217"/>
      <c r="R11" s="226"/>
      <c r="S11" s="217"/>
      <c r="T11" s="226"/>
      <c r="U11" s="217"/>
      <c r="V11" s="321"/>
    </row>
    <row r="12" spans="1:22" ht="12.75" customHeight="1">
      <c r="A12" s="324"/>
      <c r="B12" s="217"/>
      <c r="C12" s="324"/>
      <c r="D12" s="217"/>
      <c r="E12" s="324"/>
      <c r="F12" s="217"/>
      <c r="G12" s="324"/>
      <c r="H12" s="217"/>
      <c r="I12" s="220"/>
      <c r="J12" s="220"/>
      <c r="K12" s="223"/>
      <c r="L12" s="217"/>
      <c r="M12" s="220"/>
      <c r="N12" s="226"/>
      <c r="O12" s="217"/>
      <c r="P12" s="226"/>
      <c r="Q12" s="217"/>
      <c r="R12" s="226"/>
      <c r="S12" s="217"/>
      <c r="T12" s="226"/>
      <c r="U12" s="217"/>
      <c r="V12" s="321"/>
    </row>
    <row r="13" spans="1:22" ht="12.75" customHeight="1">
      <c r="A13" s="324"/>
      <c r="B13" s="217"/>
      <c r="C13" s="324"/>
      <c r="D13" s="217"/>
      <c r="E13" s="324"/>
      <c r="F13" s="217"/>
      <c r="G13" s="324"/>
      <c r="H13" s="217"/>
      <c r="I13" s="220"/>
      <c r="J13" s="220"/>
      <c r="K13" s="223"/>
      <c r="L13" s="217"/>
      <c r="M13" s="220"/>
      <c r="N13" s="226"/>
      <c r="O13" s="217"/>
      <c r="P13" s="226"/>
      <c r="Q13" s="217"/>
      <c r="R13" s="226"/>
      <c r="S13" s="217"/>
      <c r="T13" s="226"/>
      <c r="U13" s="217"/>
      <c r="V13" s="321"/>
    </row>
    <row r="14" spans="1:22" ht="12.75" customHeight="1">
      <c r="A14" s="324"/>
      <c r="B14" s="217"/>
      <c r="C14" s="324"/>
      <c r="D14" s="217"/>
      <c r="E14" s="324"/>
      <c r="F14" s="217"/>
      <c r="G14" s="324"/>
      <c r="H14" s="217"/>
      <c r="I14" s="220"/>
      <c r="J14" s="220"/>
      <c r="K14" s="223"/>
      <c r="L14" s="217"/>
      <c r="M14" s="220"/>
      <c r="N14" s="226"/>
      <c r="O14" s="217"/>
      <c r="P14" s="226"/>
      <c r="Q14" s="217"/>
      <c r="R14" s="226"/>
      <c r="S14" s="217"/>
      <c r="T14" s="226"/>
      <c r="U14" s="217"/>
      <c r="V14" s="321"/>
    </row>
    <row r="15" spans="1:22" ht="12.75" customHeight="1">
      <c r="A15" s="324"/>
      <c r="B15" s="217"/>
      <c r="C15" s="324"/>
      <c r="D15" s="217"/>
      <c r="E15" s="324"/>
      <c r="F15" s="217"/>
      <c r="G15" s="324"/>
      <c r="H15" s="217"/>
      <c r="I15" s="220"/>
      <c r="J15" s="220"/>
      <c r="K15" s="223"/>
      <c r="L15" s="217"/>
      <c r="M15" s="220"/>
      <c r="N15" s="226"/>
      <c r="O15" s="217"/>
      <c r="P15" s="226"/>
      <c r="Q15" s="217"/>
      <c r="R15" s="226"/>
      <c r="S15" s="217"/>
      <c r="T15" s="226"/>
      <c r="U15" s="217"/>
      <c r="V15" s="321"/>
    </row>
    <row r="16" spans="1:22" ht="12.75" customHeight="1">
      <c r="A16" s="324"/>
      <c r="B16" s="217"/>
      <c r="C16" s="324"/>
      <c r="D16" s="217"/>
      <c r="E16" s="324"/>
      <c r="F16" s="217"/>
      <c r="G16" s="324"/>
      <c r="H16" s="217"/>
      <c r="I16" s="220"/>
      <c r="J16" s="220"/>
      <c r="K16" s="223"/>
      <c r="L16" s="217"/>
      <c r="M16" s="220"/>
      <c r="N16" s="226"/>
      <c r="O16" s="217"/>
      <c r="P16" s="226"/>
      <c r="Q16" s="217"/>
      <c r="R16" s="226"/>
      <c r="S16" s="217"/>
      <c r="T16" s="226"/>
      <c r="U16" s="217"/>
      <c r="V16" s="321"/>
    </row>
    <row r="17" spans="1:22" ht="12.75" customHeight="1">
      <c r="A17" s="324"/>
      <c r="B17" s="217"/>
      <c r="C17" s="324"/>
      <c r="D17" s="217"/>
      <c r="E17" s="324"/>
      <c r="F17" s="217"/>
      <c r="G17" s="324"/>
      <c r="H17" s="217"/>
      <c r="I17" s="220"/>
      <c r="J17" s="220"/>
      <c r="K17" s="223"/>
      <c r="L17" s="217"/>
      <c r="M17" s="220"/>
      <c r="N17" s="226"/>
      <c r="O17" s="217"/>
      <c r="P17" s="226"/>
      <c r="Q17" s="217"/>
      <c r="R17" s="226"/>
      <c r="S17" s="217"/>
      <c r="T17" s="226"/>
      <c r="U17" s="217"/>
      <c r="V17" s="321"/>
    </row>
    <row r="18" spans="1:22" ht="12.75" customHeight="1" thickBot="1">
      <c r="A18" s="325"/>
      <c r="B18" s="218"/>
      <c r="C18" s="325"/>
      <c r="D18" s="218"/>
      <c r="E18" s="325"/>
      <c r="F18" s="218"/>
      <c r="G18" s="325"/>
      <c r="H18" s="218"/>
      <c r="I18" s="221"/>
      <c r="J18" s="221"/>
      <c r="K18" s="224"/>
      <c r="L18" s="218"/>
      <c r="M18" s="221"/>
      <c r="N18" s="227"/>
      <c r="O18" s="218"/>
      <c r="P18" s="227"/>
      <c r="Q18" s="218"/>
      <c r="R18" s="227"/>
      <c r="S18" s="218"/>
      <c r="T18" s="227"/>
      <c r="U18" s="218"/>
      <c r="V18" s="322"/>
    </row>
    <row r="19" spans="1:22" ht="12.75" customHeight="1">
      <c r="A19" s="326"/>
      <c r="B19" s="327"/>
      <c r="C19" s="328"/>
      <c r="D19" s="327"/>
      <c r="E19" s="328"/>
      <c r="F19" s="327"/>
      <c r="G19" s="328"/>
      <c r="H19" s="327"/>
      <c r="I19" s="36"/>
      <c r="J19" s="37"/>
      <c r="K19" s="328"/>
      <c r="L19" s="327"/>
      <c r="M19" s="36"/>
      <c r="N19" s="328"/>
      <c r="O19" s="327"/>
      <c r="P19" s="328"/>
      <c r="Q19" s="327"/>
      <c r="R19" s="328"/>
      <c r="S19" s="327"/>
      <c r="T19" s="328"/>
      <c r="U19" s="327"/>
      <c r="V19" s="36"/>
    </row>
    <row r="20" spans="1:32" s="7" customFormat="1" ht="12.75" customHeight="1">
      <c r="A20" s="331"/>
      <c r="B20" s="207"/>
      <c r="C20" s="332"/>
      <c r="D20" s="207"/>
      <c r="E20" s="333"/>
      <c r="F20" s="211"/>
      <c r="G20" s="210"/>
      <c r="H20" s="211"/>
      <c r="I20" s="41"/>
      <c r="J20" s="44"/>
      <c r="K20" s="334"/>
      <c r="L20" s="335"/>
      <c r="M20" s="40"/>
      <c r="N20" s="206"/>
      <c r="O20" s="207"/>
      <c r="P20" s="206"/>
      <c r="Q20" s="207"/>
      <c r="R20" s="206"/>
      <c r="S20" s="207"/>
      <c r="T20" s="206"/>
      <c r="U20" s="207"/>
      <c r="V20" s="40"/>
      <c r="Y20" s="43"/>
      <c r="Z20" s="28">
        <v>78493.45</v>
      </c>
      <c r="AA20" s="25" t="s">
        <v>21</v>
      </c>
      <c r="AB20" s="29"/>
      <c r="AC20" s="24"/>
      <c r="AD20" s="47"/>
      <c r="AE20" s="25"/>
      <c r="AF20" s="24"/>
    </row>
    <row r="21" spans="1:32" s="7" customFormat="1" ht="12.75" customHeight="1">
      <c r="A21" s="331"/>
      <c r="B21" s="207"/>
      <c r="C21" s="332"/>
      <c r="D21" s="207"/>
      <c r="E21" s="333"/>
      <c r="F21" s="211"/>
      <c r="G21" s="333"/>
      <c r="H21" s="211"/>
      <c r="I21" s="42"/>
      <c r="J21" s="181">
        <v>78493.4522</v>
      </c>
      <c r="K21" s="339">
        <f>Z21</f>
        <v>805.55</v>
      </c>
      <c r="L21" s="340"/>
      <c r="M21" s="39">
        <v>16</v>
      </c>
      <c r="N21" s="338">
        <f>0.016+((0.059-0.016)/($J$30-$J$21))*($J21-$J$21)</f>
        <v>0.016</v>
      </c>
      <c r="O21" s="200"/>
      <c r="P21" s="197">
        <f>N21*M21</f>
        <v>0.256</v>
      </c>
      <c r="Q21" s="198"/>
      <c r="R21" s="366" t="s">
        <v>60</v>
      </c>
      <c r="S21" s="343"/>
      <c r="T21" s="344">
        <f>P21+K21</f>
        <v>805.8059999999999</v>
      </c>
      <c r="U21" s="345"/>
      <c r="V21" s="56" t="s">
        <v>37</v>
      </c>
      <c r="W21" s="76"/>
      <c r="Y21" s="43"/>
      <c r="Z21" s="188">
        <v>805.55</v>
      </c>
      <c r="AA21" s="25" t="s">
        <v>23</v>
      </c>
      <c r="AB21" s="29"/>
      <c r="AC21" s="24"/>
      <c r="AD21" s="48"/>
      <c r="AE21" s="24"/>
      <c r="AF21" s="24"/>
    </row>
    <row r="22" spans="1:32" s="7" customFormat="1" ht="12.75" customHeight="1">
      <c r="A22" s="331"/>
      <c r="B22" s="207"/>
      <c r="C22" s="332"/>
      <c r="D22" s="207"/>
      <c r="E22" s="333"/>
      <c r="F22" s="211"/>
      <c r="G22" s="333"/>
      <c r="H22" s="211"/>
      <c r="I22" s="42"/>
      <c r="J22" s="189">
        <v>78500</v>
      </c>
      <c r="K22" s="339">
        <f>$Z$21+($AD$28*($J22-$Z$20))</f>
        <v>805.4700899999999</v>
      </c>
      <c r="L22" s="340"/>
      <c r="M22" s="39">
        <v>16</v>
      </c>
      <c r="N22" s="338">
        <f aca="true" t="shared" si="0" ref="N22:N30">0.016+((0.059-0.016)/($J$30-$J$21))*($J22-$J$21)</f>
        <v>0.01740777700000006</v>
      </c>
      <c r="O22" s="200"/>
      <c r="P22" s="197">
        <f aca="true" t="shared" si="1" ref="P22:P27">N22*M22</f>
        <v>0.278524432000001</v>
      </c>
      <c r="Q22" s="198"/>
      <c r="R22" s="366" t="s">
        <v>60</v>
      </c>
      <c r="S22" s="343"/>
      <c r="T22" s="344">
        <f aca="true" t="shared" si="2" ref="T22:T27">P22+K22</f>
        <v>805.748614432</v>
      </c>
      <c r="U22" s="345"/>
      <c r="V22" s="40"/>
      <c r="W22" s="76"/>
      <c r="Y22" s="43"/>
      <c r="Z22" s="31"/>
      <c r="AA22" s="25"/>
      <c r="AB22" s="29"/>
      <c r="AC22" s="30"/>
      <c r="AD22" s="47"/>
      <c r="AE22" s="25"/>
      <c r="AF22" s="24"/>
    </row>
    <row r="23" spans="1:32" s="7" customFormat="1" ht="12.75" customHeight="1">
      <c r="A23" s="331"/>
      <c r="B23" s="207"/>
      <c r="C23" s="332"/>
      <c r="D23" s="207"/>
      <c r="E23" s="333"/>
      <c r="F23" s="211"/>
      <c r="G23" s="333"/>
      <c r="H23" s="211"/>
      <c r="I23" s="42"/>
      <c r="J23" s="34">
        <f>J22+25</f>
        <v>78525</v>
      </c>
      <c r="K23" s="339">
        <f>$Z$28+(0.5*(($AD$29-$AD$28)/$AD$27)*($J23-$Z$27)^2)+($AD$28*($J23-$Z$27))</f>
        <v>805.1734656250001</v>
      </c>
      <c r="L23" s="340"/>
      <c r="M23" s="39">
        <v>16</v>
      </c>
      <c r="N23" s="338">
        <f t="shared" si="0"/>
        <v>0.02278277700000006</v>
      </c>
      <c r="O23" s="200"/>
      <c r="P23" s="197">
        <f t="shared" si="1"/>
        <v>0.36452443200000095</v>
      </c>
      <c r="Q23" s="198"/>
      <c r="R23" s="366" t="s">
        <v>60</v>
      </c>
      <c r="S23" s="343"/>
      <c r="T23" s="344">
        <f t="shared" si="2"/>
        <v>805.5379900570001</v>
      </c>
      <c r="U23" s="345"/>
      <c r="V23" s="40"/>
      <c r="W23" s="76"/>
      <c r="Y23" s="43"/>
      <c r="Z23" s="31"/>
      <c r="AA23" s="25"/>
      <c r="AB23" s="29"/>
      <c r="AC23" s="24"/>
      <c r="AD23" s="48"/>
      <c r="AE23" s="24"/>
      <c r="AF23" s="23"/>
    </row>
    <row r="24" spans="1:32" s="7" customFormat="1" ht="12.75" customHeight="1">
      <c r="A24" s="331"/>
      <c r="B24" s="207"/>
      <c r="C24" s="332"/>
      <c r="D24" s="207"/>
      <c r="E24" s="333"/>
      <c r="F24" s="211"/>
      <c r="G24" s="341"/>
      <c r="H24" s="292"/>
      <c r="I24" s="42"/>
      <c r="J24" s="34">
        <f>J23+25</f>
        <v>78550</v>
      </c>
      <c r="K24" s="339">
        <f aca="true" t="shared" si="3" ref="K24:K31">$Z$28+(0.5*(($AD$29-$AD$28)/$AD$27)*($J24-$Z$27)^2)+($AD$28*($J24-$Z$27))</f>
        <v>804.8935625</v>
      </c>
      <c r="L24" s="340"/>
      <c r="M24" s="39">
        <v>16</v>
      </c>
      <c r="N24" s="338">
        <f t="shared" si="0"/>
        <v>0.02815777700000006</v>
      </c>
      <c r="O24" s="200"/>
      <c r="P24" s="197">
        <f t="shared" si="1"/>
        <v>0.450524432000001</v>
      </c>
      <c r="Q24" s="198"/>
      <c r="R24" s="366" t="s">
        <v>60</v>
      </c>
      <c r="S24" s="343"/>
      <c r="T24" s="344">
        <f t="shared" si="2"/>
        <v>805.344086932</v>
      </c>
      <c r="U24" s="345"/>
      <c r="V24" s="40"/>
      <c r="W24" s="76"/>
      <c r="Y24" s="43"/>
      <c r="Z24" s="17"/>
      <c r="AA24" s="17"/>
      <c r="AB24" s="17"/>
      <c r="AC24" s="18"/>
      <c r="AD24" s="49"/>
      <c r="AE24" s="18"/>
      <c r="AF24" s="23"/>
    </row>
    <row r="25" spans="1:32" s="7" customFormat="1" ht="12.75" customHeight="1">
      <c r="A25" s="331"/>
      <c r="B25" s="207"/>
      <c r="C25" s="332"/>
      <c r="D25" s="207"/>
      <c r="E25" s="333"/>
      <c r="F25" s="211"/>
      <c r="G25" s="341"/>
      <c r="H25" s="292"/>
      <c r="I25" s="42"/>
      <c r="J25" s="34">
        <f aca="true" t="shared" si="4" ref="J25:J96">J24+25</f>
        <v>78575</v>
      </c>
      <c r="K25" s="339">
        <f t="shared" si="3"/>
        <v>804.630390625</v>
      </c>
      <c r="L25" s="340"/>
      <c r="M25" s="39">
        <v>16</v>
      </c>
      <c r="N25" s="338">
        <f t="shared" si="0"/>
        <v>0.033532777000000055</v>
      </c>
      <c r="O25" s="200"/>
      <c r="P25" s="197">
        <f t="shared" si="1"/>
        <v>0.5365244320000009</v>
      </c>
      <c r="Q25" s="198"/>
      <c r="R25" s="366" t="s">
        <v>60</v>
      </c>
      <c r="S25" s="343"/>
      <c r="T25" s="344">
        <f t="shared" si="2"/>
        <v>805.166915057</v>
      </c>
      <c r="U25" s="345"/>
      <c r="V25" s="40"/>
      <c r="W25" s="76"/>
      <c r="Y25" s="43"/>
      <c r="Z25" s="27" t="s">
        <v>111</v>
      </c>
      <c r="AA25" s="17"/>
      <c r="AB25" s="17"/>
      <c r="AC25" s="18"/>
      <c r="AD25" s="49"/>
      <c r="AE25" s="18"/>
      <c r="AF25" s="23"/>
    </row>
    <row r="26" spans="1:31" s="7" customFormat="1" ht="12.75" customHeight="1">
      <c r="A26" s="331"/>
      <c r="B26" s="207"/>
      <c r="C26" s="332"/>
      <c r="D26" s="207"/>
      <c r="E26" s="333"/>
      <c r="F26" s="211"/>
      <c r="G26" s="341"/>
      <c r="H26" s="292"/>
      <c r="I26" s="42"/>
      <c r="J26" s="34">
        <f t="shared" si="4"/>
        <v>78600</v>
      </c>
      <c r="K26" s="339">
        <f t="shared" si="3"/>
        <v>804.38395</v>
      </c>
      <c r="L26" s="340"/>
      <c r="M26" s="39">
        <v>16</v>
      </c>
      <c r="N26" s="338">
        <f t="shared" si="0"/>
        <v>0.03890777700000006</v>
      </c>
      <c r="O26" s="200"/>
      <c r="P26" s="197">
        <f t="shared" si="1"/>
        <v>0.622524432000001</v>
      </c>
      <c r="Q26" s="198"/>
      <c r="R26" s="366" t="s">
        <v>60</v>
      </c>
      <c r="S26" s="343"/>
      <c r="T26" s="344">
        <f t="shared" si="2"/>
        <v>805.006474432</v>
      </c>
      <c r="U26" s="345"/>
      <c r="V26" s="40"/>
      <c r="W26" s="76"/>
      <c r="Y26" s="43"/>
      <c r="Z26" s="60"/>
      <c r="AA26" s="17"/>
      <c r="AB26" s="17"/>
      <c r="AC26" s="18"/>
      <c r="AD26" s="49"/>
      <c r="AE26" s="18"/>
    </row>
    <row r="27" spans="1:31" s="7" customFormat="1" ht="12.75" customHeight="1">
      <c r="A27" s="331"/>
      <c r="B27" s="207"/>
      <c r="C27" s="332"/>
      <c r="D27" s="207"/>
      <c r="E27" s="333"/>
      <c r="F27" s="211"/>
      <c r="G27" s="341"/>
      <c r="H27" s="292"/>
      <c r="I27" s="42"/>
      <c r="J27" s="34">
        <f t="shared" si="4"/>
        <v>78625</v>
      </c>
      <c r="K27" s="339">
        <f t="shared" si="3"/>
        <v>804.154240625</v>
      </c>
      <c r="L27" s="340"/>
      <c r="M27" s="39">
        <v>16</v>
      </c>
      <c r="N27" s="338">
        <f t="shared" si="0"/>
        <v>0.044282777000000065</v>
      </c>
      <c r="O27" s="200"/>
      <c r="P27" s="197">
        <f t="shared" si="1"/>
        <v>0.708524432000001</v>
      </c>
      <c r="Q27" s="198"/>
      <c r="R27" s="366" t="s">
        <v>60</v>
      </c>
      <c r="S27" s="343"/>
      <c r="T27" s="344">
        <f t="shared" si="2"/>
        <v>804.862765057</v>
      </c>
      <c r="U27" s="345"/>
      <c r="V27" s="40"/>
      <c r="W27" s="76"/>
      <c r="Y27" s="43"/>
      <c r="Z27" s="28">
        <v>78500</v>
      </c>
      <c r="AA27" s="22" t="s">
        <v>24</v>
      </c>
      <c r="AB27" s="11"/>
      <c r="AC27" s="12"/>
      <c r="AD27" s="159">
        <v>200</v>
      </c>
      <c r="AE27" s="22" t="s">
        <v>25</v>
      </c>
    </row>
    <row r="28" spans="1:31" s="7" customFormat="1" ht="12.75" customHeight="1">
      <c r="A28" s="331"/>
      <c r="B28" s="207"/>
      <c r="C28" s="332"/>
      <c r="D28" s="207"/>
      <c r="E28" s="333"/>
      <c r="F28" s="211"/>
      <c r="G28" s="341"/>
      <c r="H28" s="292"/>
      <c r="I28" s="42"/>
      <c r="J28" s="34">
        <f t="shared" si="4"/>
        <v>78650</v>
      </c>
      <c r="K28" s="339">
        <f t="shared" si="3"/>
        <v>803.9412625</v>
      </c>
      <c r="L28" s="340"/>
      <c r="M28" s="39">
        <v>16</v>
      </c>
      <c r="N28" s="338">
        <f t="shared" si="0"/>
        <v>0.04965777700000006</v>
      </c>
      <c r="O28" s="200"/>
      <c r="P28" s="197">
        <f>N28*M28</f>
        <v>0.794524432000001</v>
      </c>
      <c r="Q28" s="198"/>
      <c r="R28" s="366" t="s">
        <v>60</v>
      </c>
      <c r="S28" s="343"/>
      <c r="T28" s="344">
        <f>P28+K28</f>
        <v>804.735786932</v>
      </c>
      <c r="U28" s="345"/>
      <c r="V28" s="40"/>
      <c r="W28" s="76"/>
      <c r="Y28" s="43"/>
      <c r="Z28" s="31">
        <v>805.4701</v>
      </c>
      <c r="AA28" s="22" t="s">
        <v>26</v>
      </c>
      <c r="AB28" s="11"/>
      <c r="AC28" s="12"/>
      <c r="AD28" s="160">
        <v>-0.0122</v>
      </c>
      <c r="AE28" s="25" t="s">
        <v>22</v>
      </c>
    </row>
    <row r="29" spans="1:31" s="7" customFormat="1" ht="12.75" customHeight="1">
      <c r="A29" s="331"/>
      <c r="B29" s="207"/>
      <c r="C29" s="332"/>
      <c r="D29" s="207"/>
      <c r="E29" s="333"/>
      <c r="F29" s="211"/>
      <c r="G29" s="341"/>
      <c r="H29" s="292"/>
      <c r="I29" s="42"/>
      <c r="J29" s="34">
        <f>J28+25</f>
        <v>78675</v>
      </c>
      <c r="K29" s="339">
        <f t="shared" si="3"/>
        <v>803.7450156250001</v>
      </c>
      <c r="L29" s="340"/>
      <c r="M29" s="39">
        <v>16</v>
      </c>
      <c r="N29" s="338">
        <f t="shared" si="0"/>
        <v>0.05503277700000006</v>
      </c>
      <c r="O29" s="200"/>
      <c r="P29" s="197">
        <f aca="true" t="shared" si="5" ref="P29:P59">N29*M29</f>
        <v>0.880524432000001</v>
      </c>
      <c r="Q29" s="198"/>
      <c r="R29" s="366" t="s">
        <v>60</v>
      </c>
      <c r="S29" s="343"/>
      <c r="T29" s="344">
        <f aca="true" t="shared" si="6" ref="T29:T58">P29+K29</f>
        <v>804.6255400570001</v>
      </c>
      <c r="U29" s="345"/>
      <c r="V29" s="40"/>
      <c r="W29" s="76"/>
      <c r="Y29" s="43"/>
      <c r="Z29" s="28">
        <v>78600</v>
      </c>
      <c r="AA29" s="22" t="s">
        <v>21</v>
      </c>
      <c r="AB29" s="11"/>
      <c r="AC29" s="12"/>
      <c r="AD29" s="160">
        <v>-0.006846</v>
      </c>
      <c r="AE29" s="25" t="s">
        <v>27</v>
      </c>
    </row>
    <row r="30" spans="1:31" s="7" customFormat="1" ht="12.75" customHeight="1">
      <c r="A30" s="331"/>
      <c r="B30" s="207"/>
      <c r="C30" s="332"/>
      <c r="D30" s="207"/>
      <c r="E30" s="333"/>
      <c r="F30" s="211"/>
      <c r="G30" s="333"/>
      <c r="H30" s="211"/>
      <c r="I30" s="42"/>
      <c r="J30" s="182">
        <v>78693.4522</v>
      </c>
      <c r="K30" s="339">
        <f t="shared" si="3"/>
        <v>803.6109001030716</v>
      </c>
      <c r="L30" s="340"/>
      <c r="M30" s="39">
        <v>16</v>
      </c>
      <c r="N30" s="338">
        <f t="shared" si="0"/>
        <v>0.059</v>
      </c>
      <c r="O30" s="200"/>
      <c r="P30" s="197">
        <f>N30*M30</f>
        <v>0.944</v>
      </c>
      <c r="Q30" s="198"/>
      <c r="R30" s="366" t="s">
        <v>60</v>
      </c>
      <c r="S30" s="343"/>
      <c r="T30" s="344">
        <f>P30+K30</f>
        <v>804.5549001030715</v>
      </c>
      <c r="U30" s="345"/>
      <c r="V30" s="56" t="s">
        <v>86</v>
      </c>
      <c r="W30" s="76"/>
      <c r="Y30" s="43"/>
      <c r="Z30" s="31">
        <v>804.2501</v>
      </c>
      <c r="AA30" s="22" t="s">
        <v>23</v>
      </c>
      <c r="AB30" s="11"/>
      <c r="AC30" s="12"/>
      <c r="AD30" s="13"/>
      <c r="AE30" s="18"/>
    </row>
    <row r="31" spans="1:31" s="7" customFormat="1" ht="12.75" customHeight="1">
      <c r="A31" s="331"/>
      <c r="B31" s="207"/>
      <c r="C31" s="332"/>
      <c r="D31" s="207"/>
      <c r="E31" s="333"/>
      <c r="F31" s="211"/>
      <c r="G31" s="341"/>
      <c r="H31" s="292"/>
      <c r="I31" s="42"/>
      <c r="J31" s="189">
        <f>J29+25</f>
        <v>78700</v>
      </c>
      <c r="K31" s="339">
        <f t="shared" si="3"/>
        <v>803.5654999999999</v>
      </c>
      <c r="L31" s="340"/>
      <c r="M31" s="39">
        <v>16</v>
      </c>
      <c r="N31" s="333">
        <v>0.059</v>
      </c>
      <c r="O31" s="211"/>
      <c r="P31" s="197">
        <f>N31*M31</f>
        <v>0.944</v>
      </c>
      <c r="Q31" s="198"/>
      <c r="R31" s="342"/>
      <c r="S31" s="343"/>
      <c r="T31" s="344">
        <f>P31+K31</f>
        <v>804.5094999999999</v>
      </c>
      <c r="U31" s="345"/>
      <c r="V31" s="40"/>
      <c r="W31" s="76"/>
      <c r="Y31" s="43"/>
      <c r="Z31" s="28">
        <v>78700</v>
      </c>
      <c r="AA31" s="22" t="s">
        <v>28</v>
      </c>
      <c r="AB31" s="11"/>
      <c r="AC31" s="12"/>
      <c r="AD31" s="13"/>
      <c r="AE31" s="18"/>
    </row>
    <row r="32" spans="1:31" s="7" customFormat="1" ht="12.75" customHeight="1">
      <c r="A32" s="331"/>
      <c r="B32" s="207"/>
      <c r="C32" s="332"/>
      <c r="D32" s="207"/>
      <c r="E32" s="333"/>
      <c r="F32" s="211"/>
      <c r="G32" s="341"/>
      <c r="H32" s="292"/>
      <c r="I32" s="42"/>
      <c r="J32" s="34">
        <f t="shared" si="4"/>
        <v>78725</v>
      </c>
      <c r="K32" s="334">
        <f>$Z$32+($AD$29*($J32-$Z$31))</f>
        <v>803.39435</v>
      </c>
      <c r="L32" s="335"/>
      <c r="M32" s="39">
        <v>16</v>
      </c>
      <c r="N32" s="333">
        <v>0.059</v>
      </c>
      <c r="O32" s="211"/>
      <c r="P32" s="197">
        <f t="shared" si="5"/>
        <v>0.944</v>
      </c>
      <c r="Q32" s="198"/>
      <c r="R32" s="342"/>
      <c r="S32" s="343"/>
      <c r="T32" s="344">
        <f t="shared" si="6"/>
        <v>804.33835</v>
      </c>
      <c r="U32" s="345"/>
      <c r="V32" s="40"/>
      <c r="W32" s="76"/>
      <c r="Y32" s="43"/>
      <c r="Z32" s="31">
        <v>803.5655</v>
      </c>
      <c r="AA32" s="22" t="s">
        <v>29</v>
      </c>
      <c r="AB32" s="11"/>
      <c r="AC32" s="12"/>
      <c r="AD32" s="13"/>
      <c r="AE32" s="18"/>
    </row>
    <row r="33" spans="1:31" s="7" customFormat="1" ht="12.75" customHeight="1">
      <c r="A33" s="331"/>
      <c r="B33" s="207"/>
      <c r="C33" s="332"/>
      <c r="D33" s="207"/>
      <c r="E33" s="333"/>
      <c r="F33" s="211"/>
      <c r="G33" s="341"/>
      <c r="H33" s="292"/>
      <c r="I33" s="42"/>
      <c r="J33" s="189">
        <f>J32+25</f>
        <v>78750</v>
      </c>
      <c r="K33" s="339">
        <f>$Z$32+($AD$29*($J33-$Z$31))</f>
        <v>803.2232</v>
      </c>
      <c r="L33" s="340"/>
      <c r="M33" s="39">
        <v>16</v>
      </c>
      <c r="N33" s="333">
        <v>0.059</v>
      </c>
      <c r="O33" s="211"/>
      <c r="P33" s="197">
        <f t="shared" si="5"/>
        <v>0.944</v>
      </c>
      <c r="Q33" s="198"/>
      <c r="R33" s="205"/>
      <c r="S33" s="202"/>
      <c r="T33" s="344">
        <f t="shared" si="6"/>
        <v>804.1672</v>
      </c>
      <c r="U33" s="345"/>
      <c r="V33" s="40"/>
      <c r="W33" s="76"/>
      <c r="Y33" s="43"/>
      <c r="Z33" s="32"/>
      <c r="AA33" s="26"/>
      <c r="AB33" s="11"/>
      <c r="AC33" s="12"/>
      <c r="AD33" s="13"/>
      <c r="AE33" s="18"/>
    </row>
    <row r="34" spans="1:31" s="7" customFormat="1" ht="12.75" customHeight="1">
      <c r="A34" s="331"/>
      <c r="B34" s="207"/>
      <c r="C34" s="332"/>
      <c r="D34" s="207"/>
      <c r="E34" s="333"/>
      <c r="F34" s="211"/>
      <c r="G34" s="341"/>
      <c r="H34" s="292"/>
      <c r="I34" s="42"/>
      <c r="J34" s="34">
        <f t="shared" si="4"/>
        <v>78775</v>
      </c>
      <c r="K34" s="339">
        <f>$Z$42+(0.5*(($AD$43-$AD$42)/$AD$41)*($J34-$Z$41)^2)+($AD$42*($J34-$Z$41))</f>
        <v>803.0786299278847</v>
      </c>
      <c r="L34" s="340"/>
      <c r="M34" s="39">
        <v>16</v>
      </c>
      <c r="N34" s="333">
        <v>0.059</v>
      </c>
      <c r="O34" s="211"/>
      <c r="P34" s="197">
        <f>N34*M34</f>
        <v>0.944</v>
      </c>
      <c r="Q34" s="198"/>
      <c r="R34" s="205"/>
      <c r="S34" s="202"/>
      <c r="T34" s="344">
        <f>P34+K34</f>
        <v>804.0226299278846</v>
      </c>
      <c r="U34" s="345"/>
      <c r="V34" s="40"/>
      <c r="W34" s="76"/>
      <c r="Y34" s="43"/>
      <c r="Z34" s="27" t="s">
        <v>30</v>
      </c>
      <c r="AA34" s="26"/>
      <c r="AB34" s="11"/>
      <c r="AC34" s="12"/>
      <c r="AD34" s="13"/>
      <c r="AE34" s="18"/>
    </row>
    <row r="35" spans="1:30" s="7" customFormat="1" ht="12.75" customHeight="1">
      <c r="A35" s="331"/>
      <c r="B35" s="207"/>
      <c r="C35" s="332"/>
      <c r="D35" s="207"/>
      <c r="E35" s="333"/>
      <c r="F35" s="211"/>
      <c r="G35" s="341"/>
      <c r="H35" s="292"/>
      <c r="I35" s="42"/>
      <c r="J35" s="34">
        <f t="shared" si="4"/>
        <v>78800</v>
      </c>
      <c r="K35" s="339">
        <f aca="true" t="shared" si="7" ref="K35:K55">$Z$42+(0.5*(($AD$43-$AD$42)/$AD$41)*($J35-$Z$41)^2)+($AD$42*($J35-$Z$41))</f>
        <v>802.9872197115385</v>
      </c>
      <c r="L35" s="340"/>
      <c r="M35" s="41">
        <v>16</v>
      </c>
      <c r="N35" s="333">
        <v>0.059</v>
      </c>
      <c r="O35" s="211"/>
      <c r="P35" s="210">
        <f t="shared" si="5"/>
        <v>0.944</v>
      </c>
      <c r="Q35" s="211"/>
      <c r="R35" s="206"/>
      <c r="S35" s="207"/>
      <c r="T35" s="334">
        <f t="shared" si="6"/>
        <v>803.9312197115385</v>
      </c>
      <c r="U35" s="335"/>
      <c r="V35" s="40"/>
      <c r="W35" s="76"/>
      <c r="Y35" s="43"/>
      <c r="AD35" s="91"/>
    </row>
    <row r="36" spans="1:30" s="7" customFormat="1" ht="12.75" customHeight="1">
      <c r="A36" s="331"/>
      <c r="B36" s="207"/>
      <c r="C36" s="332"/>
      <c r="D36" s="207"/>
      <c r="E36" s="333"/>
      <c r="F36" s="211"/>
      <c r="G36" s="341"/>
      <c r="H36" s="292"/>
      <c r="I36" s="42"/>
      <c r="J36" s="34">
        <f t="shared" si="4"/>
        <v>78825</v>
      </c>
      <c r="K36" s="339">
        <f t="shared" si="7"/>
        <v>802.9489693509615</v>
      </c>
      <c r="L36" s="340"/>
      <c r="M36" s="39">
        <v>16</v>
      </c>
      <c r="N36" s="333">
        <v>0.059</v>
      </c>
      <c r="O36" s="211"/>
      <c r="P36" s="197">
        <f>N36*M36</f>
        <v>0.944</v>
      </c>
      <c r="Q36" s="198"/>
      <c r="R36" s="205"/>
      <c r="S36" s="202"/>
      <c r="T36" s="344">
        <f>P36+K36</f>
        <v>803.8929693509615</v>
      </c>
      <c r="U36" s="345"/>
      <c r="V36" s="40"/>
      <c r="W36" s="76"/>
      <c r="Y36" s="43"/>
      <c r="AD36" s="91"/>
    </row>
    <row r="37" spans="1:32" s="7" customFormat="1" ht="12.75" customHeight="1">
      <c r="A37" s="331"/>
      <c r="B37" s="207"/>
      <c r="C37" s="332"/>
      <c r="D37" s="207"/>
      <c r="E37" s="333"/>
      <c r="F37" s="211"/>
      <c r="G37" s="341"/>
      <c r="H37" s="292"/>
      <c r="I37" s="42"/>
      <c r="J37" s="34">
        <f t="shared" si="4"/>
        <v>78850</v>
      </c>
      <c r="K37" s="339">
        <f t="shared" si="7"/>
        <v>802.9638788461539</v>
      </c>
      <c r="L37" s="340"/>
      <c r="M37" s="39">
        <v>16</v>
      </c>
      <c r="N37" s="333">
        <v>0.059</v>
      </c>
      <c r="O37" s="211"/>
      <c r="P37" s="197">
        <f t="shared" si="5"/>
        <v>0.944</v>
      </c>
      <c r="Q37" s="198"/>
      <c r="R37" s="205"/>
      <c r="S37" s="202"/>
      <c r="T37" s="344">
        <f t="shared" si="6"/>
        <v>803.9078788461538</v>
      </c>
      <c r="U37" s="345"/>
      <c r="V37" s="40"/>
      <c r="W37" s="76"/>
      <c r="Y37" s="43"/>
      <c r="Z37" s="28"/>
      <c r="AA37" s="25"/>
      <c r="AB37" s="29"/>
      <c r="AC37" s="24"/>
      <c r="AD37" s="47"/>
      <c r="AE37" s="25"/>
      <c r="AF37" s="24"/>
    </row>
    <row r="38" spans="1:32" s="7" customFormat="1" ht="12.75" customHeight="1">
      <c r="A38" s="331"/>
      <c r="B38" s="207"/>
      <c r="C38" s="332"/>
      <c r="D38" s="207"/>
      <c r="E38" s="333"/>
      <c r="F38" s="211"/>
      <c r="G38" s="341"/>
      <c r="H38" s="292"/>
      <c r="I38" s="42"/>
      <c r="J38" s="34">
        <f t="shared" si="4"/>
        <v>78875</v>
      </c>
      <c r="K38" s="339">
        <f t="shared" si="7"/>
        <v>803.0319481971154</v>
      </c>
      <c r="L38" s="340"/>
      <c r="M38" s="39">
        <v>16</v>
      </c>
      <c r="N38" s="333">
        <v>0.059</v>
      </c>
      <c r="O38" s="211"/>
      <c r="P38" s="197">
        <f>N38*M38</f>
        <v>0.944</v>
      </c>
      <c r="Q38" s="198"/>
      <c r="R38" s="205"/>
      <c r="S38" s="202"/>
      <c r="T38" s="344">
        <f t="shared" si="6"/>
        <v>803.9759481971154</v>
      </c>
      <c r="U38" s="345"/>
      <c r="V38" s="40"/>
      <c r="W38" s="76"/>
      <c r="Y38" s="43"/>
      <c r="Z38" s="17"/>
      <c r="AA38" s="17"/>
      <c r="AB38" s="17"/>
      <c r="AC38" s="18"/>
      <c r="AD38" s="49"/>
      <c r="AE38" s="18"/>
      <c r="AF38" s="23"/>
    </row>
    <row r="39" spans="1:32" s="7" customFormat="1" ht="12.75" customHeight="1">
      <c r="A39" s="331"/>
      <c r="B39" s="207"/>
      <c r="C39" s="332"/>
      <c r="D39" s="207"/>
      <c r="E39" s="333"/>
      <c r="F39" s="211"/>
      <c r="G39" s="341"/>
      <c r="H39" s="292"/>
      <c r="I39" s="42"/>
      <c r="J39" s="34">
        <f t="shared" si="4"/>
        <v>78900</v>
      </c>
      <c r="K39" s="339">
        <f t="shared" si="7"/>
        <v>803.1531774038463</v>
      </c>
      <c r="L39" s="340"/>
      <c r="M39" s="39">
        <v>16</v>
      </c>
      <c r="N39" s="333">
        <v>0.059</v>
      </c>
      <c r="O39" s="211"/>
      <c r="P39" s="197">
        <f t="shared" si="5"/>
        <v>0.944</v>
      </c>
      <c r="Q39" s="198"/>
      <c r="R39" s="205"/>
      <c r="S39" s="202"/>
      <c r="T39" s="344">
        <f t="shared" si="6"/>
        <v>804.0971774038462</v>
      </c>
      <c r="U39" s="345"/>
      <c r="V39" s="40"/>
      <c r="W39" s="76"/>
      <c r="Y39" s="43"/>
      <c r="Z39" s="27" t="s">
        <v>121</v>
      </c>
      <c r="AA39" s="17"/>
      <c r="AB39" s="17"/>
      <c r="AC39" s="18"/>
      <c r="AD39" s="49"/>
      <c r="AE39" s="18"/>
      <c r="AF39" s="23"/>
    </row>
    <row r="40" spans="1:31" s="7" customFormat="1" ht="12.75" customHeight="1">
      <c r="A40" s="331"/>
      <c r="B40" s="207"/>
      <c r="C40" s="332"/>
      <c r="D40" s="207"/>
      <c r="E40" s="333"/>
      <c r="F40" s="211"/>
      <c r="G40" s="341"/>
      <c r="H40" s="292"/>
      <c r="I40" s="42"/>
      <c r="J40" s="34">
        <f t="shared" si="4"/>
        <v>78925</v>
      </c>
      <c r="K40" s="339">
        <f t="shared" si="7"/>
        <v>803.3275664663462</v>
      </c>
      <c r="L40" s="340"/>
      <c r="M40" s="39">
        <v>16</v>
      </c>
      <c r="N40" s="333">
        <v>0.059</v>
      </c>
      <c r="O40" s="211"/>
      <c r="P40" s="197">
        <f>N40*M40</f>
        <v>0.944</v>
      </c>
      <c r="Q40" s="198"/>
      <c r="R40" s="205"/>
      <c r="S40" s="202"/>
      <c r="T40" s="344">
        <f>P40+K40</f>
        <v>804.2715664663461</v>
      </c>
      <c r="U40" s="345"/>
      <c r="V40" s="40"/>
      <c r="W40" s="76"/>
      <c r="Y40" s="43"/>
      <c r="Z40" s="60"/>
      <c r="AA40" s="17"/>
      <c r="AB40" s="17"/>
      <c r="AC40" s="18"/>
      <c r="AD40" s="49"/>
      <c r="AE40" s="18"/>
    </row>
    <row r="41" spans="1:31" s="7" customFormat="1" ht="12.75" customHeight="1">
      <c r="A41" s="331"/>
      <c r="B41" s="207"/>
      <c r="C41" s="332"/>
      <c r="D41" s="207"/>
      <c r="E41" s="333"/>
      <c r="F41" s="211"/>
      <c r="G41" s="341"/>
      <c r="H41" s="292"/>
      <c r="I41" s="42"/>
      <c r="J41" s="34">
        <f t="shared" si="4"/>
        <v>78950</v>
      </c>
      <c r="K41" s="339">
        <f t="shared" si="7"/>
        <v>803.5551153846154</v>
      </c>
      <c r="L41" s="340"/>
      <c r="M41" s="39">
        <v>16</v>
      </c>
      <c r="N41" s="333">
        <v>0.059</v>
      </c>
      <c r="O41" s="211"/>
      <c r="P41" s="197">
        <f t="shared" si="5"/>
        <v>0.944</v>
      </c>
      <c r="Q41" s="198"/>
      <c r="R41" s="205"/>
      <c r="S41" s="202"/>
      <c r="T41" s="344">
        <f t="shared" si="6"/>
        <v>804.4991153846154</v>
      </c>
      <c r="U41" s="345"/>
      <c r="V41" s="40"/>
      <c r="W41" s="76"/>
      <c r="Y41" s="43"/>
      <c r="Z41" s="28">
        <v>78750</v>
      </c>
      <c r="AA41" s="22" t="s">
        <v>24</v>
      </c>
      <c r="AB41" s="11"/>
      <c r="AC41" s="12"/>
      <c r="AD41" s="159">
        <v>520</v>
      </c>
      <c r="AE41" s="22" t="s">
        <v>25</v>
      </c>
    </row>
    <row r="42" spans="1:31" s="7" customFormat="1" ht="12.75" customHeight="1">
      <c r="A42" s="331"/>
      <c r="B42" s="207"/>
      <c r="C42" s="332"/>
      <c r="D42" s="207"/>
      <c r="E42" s="333"/>
      <c r="F42" s="211"/>
      <c r="G42" s="341"/>
      <c r="H42" s="292"/>
      <c r="I42" s="42"/>
      <c r="J42" s="34">
        <f t="shared" si="4"/>
        <v>78975</v>
      </c>
      <c r="K42" s="339">
        <f t="shared" si="7"/>
        <v>803.8358241586538</v>
      </c>
      <c r="L42" s="340"/>
      <c r="M42" s="39">
        <v>16</v>
      </c>
      <c r="N42" s="333">
        <v>0.059</v>
      </c>
      <c r="O42" s="211"/>
      <c r="P42" s="197">
        <f>N42*M42</f>
        <v>0.944</v>
      </c>
      <c r="Q42" s="198"/>
      <c r="R42" s="205"/>
      <c r="S42" s="202"/>
      <c r="T42" s="344">
        <f>P42+K42</f>
        <v>804.7798241586538</v>
      </c>
      <c r="U42" s="345"/>
      <c r="V42" s="40"/>
      <c r="W42" s="76"/>
      <c r="Y42" s="43"/>
      <c r="Z42" s="31">
        <v>803.2232</v>
      </c>
      <c r="AA42" s="22" t="s">
        <v>26</v>
      </c>
      <c r="AB42" s="11"/>
      <c r="AC42" s="12"/>
      <c r="AD42" s="160">
        <v>-0.006846</v>
      </c>
      <c r="AE42" s="25" t="s">
        <v>22</v>
      </c>
    </row>
    <row r="43" spans="1:31" s="7" customFormat="1" ht="12.75" customHeight="1">
      <c r="A43" s="331"/>
      <c r="B43" s="207"/>
      <c r="C43" s="332"/>
      <c r="D43" s="207"/>
      <c r="E43" s="333"/>
      <c r="F43" s="211"/>
      <c r="G43" s="341"/>
      <c r="H43" s="292"/>
      <c r="I43" s="42"/>
      <c r="J43" s="34">
        <f t="shared" si="4"/>
        <v>79000</v>
      </c>
      <c r="K43" s="339">
        <f t="shared" si="7"/>
        <v>804.1696927884616</v>
      </c>
      <c r="L43" s="340"/>
      <c r="M43" s="39">
        <v>16</v>
      </c>
      <c r="N43" s="333">
        <v>0.059</v>
      </c>
      <c r="O43" s="211"/>
      <c r="P43" s="197">
        <f t="shared" si="5"/>
        <v>0.944</v>
      </c>
      <c r="Q43" s="198"/>
      <c r="R43" s="205"/>
      <c r="S43" s="202"/>
      <c r="T43" s="344">
        <f t="shared" si="6"/>
        <v>805.1136927884615</v>
      </c>
      <c r="U43" s="345"/>
      <c r="V43" s="40"/>
      <c r="W43" s="76"/>
      <c r="Y43" s="43"/>
      <c r="Z43" s="28">
        <v>79010</v>
      </c>
      <c r="AA43" s="22" t="s">
        <v>21</v>
      </c>
      <c r="AB43" s="11"/>
      <c r="AC43" s="12"/>
      <c r="AD43" s="160">
        <v>0.037383</v>
      </c>
      <c r="AE43" s="25" t="s">
        <v>27</v>
      </c>
    </row>
    <row r="44" spans="1:31" s="7" customFormat="1" ht="12.75" customHeight="1">
      <c r="A44" s="331"/>
      <c r="B44" s="207"/>
      <c r="C44" s="332"/>
      <c r="D44" s="207"/>
      <c r="E44" s="333"/>
      <c r="F44" s="211"/>
      <c r="G44" s="333"/>
      <c r="H44" s="211"/>
      <c r="I44" s="42"/>
      <c r="J44" s="182">
        <v>79024.5335</v>
      </c>
      <c r="K44" s="339">
        <f t="shared" si="7"/>
        <v>804.5490125960573</v>
      </c>
      <c r="L44" s="340"/>
      <c r="M44" s="39">
        <v>16</v>
      </c>
      <c r="N44" s="338">
        <f>0.059-((0.059-0.016)/($J$53-$J$44))*($J44-$J$44)</f>
        <v>0.059</v>
      </c>
      <c r="O44" s="200"/>
      <c r="P44" s="197">
        <f>N44*M44</f>
        <v>0.944</v>
      </c>
      <c r="Q44" s="198"/>
      <c r="R44" s="366" t="s">
        <v>60</v>
      </c>
      <c r="S44" s="343"/>
      <c r="T44" s="344">
        <f>P44+K44</f>
        <v>805.4930125960573</v>
      </c>
      <c r="U44" s="345"/>
      <c r="V44" s="56" t="s">
        <v>83</v>
      </c>
      <c r="W44" s="76"/>
      <c r="Y44" s="43"/>
      <c r="Z44" s="31">
        <v>801.4432</v>
      </c>
      <c r="AA44" s="22" t="s">
        <v>23</v>
      </c>
      <c r="AB44" s="11"/>
      <c r="AC44" s="12"/>
      <c r="AD44" s="13"/>
      <c r="AE44" s="18"/>
    </row>
    <row r="45" spans="1:31" s="7" customFormat="1" ht="12.75" customHeight="1">
      <c r="A45" s="331"/>
      <c r="B45" s="207"/>
      <c r="C45" s="332"/>
      <c r="D45" s="207"/>
      <c r="E45" s="333"/>
      <c r="F45" s="211"/>
      <c r="G45" s="341"/>
      <c r="H45" s="292"/>
      <c r="I45" s="42"/>
      <c r="J45" s="34">
        <f>J43+25</f>
        <v>79025</v>
      </c>
      <c r="K45" s="339">
        <f t="shared" si="7"/>
        <v>804.5567212740385</v>
      </c>
      <c r="L45" s="340"/>
      <c r="M45" s="39">
        <v>16</v>
      </c>
      <c r="N45" s="338">
        <f aca="true" t="shared" si="8" ref="N45:N53">0.059-((0.059-0.016)/($J$53-$J$44))*($J45-$J$44)</f>
        <v>0.058899702500001073</v>
      </c>
      <c r="O45" s="200"/>
      <c r="P45" s="197">
        <f t="shared" si="5"/>
        <v>0.9423952400000172</v>
      </c>
      <c r="Q45" s="198"/>
      <c r="R45" s="366" t="s">
        <v>60</v>
      </c>
      <c r="S45" s="343"/>
      <c r="T45" s="344">
        <f t="shared" si="6"/>
        <v>805.4991165140385</v>
      </c>
      <c r="U45" s="345"/>
      <c r="V45" s="40"/>
      <c r="W45" s="76"/>
      <c r="Y45" s="43"/>
      <c r="Z45" s="28">
        <v>79270</v>
      </c>
      <c r="AA45" s="22" t="s">
        <v>28</v>
      </c>
      <c r="AB45" s="11"/>
      <c r="AC45" s="12"/>
      <c r="AD45" s="13"/>
      <c r="AE45" s="18"/>
    </row>
    <row r="46" spans="1:31" s="7" customFormat="1" ht="12.75" customHeight="1">
      <c r="A46" s="331"/>
      <c r="B46" s="207"/>
      <c r="C46" s="332"/>
      <c r="D46" s="207"/>
      <c r="E46" s="333"/>
      <c r="F46" s="211"/>
      <c r="G46" s="341"/>
      <c r="H46" s="292"/>
      <c r="I46" s="42"/>
      <c r="J46" s="34">
        <f t="shared" si="4"/>
        <v>79050</v>
      </c>
      <c r="K46" s="339">
        <f t="shared" si="7"/>
        <v>804.9969096153847</v>
      </c>
      <c r="L46" s="340"/>
      <c r="M46" s="39">
        <v>16</v>
      </c>
      <c r="N46" s="338">
        <f t="shared" si="8"/>
        <v>0.053524702500001076</v>
      </c>
      <c r="O46" s="200"/>
      <c r="P46" s="197">
        <f t="shared" si="5"/>
        <v>0.8563952400000172</v>
      </c>
      <c r="Q46" s="198"/>
      <c r="R46" s="366" t="s">
        <v>60</v>
      </c>
      <c r="S46" s="343"/>
      <c r="T46" s="344">
        <f t="shared" si="6"/>
        <v>805.8533048553846</v>
      </c>
      <c r="U46" s="345"/>
      <c r="V46" s="40"/>
      <c r="W46" s="76"/>
      <c r="Y46" s="43"/>
      <c r="Z46" s="31">
        <v>811.1629</v>
      </c>
      <c r="AA46" s="22" t="s">
        <v>29</v>
      </c>
      <c r="AB46" s="11"/>
      <c r="AC46" s="12"/>
      <c r="AD46" s="13"/>
      <c r="AE46" s="18"/>
    </row>
    <row r="47" spans="1:31" s="7" customFormat="1" ht="12.75" customHeight="1">
      <c r="A47" s="331"/>
      <c r="B47" s="207"/>
      <c r="C47" s="332"/>
      <c r="D47" s="207"/>
      <c r="E47" s="333"/>
      <c r="F47" s="211"/>
      <c r="G47" s="341"/>
      <c r="H47" s="292"/>
      <c r="I47" s="42"/>
      <c r="J47" s="34">
        <f t="shared" si="4"/>
        <v>79075</v>
      </c>
      <c r="K47" s="339">
        <f t="shared" si="7"/>
        <v>805.4902578125</v>
      </c>
      <c r="L47" s="340"/>
      <c r="M47" s="39">
        <v>16</v>
      </c>
      <c r="N47" s="338">
        <f t="shared" si="8"/>
        <v>0.04814970250000107</v>
      </c>
      <c r="O47" s="200"/>
      <c r="P47" s="197">
        <f t="shared" si="5"/>
        <v>0.7703952400000171</v>
      </c>
      <c r="Q47" s="198"/>
      <c r="R47" s="366" t="s">
        <v>60</v>
      </c>
      <c r="S47" s="343"/>
      <c r="T47" s="344">
        <f t="shared" si="6"/>
        <v>806.2606530525</v>
      </c>
      <c r="U47" s="345"/>
      <c r="V47" s="40"/>
      <c r="W47" s="76"/>
      <c r="Y47" s="43"/>
      <c r="Z47" s="32"/>
      <c r="AA47" s="26"/>
      <c r="AB47" s="11"/>
      <c r="AC47" s="12"/>
      <c r="AD47" s="13"/>
      <c r="AE47" s="18"/>
    </row>
    <row r="48" spans="1:31" s="7" customFormat="1" ht="12.75" customHeight="1">
      <c r="A48" s="331"/>
      <c r="B48" s="207"/>
      <c r="C48" s="332"/>
      <c r="D48" s="207"/>
      <c r="E48" s="333"/>
      <c r="F48" s="211"/>
      <c r="G48" s="341"/>
      <c r="H48" s="292"/>
      <c r="I48" s="42"/>
      <c r="J48" s="34">
        <f t="shared" si="4"/>
        <v>79100</v>
      </c>
      <c r="K48" s="339">
        <f t="shared" si="7"/>
        <v>806.0367658653846</v>
      </c>
      <c r="L48" s="340"/>
      <c r="M48" s="39">
        <v>16</v>
      </c>
      <c r="N48" s="338">
        <f t="shared" si="8"/>
        <v>0.04277470250000107</v>
      </c>
      <c r="O48" s="200"/>
      <c r="P48" s="197">
        <f t="shared" si="5"/>
        <v>0.6843952400000172</v>
      </c>
      <c r="Q48" s="198"/>
      <c r="R48" s="366" t="s">
        <v>60</v>
      </c>
      <c r="S48" s="343"/>
      <c r="T48" s="344">
        <f t="shared" si="6"/>
        <v>806.7211611053847</v>
      </c>
      <c r="U48" s="345"/>
      <c r="V48" s="40"/>
      <c r="W48" s="76"/>
      <c r="Y48" s="43"/>
      <c r="Z48" s="27" t="s">
        <v>30</v>
      </c>
      <c r="AA48" s="26"/>
      <c r="AB48" s="11"/>
      <c r="AC48" s="12"/>
      <c r="AD48" s="13"/>
      <c r="AE48" s="18"/>
    </row>
    <row r="49" spans="1:30" s="7" customFormat="1" ht="12.75" customHeight="1">
      <c r="A49" s="331"/>
      <c r="B49" s="207"/>
      <c r="C49" s="332"/>
      <c r="D49" s="207"/>
      <c r="E49" s="333"/>
      <c r="F49" s="211"/>
      <c r="G49" s="341"/>
      <c r="H49" s="292"/>
      <c r="I49" s="42"/>
      <c r="J49" s="34">
        <f t="shared" si="4"/>
        <v>79125</v>
      </c>
      <c r="K49" s="339">
        <f t="shared" si="7"/>
        <v>806.6364337740386</v>
      </c>
      <c r="L49" s="340"/>
      <c r="M49" s="39">
        <v>16</v>
      </c>
      <c r="N49" s="338">
        <f t="shared" si="8"/>
        <v>0.037399702500001075</v>
      </c>
      <c r="O49" s="200"/>
      <c r="P49" s="197">
        <f t="shared" si="5"/>
        <v>0.5983952400000172</v>
      </c>
      <c r="Q49" s="198"/>
      <c r="R49" s="366" t="s">
        <v>60</v>
      </c>
      <c r="S49" s="343"/>
      <c r="T49" s="344">
        <f t="shared" si="6"/>
        <v>807.2348290140386</v>
      </c>
      <c r="U49" s="345"/>
      <c r="V49" s="40"/>
      <c r="W49" s="76"/>
      <c r="Y49" s="43"/>
      <c r="AD49" s="91"/>
    </row>
    <row r="50" spans="1:30" s="7" customFormat="1" ht="12.75" customHeight="1">
      <c r="A50" s="331"/>
      <c r="B50" s="207"/>
      <c r="C50" s="332"/>
      <c r="D50" s="207"/>
      <c r="E50" s="333"/>
      <c r="F50" s="211"/>
      <c r="G50" s="341"/>
      <c r="H50" s="292"/>
      <c r="I50" s="42"/>
      <c r="J50" s="34">
        <f t="shared" si="4"/>
        <v>79150</v>
      </c>
      <c r="K50" s="339">
        <f t="shared" si="7"/>
        <v>807.2892615384616</v>
      </c>
      <c r="L50" s="340"/>
      <c r="M50" s="39">
        <v>16</v>
      </c>
      <c r="N50" s="338">
        <f t="shared" si="8"/>
        <v>0.03202470250000107</v>
      </c>
      <c r="O50" s="200"/>
      <c r="P50" s="197">
        <f t="shared" si="5"/>
        <v>0.5123952400000171</v>
      </c>
      <c r="Q50" s="198"/>
      <c r="R50" s="366" t="s">
        <v>60</v>
      </c>
      <c r="S50" s="343"/>
      <c r="T50" s="344">
        <f t="shared" si="6"/>
        <v>807.8016567784616</v>
      </c>
      <c r="U50" s="345"/>
      <c r="V50" s="40"/>
      <c r="W50" s="76"/>
      <c r="Y50" s="43"/>
      <c r="AD50" s="91"/>
    </row>
    <row r="51" spans="1:31" s="7" customFormat="1" ht="12.75" customHeight="1">
      <c r="A51" s="331"/>
      <c r="B51" s="207"/>
      <c r="C51" s="332"/>
      <c r="D51" s="207"/>
      <c r="E51" s="333"/>
      <c r="F51" s="211"/>
      <c r="G51" s="341"/>
      <c r="H51" s="292"/>
      <c r="I51" s="42"/>
      <c r="J51" s="34">
        <f t="shared" si="4"/>
        <v>79175</v>
      </c>
      <c r="K51" s="339">
        <f t="shared" si="7"/>
        <v>807.9952491586539</v>
      </c>
      <c r="L51" s="340"/>
      <c r="M51" s="39">
        <v>16</v>
      </c>
      <c r="N51" s="338">
        <f t="shared" si="8"/>
        <v>0.026649702500001073</v>
      </c>
      <c r="O51" s="200"/>
      <c r="P51" s="197">
        <f>N51*M51</f>
        <v>0.42639524000001716</v>
      </c>
      <c r="Q51" s="198"/>
      <c r="R51" s="366" t="s">
        <v>60</v>
      </c>
      <c r="S51" s="343"/>
      <c r="T51" s="344">
        <f>P51+K51</f>
        <v>808.4216443986539</v>
      </c>
      <c r="U51" s="345"/>
      <c r="V51" s="40"/>
      <c r="W51" s="76"/>
      <c r="Y51" s="43"/>
      <c r="AA51" s="17"/>
      <c r="AB51" s="17"/>
      <c r="AC51" s="18"/>
      <c r="AD51" s="87"/>
      <c r="AE51" s="18"/>
    </row>
    <row r="52" spans="1:31" s="7" customFormat="1" ht="12.75" customHeight="1">
      <c r="A52" s="331"/>
      <c r="B52" s="207"/>
      <c r="C52" s="332"/>
      <c r="D52" s="207"/>
      <c r="E52" s="333"/>
      <c r="F52" s="211"/>
      <c r="G52" s="341"/>
      <c r="H52" s="292"/>
      <c r="I52" s="42"/>
      <c r="J52" s="34">
        <f t="shared" si="4"/>
        <v>79200</v>
      </c>
      <c r="K52" s="339">
        <f t="shared" si="7"/>
        <v>808.7543966346154</v>
      </c>
      <c r="L52" s="340"/>
      <c r="M52" s="39">
        <v>16</v>
      </c>
      <c r="N52" s="338">
        <f t="shared" si="8"/>
        <v>0.021274702500001075</v>
      </c>
      <c r="O52" s="200"/>
      <c r="P52" s="197">
        <f>N52*M52</f>
        <v>0.3403952400000172</v>
      </c>
      <c r="Q52" s="198"/>
      <c r="R52" s="366" t="s">
        <v>60</v>
      </c>
      <c r="S52" s="343"/>
      <c r="T52" s="344">
        <f>P52+K52</f>
        <v>809.0947918746155</v>
      </c>
      <c r="U52" s="345"/>
      <c r="V52" s="40"/>
      <c r="W52" s="76"/>
      <c r="Y52" s="43"/>
      <c r="AA52" s="17"/>
      <c r="AB52" s="17"/>
      <c r="AC52" s="18"/>
      <c r="AD52" s="87"/>
      <c r="AE52" s="18"/>
    </row>
    <row r="53" spans="1:31" s="7" customFormat="1" ht="12.75" customHeight="1">
      <c r="A53" s="331"/>
      <c r="B53" s="207"/>
      <c r="C53" s="332"/>
      <c r="D53" s="207"/>
      <c r="E53" s="333"/>
      <c r="F53" s="211"/>
      <c r="G53" s="333"/>
      <c r="H53" s="211"/>
      <c r="I53" s="42"/>
      <c r="J53" s="182">
        <v>79224.5335</v>
      </c>
      <c r="K53" s="339">
        <f t="shared" si="7"/>
        <v>809.5510595850959</v>
      </c>
      <c r="L53" s="340"/>
      <c r="M53" s="39">
        <v>16</v>
      </c>
      <c r="N53" s="338">
        <f t="shared" si="8"/>
        <v>0.016</v>
      </c>
      <c r="O53" s="200"/>
      <c r="P53" s="197">
        <f>N53*M53</f>
        <v>0.256</v>
      </c>
      <c r="Q53" s="198"/>
      <c r="R53" s="366" t="s">
        <v>60</v>
      </c>
      <c r="S53" s="343"/>
      <c r="T53" s="344">
        <f>P53+K53</f>
        <v>809.8070595850959</v>
      </c>
      <c r="U53" s="345"/>
      <c r="V53" s="56" t="s">
        <v>34</v>
      </c>
      <c r="W53" s="76"/>
      <c r="Y53" s="43"/>
      <c r="AA53" s="17"/>
      <c r="AB53" s="17"/>
      <c r="AC53" s="18"/>
      <c r="AD53" s="87"/>
      <c r="AE53" s="18"/>
    </row>
    <row r="54" spans="1:31" s="7" customFormat="1" ht="12.75" customHeight="1">
      <c r="A54" s="331"/>
      <c r="B54" s="207"/>
      <c r="C54" s="332"/>
      <c r="D54" s="207"/>
      <c r="E54" s="333"/>
      <c r="F54" s="211"/>
      <c r="G54" s="341"/>
      <c r="H54" s="292"/>
      <c r="I54" s="42"/>
      <c r="J54" s="34">
        <f>J52+25</f>
        <v>79225</v>
      </c>
      <c r="K54" s="339">
        <f t="shared" si="7"/>
        <v>809.5667039663462</v>
      </c>
      <c r="L54" s="340"/>
      <c r="M54" s="39">
        <v>16</v>
      </c>
      <c r="N54" s="333">
        <v>0.016</v>
      </c>
      <c r="O54" s="211"/>
      <c r="P54" s="197">
        <f t="shared" si="5"/>
        <v>0.256</v>
      </c>
      <c r="Q54" s="198"/>
      <c r="R54" s="205"/>
      <c r="S54" s="202"/>
      <c r="T54" s="344">
        <f t="shared" si="6"/>
        <v>809.8227039663461</v>
      </c>
      <c r="U54" s="345"/>
      <c r="V54" s="40"/>
      <c r="W54" s="76"/>
      <c r="Y54" s="43"/>
      <c r="AA54" s="17"/>
      <c r="AB54" s="17"/>
      <c r="AC54" s="18"/>
      <c r="AD54" s="87"/>
      <c r="AE54" s="18"/>
    </row>
    <row r="55" spans="1:31" s="7" customFormat="1" ht="12.75" customHeight="1">
      <c r="A55" s="331"/>
      <c r="B55" s="207"/>
      <c r="C55" s="332"/>
      <c r="D55" s="207"/>
      <c r="E55" s="333"/>
      <c r="F55" s="211"/>
      <c r="G55" s="341"/>
      <c r="H55" s="292"/>
      <c r="I55" s="42"/>
      <c r="J55" s="34">
        <f t="shared" si="4"/>
        <v>79250</v>
      </c>
      <c r="K55" s="339">
        <f t="shared" si="7"/>
        <v>810.4321711538462</v>
      </c>
      <c r="L55" s="340"/>
      <c r="M55" s="39">
        <v>16</v>
      </c>
      <c r="N55" s="333">
        <v>0.016</v>
      </c>
      <c r="O55" s="211"/>
      <c r="P55" s="197">
        <f t="shared" si="5"/>
        <v>0.256</v>
      </c>
      <c r="Q55" s="198"/>
      <c r="R55" s="205"/>
      <c r="S55" s="202"/>
      <c r="T55" s="344">
        <f t="shared" si="6"/>
        <v>810.6881711538462</v>
      </c>
      <c r="U55" s="345"/>
      <c r="V55" s="40"/>
      <c r="W55" s="76"/>
      <c r="Y55" s="43"/>
      <c r="AA55" s="17"/>
      <c r="AB55" s="17"/>
      <c r="AC55" s="18"/>
      <c r="AD55" s="87"/>
      <c r="AE55" s="18"/>
    </row>
    <row r="56" spans="1:31" s="7" customFormat="1" ht="12.75" customHeight="1">
      <c r="A56" s="346"/>
      <c r="B56" s="347"/>
      <c r="C56" s="348"/>
      <c r="D56" s="347"/>
      <c r="E56" s="349"/>
      <c r="F56" s="350"/>
      <c r="G56" s="351"/>
      <c r="H56" s="352"/>
      <c r="I56" s="74"/>
      <c r="J56" s="73">
        <f>J55+25</f>
        <v>79275</v>
      </c>
      <c r="K56" s="355">
        <f>$Z$46+($AD$43*($J56-$Z$45))</f>
        <v>811.349815</v>
      </c>
      <c r="L56" s="356"/>
      <c r="M56" s="72">
        <v>16</v>
      </c>
      <c r="N56" s="349">
        <v>0.016</v>
      </c>
      <c r="O56" s="350"/>
      <c r="P56" s="364">
        <f t="shared" si="5"/>
        <v>0.256</v>
      </c>
      <c r="Q56" s="350"/>
      <c r="R56" s="354"/>
      <c r="S56" s="347"/>
      <c r="T56" s="355">
        <f t="shared" si="6"/>
        <v>811.605815</v>
      </c>
      <c r="U56" s="356"/>
      <c r="V56" s="75"/>
      <c r="W56" s="76"/>
      <c r="Y56" s="43"/>
      <c r="AA56" s="17"/>
      <c r="AB56" s="17"/>
      <c r="AC56" s="18"/>
      <c r="AD56" s="87"/>
      <c r="AE56" s="18"/>
    </row>
    <row r="57" spans="1:31" s="7" customFormat="1" ht="12.75" customHeight="1">
      <c r="A57" s="331"/>
      <c r="B57" s="207"/>
      <c r="C57" s="332"/>
      <c r="D57" s="207"/>
      <c r="E57" s="333"/>
      <c r="F57" s="211"/>
      <c r="G57" s="333"/>
      <c r="H57" s="211"/>
      <c r="I57" s="42"/>
      <c r="J57" s="34">
        <f t="shared" si="4"/>
        <v>79300</v>
      </c>
      <c r="K57" s="334">
        <f>$Z$46+($AD$43*($J57-$Z$45))</f>
        <v>812.28439</v>
      </c>
      <c r="L57" s="335"/>
      <c r="M57" s="39">
        <v>16</v>
      </c>
      <c r="N57" s="333">
        <v>0.016</v>
      </c>
      <c r="O57" s="211"/>
      <c r="P57" s="197">
        <f t="shared" si="5"/>
        <v>0.256</v>
      </c>
      <c r="Q57" s="198"/>
      <c r="R57" s="205"/>
      <c r="S57" s="202"/>
      <c r="T57" s="344">
        <f t="shared" si="6"/>
        <v>812.54039</v>
      </c>
      <c r="U57" s="345"/>
      <c r="V57" s="40"/>
      <c r="Y57" s="43"/>
      <c r="AA57" s="17"/>
      <c r="AB57" s="17"/>
      <c r="AC57" s="18"/>
      <c r="AD57" s="87"/>
      <c r="AE57" s="18"/>
    </row>
    <row r="58" spans="1:31" s="7" customFormat="1" ht="12.75" customHeight="1">
      <c r="A58" s="331"/>
      <c r="B58" s="207"/>
      <c r="C58" s="332"/>
      <c r="D58" s="207"/>
      <c r="E58" s="333"/>
      <c r="F58" s="211"/>
      <c r="G58" s="333"/>
      <c r="H58" s="211"/>
      <c r="I58" s="42"/>
      <c r="J58" s="34">
        <f t="shared" si="4"/>
        <v>79325</v>
      </c>
      <c r="K58" s="334">
        <f>$Z$46+($AD$43*($J58-$Z$45))</f>
        <v>813.218965</v>
      </c>
      <c r="L58" s="335"/>
      <c r="M58" s="39">
        <v>16</v>
      </c>
      <c r="N58" s="333">
        <v>0.016</v>
      </c>
      <c r="O58" s="211"/>
      <c r="P58" s="197">
        <f t="shared" si="5"/>
        <v>0.256</v>
      </c>
      <c r="Q58" s="198"/>
      <c r="R58" s="205"/>
      <c r="S58" s="202"/>
      <c r="T58" s="344">
        <f t="shared" si="6"/>
        <v>813.474965</v>
      </c>
      <c r="U58" s="345"/>
      <c r="V58" s="40"/>
      <c r="Y58" s="43"/>
      <c r="AA58" s="17"/>
      <c r="AB58" s="17"/>
      <c r="AC58" s="18"/>
      <c r="AD58" s="87"/>
      <c r="AE58" s="18"/>
    </row>
    <row r="59" spans="1:31" s="7" customFormat="1" ht="12.75" customHeight="1">
      <c r="A59" s="331"/>
      <c r="B59" s="207"/>
      <c r="C59" s="332"/>
      <c r="D59" s="207"/>
      <c r="E59" s="333"/>
      <c r="F59" s="211"/>
      <c r="G59" s="333"/>
      <c r="H59" s="211"/>
      <c r="I59" s="42"/>
      <c r="J59" s="189">
        <f>J58+25</f>
        <v>79350</v>
      </c>
      <c r="K59" s="334">
        <f>$Z$46+($AD$43*($J59-$Z$45))</f>
        <v>814.15354</v>
      </c>
      <c r="L59" s="335"/>
      <c r="M59" s="39">
        <v>16</v>
      </c>
      <c r="N59" s="333">
        <v>0.016</v>
      </c>
      <c r="O59" s="211"/>
      <c r="P59" s="197">
        <f t="shared" si="5"/>
        <v>0.256</v>
      </c>
      <c r="Q59" s="198"/>
      <c r="R59" s="206"/>
      <c r="S59" s="207"/>
      <c r="T59" s="344">
        <f aca="true" t="shared" si="9" ref="T59:T123">P59+K59</f>
        <v>814.40954</v>
      </c>
      <c r="U59" s="345"/>
      <c r="V59" s="40"/>
      <c r="Y59" s="43"/>
      <c r="AA59" s="17"/>
      <c r="AB59" s="17"/>
      <c r="AC59" s="18"/>
      <c r="AD59" s="87"/>
      <c r="AE59" s="18"/>
    </row>
    <row r="60" spans="1:31" s="7" customFormat="1" ht="12.75" customHeight="1">
      <c r="A60" s="331"/>
      <c r="B60" s="207"/>
      <c r="C60" s="332"/>
      <c r="D60" s="207"/>
      <c r="E60" s="333"/>
      <c r="F60" s="211"/>
      <c r="G60" s="333"/>
      <c r="H60" s="211"/>
      <c r="I60" s="41"/>
      <c r="J60" s="34">
        <f t="shared" si="4"/>
        <v>79375</v>
      </c>
      <c r="K60" s="334">
        <f aca="true" t="shared" si="10" ref="K60:K66">$Z$46+($AD$43*($J60-$Z$45))</f>
        <v>815.088115</v>
      </c>
      <c r="L60" s="335"/>
      <c r="M60" s="39">
        <v>16</v>
      </c>
      <c r="N60" s="333">
        <v>0.016</v>
      </c>
      <c r="O60" s="211"/>
      <c r="P60" s="197">
        <f aca="true" t="shared" si="11" ref="P60:P98">N60*M60</f>
        <v>0.256</v>
      </c>
      <c r="Q60" s="198"/>
      <c r="R60" s="206"/>
      <c r="S60" s="207"/>
      <c r="T60" s="344">
        <f t="shared" si="9"/>
        <v>815.344115</v>
      </c>
      <c r="U60" s="345"/>
      <c r="V60" s="40"/>
      <c r="Y60" s="43"/>
      <c r="AA60" s="17"/>
      <c r="AB60" s="17"/>
      <c r="AC60" s="18"/>
      <c r="AD60" s="87"/>
      <c r="AE60" s="18"/>
    </row>
    <row r="61" spans="1:31" s="7" customFormat="1" ht="12.75" customHeight="1">
      <c r="A61" s="346"/>
      <c r="B61" s="347"/>
      <c r="C61" s="348"/>
      <c r="D61" s="347"/>
      <c r="E61" s="349"/>
      <c r="F61" s="350"/>
      <c r="G61" s="349"/>
      <c r="H61" s="350"/>
      <c r="I61" s="72"/>
      <c r="J61" s="73">
        <f t="shared" si="4"/>
        <v>79400</v>
      </c>
      <c r="K61" s="334">
        <f t="shared" si="10"/>
        <v>816.02269</v>
      </c>
      <c r="L61" s="335"/>
      <c r="M61" s="72">
        <v>16</v>
      </c>
      <c r="N61" s="349">
        <v>0.016</v>
      </c>
      <c r="O61" s="350"/>
      <c r="P61" s="364">
        <f t="shared" si="11"/>
        <v>0.256</v>
      </c>
      <c r="Q61" s="350"/>
      <c r="R61" s="354"/>
      <c r="S61" s="347"/>
      <c r="T61" s="355">
        <f t="shared" si="9"/>
        <v>816.27869</v>
      </c>
      <c r="U61" s="356"/>
      <c r="V61" s="75"/>
      <c r="W61" s="76"/>
      <c r="Y61" s="43"/>
      <c r="AA61" s="17"/>
      <c r="AB61" s="17"/>
      <c r="AC61" s="18"/>
      <c r="AD61" s="87"/>
      <c r="AE61" s="18"/>
    </row>
    <row r="62" spans="1:31" s="7" customFormat="1" ht="12.75" customHeight="1">
      <c r="A62" s="331"/>
      <c r="B62" s="207"/>
      <c r="C62" s="332"/>
      <c r="D62" s="207"/>
      <c r="E62" s="333"/>
      <c r="F62" s="211"/>
      <c r="G62" s="333"/>
      <c r="H62" s="211"/>
      <c r="I62" s="41"/>
      <c r="J62" s="34">
        <f t="shared" si="4"/>
        <v>79425</v>
      </c>
      <c r="K62" s="334">
        <f t="shared" si="10"/>
        <v>816.957265</v>
      </c>
      <c r="L62" s="335"/>
      <c r="M62" s="39">
        <v>16</v>
      </c>
      <c r="N62" s="333">
        <v>0.016</v>
      </c>
      <c r="O62" s="211"/>
      <c r="P62" s="197">
        <f t="shared" si="11"/>
        <v>0.256</v>
      </c>
      <c r="Q62" s="198"/>
      <c r="R62" s="206"/>
      <c r="S62" s="207"/>
      <c r="T62" s="344">
        <f t="shared" si="9"/>
        <v>817.213265</v>
      </c>
      <c r="U62" s="345"/>
      <c r="V62" s="40"/>
      <c r="W62" s="76"/>
      <c r="Y62" s="43"/>
      <c r="AA62" s="17"/>
      <c r="AB62" s="17"/>
      <c r="AC62" s="18"/>
      <c r="AD62" s="87"/>
      <c r="AE62" s="18"/>
    </row>
    <row r="63" spans="1:31" s="7" customFormat="1" ht="12.75" customHeight="1">
      <c r="A63" s="331"/>
      <c r="B63" s="207"/>
      <c r="C63" s="332"/>
      <c r="D63" s="207"/>
      <c r="E63" s="333"/>
      <c r="F63" s="211"/>
      <c r="G63" s="333"/>
      <c r="H63" s="211"/>
      <c r="I63" s="41"/>
      <c r="J63" s="34">
        <f t="shared" si="4"/>
        <v>79450</v>
      </c>
      <c r="K63" s="334">
        <f t="shared" si="10"/>
        <v>817.89184</v>
      </c>
      <c r="L63" s="335"/>
      <c r="M63" s="39">
        <v>16</v>
      </c>
      <c r="N63" s="333">
        <v>0.016</v>
      </c>
      <c r="O63" s="211"/>
      <c r="P63" s="197">
        <f t="shared" si="11"/>
        <v>0.256</v>
      </c>
      <c r="Q63" s="198"/>
      <c r="R63" s="206"/>
      <c r="S63" s="207"/>
      <c r="T63" s="344">
        <f t="shared" si="9"/>
        <v>818.14784</v>
      </c>
      <c r="U63" s="345"/>
      <c r="V63" s="40"/>
      <c r="W63" s="76"/>
      <c r="Y63" s="43"/>
      <c r="AA63" s="17"/>
      <c r="AB63" s="17"/>
      <c r="AC63" s="18"/>
      <c r="AD63" s="87"/>
      <c r="AE63" s="18"/>
    </row>
    <row r="64" spans="1:31" s="7" customFormat="1" ht="12.75" customHeight="1">
      <c r="A64" s="331"/>
      <c r="B64" s="207"/>
      <c r="C64" s="332"/>
      <c r="D64" s="207"/>
      <c r="E64" s="333"/>
      <c r="F64" s="211"/>
      <c r="G64" s="333"/>
      <c r="H64" s="211"/>
      <c r="I64" s="42"/>
      <c r="J64" s="186">
        <v>79457.2</v>
      </c>
      <c r="K64" s="334">
        <f t="shared" si="10"/>
        <v>818.1609976</v>
      </c>
      <c r="L64" s="335"/>
      <c r="M64" s="39">
        <v>16</v>
      </c>
      <c r="N64" s="338">
        <f aca="true" t="shared" si="12" ref="N64:N78">0.016-((0.06+0.016)/($J$78-$J$64))*($J64-$J$64)</f>
        <v>0.016</v>
      </c>
      <c r="O64" s="200"/>
      <c r="P64" s="197">
        <f>N64*M64</f>
        <v>0.256</v>
      </c>
      <c r="Q64" s="198"/>
      <c r="R64" s="342" t="s">
        <v>61</v>
      </c>
      <c r="S64" s="343"/>
      <c r="T64" s="344">
        <f t="shared" si="9"/>
        <v>818.4169976</v>
      </c>
      <c r="U64" s="345"/>
      <c r="V64" s="40"/>
      <c r="W64" s="76"/>
      <c r="Y64" s="43"/>
      <c r="AA64" s="17"/>
      <c r="AB64" s="17"/>
      <c r="AC64" s="18"/>
      <c r="AD64" s="87"/>
      <c r="AE64" s="18"/>
    </row>
    <row r="65" spans="1:31" s="7" customFormat="1" ht="12.75" customHeight="1">
      <c r="A65" s="331"/>
      <c r="B65" s="207"/>
      <c r="C65" s="332"/>
      <c r="D65" s="207"/>
      <c r="E65" s="333"/>
      <c r="F65" s="211"/>
      <c r="G65" s="333"/>
      <c r="H65" s="211"/>
      <c r="I65" s="41"/>
      <c r="J65" s="34">
        <f>J63+25</f>
        <v>79475</v>
      </c>
      <c r="K65" s="334">
        <f t="shared" si="10"/>
        <v>818.826415</v>
      </c>
      <c r="L65" s="335"/>
      <c r="M65" s="39">
        <v>16</v>
      </c>
      <c r="N65" s="338">
        <f t="shared" si="12"/>
        <v>0.00999982258493665</v>
      </c>
      <c r="O65" s="200"/>
      <c r="P65" s="197">
        <f t="shared" si="11"/>
        <v>0.1599971613589864</v>
      </c>
      <c r="Q65" s="198"/>
      <c r="R65" s="342" t="s">
        <v>61</v>
      </c>
      <c r="S65" s="343"/>
      <c r="T65" s="344">
        <f t="shared" si="9"/>
        <v>818.986412161359</v>
      </c>
      <c r="U65" s="345"/>
      <c r="V65" s="40"/>
      <c r="W65" s="76"/>
      <c r="Y65" s="43"/>
      <c r="AA65" s="17"/>
      <c r="AB65" s="17"/>
      <c r="AC65" s="18"/>
      <c r="AD65" s="87"/>
      <c r="AE65" s="18"/>
    </row>
    <row r="66" spans="1:31" s="7" customFormat="1" ht="12.75" customHeight="1">
      <c r="A66" s="331"/>
      <c r="B66" s="207"/>
      <c r="C66" s="332"/>
      <c r="D66" s="207"/>
      <c r="E66" s="333"/>
      <c r="F66" s="211"/>
      <c r="G66" s="333"/>
      <c r="H66" s="211"/>
      <c r="I66" s="41"/>
      <c r="J66" s="34">
        <f>J65+25</f>
        <v>79500</v>
      </c>
      <c r="K66" s="334">
        <f t="shared" si="10"/>
        <v>819.76099</v>
      </c>
      <c r="L66" s="335"/>
      <c r="M66" s="39">
        <v>16</v>
      </c>
      <c r="N66" s="338">
        <f t="shared" si="12"/>
        <v>0.001572607114343436</v>
      </c>
      <c r="O66" s="200"/>
      <c r="P66" s="197">
        <f t="shared" si="11"/>
        <v>0.025161713829494975</v>
      </c>
      <c r="Q66" s="198"/>
      <c r="R66" s="342" t="s">
        <v>61</v>
      </c>
      <c r="S66" s="343"/>
      <c r="T66" s="344">
        <f t="shared" si="9"/>
        <v>819.7861517138294</v>
      </c>
      <c r="U66" s="345"/>
      <c r="V66" s="40"/>
      <c r="W66" s="76"/>
      <c r="Y66" s="43"/>
      <c r="AA66" s="17"/>
      <c r="AB66" s="17"/>
      <c r="AC66" s="18"/>
      <c r="AD66" s="87"/>
      <c r="AE66" s="18"/>
    </row>
    <row r="67" spans="1:31" s="7" customFormat="1" ht="12.75" customHeight="1">
      <c r="A67" s="331"/>
      <c r="B67" s="207"/>
      <c r="C67" s="332"/>
      <c r="D67" s="207"/>
      <c r="E67" s="333"/>
      <c r="F67" s="211"/>
      <c r="G67" s="333"/>
      <c r="H67" s="211"/>
      <c r="I67" s="41"/>
      <c r="J67" s="57">
        <v>79504.67</v>
      </c>
      <c r="K67" s="334">
        <v>815.82</v>
      </c>
      <c r="L67" s="335"/>
      <c r="M67" s="39">
        <v>16</v>
      </c>
      <c r="N67" s="338">
        <f t="shared" si="12"/>
        <v>-1.5967355627873048E-06</v>
      </c>
      <c r="O67" s="200"/>
      <c r="P67" s="197">
        <f>N67*M67</f>
        <v>-2.5547769004596876E-05</v>
      </c>
      <c r="Q67" s="198"/>
      <c r="R67" s="342" t="s">
        <v>61</v>
      </c>
      <c r="S67" s="343"/>
      <c r="T67" s="344">
        <f>P67+K67</f>
        <v>815.819974452231</v>
      </c>
      <c r="U67" s="345"/>
      <c r="V67" s="40"/>
      <c r="W67" s="76"/>
      <c r="Y67" s="43"/>
      <c r="Z67" s="27" t="s">
        <v>122</v>
      </c>
      <c r="AA67" s="17"/>
      <c r="AB67" s="17"/>
      <c r="AC67" s="18"/>
      <c r="AD67" s="87"/>
      <c r="AE67" s="18"/>
    </row>
    <row r="68" spans="1:31" s="7" customFormat="1" ht="12.75" customHeight="1">
      <c r="A68" s="331"/>
      <c r="B68" s="207"/>
      <c r="C68" s="332"/>
      <c r="D68" s="207"/>
      <c r="E68" s="333"/>
      <c r="F68" s="211"/>
      <c r="G68" s="333"/>
      <c r="H68" s="211"/>
      <c r="I68" s="41"/>
      <c r="J68" s="193">
        <v>79510</v>
      </c>
      <c r="K68" s="339">
        <f>$Z$46+($AD$43*($J68-$Z$45))</f>
        <v>820.13482</v>
      </c>
      <c r="L68" s="340"/>
      <c r="M68" s="39">
        <v>17</v>
      </c>
      <c r="N68" s="338">
        <f t="shared" si="12"/>
        <v>-0.0017982790738938492</v>
      </c>
      <c r="O68" s="200"/>
      <c r="P68" s="197">
        <f>N68*M68</f>
        <v>-0.030570744256195437</v>
      </c>
      <c r="Q68" s="198"/>
      <c r="R68" s="342" t="s">
        <v>61</v>
      </c>
      <c r="S68" s="343"/>
      <c r="T68" s="344">
        <f>P68+K68</f>
        <v>820.1042492557438</v>
      </c>
      <c r="U68" s="345"/>
      <c r="V68" s="40"/>
      <c r="W68" s="76"/>
      <c r="Y68" s="43"/>
      <c r="Z68" s="23"/>
      <c r="AA68" s="17"/>
      <c r="AB68" s="17"/>
      <c r="AC68" s="18"/>
      <c r="AD68" s="87"/>
      <c r="AE68" s="18"/>
    </row>
    <row r="69" spans="1:31" s="7" customFormat="1" ht="12.75" customHeight="1">
      <c r="A69" s="331"/>
      <c r="B69" s="207"/>
      <c r="C69" s="332"/>
      <c r="D69" s="207"/>
      <c r="E69" s="333"/>
      <c r="F69" s="211"/>
      <c r="G69" s="333"/>
      <c r="H69" s="211"/>
      <c r="I69" s="41"/>
      <c r="J69" s="34">
        <f>J66+25</f>
        <v>79525</v>
      </c>
      <c r="K69" s="339">
        <f>$Z$70+(0.5*(($AD$71-$AD$70)/$AD$69)*($J69-$Z$69)^2)+($AD$70*($J69-$Z$69))</f>
        <v>820.6838003320313</v>
      </c>
      <c r="L69" s="340"/>
      <c r="M69" s="39">
        <v>16</v>
      </c>
      <c r="N69" s="338">
        <f t="shared" si="12"/>
        <v>-0.006854608356249778</v>
      </c>
      <c r="O69" s="200"/>
      <c r="P69" s="197">
        <f t="shared" si="11"/>
        <v>-0.10967373369999645</v>
      </c>
      <c r="Q69" s="198"/>
      <c r="R69" s="342" t="s">
        <v>61</v>
      </c>
      <c r="S69" s="343"/>
      <c r="T69" s="344">
        <f t="shared" si="9"/>
        <v>820.5741265983313</v>
      </c>
      <c r="U69" s="345"/>
      <c r="V69" s="40"/>
      <c r="W69" s="76"/>
      <c r="Y69" s="43"/>
      <c r="Z69" s="28">
        <v>79510</v>
      </c>
      <c r="AA69" s="22" t="s">
        <v>24</v>
      </c>
      <c r="AB69" s="11"/>
      <c r="AC69" s="12"/>
      <c r="AD69" s="159">
        <v>640</v>
      </c>
      <c r="AE69" s="22" t="s">
        <v>25</v>
      </c>
    </row>
    <row r="70" spans="1:31" s="7" customFormat="1" ht="12.75" customHeight="1">
      <c r="A70" s="331"/>
      <c r="B70" s="207"/>
      <c r="C70" s="332"/>
      <c r="D70" s="207"/>
      <c r="E70" s="333"/>
      <c r="F70" s="211"/>
      <c r="G70" s="333"/>
      <c r="H70" s="211"/>
      <c r="I70" s="41"/>
      <c r="J70" s="34">
        <f>J69+25</f>
        <v>79550</v>
      </c>
      <c r="K70" s="339">
        <f aca="true" t="shared" si="13" ref="K70:K97">$Z$70+(0.5*(($AD$71-$AD$70)/$AD$69)*($J70-$Z$69)^2)+($AD$70*($J70-$Z$69))</f>
        <v>821.54599125</v>
      </c>
      <c r="L70" s="340"/>
      <c r="M70" s="39">
        <v>16</v>
      </c>
      <c r="N70" s="338">
        <f t="shared" si="12"/>
        <v>-0.01528182382684299</v>
      </c>
      <c r="O70" s="200"/>
      <c r="P70" s="197">
        <f t="shared" si="11"/>
        <v>-0.24450918122948784</v>
      </c>
      <c r="Q70" s="198"/>
      <c r="R70" s="342" t="s">
        <v>61</v>
      </c>
      <c r="S70" s="343"/>
      <c r="T70" s="344">
        <f t="shared" si="9"/>
        <v>821.3014820687706</v>
      </c>
      <c r="U70" s="345"/>
      <c r="V70" s="40"/>
      <c r="W70" s="76"/>
      <c r="Y70" s="43"/>
      <c r="Z70" s="31">
        <v>820.1349</v>
      </c>
      <c r="AA70" s="22" t="s">
        <v>26</v>
      </c>
      <c r="AB70" s="11"/>
      <c r="AC70" s="12"/>
      <c r="AD70" s="190">
        <v>0.037383</v>
      </c>
      <c r="AE70" s="25" t="s">
        <v>22</v>
      </c>
    </row>
    <row r="71" spans="1:31" s="7" customFormat="1" ht="12.75" customHeight="1">
      <c r="A71" s="331"/>
      <c r="B71" s="207"/>
      <c r="C71" s="332"/>
      <c r="D71" s="207"/>
      <c r="E71" s="333"/>
      <c r="F71" s="211"/>
      <c r="G71" s="333"/>
      <c r="H71" s="211"/>
      <c r="I71" s="41"/>
      <c r="J71" s="57">
        <v>79552.13</v>
      </c>
      <c r="K71" s="339">
        <f t="shared" si="13"/>
        <v>821.6164078422402</v>
      </c>
      <c r="L71" s="340"/>
      <c r="M71" s="39">
        <v>16</v>
      </c>
      <c r="N71" s="338">
        <f t="shared" si="12"/>
        <v>-0.0159998225849391</v>
      </c>
      <c r="O71" s="200"/>
      <c r="P71" s="197">
        <f>N71*M71</f>
        <v>-0.2559971613590256</v>
      </c>
      <c r="Q71" s="198"/>
      <c r="R71" s="342" t="s">
        <v>61</v>
      </c>
      <c r="S71" s="343"/>
      <c r="T71" s="344">
        <f>P71+K71</f>
        <v>821.3604106808812</v>
      </c>
      <c r="U71" s="345"/>
      <c r="V71" s="40"/>
      <c r="W71" s="76"/>
      <c r="Y71" s="43"/>
      <c r="Z71" s="28">
        <v>79830</v>
      </c>
      <c r="AA71" s="22" t="s">
        <v>21</v>
      </c>
      <c r="AB71" s="11"/>
      <c r="AC71" s="12"/>
      <c r="AD71" s="66">
        <v>-0.03</v>
      </c>
      <c r="AE71" s="25" t="s">
        <v>27</v>
      </c>
    </row>
    <row r="72" spans="1:31" s="7" customFormat="1" ht="12.75" customHeight="1">
      <c r="A72" s="331"/>
      <c r="B72" s="207"/>
      <c r="C72" s="332"/>
      <c r="D72" s="207"/>
      <c r="E72" s="333"/>
      <c r="F72" s="211"/>
      <c r="G72" s="333"/>
      <c r="H72" s="211"/>
      <c r="I72" s="41"/>
      <c r="J72" s="34">
        <f>J70+25</f>
        <v>79575</v>
      </c>
      <c r="K72" s="339">
        <f t="shared" si="13"/>
        <v>822.3423784570313</v>
      </c>
      <c r="L72" s="340"/>
      <c r="M72" s="39">
        <v>16</v>
      </c>
      <c r="N72" s="338">
        <f t="shared" si="12"/>
        <v>-0.02370903929743621</v>
      </c>
      <c r="O72" s="200"/>
      <c r="P72" s="197">
        <f t="shared" si="11"/>
        <v>-0.37934462875897934</v>
      </c>
      <c r="Q72" s="198"/>
      <c r="R72" s="342" t="s">
        <v>61</v>
      </c>
      <c r="S72" s="343"/>
      <c r="T72" s="344">
        <f t="shared" si="9"/>
        <v>821.9630338282723</v>
      </c>
      <c r="U72" s="345"/>
      <c r="V72" s="40"/>
      <c r="W72" s="76"/>
      <c r="Y72" s="43"/>
      <c r="Z72" s="31">
        <v>832.0976</v>
      </c>
      <c r="AA72" s="22" t="s">
        <v>23</v>
      </c>
      <c r="AB72" s="11"/>
      <c r="AC72" s="12"/>
      <c r="AD72" s="13"/>
      <c r="AE72" s="18"/>
    </row>
    <row r="73" spans="1:31" s="7" customFormat="1" ht="12.75" customHeight="1">
      <c r="A73" s="331"/>
      <c r="B73" s="207"/>
      <c r="C73" s="332"/>
      <c r="D73" s="207"/>
      <c r="E73" s="333"/>
      <c r="F73" s="211"/>
      <c r="G73" s="333"/>
      <c r="H73" s="211"/>
      <c r="I73" s="41"/>
      <c r="J73" s="34">
        <f t="shared" si="4"/>
        <v>79600</v>
      </c>
      <c r="K73" s="339">
        <f t="shared" si="13"/>
        <v>823.072961953125</v>
      </c>
      <c r="L73" s="340"/>
      <c r="M73" s="39">
        <v>16</v>
      </c>
      <c r="N73" s="338">
        <f t="shared" si="12"/>
        <v>-0.03213625476802942</v>
      </c>
      <c r="O73" s="200"/>
      <c r="P73" s="197">
        <f t="shared" si="11"/>
        <v>-0.5141800762884707</v>
      </c>
      <c r="Q73" s="198"/>
      <c r="R73" s="342" t="s">
        <v>61</v>
      </c>
      <c r="S73" s="343"/>
      <c r="T73" s="344">
        <f t="shared" si="9"/>
        <v>822.5587818768365</v>
      </c>
      <c r="U73" s="345"/>
      <c r="V73" s="40"/>
      <c r="W73" s="76"/>
      <c r="Y73" s="43"/>
      <c r="Z73" s="28">
        <v>80150</v>
      </c>
      <c r="AA73" s="22" t="s">
        <v>28</v>
      </c>
      <c r="AB73" s="11"/>
      <c r="AC73" s="12"/>
      <c r="AD73" s="13"/>
      <c r="AE73" s="18"/>
    </row>
    <row r="74" spans="1:31" s="7" customFormat="1" ht="12.75" customHeight="1">
      <c r="A74" s="331"/>
      <c r="B74" s="207"/>
      <c r="C74" s="332"/>
      <c r="D74" s="207"/>
      <c r="E74" s="333"/>
      <c r="F74" s="211"/>
      <c r="G74" s="333"/>
      <c r="H74" s="211"/>
      <c r="I74" s="42"/>
      <c r="J74" s="182">
        <v>79623.923</v>
      </c>
      <c r="K74" s="339">
        <f t="shared" si="13"/>
        <v>823.7104593749641</v>
      </c>
      <c r="L74" s="340"/>
      <c r="M74" s="39">
        <v>16</v>
      </c>
      <c r="N74" s="338">
        <f t="shared" si="12"/>
        <v>-0.04020042579614787</v>
      </c>
      <c r="O74" s="200"/>
      <c r="P74" s="197">
        <f>N74*M74</f>
        <v>-0.6432068127383659</v>
      </c>
      <c r="Q74" s="198"/>
      <c r="R74" s="342" t="s">
        <v>61</v>
      </c>
      <c r="S74" s="343"/>
      <c r="T74" s="344">
        <f t="shared" si="9"/>
        <v>823.0672525622257</v>
      </c>
      <c r="U74" s="345"/>
      <c r="V74" s="56" t="s">
        <v>31</v>
      </c>
      <c r="W74" s="76"/>
      <c r="Y74" s="43"/>
      <c r="Z74" s="31">
        <v>822.4976</v>
      </c>
      <c r="AA74" s="22" t="s">
        <v>29</v>
      </c>
      <c r="AB74" s="11"/>
      <c r="AC74" s="12"/>
      <c r="AD74" s="13"/>
      <c r="AE74" s="18"/>
    </row>
    <row r="75" spans="1:31" s="7" customFormat="1" ht="12.75" customHeight="1">
      <c r="A75" s="331"/>
      <c r="B75" s="207"/>
      <c r="C75" s="332"/>
      <c r="D75" s="207"/>
      <c r="E75" s="333"/>
      <c r="F75" s="211"/>
      <c r="G75" s="333"/>
      <c r="H75" s="211"/>
      <c r="I75" s="41"/>
      <c r="J75" s="34">
        <f>J73+25</f>
        <v>79625</v>
      </c>
      <c r="K75" s="339">
        <f t="shared" si="13"/>
        <v>823.7377417382812</v>
      </c>
      <c r="L75" s="340"/>
      <c r="M75" s="39">
        <v>16</v>
      </c>
      <c r="N75" s="338">
        <f t="shared" si="12"/>
        <v>-0.04056347023862263</v>
      </c>
      <c r="O75" s="200"/>
      <c r="P75" s="197">
        <f t="shared" si="11"/>
        <v>-0.6490155238179621</v>
      </c>
      <c r="Q75" s="198"/>
      <c r="R75" s="342" t="s">
        <v>61</v>
      </c>
      <c r="S75" s="343"/>
      <c r="T75" s="344">
        <f t="shared" si="9"/>
        <v>823.0887262144632</v>
      </c>
      <c r="U75" s="345"/>
      <c r="V75" s="40"/>
      <c r="W75" s="76"/>
      <c r="Y75" s="43"/>
      <c r="Z75" s="53"/>
      <c r="AA75" s="22"/>
      <c r="AB75" s="11"/>
      <c r="AC75" s="12"/>
      <c r="AD75" s="13"/>
      <c r="AE75" s="18"/>
    </row>
    <row r="76" spans="1:31" s="7" customFormat="1" ht="12.75" customHeight="1">
      <c r="A76" s="331"/>
      <c r="B76" s="207"/>
      <c r="C76" s="332"/>
      <c r="D76" s="207"/>
      <c r="E76" s="333"/>
      <c r="F76" s="211"/>
      <c r="G76" s="333"/>
      <c r="H76" s="211"/>
      <c r="I76" s="41"/>
      <c r="J76" s="34">
        <f t="shared" si="4"/>
        <v>79650</v>
      </c>
      <c r="K76" s="339">
        <f t="shared" si="13"/>
        <v>824.3367178125</v>
      </c>
      <c r="L76" s="340"/>
      <c r="M76" s="39">
        <v>16</v>
      </c>
      <c r="N76" s="338">
        <f t="shared" si="12"/>
        <v>-0.048990685709215845</v>
      </c>
      <c r="O76" s="200"/>
      <c r="P76" s="197">
        <f t="shared" si="11"/>
        <v>-0.7838509713474535</v>
      </c>
      <c r="Q76" s="198"/>
      <c r="R76" s="342" t="s">
        <v>61</v>
      </c>
      <c r="S76" s="343"/>
      <c r="T76" s="344">
        <f t="shared" si="9"/>
        <v>823.5528668411525</v>
      </c>
      <c r="U76" s="345"/>
      <c r="V76" s="40"/>
      <c r="W76" s="76"/>
      <c r="Y76" s="43"/>
      <c r="Z76" s="27" t="s">
        <v>30</v>
      </c>
      <c r="AA76" s="22"/>
      <c r="AB76" s="11"/>
      <c r="AC76" s="12"/>
      <c r="AD76" s="13"/>
      <c r="AE76" s="18"/>
    </row>
    <row r="77" spans="1:31" s="7" customFormat="1" ht="12.75" customHeight="1">
      <c r="A77" s="331"/>
      <c r="B77" s="207"/>
      <c r="C77" s="332"/>
      <c r="D77" s="207"/>
      <c r="E77" s="333"/>
      <c r="F77" s="211"/>
      <c r="G77" s="333"/>
      <c r="H77" s="211"/>
      <c r="I77" s="41"/>
      <c r="J77" s="34">
        <f t="shared" si="4"/>
        <v>79675</v>
      </c>
      <c r="K77" s="339">
        <f t="shared" si="13"/>
        <v>824.8698901757813</v>
      </c>
      <c r="L77" s="340"/>
      <c r="M77" s="39">
        <v>16</v>
      </c>
      <c r="N77" s="338">
        <f t="shared" si="12"/>
        <v>-0.057417901179809064</v>
      </c>
      <c r="O77" s="200"/>
      <c r="P77" s="197">
        <f t="shared" si="11"/>
        <v>-0.918686418876945</v>
      </c>
      <c r="Q77" s="198"/>
      <c r="R77" s="342" t="s">
        <v>61</v>
      </c>
      <c r="S77" s="343"/>
      <c r="T77" s="344">
        <f t="shared" si="9"/>
        <v>823.9512037569043</v>
      </c>
      <c r="U77" s="345"/>
      <c r="V77" s="40"/>
      <c r="W77" s="76"/>
      <c r="Y77" s="43"/>
      <c r="Z77" s="31"/>
      <c r="AA77" s="22"/>
      <c r="AB77" s="11"/>
      <c r="AC77" s="12"/>
      <c r="AD77" s="13"/>
      <c r="AE77" s="18"/>
    </row>
    <row r="78" spans="1:31" s="7" customFormat="1" ht="12.75" customHeight="1">
      <c r="A78" s="331"/>
      <c r="B78" s="207"/>
      <c r="C78" s="332"/>
      <c r="D78" s="207"/>
      <c r="E78" s="333"/>
      <c r="F78" s="211"/>
      <c r="G78" s="333"/>
      <c r="H78" s="211"/>
      <c r="I78" s="42"/>
      <c r="J78" s="186">
        <v>79682.66</v>
      </c>
      <c r="K78" s="339">
        <f t="shared" si="13"/>
        <v>825.0200842015979</v>
      </c>
      <c r="L78" s="340"/>
      <c r="M78" s="39">
        <v>16</v>
      </c>
      <c r="N78" s="338">
        <f t="shared" si="12"/>
        <v>-0.06</v>
      </c>
      <c r="O78" s="200"/>
      <c r="P78" s="197">
        <f>N78*M78</f>
        <v>-0.96</v>
      </c>
      <c r="Q78" s="198"/>
      <c r="R78" s="342" t="s">
        <v>61</v>
      </c>
      <c r="S78" s="343"/>
      <c r="T78" s="344">
        <f t="shared" si="9"/>
        <v>824.0600842015979</v>
      </c>
      <c r="U78" s="345"/>
      <c r="V78" s="183" t="s">
        <v>82</v>
      </c>
      <c r="W78" s="76"/>
      <c r="Y78" s="43"/>
      <c r="AA78" s="26"/>
      <c r="AB78" s="11"/>
      <c r="AC78" s="12"/>
      <c r="AD78" s="13"/>
      <c r="AE78" s="18"/>
    </row>
    <row r="79" spans="1:31" s="7" customFormat="1" ht="12.75" customHeight="1">
      <c r="A79" s="331"/>
      <c r="B79" s="207"/>
      <c r="C79" s="332"/>
      <c r="D79" s="207"/>
      <c r="E79" s="333"/>
      <c r="F79" s="211"/>
      <c r="G79" s="333"/>
      <c r="H79" s="211"/>
      <c r="I79" s="41"/>
      <c r="J79" s="34">
        <f>J77+25</f>
        <v>79700</v>
      </c>
      <c r="K79" s="339">
        <f t="shared" si="13"/>
        <v>825.337258828125</v>
      </c>
      <c r="L79" s="340"/>
      <c r="M79" s="39">
        <v>16</v>
      </c>
      <c r="N79" s="333">
        <v>-0.06</v>
      </c>
      <c r="O79" s="211"/>
      <c r="P79" s="197">
        <f t="shared" si="11"/>
        <v>-0.96</v>
      </c>
      <c r="Q79" s="198"/>
      <c r="R79" s="206"/>
      <c r="S79" s="207"/>
      <c r="T79" s="344">
        <f t="shared" si="9"/>
        <v>824.3772588281249</v>
      </c>
      <c r="U79" s="345"/>
      <c r="V79" s="40"/>
      <c r="W79" s="76"/>
      <c r="Y79" s="43"/>
      <c r="Z79" s="27"/>
      <c r="AA79" s="26"/>
      <c r="AB79" s="11"/>
      <c r="AC79" s="12"/>
      <c r="AD79" s="13"/>
      <c r="AE79" s="18"/>
    </row>
    <row r="80" spans="1:31" s="7" customFormat="1" ht="12.75" customHeight="1">
      <c r="A80" s="331"/>
      <c r="B80" s="207"/>
      <c r="C80" s="332"/>
      <c r="D80" s="207"/>
      <c r="E80" s="333"/>
      <c r="F80" s="211"/>
      <c r="G80" s="333"/>
      <c r="H80" s="211"/>
      <c r="I80" s="41"/>
      <c r="J80" s="34">
        <f t="shared" si="4"/>
        <v>79725</v>
      </c>
      <c r="K80" s="339">
        <f t="shared" si="13"/>
        <v>825.7388237695312</v>
      </c>
      <c r="L80" s="340"/>
      <c r="M80" s="39">
        <v>16</v>
      </c>
      <c r="N80" s="333">
        <v>-0.06</v>
      </c>
      <c r="O80" s="211"/>
      <c r="P80" s="197">
        <f t="shared" si="11"/>
        <v>-0.96</v>
      </c>
      <c r="Q80" s="198"/>
      <c r="R80" s="206"/>
      <c r="S80" s="207"/>
      <c r="T80" s="344">
        <f t="shared" si="9"/>
        <v>824.7788237695312</v>
      </c>
      <c r="U80" s="345"/>
      <c r="V80" s="40"/>
      <c r="W80" s="76"/>
      <c r="Y80" s="43"/>
      <c r="Z80" s="27"/>
      <c r="AA80" s="26"/>
      <c r="AB80" s="11"/>
      <c r="AC80" s="12"/>
      <c r="AD80" s="13"/>
      <c r="AE80" s="18"/>
    </row>
    <row r="81" spans="1:31" s="7" customFormat="1" ht="12.75" customHeight="1">
      <c r="A81" s="331"/>
      <c r="B81" s="207"/>
      <c r="C81" s="332"/>
      <c r="D81" s="207"/>
      <c r="E81" s="333"/>
      <c r="F81" s="211"/>
      <c r="G81" s="333"/>
      <c r="H81" s="211"/>
      <c r="I81" s="41"/>
      <c r="J81" s="34">
        <f t="shared" si="4"/>
        <v>79750</v>
      </c>
      <c r="K81" s="339">
        <f t="shared" si="13"/>
        <v>826.074585</v>
      </c>
      <c r="L81" s="340"/>
      <c r="M81" s="39">
        <v>16</v>
      </c>
      <c r="N81" s="333">
        <v>-0.06</v>
      </c>
      <c r="O81" s="211"/>
      <c r="P81" s="197">
        <f t="shared" si="11"/>
        <v>-0.96</v>
      </c>
      <c r="Q81" s="198"/>
      <c r="R81" s="206"/>
      <c r="S81" s="207"/>
      <c r="T81" s="344">
        <f t="shared" si="9"/>
        <v>825.1145849999999</v>
      </c>
      <c r="U81" s="345"/>
      <c r="V81" s="40"/>
      <c r="W81" s="76"/>
      <c r="Y81" s="43"/>
      <c r="Z81" s="27"/>
      <c r="AA81" s="26"/>
      <c r="AB81" s="11"/>
      <c r="AC81" s="12"/>
      <c r="AD81" s="13"/>
      <c r="AE81" s="18"/>
    </row>
    <row r="82" spans="1:31" s="7" customFormat="1" ht="12.75" customHeight="1">
      <c r="A82" s="331"/>
      <c r="B82" s="207"/>
      <c r="C82" s="332"/>
      <c r="D82" s="207"/>
      <c r="E82" s="333"/>
      <c r="F82" s="211"/>
      <c r="G82" s="333"/>
      <c r="H82" s="211"/>
      <c r="I82" s="41"/>
      <c r="J82" s="34">
        <f t="shared" si="4"/>
        <v>79775</v>
      </c>
      <c r="K82" s="339">
        <f t="shared" si="13"/>
        <v>826.3445425195312</v>
      </c>
      <c r="L82" s="340"/>
      <c r="M82" s="39">
        <v>16</v>
      </c>
      <c r="N82" s="333">
        <v>-0.06</v>
      </c>
      <c r="O82" s="211"/>
      <c r="P82" s="197">
        <f t="shared" si="11"/>
        <v>-0.96</v>
      </c>
      <c r="Q82" s="198"/>
      <c r="R82" s="206"/>
      <c r="S82" s="207"/>
      <c r="T82" s="344">
        <f t="shared" si="9"/>
        <v>825.3845425195311</v>
      </c>
      <c r="U82" s="345"/>
      <c r="V82" s="40"/>
      <c r="W82" s="76"/>
      <c r="Y82" s="43"/>
      <c r="Z82" s="27"/>
      <c r="AA82" s="26"/>
      <c r="AB82" s="11"/>
      <c r="AC82" s="12"/>
      <c r="AD82" s="13"/>
      <c r="AE82" s="18"/>
    </row>
    <row r="83" spans="1:31" s="7" customFormat="1" ht="12.75" customHeight="1">
      <c r="A83" s="331"/>
      <c r="B83" s="207"/>
      <c r="C83" s="332"/>
      <c r="D83" s="207"/>
      <c r="E83" s="333"/>
      <c r="F83" s="211"/>
      <c r="G83" s="333"/>
      <c r="H83" s="211"/>
      <c r="I83" s="41"/>
      <c r="J83" s="34">
        <f t="shared" si="4"/>
        <v>79800</v>
      </c>
      <c r="K83" s="339">
        <f t="shared" si="13"/>
        <v>826.548696328125</v>
      </c>
      <c r="L83" s="340"/>
      <c r="M83" s="39">
        <v>16</v>
      </c>
      <c r="N83" s="333">
        <v>-0.06</v>
      </c>
      <c r="O83" s="211"/>
      <c r="P83" s="197">
        <f t="shared" si="11"/>
        <v>-0.96</v>
      </c>
      <c r="Q83" s="198"/>
      <c r="R83" s="206"/>
      <c r="S83" s="207"/>
      <c r="T83" s="344">
        <f t="shared" si="9"/>
        <v>825.5886963281249</v>
      </c>
      <c r="U83" s="345"/>
      <c r="V83" s="40"/>
      <c r="Y83" s="43"/>
      <c r="Z83" s="27"/>
      <c r="AA83" s="26"/>
      <c r="AB83" s="11"/>
      <c r="AC83" s="12"/>
      <c r="AD83" s="13"/>
      <c r="AE83" s="18"/>
    </row>
    <row r="84" spans="1:31" s="7" customFormat="1" ht="12.75" customHeight="1">
      <c r="A84" s="331"/>
      <c r="B84" s="207"/>
      <c r="C84" s="332"/>
      <c r="D84" s="207"/>
      <c r="E84" s="333"/>
      <c r="F84" s="211"/>
      <c r="G84" s="333"/>
      <c r="H84" s="211"/>
      <c r="I84" s="41"/>
      <c r="J84" s="34">
        <f t="shared" si="4"/>
        <v>79825</v>
      </c>
      <c r="K84" s="339">
        <f t="shared" si="13"/>
        <v>826.6870464257813</v>
      </c>
      <c r="L84" s="340"/>
      <c r="M84" s="39">
        <v>16</v>
      </c>
      <c r="N84" s="333">
        <v>-0.06</v>
      </c>
      <c r="O84" s="211"/>
      <c r="P84" s="197">
        <f t="shared" si="11"/>
        <v>-0.96</v>
      </c>
      <c r="Q84" s="198"/>
      <c r="R84" s="206"/>
      <c r="S84" s="207"/>
      <c r="T84" s="344">
        <f t="shared" si="9"/>
        <v>825.7270464257813</v>
      </c>
      <c r="U84" s="345"/>
      <c r="V84" s="40"/>
      <c r="Y84" s="43"/>
      <c r="Z84" s="27"/>
      <c r="AA84" s="26"/>
      <c r="AB84" s="11"/>
      <c r="AC84" s="12"/>
      <c r="AD84" s="13"/>
      <c r="AE84" s="18"/>
    </row>
    <row r="85" spans="1:31" s="7" customFormat="1" ht="12.75" customHeight="1">
      <c r="A85" s="331"/>
      <c r="B85" s="207"/>
      <c r="C85" s="332"/>
      <c r="D85" s="207"/>
      <c r="E85" s="333"/>
      <c r="F85" s="211"/>
      <c r="G85" s="333"/>
      <c r="H85" s="211"/>
      <c r="I85" s="41"/>
      <c r="J85" s="34">
        <f t="shared" si="4"/>
        <v>79850</v>
      </c>
      <c r="K85" s="339">
        <f t="shared" si="13"/>
        <v>826.7595928125</v>
      </c>
      <c r="L85" s="340"/>
      <c r="M85" s="39">
        <v>16</v>
      </c>
      <c r="N85" s="333">
        <v>-0.06</v>
      </c>
      <c r="O85" s="211"/>
      <c r="P85" s="197">
        <f t="shared" si="11"/>
        <v>-0.96</v>
      </c>
      <c r="Q85" s="198"/>
      <c r="R85" s="206"/>
      <c r="S85" s="207"/>
      <c r="T85" s="344">
        <f t="shared" si="9"/>
        <v>825.7995928125</v>
      </c>
      <c r="U85" s="345"/>
      <c r="V85" s="40"/>
      <c r="Y85" s="43"/>
      <c r="Z85" s="27"/>
      <c r="AA85" s="26"/>
      <c r="AB85" s="11"/>
      <c r="AC85" s="12"/>
      <c r="AD85" s="13"/>
      <c r="AE85" s="18"/>
    </row>
    <row r="86" spans="1:31" s="7" customFormat="1" ht="12.75" customHeight="1">
      <c r="A86" s="331"/>
      <c r="B86" s="207"/>
      <c r="C86" s="332"/>
      <c r="D86" s="207"/>
      <c r="E86" s="333"/>
      <c r="F86" s="211"/>
      <c r="G86" s="333"/>
      <c r="H86" s="211"/>
      <c r="I86" s="41"/>
      <c r="J86" s="34">
        <f t="shared" si="4"/>
        <v>79875</v>
      </c>
      <c r="K86" s="339">
        <f t="shared" si="13"/>
        <v>826.7663354882814</v>
      </c>
      <c r="L86" s="340"/>
      <c r="M86" s="39">
        <v>16</v>
      </c>
      <c r="N86" s="333">
        <v>-0.06</v>
      </c>
      <c r="O86" s="211"/>
      <c r="P86" s="197">
        <f t="shared" si="11"/>
        <v>-0.96</v>
      </c>
      <c r="Q86" s="198"/>
      <c r="R86" s="206"/>
      <c r="S86" s="207"/>
      <c r="T86" s="344">
        <f t="shared" si="9"/>
        <v>825.8063354882813</v>
      </c>
      <c r="U86" s="345"/>
      <c r="V86" s="40"/>
      <c r="Y86" s="43"/>
      <c r="Z86" s="27"/>
      <c r="AA86" s="26"/>
      <c r="AB86" s="11"/>
      <c r="AC86" s="12"/>
      <c r="AD86" s="13"/>
      <c r="AE86" s="18"/>
    </row>
    <row r="87" spans="1:31" s="7" customFormat="1" ht="12.75" customHeight="1">
      <c r="A87" s="331"/>
      <c r="B87" s="207"/>
      <c r="C87" s="332"/>
      <c r="D87" s="207"/>
      <c r="E87" s="333"/>
      <c r="F87" s="211"/>
      <c r="G87" s="333"/>
      <c r="H87" s="211"/>
      <c r="I87" s="41"/>
      <c r="J87" s="34">
        <f t="shared" si="4"/>
        <v>79900</v>
      </c>
      <c r="K87" s="339">
        <f t="shared" si="13"/>
        <v>826.707274453125</v>
      </c>
      <c r="L87" s="340"/>
      <c r="M87" s="39">
        <v>16</v>
      </c>
      <c r="N87" s="333">
        <v>-0.06</v>
      </c>
      <c r="O87" s="211"/>
      <c r="P87" s="197">
        <f t="shared" si="11"/>
        <v>-0.96</v>
      </c>
      <c r="Q87" s="198"/>
      <c r="R87" s="206"/>
      <c r="S87" s="207"/>
      <c r="T87" s="344">
        <f t="shared" si="9"/>
        <v>825.747274453125</v>
      </c>
      <c r="U87" s="345"/>
      <c r="V87" s="40"/>
      <c r="Y87" s="43"/>
      <c r="Z87" s="27"/>
      <c r="AA87" s="26"/>
      <c r="AB87" s="11"/>
      <c r="AC87" s="12"/>
      <c r="AD87" s="13"/>
      <c r="AE87" s="18"/>
    </row>
    <row r="88" spans="1:31" s="7" customFormat="1" ht="12.75" customHeight="1">
      <c r="A88" s="331"/>
      <c r="B88" s="207"/>
      <c r="C88" s="332"/>
      <c r="D88" s="207"/>
      <c r="E88" s="333"/>
      <c r="F88" s="211"/>
      <c r="G88" s="333"/>
      <c r="H88" s="211"/>
      <c r="I88" s="41"/>
      <c r="J88" s="34">
        <f t="shared" si="4"/>
        <v>79925</v>
      </c>
      <c r="K88" s="339">
        <f t="shared" si="13"/>
        <v>826.5824097070313</v>
      </c>
      <c r="L88" s="340"/>
      <c r="M88" s="39">
        <v>16</v>
      </c>
      <c r="N88" s="333">
        <v>-0.06</v>
      </c>
      <c r="O88" s="211"/>
      <c r="P88" s="197">
        <f t="shared" si="11"/>
        <v>-0.96</v>
      </c>
      <c r="Q88" s="198"/>
      <c r="R88" s="206"/>
      <c r="S88" s="207"/>
      <c r="T88" s="344">
        <f t="shared" si="9"/>
        <v>825.6224097070312</v>
      </c>
      <c r="U88" s="345"/>
      <c r="V88" s="40"/>
      <c r="Y88" s="43"/>
      <c r="Z88" s="27"/>
      <c r="AA88" s="26"/>
      <c r="AB88" s="11"/>
      <c r="AC88" s="12"/>
      <c r="AD88" s="13"/>
      <c r="AE88" s="18"/>
    </row>
    <row r="89" spans="1:31" s="7" customFormat="1" ht="12.75" customHeight="1">
      <c r="A89" s="331"/>
      <c r="B89" s="207"/>
      <c r="C89" s="332"/>
      <c r="D89" s="207"/>
      <c r="E89" s="333"/>
      <c r="F89" s="211"/>
      <c r="G89" s="333"/>
      <c r="H89" s="211"/>
      <c r="I89" s="41"/>
      <c r="J89" s="34">
        <f t="shared" si="4"/>
        <v>79950</v>
      </c>
      <c r="K89" s="339">
        <f t="shared" si="13"/>
        <v>826.39174125</v>
      </c>
      <c r="L89" s="340"/>
      <c r="M89" s="39">
        <v>16</v>
      </c>
      <c r="N89" s="333">
        <v>-0.06</v>
      </c>
      <c r="O89" s="211"/>
      <c r="P89" s="197">
        <f t="shared" si="11"/>
        <v>-0.96</v>
      </c>
      <c r="Q89" s="198"/>
      <c r="R89" s="206"/>
      <c r="S89" s="207"/>
      <c r="T89" s="344">
        <f t="shared" si="9"/>
        <v>825.43174125</v>
      </c>
      <c r="U89" s="345"/>
      <c r="V89" s="40"/>
      <c r="Y89" s="43"/>
      <c r="Z89" s="27"/>
      <c r="AA89" s="26"/>
      <c r="AB89" s="11"/>
      <c r="AC89" s="12"/>
      <c r="AD89" s="13"/>
      <c r="AE89" s="18"/>
    </row>
    <row r="90" spans="1:31" s="7" customFormat="1" ht="12.75" customHeight="1">
      <c r="A90" s="331"/>
      <c r="B90" s="207"/>
      <c r="C90" s="332"/>
      <c r="D90" s="207"/>
      <c r="E90" s="333"/>
      <c r="F90" s="211"/>
      <c r="G90" s="333"/>
      <c r="H90" s="211"/>
      <c r="I90" s="41"/>
      <c r="J90" s="34">
        <f t="shared" si="4"/>
        <v>79975</v>
      </c>
      <c r="K90" s="339">
        <f t="shared" si="13"/>
        <v>826.1352690820313</v>
      </c>
      <c r="L90" s="340"/>
      <c r="M90" s="39">
        <v>16</v>
      </c>
      <c r="N90" s="333">
        <v>-0.06</v>
      </c>
      <c r="O90" s="211"/>
      <c r="P90" s="197">
        <f t="shared" si="11"/>
        <v>-0.96</v>
      </c>
      <c r="Q90" s="198"/>
      <c r="R90" s="206"/>
      <c r="S90" s="207"/>
      <c r="T90" s="344">
        <f t="shared" si="9"/>
        <v>825.1752690820313</v>
      </c>
      <c r="U90" s="345"/>
      <c r="V90" s="40"/>
      <c r="Y90" s="43"/>
      <c r="Z90" s="27"/>
      <c r="AA90" s="26"/>
      <c r="AB90" s="11"/>
      <c r="AC90" s="12"/>
      <c r="AD90" s="13"/>
      <c r="AE90" s="18"/>
    </row>
    <row r="91" spans="1:31" s="7" customFormat="1" ht="12.75" customHeight="1">
      <c r="A91" s="331"/>
      <c r="B91" s="207"/>
      <c r="C91" s="332"/>
      <c r="D91" s="207"/>
      <c r="E91" s="333"/>
      <c r="F91" s="211"/>
      <c r="G91" s="333"/>
      <c r="H91" s="211"/>
      <c r="I91" s="41"/>
      <c r="J91" s="34">
        <f t="shared" si="4"/>
        <v>80000</v>
      </c>
      <c r="K91" s="339">
        <f t="shared" si="13"/>
        <v>825.8129932031251</v>
      </c>
      <c r="L91" s="340"/>
      <c r="M91" s="39">
        <v>16</v>
      </c>
      <c r="N91" s="333">
        <v>-0.06</v>
      </c>
      <c r="O91" s="211"/>
      <c r="P91" s="197">
        <f t="shared" si="11"/>
        <v>-0.96</v>
      </c>
      <c r="Q91" s="198"/>
      <c r="R91" s="206"/>
      <c r="S91" s="207"/>
      <c r="T91" s="344">
        <f t="shared" si="9"/>
        <v>824.852993203125</v>
      </c>
      <c r="U91" s="345"/>
      <c r="V91" s="40"/>
      <c r="Y91" s="43"/>
      <c r="Z91" s="27"/>
      <c r="AA91" s="26"/>
      <c r="AB91" s="11"/>
      <c r="AC91" s="12"/>
      <c r="AD91" s="13"/>
      <c r="AE91" s="18"/>
    </row>
    <row r="92" spans="1:31" s="7" customFormat="1" ht="12.75" customHeight="1">
      <c r="A92" s="331"/>
      <c r="B92" s="207"/>
      <c r="C92" s="332"/>
      <c r="D92" s="207"/>
      <c r="E92" s="333"/>
      <c r="F92" s="211"/>
      <c r="G92" s="333"/>
      <c r="H92" s="211"/>
      <c r="I92" s="41"/>
      <c r="J92" s="34">
        <f t="shared" si="4"/>
        <v>80025</v>
      </c>
      <c r="K92" s="339">
        <f t="shared" si="13"/>
        <v>825.4249136132813</v>
      </c>
      <c r="L92" s="340"/>
      <c r="M92" s="39">
        <v>16</v>
      </c>
      <c r="N92" s="333">
        <v>-0.06</v>
      </c>
      <c r="O92" s="211"/>
      <c r="P92" s="197">
        <f t="shared" si="11"/>
        <v>-0.96</v>
      </c>
      <c r="Q92" s="198"/>
      <c r="R92" s="206"/>
      <c r="S92" s="207"/>
      <c r="T92" s="344">
        <f t="shared" si="9"/>
        <v>824.4649136132813</v>
      </c>
      <c r="U92" s="345"/>
      <c r="V92" s="40"/>
      <c r="Y92" s="43"/>
      <c r="Z92" s="27"/>
      <c r="AA92" s="26"/>
      <c r="AB92" s="11"/>
      <c r="AC92" s="12"/>
      <c r="AD92" s="13"/>
      <c r="AE92" s="18"/>
    </row>
    <row r="93" spans="1:31" s="7" customFormat="1" ht="12.75" customHeight="1">
      <c r="A93" s="331"/>
      <c r="B93" s="207"/>
      <c r="C93" s="332"/>
      <c r="D93" s="207"/>
      <c r="E93" s="333"/>
      <c r="F93" s="211"/>
      <c r="G93" s="333"/>
      <c r="H93" s="211"/>
      <c r="I93" s="41"/>
      <c r="J93" s="34">
        <f t="shared" si="4"/>
        <v>80050</v>
      </c>
      <c r="K93" s="339">
        <f t="shared" si="13"/>
        <v>824.9710303125</v>
      </c>
      <c r="L93" s="340"/>
      <c r="M93" s="39">
        <v>16</v>
      </c>
      <c r="N93" s="333">
        <v>-0.06</v>
      </c>
      <c r="O93" s="211"/>
      <c r="P93" s="197">
        <f t="shared" si="11"/>
        <v>-0.96</v>
      </c>
      <c r="Q93" s="198"/>
      <c r="R93" s="206"/>
      <c r="S93" s="207"/>
      <c r="T93" s="344">
        <f t="shared" si="9"/>
        <v>824.0110303125</v>
      </c>
      <c r="U93" s="345"/>
      <c r="V93" s="40"/>
      <c r="Y93" s="43"/>
      <c r="Z93" s="27"/>
      <c r="AA93" s="26"/>
      <c r="AB93" s="11"/>
      <c r="AC93" s="12"/>
      <c r="AD93" s="13"/>
      <c r="AE93" s="18"/>
    </row>
    <row r="94" spans="1:31" s="7" customFormat="1" ht="12.75" customHeight="1">
      <c r="A94" s="331"/>
      <c r="B94" s="207"/>
      <c r="C94" s="332"/>
      <c r="D94" s="207"/>
      <c r="E94" s="333"/>
      <c r="F94" s="211"/>
      <c r="G94" s="333"/>
      <c r="H94" s="211"/>
      <c r="I94" s="41"/>
      <c r="J94" s="34">
        <f t="shared" si="4"/>
        <v>80075</v>
      </c>
      <c r="K94" s="339">
        <f t="shared" si="13"/>
        <v>824.4513433007812</v>
      </c>
      <c r="L94" s="340"/>
      <c r="M94" s="39">
        <v>16</v>
      </c>
      <c r="N94" s="333">
        <v>-0.06</v>
      </c>
      <c r="O94" s="211"/>
      <c r="P94" s="197">
        <f t="shared" si="11"/>
        <v>-0.96</v>
      </c>
      <c r="Q94" s="198"/>
      <c r="R94" s="206"/>
      <c r="S94" s="207"/>
      <c r="T94" s="344">
        <f t="shared" si="9"/>
        <v>823.4913433007812</v>
      </c>
      <c r="U94" s="345"/>
      <c r="V94" s="40"/>
      <c r="Y94" s="43"/>
      <c r="Z94" s="27"/>
      <c r="AA94" s="26"/>
      <c r="AB94" s="11"/>
      <c r="AC94" s="12"/>
      <c r="AD94" s="13"/>
      <c r="AE94" s="18"/>
    </row>
    <row r="95" spans="1:31" s="7" customFormat="1" ht="12.75" customHeight="1">
      <c r="A95" s="331"/>
      <c r="B95" s="207"/>
      <c r="C95" s="332"/>
      <c r="D95" s="207"/>
      <c r="E95" s="333"/>
      <c r="F95" s="211"/>
      <c r="G95" s="333"/>
      <c r="H95" s="211"/>
      <c r="I95" s="41"/>
      <c r="J95" s="34">
        <f t="shared" si="4"/>
        <v>80100</v>
      </c>
      <c r="K95" s="339">
        <f t="shared" si="13"/>
        <v>823.865852578125</v>
      </c>
      <c r="L95" s="340"/>
      <c r="M95" s="39">
        <v>16</v>
      </c>
      <c r="N95" s="333">
        <v>-0.06</v>
      </c>
      <c r="O95" s="211"/>
      <c r="P95" s="197">
        <f t="shared" si="11"/>
        <v>-0.96</v>
      </c>
      <c r="Q95" s="198"/>
      <c r="R95" s="206"/>
      <c r="S95" s="207"/>
      <c r="T95" s="344">
        <f t="shared" si="9"/>
        <v>822.905852578125</v>
      </c>
      <c r="U95" s="345"/>
      <c r="V95" s="40"/>
      <c r="Y95" s="43"/>
      <c r="Z95" s="27"/>
      <c r="AA95" s="26"/>
      <c r="AB95" s="11"/>
      <c r="AC95" s="12"/>
      <c r="AD95" s="13"/>
      <c r="AE95" s="18"/>
    </row>
    <row r="96" spans="1:31" s="7" customFormat="1" ht="12.75" customHeight="1">
      <c r="A96" s="331"/>
      <c r="B96" s="207"/>
      <c r="C96" s="332"/>
      <c r="D96" s="207"/>
      <c r="E96" s="333"/>
      <c r="F96" s="211"/>
      <c r="G96" s="333"/>
      <c r="H96" s="211"/>
      <c r="I96" s="41"/>
      <c r="J96" s="34">
        <f t="shared" si="4"/>
        <v>80125</v>
      </c>
      <c r="K96" s="339">
        <f t="shared" si="13"/>
        <v>823.2145581445312</v>
      </c>
      <c r="L96" s="340"/>
      <c r="M96" s="39">
        <v>16</v>
      </c>
      <c r="N96" s="333">
        <v>-0.06</v>
      </c>
      <c r="O96" s="211"/>
      <c r="P96" s="197">
        <f t="shared" si="11"/>
        <v>-0.96</v>
      </c>
      <c r="Q96" s="198"/>
      <c r="R96" s="206"/>
      <c r="S96" s="207"/>
      <c r="T96" s="344">
        <f t="shared" si="9"/>
        <v>822.2545581445312</v>
      </c>
      <c r="U96" s="345"/>
      <c r="V96" s="40"/>
      <c r="Y96" s="43"/>
      <c r="Z96" s="27"/>
      <c r="AA96" s="26"/>
      <c r="AB96" s="11"/>
      <c r="AC96" s="12"/>
      <c r="AD96" s="13"/>
      <c r="AE96" s="18"/>
    </row>
    <row r="97" spans="1:31" s="7" customFormat="1" ht="12.75" customHeight="1">
      <c r="A97" s="331"/>
      <c r="B97" s="207"/>
      <c r="C97" s="332"/>
      <c r="D97" s="207"/>
      <c r="E97" s="333"/>
      <c r="F97" s="211"/>
      <c r="G97" s="333"/>
      <c r="H97" s="211"/>
      <c r="I97" s="41"/>
      <c r="J97" s="193">
        <f>J96+25</f>
        <v>80150</v>
      </c>
      <c r="K97" s="339">
        <f t="shared" si="13"/>
        <v>822.49746</v>
      </c>
      <c r="L97" s="340"/>
      <c r="M97" s="39">
        <v>16</v>
      </c>
      <c r="N97" s="333">
        <v>-0.06</v>
      </c>
      <c r="O97" s="211"/>
      <c r="P97" s="197">
        <f t="shared" si="11"/>
        <v>-0.96</v>
      </c>
      <c r="Q97" s="198"/>
      <c r="R97" s="206"/>
      <c r="S97" s="207"/>
      <c r="T97" s="344">
        <f t="shared" si="9"/>
        <v>821.53746</v>
      </c>
      <c r="U97" s="345"/>
      <c r="V97" s="40"/>
      <c r="Y97" s="43"/>
      <c r="Z97" s="27"/>
      <c r="AA97" s="26"/>
      <c r="AB97" s="11"/>
      <c r="AC97" s="12"/>
      <c r="AD97" s="13"/>
      <c r="AE97" s="18"/>
    </row>
    <row r="98" spans="1:31" s="7" customFormat="1" ht="12.75" customHeight="1">
      <c r="A98" s="331"/>
      <c r="B98" s="207"/>
      <c r="C98" s="332"/>
      <c r="D98" s="207"/>
      <c r="E98" s="333"/>
      <c r="F98" s="211"/>
      <c r="G98" s="333"/>
      <c r="H98" s="211"/>
      <c r="I98" s="41"/>
      <c r="J98" s="34">
        <f>J97+25</f>
        <v>80175</v>
      </c>
      <c r="K98" s="334">
        <f>$Z$74+($AD$71*($J98-$Z$73))</f>
        <v>821.7476</v>
      </c>
      <c r="L98" s="335"/>
      <c r="M98" s="39">
        <v>16</v>
      </c>
      <c r="N98" s="333">
        <v>-0.06</v>
      </c>
      <c r="O98" s="211"/>
      <c r="P98" s="197">
        <f t="shared" si="11"/>
        <v>-0.96</v>
      </c>
      <c r="Q98" s="198"/>
      <c r="R98" s="206"/>
      <c r="S98" s="207"/>
      <c r="T98" s="344">
        <f t="shared" si="9"/>
        <v>820.7876</v>
      </c>
      <c r="U98" s="345"/>
      <c r="V98" s="40"/>
      <c r="Y98" s="43"/>
      <c r="Z98" s="27"/>
      <c r="AA98" s="26"/>
      <c r="AB98" s="11"/>
      <c r="AC98" s="12"/>
      <c r="AD98" s="13"/>
      <c r="AE98" s="18"/>
    </row>
    <row r="99" spans="1:31" s="7" customFormat="1" ht="12.75" customHeight="1">
      <c r="A99" s="331"/>
      <c r="B99" s="207"/>
      <c r="C99" s="332"/>
      <c r="D99" s="207"/>
      <c r="E99" s="333"/>
      <c r="F99" s="211"/>
      <c r="G99" s="333"/>
      <c r="H99" s="211"/>
      <c r="I99" s="41"/>
      <c r="J99" s="34">
        <f>J98+25</f>
        <v>80200</v>
      </c>
      <c r="K99" s="334">
        <f>$Z$74+($AD$71*($J99-$Z$73))</f>
        <v>820.9976</v>
      </c>
      <c r="L99" s="335"/>
      <c r="M99" s="39">
        <v>16</v>
      </c>
      <c r="N99" s="333">
        <v>-0.06</v>
      </c>
      <c r="O99" s="211"/>
      <c r="P99" s="197">
        <f>N99*M99</f>
        <v>-0.96</v>
      </c>
      <c r="Q99" s="198"/>
      <c r="R99" s="206"/>
      <c r="S99" s="207"/>
      <c r="T99" s="344">
        <f>P99+K99</f>
        <v>820.0376</v>
      </c>
      <c r="U99" s="345"/>
      <c r="V99" s="40"/>
      <c r="Y99" s="43"/>
      <c r="Z99" s="27"/>
      <c r="AA99" s="26"/>
      <c r="AB99" s="11"/>
      <c r="AC99" s="12"/>
      <c r="AD99" s="13"/>
      <c r="AE99" s="18"/>
    </row>
    <row r="100" spans="1:31" s="7" customFormat="1" ht="12.75" customHeight="1">
      <c r="A100" s="331"/>
      <c r="B100" s="207"/>
      <c r="C100" s="332"/>
      <c r="D100" s="207"/>
      <c r="E100" s="333"/>
      <c r="F100" s="211"/>
      <c r="G100" s="333"/>
      <c r="H100" s="211"/>
      <c r="I100" s="41"/>
      <c r="J100" s="34">
        <f>J99+25</f>
        <v>80225</v>
      </c>
      <c r="K100" s="334">
        <f>$Z$74+($AD$71*($J100-$Z$73))</f>
        <v>820.2476</v>
      </c>
      <c r="L100" s="335"/>
      <c r="M100" s="39">
        <v>16</v>
      </c>
      <c r="N100" s="333">
        <v>-0.06</v>
      </c>
      <c r="O100" s="211"/>
      <c r="P100" s="197">
        <f>N100*M100</f>
        <v>-0.96</v>
      </c>
      <c r="Q100" s="198"/>
      <c r="R100" s="206"/>
      <c r="S100" s="207"/>
      <c r="T100" s="344">
        <f>P100+K100</f>
        <v>819.2876</v>
      </c>
      <c r="U100" s="345"/>
      <c r="V100" s="40"/>
      <c r="Y100" s="43"/>
      <c r="Z100" s="27"/>
      <c r="AA100" s="26"/>
      <c r="AB100" s="11"/>
      <c r="AC100" s="12"/>
      <c r="AD100" s="13"/>
      <c r="AE100" s="18"/>
    </row>
    <row r="101" spans="1:31" s="7" customFormat="1" ht="12.75" customHeight="1">
      <c r="A101" s="331"/>
      <c r="B101" s="207"/>
      <c r="C101" s="332"/>
      <c r="D101" s="207"/>
      <c r="E101" s="333"/>
      <c r="F101" s="211"/>
      <c r="G101" s="333"/>
      <c r="H101" s="211"/>
      <c r="I101" s="41"/>
      <c r="J101" s="34">
        <f>J100+25</f>
        <v>80250</v>
      </c>
      <c r="K101" s="334">
        <f aca="true" t="shared" si="14" ref="K101:K126">$Z$74+($AD$71*($J101-$Z$73))</f>
        <v>819.4976</v>
      </c>
      <c r="L101" s="335"/>
      <c r="M101" s="39">
        <v>16</v>
      </c>
      <c r="N101" s="333">
        <v>-0.06</v>
      </c>
      <c r="O101" s="211"/>
      <c r="P101" s="197">
        <f>N101*M101</f>
        <v>-0.96</v>
      </c>
      <c r="Q101" s="198"/>
      <c r="R101" s="206"/>
      <c r="S101" s="207"/>
      <c r="T101" s="344">
        <f>P101+K101</f>
        <v>818.5376</v>
      </c>
      <c r="U101" s="345"/>
      <c r="V101" s="40"/>
      <c r="Y101" s="43"/>
      <c r="Z101" s="27"/>
      <c r="AA101" s="26"/>
      <c r="AB101" s="11"/>
      <c r="AC101" s="12"/>
      <c r="AD101" s="13"/>
      <c r="AE101" s="18"/>
    </row>
    <row r="102" spans="1:31" s="7" customFormat="1" ht="12.75" customHeight="1">
      <c r="A102" s="331"/>
      <c r="B102" s="207"/>
      <c r="C102" s="332"/>
      <c r="D102" s="207"/>
      <c r="E102" s="333"/>
      <c r="F102" s="211"/>
      <c r="G102" s="333"/>
      <c r="H102" s="211"/>
      <c r="I102" s="41"/>
      <c r="J102" s="34">
        <f aca="true" t="shared" si="15" ref="J102:J173">J101+25</f>
        <v>80275</v>
      </c>
      <c r="K102" s="334">
        <f t="shared" si="14"/>
        <v>818.7476</v>
      </c>
      <c r="L102" s="335"/>
      <c r="M102" s="39">
        <v>16</v>
      </c>
      <c r="N102" s="333">
        <v>-0.06</v>
      </c>
      <c r="O102" s="211"/>
      <c r="P102" s="197">
        <f aca="true" t="shared" si="16" ref="P102:P167">N102*M102</f>
        <v>-0.96</v>
      </c>
      <c r="Q102" s="198"/>
      <c r="R102" s="206"/>
      <c r="S102" s="207"/>
      <c r="T102" s="344">
        <f>P102+K102</f>
        <v>817.7876</v>
      </c>
      <c r="U102" s="345"/>
      <c r="V102" s="40"/>
      <c r="Y102" s="43"/>
      <c r="Z102" s="27"/>
      <c r="AA102" s="26"/>
      <c r="AB102" s="11"/>
      <c r="AC102" s="12"/>
      <c r="AD102" s="13"/>
      <c r="AE102" s="18"/>
    </row>
    <row r="103" spans="1:31" s="7" customFormat="1" ht="12.75" customHeight="1">
      <c r="A103" s="331"/>
      <c r="B103" s="207"/>
      <c r="C103" s="332"/>
      <c r="D103" s="207"/>
      <c r="E103" s="333"/>
      <c r="F103" s="211"/>
      <c r="G103" s="333"/>
      <c r="H103" s="211"/>
      <c r="I103" s="41"/>
      <c r="J103" s="34">
        <f t="shared" si="15"/>
        <v>80300</v>
      </c>
      <c r="K103" s="334">
        <f t="shared" si="14"/>
        <v>817.9976</v>
      </c>
      <c r="L103" s="335"/>
      <c r="M103" s="39">
        <v>16</v>
      </c>
      <c r="N103" s="333">
        <v>-0.06</v>
      </c>
      <c r="O103" s="211"/>
      <c r="P103" s="197">
        <f t="shared" si="16"/>
        <v>-0.96</v>
      </c>
      <c r="Q103" s="198"/>
      <c r="R103" s="206"/>
      <c r="S103" s="207"/>
      <c r="T103" s="344">
        <f t="shared" si="9"/>
        <v>817.0376</v>
      </c>
      <c r="U103" s="345"/>
      <c r="V103" s="40"/>
      <c r="Y103" s="43"/>
      <c r="Z103" s="27"/>
      <c r="AA103" s="26"/>
      <c r="AB103" s="11"/>
      <c r="AC103" s="12"/>
      <c r="AD103" s="13"/>
      <c r="AE103" s="18"/>
    </row>
    <row r="104" spans="1:31" s="7" customFormat="1" ht="12.75" customHeight="1">
      <c r="A104" s="331"/>
      <c r="B104" s="207"/>
      <c r="C104" s="332"/>
      <c r="D104" s="207"/>
      <c r="E104" s="333"/>
      <c r="F104" s="211"/>
      <c r="G104" s="333"/>
      <c r="H104" s="211"/>
      <c r="I104" s="41"/>
      <c r="J104" s="34">
        <f t="shared" si="15"/>
        <v>80325</v>
      </c>
      <c r="K104" s="334">
        <f t="shared" si="14"/>
        <v>817.2476</v>
      </c>
      <c r="L104" s="335"/>
      <c r="M104" s="39">
        <v>16</v>
      </c>
      <c r="N104" s="333">
        <v>-0.06</v>
      </c>
      <c r="O104" s="211"/>
      <c r="P104" s="197">
        <f t="shared" si="16"/>
        <v>-0.96</v>
      </c>
      <c r="Q104" s="198"/>
      <c r="R104" s="206"/>
      <c r="S104" s="207"/>
      <c r="T104" s="344">
        <f t="shared" si="9"/>
        <v>816.2876</v>
      </c>
      <c r="U104" s="345"/>
      <c r="V104" s="40"/>
      <c r="Y104" s="43"/>
      <c r="Z104" s="27"/>
      <c r="AA104" s="26"/>
      <c r="AB104" s="11"/>
      <c r="AC104" s="12"/>
      <c r="AD104" s="13"/>
      <c r="AE104" s="18"/>
    </row>
    <row r="105" spans="1:31" s="7" customFormat="1" ht="12.75" customHeight="1">
      <c r="A105" s="331"/>
      <c r="B105" s="207"/>
      <c r="C105" s="332"/>
      <c r="D105" s="207"/>
      <c r="E105" s="333"/>
      <c r="F105" s="211"/>
      <c r="G105" s="333"/>
      <c r="H105" s="211"/>
      <c r="I105" s="41"/>
      <c r="J105" s="34">
        <f t="shared" si="15"/>
        <v>80350</v>
      </c>
      <c r="K105" s="334">
        <f t="shared" si="14"/>
        <v>816.4976</v>
      </c>
      <c r="L105" s="335"/>
      <c r="M105" s="39">
        <v>16</v>
      </c>
      <c r="N105" s="333">
        <v>-0.06</v>
      </c>
      <c r="O105" s="211"/>
      <c r="P105" s="197">
        <f t="shared" si="16"/>
        <v>-0.96</v>
      </c>
      <c r="Q105" s="198"/>
      <c r="R105" s="206"/>
      <c r="S105" s="207"/>
      <c r="T105" s="344">
        <f t="shared" si="9"/>
        <v>815.5376</v>
      </c>
      <c r="U105" s="345"/>
      <c r="V105" s="40"/>
      <c r="Y105" s="43"/>
      <c r="Z105" s="27"/>
      <c r="AA105" s="26"/>
      <c r="AB105" s="11"/>
      <c r="AC105" s="12"/>
      <c r="AD105" s="13"/>
      <c r="AE105" s="18"/>
    </row>
    <row r="106" spans="1:31" s="7" customFormat="1" ht="12.75" customHeight="1">
      <c r="A106" s="331"/>
      <c r="B106" s="207"/>
      <c r="C106" s="332"/>
      <c r="D106" s="207"/>
      <c r="E106" s="333"/>
      <c r="F106" s="211"/>
      <c r="G106" s="333"/>
      <c r="H106" s="211"/>
      <c r="I106" s="41"/>
      <c r="J106" s="34">
        <f t="shared" si="15"/>
        <v>80375</v>
      </c>
      <c r="K106" s="334">
        <f t="shared" si="14"/>
        <v>815.7476</v>
      </c>
      <c r="L106" s="335"/>
      <c r="M106" s="39">
        <v>16</v>
      </c>
      <c r="N106" s="333">
        <v>-0.06</v>
      </c>
      <c r="O106" s="211"/>
      <c r="P106" s="197">
        <f t="shared" si="16"/>
        <v>-0.96</v>
      </c>
      <c r="Q106" s="198"/>
      <c r="R106" s="206"/>
      <c r="S106" s="207"/>
      <c r="T106" s="344">
        <f t="shared" si="9"/>
        <v>814.7876</v>
      </c>
      <c r="U106" s="345"/>
      <c r="V106" s="40"/>
      <c r="Y106" s="43"/>
      <c r="Z106" s="27"/>
      <c r="AA106" s="26"/>
      <c r="AB106" s="11"/>
      <c r="AC106" s="12"/>
      <c r="AD106" s="13"/>
      <c r="AE106" s="18"/>
    </row>
    <row r="107" spans="1:31" s="7" customFormat="1" ht="12.75" customHeight="1">
      <c r="A107" s="331"/>
      <c r="B107" s="207"/>
      <c r="C107" s="332"/>
      <c r="D107" s="207"/>
      <c r="E107" s="333"/>
      <c r="F107" s="211"/>
      <c r="G107" s="333"/>
      <c r="H107" s="211"/>
      <c r="I107" s="41"/>
      <c r="J107" s="34">
        <f t="shared" si="15"/>
        <v>80400</v>
      </c>
      <c r="K107" s="334">
        <f t="shared" si="14"/>
        <v>814.9976</v>
      </c>
      <c r="L107" s="335"/>
      <c r="M107" s="39">
        <v>16</v>
      </c>
      <c r="N107" s="333">
        <v>-0.06</v>
      </c>
      <c r="O107" s="211"/>
      <c r="P107" s="197">
        <f t="shared" si="16"/>
        <v>-0.96</v>
      </c>
      <c r="Q107" s="198"/>
      <c r="R107" s="206"/>
      <c r="S107" s="207"/>
      <c r="T107" s="344">
        <f t="shared" si="9"/>
        <v>814.0376</v>
      </c>
      <c r="U107" s="345"/>
      <c r="V107" s="40"/>
      <c r="Y107" s="43"/>
      <c r="Z107" s="27"/>
      <c r="AA107" s="26"/>
      <c r="AB107" s="11"/>
      <c r="AC107" s="12"/>
      <c r="AD107" s="13"/>
      <c r="AE107" s="18"/>
    </row>
    <row r="108" spans="1:31" s="7" customFormat="1" ht="12.75" customHeight="1">
      <c r="A108" s="331"/>
      <c r="B108" s="207"/>
      <c r="C108" s="332"/>
      <c r="D108" s="207"/>
      <c r="E108" s="333"/>
      <c r="F108" s="211"/>
      <c r="G108" s="333"/>
      <c r="H108" s="211"/>
      <c r="I108" s="41"/>
      <c r="J108" s="34">
        <f t="shared" si="15"/>
        <v>80425</v>
      </c>
      <c r="K108" s="334">
        <f t="shared" si="14"/>
        <v>814.2476</v>
      </c>
      <c r="L108" s="335"/>
      <c r="M108" s="39">
        <v>16</v>
      </c>
      <c r="N108" s="333">
        <v>-0.06</v>
      </c>
      <c r="O108" s="211"/>
      <c r="P108" s="197">
        <f t="shared" si="16"/>
        <v>-0.96</v>
      </c>
      <c r="Q108" s="198"/>
      <c r="R108" s="206"/>
      <c r="S108" s="207"/>
      <c r="T108" s="344">
        <f t="shared" si="9"/>
        <v>813.2876</v>
      </c>
      <c r="U108" s="345"/>
      <c r="V108" s="40"/>
      <c r="Y108" s="43"/>
      <c r="Z108" s="27"/>
      <c r="AA108" s="26"/>
      <c r="AB108" s="11"/>
      <c r="AC108" s="12"/>
      <c r="AD108" s="13"/>
      <c r="AE108" s="18"/>
    </row>
    <row r="109" spans="1:31" s="7" customFormat="1" ht="12.75" customHeight="1">
      <c r="A109" s="331"/>
      <c r="B109" s="207"/>
      <c r="C109" s="332"/>
      <c r="D109" s="207"/>
      <c r="E109" s="333"/>
      <c r="F109" s="211"/>
      <c r="G109" s="333"/>
      <c r="H109" s="211"/>
      <c r="I109" s="41"/>
      <c r="J109" s="34">
        <f t="shared" si="15"/>
        <v>80450</v>
      </c>
      <c r="K109" s="334">
        <f t="shared" si="14"/>
        <v>813.4976</v>
      </c>
      <c r="L109" s="335"/>
      <c r="M109" s="39">
        <v>16</v>
      </c>
      <c r="N109" s="333">
        <v>-0.06</v>
      </c>
      <c r="O109" s="211"/>
      <c r="P109" s="197">
        <f t="shared" si="16"/>
        <v>-0.96</v>
      </c>
      <c r="Q109" s="198"/>
      <c r="R109" s="206"/>
      <c r="S109" s="207"/>
      <c r="T109" s="344">
        <f t="shared" si="9"/>
        <v>812.5376</v>
      </c>
      <c r="U109" s="345"/>
      <c r="V109" s="40"/>
      <c r="Y109" s="43"/>
      <c r="Z109" s="27"/>
      <c r="AA109" s="26"/>
      <c r="AB109" s="11"/>
      <c r="AC109" s="12"/>
      <c r="AD109" s="13"/>
      <c r="AE109" s="18"/>
    </row>
    <row r="110" spans="1:31" s="7" customFormat="1" ht="12.75" customHeight="1">
      <c r="A110" s="331"/>
      <c r="B110" s="207"/>
      <c r="C110" s="332"/>
      <c r="D110" s="207"/>
      <c r="E110" s="333"/>
      <c r="F110" s="211"/>
      <c r="G110" s="333"/>
      <c r="H110" s="211"/>
      <c r="I110" s="41"/>
      <c r="J110" s="34">
        <f t="shared" si="15"/>
        <v>80475</v>
      </c>
      <c r="K110" s="334">
        <f t="shared" si="14"/>
        <v>812.7476</v>
      </c>
      <c r="L110" s="335"/>
      <c r="M110" s="39">
        <v>16</v>
      </c>
      <c r="N110" s="333">
        <v>-0.06</v>
      </c>
      <c r="O110" s="211"/>
      <c r="P110" s="197">
        <f t="shared" si="16"/>
        <v>-0.96</v>
      </c>
      <c r="Q110" s="198"/>
      <c r="R110" s="206"/>
      <c r="S110" s="207"/>
      <c r="T110" s="344">
        <f t="shared" si="9"/>
        <v>811.7876</v>
      </c>
      <c r="U110" s="345"/>
      <c r="V110" s="40"/>
      <c r="Y110" s="43"/>
      <c r="Z110" s="27"/>
      <c r="AA110" s="26"/>
      <c r="AB110" s="11"/>
      <c r="AC110" s="12"/>
      <c r="AD110" s="13"/>
      <c r="AE110" s="18"/>
    </row>
    <row r="111" spans="1:31" s="7" customFormat="1" ht="12.75" customHeight="1">
      <c r="A111" s="331"/>
      <c r="B111" s="207"/>
      <c r="C111" s="332"/>
      <c r="D111" s="207"/>
      <c r="E111" s="333"/>
      <c r="F111" s="211"/>
      <c r="G111" s="333"/>
      <c r="H111" s="211"/>
      <c r="I111" s="41"/>
      <c r="J111" s="34">
        <f t="shared" si="15"/>
        <v>80500</v>
      </c>
      <c r="K111" s="334">
        <f t="shared" si="14"/>
        <v>811.9976</v>
      </c>
      <c r="L111" s="335"/>
      <c r="M111" s="39">
        <v>16</v>
      </c>
      <c r="N111" s="333">
        <v>-0.06</v>
      </c>
      <c r="O111" s="211"/>
      <c r="P111" s="197">
        <f t="shared" si="16"/>
        <v>-0.96</v>
      </c>
      <c r="Q111" s="198"/>
      <c r="R111" s="206"/>
      <c r="S111" s="207"/>
      <c r="T111" s="344">
        <f t="shared" si="9"/>
        <v>811.0376</v>
      </c>
      <c r="U111" s="345"/>
      <c r="V111" s="40"/>
      <c r="Y111" s="43"/>
      <c r="Z111" s="27"/>
      <c r="AA111" s="26"/>
      <c r="AB111" s="11"/>
      <c r="AC111" s="12"/>
      <c r="AD111" s="13"/>
      <c r="AE111" s="18"/>
    </row>
    <row r="112" spans="1:31" s="7" customFormat="1" ht="12.75" customHeight="1">
      <c r="A112" s="331"/>
      <c r="B112" s="207"/>
      <c r="C112" s="332"/>
      <c r="D112" s="207"/>
      <c r="E112" s="333"/>
      <c r="F112" s="211"/>
      <c r="G112" s="333"/>
      <c r="H112" s="211"/>
      <c r="I112" s="41"/>
      <c r="J112" s="34">
        <f t="shared" si="15"/>
        <v>80525</v>
      </c>
      <c r="K112" s="334">
        <f t="shared" si="14"/>
        <v>811.2476</v>
      </c>
      <c r="L112" s="335"/>
      <c r="M112" s="39">
        <v>16</v>
      </c>
      <c r="N112" s="333">
        <v>-0.06</v>
      </c>
      <c r="O112" s="211"/>
      <c r="P112" s="197">
        <f t="shared" si="16"/>
        <v>-0.96</v>
      </c>
      <c r="Q112" s="198"/>
      <c r="R112" s="206"/>
      <c r="S112" s="207"/>
      <c r="T112" s="344">
        <f t="shared" si="9"/>
        <v>810.2876</v>
      </c>
      <c r="U112" s="345"/>
      <c r="V112" s="40"/>
      <c r="Y112" s="43"/>
      <c r="Z112" s="27"/>
      <c r="AA112" s="26"/>
      <c r="AB112" s="11"/>
      <c r="AC112" s="12"/>
      <c r="AD112" s="13"/>
      <c r="AE112" s="18"/>
    </row>
    <row r="113" spans="1:31" s="7" customFormat="1" ht="12.75" customHeight="1">
      <c r="A113" s="331"/>
      <c r="B113" s="207"/>
      <c r="C113" s="332"/>
      <c r="D113" s="207"/>
      <c r="E113" s="333"/>
      <c r="F113" s="211"/>
      <c r="G113" s="333"/>
      <c r="H113" s="211"/>
      <c r="I113" s="41"/>
      <c r="J113" s="34">
        <f t="shared" si="15"/>
        <v>80550</v>
      </c>
      <c r="K113" s="334">
        <f t="shared" si="14"/>
        <v>810.4976</v>
      </c>
      <c r="L113" s="335"/>
      <c r="M113" s="39">
        <v>16</v>
      </c>
      <c r="N113" s="333">
        <v>-0.06</v>
      </c>
      <c r="O113" s="211"/>
      <c r="P113" s="197">
        <f t="shared" si="16"/>
        <v>-0.96</v>
      </c>
      <c r="Q113" s="198"/>
      <c r="R113" s="206"/>
      <c r="S113" s="207"/>
      <c r="T113" s="344">
        <f t="shared" si="9"/>
        <v>809.5376</v>
      </c>
      <c r="U113" s="345"/>
      <c r="V113" s="40"/>
      <c r="Y113" s="43"/>
      <c r="Z113" s="27"/>
      <c r="AA113" s="26"/>
      <c r="AB113" s="11"/>
      <c r="AC113" s="12"/>
      <c r="AD113" s="13"/>
      <c r="AE113" s="18"/>
    </row>
    <row r="114" spans="1:31" s="7" customFormat="1" ht="12.75" customHeight="1">
      <c r="A114" s="331"/>
      <c r="B114" s="207"/>
      <c r="C114" s="332"/>
      <c r="D114" s="207"/>
      <c r="E114" s="333"/>
      <c r="F114" s="211"/>
      <c r="G114" s="341"/>
      <c r="H114" s="292"/>
      <c r="I114" s="41"/>
      <c r="J114" s="34">
        <f t="shared" si="15"/>
        <v>80575</v>
      </c>
      <c r="K114" s="334">
        <f t="shared" si="14"/>
        <v>809.7476</v>
      </c>
      <c r="L114" s="335"/>
      <c r="M114" s="39">
        <v>16</v>
      </c>
      <c r="N114" s="333">
        <v>-0.06</v>
      </c>
      <c r="O114" s="211"/>
      <c r="P114" s="197">
        <f t="shared" si="16"/>
        <v>-0.96</v>
      </c>
      <c r="Q114" s="198"/>
      <c r="R114" s="206"/>
      <c r="S114" s="207"/>
      <c r="T114" s="344">
        <f t="shared" si="9"/>
        <v>808.7876</v>
      </c>
      <c r="U114" s="345"/>
      <c r="V114" s="40"/>
      <c r="Y114" s="43"/>
      <c r="Z114" s="27"/>
      <c r="AA114" s="26"/>
      <c r="AB114" s="11"/>
      <c r="AC114" s="12"/>
      <c r="AD114" s="13"/>
      <c r="AE114" s="18"/>
    </row>
    <row r="115" spans="1:31" s="7" customFormat="1" ht="12.75" customHeight="1">
      <c r="A115" s="331"/>
      <c r="B115" s="207"/>
      <c r="C115" s="332"/>
      <c r="D115" s="207"/>
      <c r="E115" s="333"/>
      <c r="F115" s="211"/>
      <c r="G115" s="341"/>
      <c r="H115" s="292"/>
      <c r="I115" s="41"/>
      <c r="J115" s="34">
        <f t="shared" si="15"/>
        <v>80600</v>
      </c>
      <c r="K115" s="334">
        <f t="shared" si="14"/>
        <v>808.9976</v>
      </c>
      <c r="L115" s="335"/>
      <c r="M115" s="39">
        <v>16</v>
      </c>
      <c r="N115" s="333">
        <v>-0.06</v>
      </c>
      <c r="O115" s="211"/>
      <c r="P115" s="197">
        <f t="shared" si="16"/>
        <v>-0.96</v>
      </c>
      <c r="Q115" s="198"/>
      <c r="R115" s="206"/>
      <c r="S115" s="207"/>
      <c r="T115" s="344">
        <f t="shared" si="9"/>
        <v>808.0376</v>
      </c>
      <c r="U115" s="345"/>
      <c r="V115" s="40"/>
      <c r="Y115" s="43"/>
      <c r="Z115" s="27"/>
      <c r="AA115" s="26"/>
      <c r="AB115" s="11"/>
      <c r="AC115" s="12"/>
      <c r="AD115" s="13"/>
      <c r="AE115" s="18"/>
    </row>
    <row r="116" spans="1:31" s="7" customFormat="1" ht="12.75" customHeight="1">
      <c r="A116" s="331"/>
      <c r="B116" s="207"/>
      <c r="C116" s="332"/>
      <c r="D116" s="207"/>
      <c r="E116" s="333"/>
      <c r="F116" s="211"/>
      <c r="G116" s="341"/>
      <c r="H116" s="292"/>
      <c r="I116" s="41"/>
      <c r="J116" s="34">
        <f t="shared" si="15"/>
        <v>80625</v>
      </c>
      <c r="K116" s="334">
        <f t="shared" si="14"/>
        <v>808.2476</v>
      </c>
      <c r="L116" s="335"/>
      <c r="M116" s="39">
        <v>16</v>
      </c>
      <c r="N116" s="333">
        <v>-0.06</v>
      </c>
      <c r="O116" s="211"/>
      <c r="P116" s="197">
        <f t="shared" si="16"/>
        <v>-0.96</v>
      </c>
      <c r="Q116" s="198"/>
      <c r="R116" s="206"/>
      <c r="S116" s="207"/>
      <c r="T116" s="344">
        <f t="shared" si="9"/>
        <v>807.2876</v>
      </c>
      <c r="U116" s="345"/>
      <c r="V116" s="40"/>
      <c r="Y116" s="43"/>
      <c r="Z116" s="27"/>
      <c r="AA116" s="26"/>
      <c r="AB116" s="11"/>
      <c r="AC116" s="12"/>
      <c r="AD116" s="13"/>
      <c r="AE116" s="18"/>
    </row>
    <row r="117" spans="1:31" s="7" customFormat="1" ht="12.75" customHeight="1">
      <c r="A117" s="331"/>
      <c r="B117" s="207"/>
      <c r="C117" s="332"/>
      <c r="D117" s="207"/>
      <c r="E117" s="333"/>
      <c r="F117" s="211"/>
      <c r="G117" s="333"/>
      <c r="H117" s="211"/>
      <c r="I117" s="41"/>
      <c r="J117" s="34">
        <f t="shared" si="15"/>
        <v>80650</v>
      </c>
      <c r="K117" s="334">
        <f t="shared" si="14"/>
        <v>807.4976</v>
      </c>
      <c r="L117" s="335"/>
      <c r="M117" s="39">
        <v>16</v>
      </c>
      <c r="N117" s="333">
        <v>-0.06</v>
      </c>
      <c r="O117" s="211"/>
      <c r="P117" s="197">
        <f t="shared" si="16"/>
        <v>-0.96</v>
      </c>
      <c r="Q117" s="198"/>
      <c r="R117" s="206"/>
      <c r="S117" s="207"/>
      <c r="T117" s="344">
        <f t="shared" si="9"/>
        <v>806.5376</v>
      </c>
      <c r="U117" s="345"/>
      <c r="V117" s="40"/>
      <c r="Y117" s="43"/>
      <c r="Z117" s="27"/>
      <c r="AA117" s="26"/>
      <c r="AB117" s="11"/>
      <c r="AC117" s="12"/>
      <c r="AD117" s="13"/>
      <c r="AE117" s="18"/>
    </row>
    <row r="118" spans="1:31" s="7" customFormat="1" ht="12.75" customHeight="1">
      <c r="A118" s="331"/>
      <c r="B118" s="207"/>
      <c r="C118" s="332"/>
      <c r="D118" s="207"/>
      <c r="E118" s="333"/>
      <c r="F118" s="211"/>
      <c r="G118" s="333"/>
      <c r="H118" s="211"/>
      <c r="I118" s="41"/>
      <c r="J118" s="34">
        <f t="shared" si="15"/>
        <v>80675</v>
      </c>
      <c r="K118" s="334">
        <f t="shared" si="14"/>
        <v>806.7476</v>
      </c>
      <c r="L118" s="335"/>
      <c r="M118" s="39">
        <v>16</v>
      </c>
      <c r="N118" s="333">
        <v>-0.06</v>
      </c>
      <c r="O118" s="211"/>
      <c r="P118" s="197">
        <f t="shared" si="16"/>
        <v>-0.96</v>
      </c>
      <c r="Q118" s="198"/>
      <c r="R118" s="206"/>
      <c r="S118" s="207"/>
      <c r="T118" s="344">
        <f t="shared" si="9"/>
        <v>805.7876</v>
      </c>
      <c r="U118" s="345"/>
      <c r="V118" s="40"/>
      <c r="Y118" s="43"/>
      <c r="Z118" s="27"/>
      <c r="AA118" s="26"/>
      <c r="AB118" s="11"/>
      <c r="AC118" s="12"/>
      <c r="AD118" s="13"/>
      <c r="AE118" s="18"/>
    </row>
    <row r="119" spans="1:31" s="7" customFormat="1" ht="12.75" customHeight="1">
      <c r="A119" s="365"/>
      <c r="B119" s="202"/>
      <c r="C119" s="359"/>
      <c r="D119" s="202"/>
      <c r="E119" s="361"/>
      <c r="F119" s="198"/>
      <c r="G119" s="333"/>
      <c r="H119" s="211"/>
      <c r="I119" s="41"/>
      <c r="J119" s="34">
        <f t="shared" si="15"/>
        <v>80700</v>
      </c>
      <c r="K119" s="334">
        <f t="shared" si="14"/>
        <v>805.9976</v>
      </c>
      <c r="L119" s="335"/>
      <c r="M119" s="39">
        <v>16</v>
      </c>
      <c r="N119" s="333">
        <v>-0.06</v>
      </c>
      <c r="O119" s="211"/>
      <c r="P119" s="197">
        <f t="shared" si="16"/>
        <v>-0.96</v>
      </c>
      <c r="Q119" s="198"/>
      <c r="R119" s="205"/>
      <c r="S119" s="202"/>
      <c r="T119" s="344">
        <f t="shared" si="9"/>
        <v>805.0376</v>
      </c>
      <c r="U119" s="345"/>
      <c r="V119" s="8"/>
      <c r="Y119" s="43"/>
      <c r="Z119" s="27"/>
      <c r="AA119" s="26"/>
      <c r="AB119" s="11"/>
      <c r="AC119" s="12"/>
      <c r="AD119" s="13"/>
      <c r="AE119" s="18"/>
    </row>
    <row r="120" spans="1:31" s="7" customFormat="1" ht="12.75" customHeight="1">
      <c r="A120" s="365"/>
      <c r="B120" s="202"/>
      <c r="C120" s="359"/>
      <c r="D120" s="202"/>
      <c r="E120" s="361"/>
      <c r="F120" s="198"/>
      <c r="G120" s="333"/>
      <c r="H120" s="211"/>
      <c r="I120" s="41"/>
      <c r="J120" s="34">
        <f t="shared" si="15"/>
        <v>80725</v>
      </c>
      <c r="K120" s="334">
        <f t="shared" si="14"/>
        <v>805.2476</v>
      </c>
      <c r="L120" s="335"/>
      <c r="M120" s="39">
        <v>16</v>
      </c>
      <c r="N120" s="333">
        <v>-0.06</v>
      </c>
      <c r="O120" s="211"/>
      <c r="P120" s="197">
        <f t="shared" si="16"/>
        <v>-0.96</v>
      </c>
      <c r="Q120" s="198"/>
      <c r="R120" s="205"/>
      <c r="S120" s="202"/>
      <c r="T120" s="344">
        <f t="shared" si="9"/>
        <v>804.2876</v>
      </c>
      <c r="U120" s="345"/>
      <c r="V120" s="8"/>
      <c r="Y120" s="43"/>
      <c r="Z120" s="27"/>
      <c r="AA120" s="26"/>
      <c r="AB120" s="11"/>
      <c r="AC120" s="12"/>
      <c r="AD120" s="13"/>
      <c r="AE120" s="18"/>
    </row>
    <row r="121" spans="1:31" s="7" customFormat="1" ht="12.75" customHeight="1">
      <c r="A121" s="365"/>
      <c r="B121" s="202"/>
      <c r="C121" s="359"/>
      <c r="D121" s="202"/>
      <c r="E121" s="361"/>
      <c r="F121" s="198"/>
      <c r="G121" s="333"/>
      <c r="H121" s="211"/>
      <c r="I121" s="41"/>
      <c r="J121" s="34">
        <f t="shared" si="15"/>
        <v>80750</v>
      </c>
      <c r="K121" s="334">
        <f t="shared" si="14"/>
        <v>804.4976</v>
      </c>
      <c r="L121" s="335"/>
      <c r="M121" s="39">
        <v>16</v>
      </c>
      <c r="N121" s="333">
        <v>-0.06</v>
      </c>
      <c r="O121" s="211"/>
      <c r="P121" s="197">
        <f t="shared" si="16"/>
        <v>-0.96</v>
      </c>
      <c r="Q121" s="198"/>
      <c r="R121" s="205"/>
      <c r="S121" s="202"/>
      <c r="T121" s="344">
        <f t="shared" si="9"/>
        <v>803.5376</v>
      </c>
      <c r="U121" s="345"/>
      <c r="V121" s="8"/>
      <c r="Y121" s="43"/>
      <c r="Z121" s="27"/>
      <c r="AA121" s="26"/>
      <c r="AB121" s="11"/>
      <c r="AC121" s="12"/>
      <c r="AD121" s="13"/>
      <c r="AE121" s="18"/>
    </row>
    <row r="122" spans="1:31" s="7" customFormat="1" ht="12.75" customHeight="1">
      <c r="A122" s="365"/>
      <c r="B122" s="202"/>
      <c r="C122" s="359"/>
      <c r="D122" s="202"/>
      <c r="E122" s="361"/>
      <c r="F122" s="198"/>
      <c r="G122" s="333"/>
      <c r="H122" s="211"/>
      <c r="I122" s="41"/>
      <c r="J122" s="34">
        <f t="shared" si="15"/>
        <v>80775</v>
      </c>
      <c r="K122" s="334">
        <f t="shared" si="14"/>
        <v>803.7476</v>
      </c>
      <c r="L122" s="335"/>
      <c r="M122" s="39">
        <v>16</v>
      </c>
      <c r="N122" s="333">
        <v>-0.06</v>
      </c>
      <c r="O122" s="211"/>
      <c r="P122" s="197">
        <f t="shared" si="16"/>
        <v>-0.96</v>
      </c>
      <c r="Q122" s="198"/>
      <c r="R122" s="205"/>
      <c r="S122" s="202"/>
      <c r="T122" s="344">
        <f t="shared" si="9"/>
        <v>802.7876</v>
      </c>
      <c r="U122" s="345"/>
      <c r="V122" s="8"/>
      <c r="Y122" s="43"/>
      <c r="Z122" s="27"/>
      <c r="AA122" s="26"/>
      <c r="AB122" s="11"/>
      <c r="AC122" s="12"/>
      <c r="AD122" s="13"/>
      <c r="AE122" s="18"/>
    </row>
    <row r="123" spans="1:31" s="7" customFormat="1" ht="12.75" customHeight="1">
      <c r="A123" s="365"/>
      <c r="B123" s="202"/>
      <c r="C123" s="359"/>
      <c r="D123" s="202"/>
      <c r="E123" s="361"/>
      <c r="F123" s="198"/>
      <c r="G123" s="333"/>
      <c r="H123" s="211"/>
      <c r="I123" s="41"/>
      <c r="J123" s="34">
        <f t="shared" si="15"/>
        <v>80800</v>
      </c>
      <c r="K123" s="334">
        <f t="shared" si="14"/>
        <v>802.9976</v>
      </c>
      <c r="L123" s="335"/>
      <c r="M123" s="39">
        <v>16</v>
      </c>
      <c r="N123" s="333">
        <v>-0.06</v>
      </c>
      <c r="O123" s="211"/>
      <c r="P123" s="197">
        <f t="shared" si="16"/>
        <v>-0.96</v>
      </c>
      <c r="Q123" s="198"/>
      <c r="R123" s="205"/>
      <c r="S123" s="202"/>
      <c r="T123" s="344">
        <f t="shared" si="9"/>
        <v>802.0376</v>
      </c>
      <c r="U123" s="345"/>
      <c r="V123" s="8"/>
      <c r="Y123" s="43"/>
      <c r="Z123" s="27"/>
      <c r="AA123" s="26"/>
      <c r="AB123" s="11"/>
      <c r="AC123" s="12"/>
      <c r="AD123" s="13"/>
      <c r="AE123" s="18"/>
    </row>
    <row r="124" spans="1:31" s="7" customFormat="1" ht="12.75" customHeight="1">
      <c r="A124" s="365"/>
      <c r="B124" s="202"/>
      <c r="C124" s="359"/>
      <c r="D124" s="202"/>
      <c r="E124" s="361"/>
      <c r="F124" s="198"/>
      <c r="G124" s="333"/>
      <c r="H124" s="211"/>
      <c r="I124" s="41"/>
      <c r="J124" s="34">
        <f t="shared" si="15"/>
        <v>80825</v>
      </c>
      <c r="K124" s="334">
        <f t="shared" si="14"/>
        <v>802.2476</v>
      </c>
      <c r="L124" s="335"/>
      <c r="M124" s="39">
        <v>16</v>
      </c>
      <c r="N124" s="333">
        <v>-0.06</v>
      </c>
      <c r="O124" s="211"/>
      <c r="P124" s="197">
        <f t="shared" si="16"/>
        <v>-0.96</v>
      </c>
      <c r="Q124" s="198"/>
      <c r="R124" s="205"/>
      <c r="S124" s="202"/>
      <c r="T124" s="344">
        <f aca="true" t="shared" si="17" ref="T124:T188">P124+K124</f>
        <v>801.2876</v>
      </c>
      <c r="U124" s="345"/>
      <c r="V124" s="8"/>
      <c r="Y124" s="43"/>
      <c r="Z124" s="27"/>
      <c r="AA124" s="26"/>
      <c r="AB124" s="11"/>
      <c r="AC124" s="12"/>
      <c r="AD124" s="13"/>
      <c r="AE124" s="18"/>
    </row>
    <row r="125" spans="1:31" s="7" customFormat="1" ht="12.75" customHeight="1">
      <c r="A125" s="365"/>
      <c r="B125" s="202"/>
      <c r="C125" s="359"/>
      <c r="D125" s="202"/>
      <c r="E125" s="361"/>
      <c r="F125" s="198"/>
      <c r="G125" s="333"/>
      <c r="H125" s="211"/>
      <c r="I125" s="41"/>
      <c r="J125" s="34">
        <f t="shared" si="15"/>
        <v>80850</v>
      </c>
      <c r="K125" s="334">
        <f t="shared" si="14"/>
        <v>801.4976</v>
      </c>
      <c r="L125" s="335"/>
      <c r="M125" s="39">
        <v>16</v>
      </c>
      <c r="N125" s="333">
        <v>-0.06</v>
      </c>
      <c r="O125" s="211"/>
      <c r="P125" s="197">
        <f t="shared" si="16"/>
        <v>-0.96</v>
      </c>
      <c r="Q125" s="198"/>
      <c r="R125" s="205"/>
      <c r="S125" s="202"/>
      <c r="T125" s="344">
        <f t="shared" si="17"/>
        <v>800.5376</v>
      </c>
      <c r="U125" s="345"/>
      <c r="V125" s="8"/>
      <c r="Y125" s="43"/>
      <c r="Z125" s="27"/>
      <c r="AA125" s="26"/>
      <c r="AB125" s="11"/>
      <c r="AC125" s="12"/>
      <c r="AD125" s="13"/>
      <c r="AE125" s="18"/>
    </row>
    <row r="126" spans="1:32" s="7" customFormat="1" ht="12.75" customHeight="1">
      <c r="A126" s="359"/>
      <c r="B126" s="202"/>
      <c r="C126" s="359"/>
      <c r="D126" s="202"/>
      <c r="E126" s="359"/>
      <c r="F126" s="202"/>
      <c r="G126" s="333"/>
      <c r="H126" s="211"/>
      <c r="I126" s="40"/>
      <c r="J126" s="181">
        <v>80870</v>
      </c>
      <c r="K126" s="339">
        <f t="shared" si="14"/>
        <v>800.8976</v>
      </c>
      <c r="L126" s="340"/>
      <c r="M126" s="39">
        <v>16</v>
      </c>
      <c r="N126" s="333">
        <v>-0.06</v>
      </c>
      <c r="O126" s="211"/>
      <c r="P126" s="197">
        <f t="shared" si="16"/>
        <v>-0.96</v>
      </c>
      <c r="Q126" s="198"/>
      <c r="R126" s="205"/>
      <c r="S126" s="202"/>
      <c r="T126" s="344">
        <f t="shared" si="17"/>
        <v>799.9376</v>
      </c>
      <c r="U126" s="345"/>
      <c r="V126" s="8"/>
      <c r="W126" s="76"/>
      <c r="Y126" s="43"/>
      <c r="Z126" s="27" t="s">
        <v>123</v>
      </c>
      <c r="AA126" s="17"/>
      <c r="AB126" s="17"/>
      <c r="AC126" s="18"/>
      <c r="AD126" s="87"/>
      <c r="AE126" s="18"/>
      <c r="AF126" s="23"/>
    </row>
    <row r="127" spans="1:31" s="7" customFormat="1" ht="12.75" customHeight="1">
      <c r="A127" s="359"/>
      <c r="B127" s="202"/>
      <c r="C127" s="359"/>
      <c r="D127" s="202"/>
      <c r="E127" s="359"/>
      <c r="F127" s="202"/>
      <c r="G127" s="361"/>
      <c r="H127" s="198"/>
      <c r="I127" s="8"/>
      <c r="J127" s="34">
        <v>80900</v>
      </c>
      <c r="K127" s="339">
        <f>$Z$129+(0.5*(($AD$130-$AD$129)/$AD$128)*($J127-$Z$128)^2)+($AD$129*($J127-$Z$128))</f>
        <v>800.0362807142858</v>
      </c>
      <c r="L127" s="340"/>
      <c r="M127" s="39">
        <v>16</v>
      </c>
      <c r="N127" s="333">
        <v>-0.06</v>
      </c>
      <c r="O127" s="211"/>
      <c r="P127" s="197">
        <f t="shared" si="16"/>
        <v>-0.96</v>
      </c>
      <c r="Q127" s="198"/>
      <c r="R127" s="205"/>
      <c r="S127" s="202"/>
      <c r="T127" s="344">
        <f t="shared" si="17"/>
        <v>799.0762807142858</v>
      </c>
      <c r="U127" s="345"/>
      <c r="V127" s="8"/>
      <c r="W127" s="76"/>
      <c r="Y127" s="43"/>
      <c r="Z127" s="27"/>
      <c r="AA127" s="17"/>
      <c r="AB127" s="17"/>
      <c r="AC127" s="18"/>
      <c r="AD127" s="87"/>
      <c r="AE127" s="18"/>
    </row>
    <row r="128" spans="1:31" s="7" customFormat="1" ht="12.75" customHeight="1">
      <c r="A128" s="359"/>
      <c r="B128" s="202"/>
      <c r="C128" s="359"/>
      <c r="D128" s="202"/>
      <c r="E128" s="359"/>
      <c r="F128" s="202"/>
      <c r="G128" s="361"/>
      <c r="H128" s="198"/>
      <c r="I128" s="8"/>
      <c r="J128" s="34">
        <f t="shared" si="15"/>
        <v>80925</v>
      </c>
      <c r="K128" s="339">
        <f aca="true" t="shared" si="18" ref="K128:K140">$Z$129+(0.5*(($AD$130-$AD$129)/$AD$128)*($J128-$Z$128)^2)+($AD$129*($J128-$Z$128))</f>
        <v>799.3776101785714</v>
      </c>
      <c r="L128" s="340"/>
      <c r="M128" s="39">
        <v>16</v>
      </c>
      <c r="N128" s="333">
        <v>-0.06</v>
      </c>
      <c r="O128" s="211"/>
      <c r="P128" s="197">
        <f t="shared" si="16"/>
        <v>-0.96</v>
      </c>
      <c r="Q128" s="198"/>
      <c r="R128" s="205"/>
      <c r="S128" s="202"/>
      <c r="T128" s="344">
        <f t="shared" si="17"/>
        <v>798.4176101785714</v>
      </c>
      <c r="U128" s="345"/>
      <c r="V128" s="8"/>
      <c r="W128" s="76"/>
      <c r="Y128" s="43"/>
      <c r="Z128" s="28">
        <v>80870</v>
      </c>
      <c r="AA128" s="22" t="s">
        <v>24</v>
      </c>
      <c r="AB128" s="11"/>
      <c r="AC128" s="12"/>
      <c r="AD128" s="159">
        <v>560</v>
      </c>
      <c r="AE128" s="22" t="s">
        <v>25</v>
      </c>
    </row>
    <row r="129" spans="1:31" s="7" customFormat="1" ht="12.75" customHeight="1">
      <c r="A129" s="359"/>
      <c r="B129" s="202"/>
      <c r="C129" s="359"/>
      <c r="D129" s="202"/>
      <c r="E129" s="359"/>
      <c r="F129" s="202"/>
      <c r="G129" s="361"/>
      <c r="H129" s="198"/>
      <c r="I129" s="8"/>
      <c r="J129" s="34">
        <f t="shared" si="15"/>
        <v>80950</v>
      </c>
      <c r="K129" s="339">
        <f t="shared" si="18"/>
        <v>798.7726628571429</v>
      </c>
      <c r="L129" s="340"/>
      <c r="M129" s="39">
        <v>16</v>
      </c>
      <c r="N129" s="333">
        <v>-0.06</v>
      </c>
      <c r="O129" s="211"/>
      <c r="P129" s="197">
        <f t="shared" si="16"/>
        <v>-0.96</v>
      </c>
      <c r="Q129" s="198"/>
      <c r="R129" s="205"/>
      <c r="S129" s="202"/>
      <c r="T129" s="344">
        <f t="shared" si="17"/>
        <v>797.8126628571429</v>
      </c>
      <c r="U129" s="345"/>
      <c r="V129" s="8"/>
      <c r="W129" s="76"/>
      <c r="Y129" s="43"/>
      <c r="Z129" s="31">
        <v>800.8976</v>
      </c>
      <c r="AA129" s="22" t="s">
        <v>26</v>
      </c>
      <c r="AB129" s="11"/>
      <c r="AC129" s="12"/>
      <c r="AD129" s="66">
        <v>-0.03</v>
      </c>
      <c r="AE129" s="25" t="s">
        <v>22</v>
      </c>
    </row>
    <row r="130" spans="1:31" s="7" customFormat="1" ht="12.75" customHeight="1">
      <c r="A130" s="359"/>
      <c r="B130" s="202"/>
      <c r="C130" s="359"/>
      <c r="D130" s="202"/>
      <c r="E130" s="359"/>
      <c r="F130" s="202"/>
      <c r="G130" s="361"/>
      <c r="H130" s="198"/>
      <c r="I130" s="8"/>
      <c r="J130" s="34">
        <f t="shared" si="15"/>
        <v>80975</v>
      </c>
      <c r="K130" s="339">
        <f t="shared" si="18"/>
        <v>798.2214387500001</v>
      </c>
      <c r="L130" s="340"/>
      <c r="M130" s="39">
        <v>16</v>
      </c>
      <c r="N130" s="333">
        <v>-0.06</v>
      </c>
      <c r="O130" s="211"/>
      <c r="P130" s="197">
        <f t="shared" si="16"/>
        <v>-0.96</v>
      </c>
      <c r="Q130" s="198"/>
      <c r="R130" s="205"/>
      <c r="S130" s="202"/>
      <c r="T130" s="344">
        <f t="shared" si="17"/>
        <v>797.26143875</v>
      </c>
      <c r="U130" s="345"/>
      <c r="V130" s="8"/>
      <c r="W130" s="76"/>
      <c r="Y130" s="43"/>
      <c r="Z130" s="28">
        <v>81150</v>
      </c>
      <c r="AA130" s="22" t="s">
        <v>21</v>
      </c>
      <c r="AB130" s="11"/>
      <c r="AC130" s="12"/>
      <c r="AD130" s="66">
        <v>0.018136</v>
      </c>
      <c r="AE130" s="25" t="s">
        <v>27</v>
      </c>
    </row>
    <row r="131" spans="1:31" s="7" customFormat="1" ht="12.75" customHeight="1">
      <c r="A131" s="359"/>
      <c r="B131" s="202"/>
      <c r="C131" s="359"/>
      <c r="D131" s="202"/>
      <c r="E131" s="359"/>
      <c r="F131" s="202"/>
      <c r="G131" s="361"/>
      <c r="H131" s="198"/>
      <c r="I131" s="8"/>
      <c r="J131" s="34">
        <f t="shared" si="15"/>
        <v>81000</v>
      </c>
      <c r="K131" s="339">
        <f t="shared" si="18"/>
        <v>797.7239378571429</v>
      </c>
      <c r="L131" s="340"/>
      <c r="M131" s="39">
        <v>16</v>
      </c>
      <c r="N131" s="333">
        <v>-0.06</v>
      </c>
      <c r="O131" s="211"/>
      <c r="P131" s="197">
        <f t="shared" si="16"/>
        <v>-0.96</v>
      </c>
      <c r="Q131" s="198"/>
      <c r="R131" s="205"/>
      <c r="S131" s="202"/>
      <c r="T131" s="344">
        <f t="shared" si="17"/>
        <v>796.7639378571429</v>
      </c>
      <c r="U131" s="345"/>
      <c r="V131" s="8"/>
      <c r="W131" s="76"/>
      <c r="Y131" s="43"/>
      <c r="Z131" s="31">
        <v>792.4976</v>
      </c>
      <c r="AA131" s="22" t="s">
        <v>23</v>
      </c>
      <c r="AB131" s="11"/>
      <c r="AC131" s="12"/>
      <c r="AD131" s="13"/>
      <c r="AE131" s="18"/>
    </row>
    <row r="132" spans="1:31" s="7" customFormat="1" ht="12.75" customHeight="1">
      <c r="A132" s="359"/>
      <c r="B132" s="202"/>
      <c r="C132" s="359"/>
      <c r="D132" s="202"/>
      <c r="E132" s="359"/>
      <c r="F132" s="202"/>
      <c r="G132" s="361"/>
      <c r="H132" s="198"/>
      <c r="I132" s="8"/>
      <c r="J132" s="34">
        <f t="shared" si="15"/>
        <v>81025</v>
      </c>
      <c r="K132" s="339">
        <f t="shared" si="18"/>
        <v>797.2801601785715</v>
      </c>
      <c r="L132" s="340"/>
      <c r="M132" s="39">
        <v>16</v>
      </c>
      <c r="N132" s="333">
        <v>-0.06</v>
      </c>
      <c r="O132" s="211"/>
      <c r="P132" s="197">
        <f t="shared" si="16"/>
        <v>-0.96</v>
      </c>
      <c r="Q132" s="198"/>
      <c r="R132" s="205"/>
      <c r="S132" s="202"/>
      <c r="T132" s="344">
        <f t="shared" si="17"/>
        <v>796.3201601785714</v>
      </c>
      <c r="U132" s="345"/>
      <c r="V132" s="8"/>
      <c r="W132" s="76"/>
      <c r="Y132" s="43"/>
      <c r="Z132" s="28">
        <v>81430</v>
      </c>
      <c r="AA132" s="22" t="s">
        <v>28</v>
      </c>
      <c r="AB132" s="11"/>
      <c r="AC132" s="12"/>
      <c r="AD132" s="13"/>
      <c r="AE132" s="18"/>
    </row>
    <row r="133" spans="1:31" s="7" customFormat="1" ht="12.75" customHeight="1">
      <c r="A133" s="331"/>
      <c r="B133" s="207"/>
      <c r="C133" s="332"/>
      <c r="D133" s="207"/>
      <c r="E133" s="333"/>
      <c r="F133" s="211"/>
      <c r="G133" s="333"/>
      <c r="H133" s="211"/>
      <c r="I133" s="42"/>
      <c r="J133" s="186">
        <v>81045.24</v>
      </c>
      <c r="K133" s="339">
        <f t="shared" si="18"/>
        <v>796.9602314255657</v>
      </c>
      <c r="L133" s="340"/>
      <c r="M133" s="39">
        <v>16</v>
      </c>
      <c r="N133" s="338">
        <f aca="true" t="shared" si="19" ref="N133:N146">-0.06+((0.06+0.016)/($J$146-$J$133))*($J133-$J$133)</f>
        <v>-0.06</v>
      </c>
      <c r="O133" s="200"/>
      <c r="P133" s="197">
        <f t="shared" si="16"/>
        <v>-0.96</v>
      </c>
      <c r="Q133" s="198"/>
      <c r="R133" s="342" t="s">
        <v>61</v>
      </c>
      <c r="S133" s="343"/>
      <c r="T133" s="344">
        <f t="shared" si="17"/>
        <v>796.0002314255656</v>
      </c>
      <c r="U133" s="345"/>
      <c r="V133" s="183" t="s">
        <v>82</v>
      </c>
      <c r="W133" s="76"/>
      <c r="Y133" s="43"/>
      <c r="Z133" s="31">
        <v>797.5759</v>
      </c>
      <c r="AA133" s="22" t="s">
        <v>29</v>
      </c>
      <c r="AB133" s="11"/>
      <c r="AC133" s="12"/>
      <c r="AD133" s="13"/>
      <c r="AE133" s="18"/>
    </row>
    <row r="134" spans="1:31" s="7" customFormat="1" ht="12.75" customHeight="1">
      <c r="A134" s="359"/>
      <c r="B134" s="202"/>
      <c r="C134" s="359"/>
      <c r="D134" s="202"/>
      <c r="E134" s="359"/>
      <c r="F134" s="202"/>
      <c r="G134" s="361"/>
      <c r="H134" s="198"/>
      <c r="I134" s="8"/>
      <c r="J134" s="34">
        <f>J132+25</f>
        <v>81050</v>
      </c>
      <c r="K134" s="339">
        <f t="shared" si="18"/>
        <v>796.8901057142857</v>
      </c>
      <c r="L134" s="340"/>
      <c r="M134" s="39">
        <v>16</v>
      </c>
      <c r="N134" s="338">
        <f t="shared" si="19"/>
        <v>-0.05839545817440071</v>
      </c>
      <c r="O134" s="200"/>
      <c r="P134" s="197">
        <f t="shared" si="16"/>
        <v>-0.9343273307904114</v>
      </c>
      <c r="Q134" s="198"/>
      <c r="R134" s="342" t="s">
        <v>61</v>
      </c>
      <c r="S134" s="343"/>
      <c r="T134" s="344">
        <f t="shared" si="17"/>
        <v>795.9557783834953</v>
      </c>
      <c r="U134" s="345"/>
      <c r="V134" s="8"/>
      <c r="W134" s="76"/>
      <c r="Y134" s="43"/>
      <c r="Z134" s="32"/>
      <c r="AA134" s="26"/>
      <c r="AB134" s="11"/>
      <c r="AC134" s="12"/>
      <c r="AD134" s="13"/>
      <c r="AE134" s="18"/>
    </row>
    <row r="135" spans="1:31" s="7" customFormat="1" ht="12.75" customHeight="1">
      <c r="A135" s="359"/>
      <c r="B135" s="202"/>
      <c r="C135" s="359"/>
      <c r="D135" s="202"/>
      <c r="E135" s="359"/>
      <c r="F135" s="202"/>
      <c r="G135" s="361"/>
      <c r="H135" s="198"/>
      <c r="I135" s="8"/>
      <c r="J135" s="34">
        <f t="shared" si="15"/>
        <v>81075</v>
      </c>
      <c r="K135" s="339">
        <f t="shared" si="18"/>
        <v>796.5537744642858</v>
      </c>
      <c r="L135" s="340"/>
      <c r="M135" s="39">
        <v>16</v>
      </c>
      <c r="N135" s="338">
        <f t="shared" si="19"/>
        <v>-0.04996824270380695</v>
      </c>
      <c r="O135" s="200"/>
      <c r="P135" s="197">
        <f t="shared" si="16"/>
        <v>-0.7994918832609113</v>
      </c>
      <c r="Q135" s="198"/>
      <c r="R135" s="342" t="s">
        <v>61</v>
      </c>
      <c r="S135" s="343"/>
      <c r="T135" s="344">
        <f t="shared" si="17"/>
        <v>795.7542825810249</v>
      </c>
      <c r="U135" s="345"/>
      <c r="V135" s="8"/>
      <c r="W135" s="76"/>
      <c r="Z135" s="27" t="s">
        <v>30</v>
      </c>
      <c r="AA135" s="26"/>
      <c r="AB135" s="11"/>
      <c r="AC135" s="12"/>
      <c r="AD135" s="13"/>
      <c r="AE135" s="18"/>
    </row>
    <row r="136" spans="1:31" s="7" customFormat="1" ht="12.75" customHeight="1">
      <c r="A136" s="359"/>
      <c r="B136" s="202"/>
      <c r="C136" s="359"/>
      <c r="D136" s="202"/>
      <c r="E136" s="359"/>
      <c r="F136" s="202"/>
      <c r="G136" s="361"/>
      <c r="H136" s="198"/>
      <c r="I136" s="8"/>
      <c r="J136" s="34">
        <f t="shared" si="15"/>
        <v>81100</v>
      </c>
      <c r="K136" s="339">
        <f t="shared" si="18"/>
        <v>796.2711664285715</v>
      </c>
      <c r="L136" s="340"/>
      <c r="M136" s="39">
        <v>16</v>
      </c>
      <c r="N136" s="338">
        <f t="shared" si="19"/>
        <v>-0.04154102723321319</v>
      </c>
      <c r="O136" s="200"/>
      <c r="P136" s="197">
        <f t="shared" si="16"/>
        <v>-0.6646564357314111</v>
      </c>
      <c r="Q136" s="198"/>
      <c r="R136" s="342" t="s">
        <v>61</v>
      </c>
      <c r="S136" s="343"/>
      <c r="T136" s="344">
        <f t="shared" si="17"/>
        <v>795.6065099928401</v>
      </c>
      <c r="U136" s="345"/>
      <c r="V136" s="8"/>
      <c r="W136" s="76"/>
      <c r="Z136" s="23"/>
      <c r="AA136" s="17"/>
      <c r="AB136" s="17"/>
      <c r="AC136" s="18"/>
      <c r="AD136" s="87"/>
      <c r="AE136" s="18"/>
    </row>
    <row r="137" spans="1:31" s="7" customFormat="1" ht="12.75" customHeight="1">
      <c r="A137" s="331"/>
      <c r="B137" s="207"/>
      <c r="C137" s="332"/>
      <c r="D137" s="207"/>
      <c r="E137" s="333"/>
      <c r="F137" s="211"/>
      <c r="G137" s="333"/>
      <c r="H137" s="211"/>
      <c r="I137" s="42"/>
      <c r="J137" s="182">
        <v>81103.975</v>
      </c>
      <c r="K137" s="339">
        <f t="shared" si="18"/>
        <v>796.2311818347187</v>
      </c>
      <c r="L137" s="340"/>
      <c r="M137" s="39">
        <v>16</v>
      </c>
      <c r="N137" s="338">
        <f t="shared" si="19"/>
        <v>-0.04020109997338683</v>
      </c>
      <c r="O137" s="200"/>
      <c r="P137" s="197">
        <f t="shared" si="16"/>
        <v>-0.6432175995741892</v>
      </c>
      <c r="Q137" s="198"/>
      <c r="R137" s="342" t="s">
        <v>61</v>
      </c>
      <c r="S137" s="343"/>
      <c r="T137" s="344">
        <f t="shared" si="17"/>
        <v>795.5879642351445</v>
      </c>
      <c r="U137" s="345"/>
      <c r="V137" s="56" t="s">
        <v>32</v>
      </c>
      <c r="W137" s="76"/>
      <c r="Z137" s="23"/>
      <c r="AA137" s="17"/>
      <c r="AB137" s="17"/>
      <c r="AC137" s="18"/>
      <c r="AD137" s="87"/>
      <c r="AE137" s="18"/>
    </row>
    <row r="138" spans="1:31" s="7" customFormat="1" ht="12.75" customHeight="1">
      <c r="A138" s="359"/>
      <c r="B138" s="202"/>
      <c r="C138" s="359"/>
      <c r="D138" s="202"/>
      <c r="E138" s="359"/>
      <c r="F138" s="202"/>
      <c r="G138" s="361"/>
      <c r="H138" s="198"/>
      <c r="I138" s="8"/>
      <c r="J138" s="34">
        <f>J136+25</f>
        <v>81125</v>
      </c>
      <c r="K138" s="339">
        <f t="shared" si="18"/>
        <v>796.0422816071429</v>
      </c>
      <c r="L138" s="340"/>
      <c r="M138" s="39">
        <v>16</v>
      </c>
      <c r="N138" s="338">
        <f t="shared" si="19"/>
        <v>-0.03311381176261944</v>
      </c>
      <c r="O138" s="200"/>
      <c r="P138" s="197">
        <f t="shared" si="16"/>
        <v>-0.529820988201911</v>
      </c>
      <c r="Q138" s="198"/>
      <c r="R138" s="342" t="s">
        <v>61</v>
      </c>
      <c r="S138" s="343"/>
      <c r="T138" s="344">
        <f t="shared" si="17"/>
        <v>795.512460618941</v>
      </c>
      <c r="U138" s="345"/>
      <c r="V138" s="8"/>
      <c r="W138" s="76"/>
      <c r="Z138" s="23"/>
      <c r="AA138" s="17"/>
      <c r="AB138" s="17"/>
      <c r="AC138" s="18"/>
      <c r="AD138" s="87"/>
      <c r="AE138" s="18"/>
    </row>
    <row r="139" spans="1:31" s="7" customFormat="1" ht="12.75" customHeight="1">
      <c r="A139" s="359"/>
      <c r="B139" s="202"/>
      <c r="C139" s="359"/>
      <c r="D139" s="202"/>
      <c r="E139" s="359"/>
      <c r="F139" s="202"/>
      <c r="G139" s="361"/>
      <c r="H139" s="198"/>
      <c r="I139" s="8"/>
      <c r="J139" s="34">
        <f t="shared" si="15"/>
        <v>81150</v>
      </c>
      <c r="K139" s="339">
        <f t="shared" si="18"/>
        <v>795.86712</v>
      </c>
      <c r="L139" s="340"/>
      <c r="M139" s="39">
        <v>16</v>
      </c>
      <c r="N139" s="338">
        <f t="shared" si="19"/>
        <v>-0.02468659629202568</v>
      </c>
      <c r="O139" s="200"/>
      <c r="P139" s="197">
        <f t="shared" si="16"/>
        <v>-0.3949855406724109</v>
      </c>
      <c r="Q139" s="198"/>
      <c r="R139" s="342" t="s">
        <v>61</v>
      </c>
      <c r="S139" s="343"/>
      <c r="T139" s="344">
        <f t="shared" si="17"/>
        <v>795.4721344593275</v>
      </c>
      <c r="U139" s="345"/>
      <c r="V139" s="8"/>
      <c r="W139" s="76"/>
      <c r="Z139" s="23"/>
      <c r="AA139" s="17"/>
      <c r="AB139" s="17"/>
      <c r="AC139" s="18"/>
      <c r="AD139" s="87"/>
      <c r="AE139" s="18"/>
    </row>
    <row r="140" spans="1:31" s="7" customFormat="1" ht="12.75" customHeight="1">
      <c r="A140" s="359"/>
      <c r="B140" s="202"/>
      <c r="C140" s="359"/>
      <c r="D140" s="202"/>
      <c r="E140" s="359"/>
      <c r="F140" s="202"/>
      <c r="G140" s="361"/>
      <c r="H140" s="198"/>
      <c r="I140" s="8"/>
      <c r="J140" s="34">
        <f t="shared" si="15"/>
        <v>81175</v>
      </c>
      <c r="K140" s="339">
        <f t="shared" si="18"/>
        <v>795.7456816071428</v>
      </c>
      <c r="L140" s="340"/>
      <c r="M140" s="39">
        <v>16</v>
      </c>
      <c r="N140" s="338">
        <f t="shared" si="19"/>
        <v>-0.016259380821431926</v>
      </c>
      <c r="O140" s="200"/>
      <c r="P140" s="197">
        <f t="shared" si="16"/>
        <v>-0.2601500931429108</v>
      </c>
      <c r="Q140" s="198"/>
      <c r="R140" s="342" t="s">
        <v>61</v>
      </c>
      <c r="S140" s="343"/>
      <c r="T140" s="344">
        <f t="shared" si="17"/>
        <v>795.485531514</v>
      </c>
      <c r="U140" s="345"/>
      <c r="V140" s="8"/>
      <c r="W140" s="76"/>
      <c r="Z140" s="23"/>
      <c r="AA140" s="17"/>
      <c r="AB140" s="17"/>
      <c r="AC140" s="18"/>
      <c r="AD140" s="87"/>
      <c r="AE140" s="18"/>
    </row>
    <row r="141" spans="1:31" s="7" customFormat="1" ht="12.75" customHeight="1">
      <c r="A141" s="359"/>
      <c r="B141" s="202"/>
      <c r="C141" s="359"/>
      <c r="D141" s="202"/>
      <c r="E141" s="359"/>
      <c r="F141" s="202"/>
      <c r="G141" s="361"/>
      <c r="H141" s="198"/>
      <c r="I141" s="8"/>
      <c r="J141" s="57">
        <v>81175.77</v>
      </c>
      <c r="K141" s="339">
        <v>795.94</v>
      </c>
      <c r="L141" s="340"/>
      <c r="M141" s="39">
        <v>16</v>
      </c>
      <c r="N141" s="338">
        <f t="shared" si="19"/>
        <v>-0.015999822584936263</v>
      </c>
      <c r="O141" s="200"/>
      <c r="P141" s="197">
        <f>N141*M141</f>
        <v>-0.2559971613589802</v>
      </c>
      <c r="Q141" s="198"/>
      <c r="R141" s="342" t="s">
        <v>61</v>
      </c>
      <c r="S141" s="343"/>
      <c r="T141" s="344">
        <f>P141+K141</f>
        <v>795.684002838641</v>
      </c>
      <c r="U141" s="345"/>
      <c r="V141" s="8"/>
      <c r="W141" s="76"/>
      <c r="Z141" s="23"/>
      <c r="AA141" s="17"/>
      <c r="AB141" s="17"/>
      <c r="AC141" s="18"/>
      <c r="AD141" s="87"/>
      <c r="AE141" s="18"/>
    </row>
    <row r="142" spans="1:31" s="7" customFormat="1" ht="12.75" customHeight="1">
      <c r="A142" s="359"/>
      <c r="B142" s="202"/>
      <c r="C142" s="359"/>
      <c r="D142" s="202"/>
      <c r="E142" s="359"/>
      <c r="F142" s="202"/>
      <c r="G142" s="361"/>
      <c r="H142" s="198"/>
      <c r="I142" s="8"/>
      <c r="J142" s="34">
        <f>J140+25</f>
        <v>81200</v>
      </c>
      <c r="K142" s="339">
        <f>$Z$129+(0.5*(($AD$130-$AD$129)/$AD$128)*($J142-$Z$128)^2)+($AD$129*($J142-$Z$128))</f>
        <v>795.6779664285715</v>
      </c>
      <c r="L142" s="340"/>
      <c r="M142" s="39">
        <v>16</v>
      </c>
      <c r="N142" s="338">
        <f t="shared" si="19"/>
        <v>-0.007832165350838166</v>
      </c>
      <c r="O142" s="200"/>
      <c r="P142" s="197">
        <f t="shared" si="16"/>
        <v>-0.12531464561341066</v>
      </c>
      <c r="Q142" s="198"/>
      <c r="R142" s="342" t="s">
        <v>61</v>
      </c>
      <c r="S142" s="343"/>
      <c r="T142" s="344">
        <f t="shared" si="17"/>
        <v>795.552651782958</v>
      </c>
      <c r="U142" s="345"/>
      <c r="V142" s="8"/>
      <c r="W142" s="76"/>
      <c r="Z142" s="23"/>
      <c r="AA142" s="17"/>
      <c r="AB142" s="17"/>
      <c r="AC142" s="18"/>
      <c r="AD142" s="87"/>
      <c r="AE142" s="18"/>
    </row>
    <row r="143" spans="1:31" s="7" customFormat="1" ht="12.75" customHeight="1">
      <c r="A143" s="359"/>
      <c r="B143" s="202"/>
      <c r="C143" s="359"/>
      <c r="D143" s="202"/>
      <c r="E143" s="359"/>
      <c r="F143" s="202"/>
      <c r="G143" s="361"/>
      <c r="H143" s="198"/>
      <c r="I143" s="8"/>
      <c r="J143" s="57">
        <v>81223.23</v>
      </c>
      <c r="K143" s="339">
        <v>795.78</v>
      </c>
      <c r="L143" s="340"/>
      <c r="M143" s="39">
        <v>16</v>
      </c>
      <c r="N143" s="338">
        <f t="shared" si="19"/>
        <v>-1.5967355638177305E-06</v>
      </c>
      <c r="O143" s="200"/>
      <c r="P143" s="197">
        <f>N143*M143</f>
        <v>-2.5547769021083688E-05</v>
      </c>
      <c r="Q143" s="198"/>
      <c r="R143" s="342" t="s">
        <v>61</v>
      </c>
      <c r="S143" s="343"/>
      <c r="T143" s="344">
        <f>P143+K143</f>
        <v>795.7799744522309</v>
      </c>
      <c r="U143" s="345"/>
      <c r="V143" s="40"/>
      <c r="W143" s="76"/>
      <c r="Z143" s="23"/>
      <c r="AA143" s="17"/>
      <c r="AB143" s="17"/>
      <c r="AC143" s="18"/>
      <c r="AD143" s="87"/>
      <c r="AE143" s="18"/>
    </row>
    <row r="144" spans="1:31" s="7" customFormat="1" ht="12.75" customHeight="1">
      <c r="A144" s="359"/>
      <c r="B144" s="202"/>
      <c r="C144" s="359"/>
      <c r="D144" s="202"/>
      <c r="E144" s="359"/>
      <c r="F144" s="202"/>
      <c r="G144" s="361"/>
      <c r="H144" s="198"/>
      <c r="I144" s="8"/>
      <c r="J144" s="34">
        <f>J142+25</f>
        <v>81225</v>
      </c>
      <c r="K144" s="339">
        <f aca="true" t="shared" si="20" ref="K144:K153">$Z$129+(0.5*(($AD$130-$AD$129)/$AD$128)*($J144-$Z$128)^2)+($AD$129*($J144-$Z$128))</f>
        <v>795.6639744642857</v>
      </c>
      <c r="L144" s="340"/>
      <c r="M144" s="39">
        <v>16</v>
      </c>
      <c r="N144" s="338">
        <f t="shared" si="19"/>
        <v>0.0005950501197555941</v>
      </c>
      <c r="O144" s="200"/>
      <c r="P144" s="197">
        <f t="shared" si="16"/>
        <v>0.009520801916089505</v>
      </c>
      <c r="Q144" s="198"/>
      <c r="R144" s="342" t="s">
        <v>61</v>
      </c>
      <c r="S144" s="343"/>
      <c r="T144" s="344">
        <f t="shared" si="17"/>
        <v>795.6734952662018</v>
      </c>
      <c r="U144" s="345"/>
      <c r="V144" s="8"/>
      <c r="W144" s="76"/>
      <c r="Z144" s="23"/>
      <c r="AA144" s="17"/>
      <c r="AB144" s="17"/>
      <c r="AC144" s="18"/>
      <c r="AD144" s="87"/>
      <c r="AE144" s="18"/>
    </row>
    <row r="145" spans="1:31" s="7" customFormat="1" ht="12.75" customHeight="1">
      <c r="A145" s="359"/>
      <c r="B145" s="202"/>
      <c r="C145" s="359"/>
      <c r="D145" s="202"/>
      <c r="E145" s="359"/>
      <c r="F145" s="202"/>
      <c r="G145" s="361"/>
      <c r="H145" s="198"/>
      <c r="I145" s="8"/>
      <c r="J145" s="34">
        <f t="shared" si="15"/>
        <v>81250</v>
      </c>
      <c r="K145" s="339">
        <f t="shared" si="20"/>
        <v>795.7037057142858</v>
      </c>
      <c r="L145" s="340"/>
      <c r="M145" s="39">
        <v>16</v>
      </c>
      <c r="N145" s="338">
        <f t="shared" si="19"/>
        <v>0.009022265590349354</v>
      </c>
      <c r="O145" s="200"/>
      <c r="P145" s="197">
        <f t="shared" si="16"/>
        <v>0.14435624944558967</v>
      </c>
      <c r="Q145" s="198"/>
      <c r="R145" s="342" t="s">
        <v>61</v>
      </c>
      <c r="S145" s="343"/>
      <c r="T145" s="344">
        <f t="shared" si="17"/>
        <v>795.8480619637313</v>
      </c>
      <c r="U145" s="345"/>
      <c r="V145" s="8"/>
      <c r="W145" s="76"/>
      <c r="Z145" s="23"/>
      <c r="AA145" s="17"/>
      <c r="AB145" s="17"/>
      <c r="AC145" s="18"/>
      <c r="AD145" s="87"/>
      <c r="AE145" s="18"/>
    </row>
    <row r="146" spans="1:31" s="7" customFormat="1" ht="12.75" customHeight="1">
      <c r="A146" s="331"/>
      <c r="B146" s="207"/>
      <c r="C146" s="332"/>
      <c r="D146" s="207"/>
      <c r="E146" s="333"/>
      <c r="F146" s="211"/>
      <c r="G146" s="333"/>
      <c r="H146" s="211"/>
      <c r="I146" s="42"/>
      <c r="J146" s="186">
        <v>81270.7</v>
      </c>
      <c r="K146" s="339">
        <f t="shared" si="20"/>
        <v>795.7772604880714</v>
      </c>
      <c r="L146" s="340"/>
      <c r="M146" s="39">
        <v>16</v>
      </c>
      <c r="N146" s="338">
        <f t="shared" si="19"/>
        <v>0.016</v>
      </c>
      <c r="O146" s="200"/>
      <c r="P146" s="197">
        <f t="shared" si="16"/>
        <v>0.256</v>
      </c>
      <c r="Q146" s="198"/>
      <c r="R146" s="342" t="s">
        <v>61</v>
      </c>
      <c r="S146" s="343"/>
      <c r="T146" s="344">
        <f t="shared" si="17"/>
        <v>796.0332604880714</v>
      </c>
      <c r="U146" s="345"/>
      <c r="V146" s="40"/>
      <c r="W146" s="76"/>
      <c r="Z146" s="23"/>
      <c r="AA146" s="17"/>
      <c r="AB146" s="17"/>
      <c r="AC146" s="18"/>
      <c r="AD146" s="87"/>
      <c r="AE146" s="18"/>
    </row>
    <row r="147" spans="1:31" s="7" customFormat="1" ht="12.75" customHeight="1">
      <c r="A147" s="359"/>
      <c r="B147" s="202"/>
      <c r="C147" s="359"/>
      <c r="D147" s="202"/>
      <c r="E147" s="359"/>
      <c r="F147" s="202"/>
      <c r="G147" s="361"/>
      <c r="H147" s="198"/>
      <c r="I147" s="8"/>
      <c r="J147" s="34">
        <f>J145+25</f>
        <v>81275</v>
      </c>
      <c r="K147" s="339">
        <f t="shared" si="20"/>
        <v>795.7971601785715</v>
      </c>
      <c r="L147" s="340"/>
      <c r="M147" s="39">
        <v>16</v>
      </c>
      <c r="N147" s="197">
        <v>0.016</v>
      </c>
      <c r="O147" s="198"/>
      <c r="P147" s="197">
        <f t="shared" si="16"/>
        <v>0.256</v>
      </c>
      <c r="Q147" s="198"/>
      <c r="R147" s="205"/>
      <c r="S147" s="202"/>
      <c r="T147" s="344">
        <f t="shared" si="17"/>
        <v>796.0531601785715</v>
      </c>
      <c r="U147" s="345"/>
      <c r="V147" s="8"/>
      <c r="W147" s="76"/>
      <c r="Z147" s="23"/>
      <c r="AA147" s="17"/>
      <c r="AB147" s="17"/>
      <c r="AC147" s="18"/>
      <c r="AD147" s="87"/>
      <c r="AE147" s="18"/>
    </row>
    <row r="148" spans="1:31" s="7" customFormat="1" ht="12.75" customHeight="1">
      <c r="A148" s="332"/>
      <c r="B148" s="207"/>
      <c r="C148" s="332"/>
      <c r="D148" s="207"/>
      <c r="E148" s="332"/>
      <c r="F148" s="207"/>
      <c r="G148" s="333"/>
      <c r="H148" s="211"/>
      <c r="I148" s="40"/>
      <c r="J148" s="77">
        <f t="shared" si="15"/>
        <v>81300</v>
      </c>
      <c r="K148" s="339">
        <f t="shared" si="20"/>
        <v>795.9443378571428</v>
      </c>
      <c r="L148" s="340"/>
      <c r="M148" s="41">
        <v>16</v>
      </c>
      <c r="N148" s="210">
        <v>0.016</v>
      </c>
      <c r="O148" s="211"/>
      <c r="P148" s="210">
        <f t="shared" si="16"/>
        <v>0.256</v>
      </c>
      <c r="Q148" s="211"/>
      <c r="R148" s="206"/>
      <c r="S148" s="207"/>
      <c r="T148" s="334">
        <f t="shared" si="17"/>
        <v>796.2003378571428</v>
      </c>
      <c r="U148" s="335"/>
      <c r="V148" s="40"/>
      <c r="W148" s="76"/>
      <c r="Z148" s="23"/>
      <c r="AA148" s="17"/>
      <c r="AB148" s="17"/>
      <c r="AC148" s="18"/>
      <c r="AD148" s="87"/>
      <c r="AE148" s="18"/>
    </row>
    <row r="149" spans="1:31" s="7" customFormat="1" ht="12.75" customHeight="1">
      <c r="A149" s="359"/>
      <c r="B149" s="202"/>
      <c r="C149" s="359"/>
      <c r="D149" s="202"/>
      <c r="E149" s="359"/>
      <c r="F149" s="202"/>
      <c r="G149" s="361"/>
      <c r="H149" s="198"/>
      <c r="I149" s="8"/>
      <c r="J149" s="34">
        <f t="shared" si="15"/>
        <v>81325</v>
      </c>
      <c r="K149" s="339">
        <f t="shared" si="20"/>
        <v>796.1452387500001</v>
      </c>
      <c r="L149" s="340"/>
      <c r="M149" s="39">
        <v>16</v>
      </c>
      <c r="N149" s="197">
        <v>0.016</v>
      </c>
      <c r="O149" s="198"/>
      <c r="P149" s="197">
        <f t="shared" si="16"/>
        <v>0.256</v>
      </c>
      <c r="Q149" s="198"/>
      <c r="R149" s="205"/>
      <c r="S149" s="202"/>
      <c r="T149" s="344">
        <f t="shared" si="17"/>
        <v>796.4012387500001</v>
      </c>
      <c r="U149" s="345"/>
      <c r="V149" s="8"/>
      <c r="W149" s="76"/>
      <c r="Z149" s="23"/>
      <c r="AA149" s="17"/>
      <c r="AB149" s="17"/>
      <c r="AC149" s="18"/>
      <c r="AD149" s="87"/>
      <c r="AE149" s="18"/>
    </row>
    <row r="150" spans="1:31" s="7" customFormat="1" ht="12.75" customHeight="1">
      <c r="A150" s="359"/>
      <c r="B150" s="202"/>
      <c r="C150" s="359"/>
      <c r="D150" s="202"/>
      <c r="E150" s="359"/>
      <c r="F150" s="202"/>
      <c r="G150" s="361"/>
      <c r="H150" s="198"/>
      <c r="I150" s="8"/>
      <c r="J150" s="34">
        <f t="shared" si="15"/>
        <v>81350</v>
      </c>
      <c r="K150" s="339">
        <f t="shared" si="20"/>
        <v>796.3998628571429</v>
      </c>
      <c r="L150" s="340"/>
      <c r="M150" s="39">
        <v>16</v>
      </c>
      <c r="N150" s="197">
        <v>0.016</v>
      </c>
      <c r="O150" s="198"/>
      <c r="P150" s="197">
        <f t="shared" si="16"/>
        <v>0.256</v>
      </c>
      <c r="Q150" s="198"/>
      <c r="R150" s="205"/>
      <c r="S150" s="202"/>
      <c r="T150" s="344">
        <f t="shared" si="17"/>
        <v>796.6558628571429</v>
      </c>
      <c r="U150" s="345"/>
      <c r="V150" s="8"/>
      <c r="W150" s="76"/>
      <c r="Z150" s="23"/>
      <c r="AA150" s="17"/>
      <c r="AB150" s="17"/>
      <c r="AC150" s="18"/>
      <c r="AD150" s="87"/>
      <c r="AE150" s="18"/>
    </row>
    <row r="151" spans="1:31" s="7" customFormat="1" ht="12.75" customHeight="1">
      <c r="A151" s="359"/>
      <c r="B151" s="202"/>
      <c r="C151" s="359"/>
      <c r="D151" s="202"/>
      <c r="E151" s="359"/>
      <c r="F151" s="202"/>
      <c r="G151" s="361"/>
      <c r="H151" s="198"/>
      <c r="I151" s="8"/>
      <c r="J151" s="34">
        <f t="shared" si="15"/>
        <v>81375</v>
      </c>
      <c r="K151" s="339">
        <f t="shared" si="20"/>
        <v>796.7082101785714</v>
      </c>
      <c r="L151" s="340"/>
      <c r="M151" s="39">
        <v>16</v>
      </c>
      <c r="N151" s="197">
        <v>0.016</v>
      </c>
      <c r="O151" s="198"/>
      <c r="P151" s="197">
        <f t="shared" si="16"/>
        <v>0.256</v>
      </c>
      <c r="Q151" s="198"/>
      <c r="R151" s="205"/>
      <c r="S151" s="202"/>
      <c r="T151" s="344">
        <f t="shared" si="17"/>
        <v>796.9642101785714</v>
      </c>
      <c r="U151" s="345"/>
      <c r="V151" s="8"/>
      <c r="W151" s="76"/>
      <c r="Z151" s="23"/>
      <c r="AA151" s="17"/>
      <c r="AB151" s="17"/>
      <c r="AC151" s="18"/>
      <c r="AD151" s="87"/>
      <c r="AE151" s="18"/>
    </row>
    <row r="152" spans="1:31" s="7" customFormat="1" ht="12.75" customHeight="1">
      <c r="A152" s="348"/>
      <c r="B152" s="347"/>
      <c r="C152" s="348"/>
      <c r="D152" s="347"/>
      <c r="E152" s="348"/>
      <c r="F152" s="347"/>
      <c r="G152" s="349"/>
      <c r="H152" s="350"/>
      <c r="I152" s="75"/>
      <c r="J152" s="73">
        <f t="shared" si="15"/>
        <v>81400</v>
      </c>
      <c r="K152" s="355">
        <f t="shared" si="20"/>
        <v>797.0702807142858</v>
      </c>
      <c r="L152" s="356"/>
      <c r="M152" s="72">
        <v>16</v>
      </c>
      <c r="N152" s="364">
        <v>0.016</v>
      </c>
      <c r="O152" s="350"/>
      <c r="P152" s="364">
        <f t="shared" si="16"/>
        <v>0.256</v>
      </c>
      <c r="Q152" s="350"/>
      <c r="R152" s="354"/>
      <c r="S152" s="347"/>
      <c r="T152" s="355">
        <f t="shared" si="17"/>
        <v>797.3262807142858</v>
      </c>
      <c r="U152" s="356"/>
      <c r="V152" s="75"/>
      <c r="W152" s="76"/>
      <c r="Z152" s="23"/>
      <c r="AA152" s="17"/>
      <c r="AB152" s="17"/>
      <c r="AC152" s="18"/>
      <c r="AD152" s="87"/>
      <c r="AE152" s="18"/>
    </row>
    <row r="153" spans="1:31" s="7" customFormat="1" ht="12.75" customHeight="1">
      <c r="A153" s="359"/>
      <c r="B153" s="202"/>
      <c r="C153" s="359"/>
      <c r="D153" s="202"/>
      <c r="E153" s="359"/>
      <c r="F153" s="202"/>
      <c r="G153" s="361"/>
      <c r="H153" s="198"/>
      <c r="I153" s="8"/>
      <c r="J153" s="181">
        <v>81430</v>
      </c>
      <c r="K153" s="339">
        <f t="shared" si="20"/>
        <v>797.57568</v>
      </c>
      <c r="L153" s="340"/>
      <c r="M153" s="39">
        <v>16</v>
      </c>
      <c r="N153" s="197">
        <v>0.016</v>
      </c>
      <c r="O153" s="198"/>
      <c r="P153" s="197">
        <f t="shared" si="16"/>
        <v>0.256</v>
      </c>
      <c r="Q153" s="198"/>
      <c r="R153" s="205"/>
      <c r="S153" s="202"/>
      <c r="T153" s="344">
        <f t="shared" si="17"/>
        <v>797.83168</v>
      </c>
      <c r="U153" s="345"/>
      <c r="V153" s="8"/>
      <c r="W153" s="76"/>
      <c r="Z153" s="23"/>
      <c r="AA153" s="17"/>
      <c r="AB153" s="17"/>
      <c r="AC153" s="18"/>
      <c r="AD153" s="87"/>
      <c r="AE153" s="18"/>
    </row>
    <row r="154" spans="1:31" s="7" customFormat="1" ht="12.75" customHeight="1">
      <c r="A154" s="359"/>
      <c r="B154" s="202"/>
      <c r="C154" s="359"/>
      <c r="D154" s="202"/>
      <c r="E154" s="359"/>
      <c r="F154" s="202"/>
      <c r="G154" s="361"/>
      <c r="H154" s="198"/>
      <c r="I154" s="8"/>
      <c r="J154" s="34">
        <v>81450</v>
      </c>
      <c r="K154" s="334">
        <f>$Z$133+($AD$130*($J154-$Z$132))</f>
        <v>797.93862</v>
      </c>
      <c r="L154" s="335"/>
      <c r="M154" s="39">
        <v>16</v>
      </c>
      <c r="N154" s="197">
        <v>0.016</v>
      </c>
      <c r="O154" s="198"/>
      <c r="P154" s="197">
        <f t="shared" si="16"/>
        <v>0.256</v>
      </c>
      <c r="Q154" s="198"/>
      <c r="R154" s="205"/>
      <c r="S154" s="202"/>
      <c r="T154" s="344">
        <f t="shared" si="17"/>
        <v>798.19462</v>
      </c>
      <c r="U154" s="345"/>
      <c r="V154" s="8"/>
      <c r="W154" s="76"/>
      <c r="Z154" s="23"/>
      <c r="AA154" s="17"/>
      <c r="AB154" s="17"/>
      <c r="AC154" s="18"/>
      <c r="AD154" s="87"/>
      <c r="AE154" s="18"/>
    </row>
    <row r="155" spans="1:31" s="7" customFormat="1" ht="12.75" customHeight="1">
      <c r="A155" s="359"/>
      <c r="B155" s="202"/>
      <c r="C155" s="359"/>
      <c r="D155" s="202"/>
      <c r="E155" s="359"/>
      <c r="F155" s="202"/>
      <c r="G155" s="361"/>
      <c r="H155" s="198"/>
      <c r="I155" s="8"/>
      <c r="J155" s="34">
        <f t="shared" si="15"/>
        <v>81475</v>
      </c>
      <c r="K155" s="334">
        <f aca="true" t="shared" si="21" ref="K155:K160">$Z$133+($AD$130*($J155-$Z$132))</f>
        <v>798.39202</v>
      </c>
      <c r="L155" s="335"/>
      <c r="M155" s="39">
        <v>16</v>
      </c>
      <c r="N155" s="197">
        <v>0.016</v>
      </c>
      <c r="O155" s="198"/>
      <c r="P155" s="197">
        <f t="shared" si="16"/>
        <v>0.256</v>
      </c>
      <c r="Q155" s="198"/>
      <c r="R155" s="205"/>
      <c r="S155" s="202"/>
      <c r="T155" s="344">
        <f t="shared" si="17"/>
        <v>798.64802</v>
      </c>
      <c r="U155" s="345"/>
      <c r="V155" s="8"/>
      <c r="W155" s="76"/>
      <c r="Z155" s="23"/>
      <c r="AA155" s="17"/>
      <c r="AB155" s="17"/>
      <c r="AC155" s="18"/>
      <c r="AD155" s="87"/>
      <c r="AE155" s="18"/>
    </row>
    <row r="156" spans="1:31" s="7" customFormat="1" ht="12.75" customHeight="1">
      <c r="A156" s="359"/>
      <c r="B156" s="202"/>
      <c r="C156" s="359"/>
      <c r="D156" s="202"/>
      <c r="E156" s="359"/>
      <c r="F156" s="202"/>
      <c r="G156" s="361"/>
      <c r="H156" s="198"/>
      <c r="I156" s="8"/>
      <c r="J156" s="34">
        <f t="shared" si="15"/>
        <v>81500</v>
      </c>
      <c r="K156" s="334">
        <f t="shared" si="21"/>
        <v>798.8454200000001</v>
      </c>
      <c r="L156" s="335"/>
      <c r="M156" s="39">
        <v>16</v>
      </c>
      <c r="N156" s="197">
        <v>0.016</v>
      </c>
      <c r="O156" s="198"/>
      <c r="P156" s="197">
        <f t="shared" si="16"/>
        <v>0.256</v>
      </c>
      <c r="Q156" s="198"/>
      <c r="R156" s="205"/>
      <c r="S156" s="202"/>
      <c r="T156" s="344">
        <f t="shared" si="17"/>
        <v>799.1014200000001</v>
      </c>
      <c r="U156" s="345"/>
      <c r="V156" s="8"/>
      <c r="W156" s="76"/>
      <c r="Z156" s="23"/>
      <c r="AA156" s="17"/>
      <c r="AB156" s="17"/>
      <c r="AC156" s="18"/>
      <c r="AD156" s="87"/>
      <c r="AE156" s="18"/>
    </row>
    <row r="157" spans="1:31" s="7" customFormat="1" ht="12.75" customHeight="1">
      <c r="A157" s="359"/>
      <c r="B157" s="202"/>
      <c r="C157" s="359"/>
      <c r="D157" s="202"/>
      <c r="E157" s="359"/>
      <c r="F157" s="202"/>
      <c r="G157" s="361"/>
      <c r="H157" s="198"/>
      <c r="I157" s="8"/>
      <c r="J157" s="34">
        <f t="shared" si="15"/>
        <v>81525</v>
      </c>
      <c r="K157" s="334">
        <f t="shared" si="21"/>
        <v>799.2988200000001</v>
      </c>
      <c r="L157" s="335"/>
      <c r="M157" s="39">
        <v>16</v>
      </c>
      <c r="N157" s="197">
        <v>0.016</v>
      </c>
      <c r="O157" s="198"/>
      <c r="P157" s="197">
        <f t="shared" si="16"/>
        <v>0.256</v>
      </c>
      <c r="Q157" s="198"/>
      <c r="R157" s="205"/>
      <c r="S157" s="202"/>
      <c r="T157" s="344">
        <f t="shared" si="17"/>
        <v>799.5548200000001</v>
      </c>
      <c r="U157" s="345"/>
      <c r="V157" s="8"/>
      <c r="W157" s="76"/>
      <c r="Z157" s="23"/>
      <c r="AA157" s="17"/>
      <c r="AB157" s="17"/>
      <c r="AC157" s="18"/>
      <c r="AD157" s="87"/>
      <c r="AE157" s="18"/>
    </row>
    <row r="158" spans="1:31" s="7" customFormat="1" ht="12.75" customHeight="1">
      <c r="A158" s="332"/>
      <c r="B158" s="207"/>
      <c r="C158" s="332"/>
      <c r="D158" s="207"/>
      <c r="E158" s="332"/>
      <c r="F158" s="207"/>
      <c r="G158" s="333"/>
      <c r="H158" s="211"/>
      <c r="I158" s="40"/>
      <c r="J158" s="34">
        <f t="shared" si="15"/>
        <v>81550</v>
      </c>
      <c r="K158" s="334">
        <f t="shared" si="21"/>
        <v>799.7522200000001</v>
      </c>
      <c r="L158" s="335"/>
      <c r="M158" s="41">
        <v>16</v>
      </c>
      <c r="N158" s="210">
        <v>0.016</v>
      </c>
      <c r="O158" s="211"/>
      <c r="P158" s="210">
        <f t="shared" si="16"/>
        <v>0.256</v>
      </c>
      <c r="Q158" s="211"/>
      <c r="R158" s="206"/>
      <c r="S158" s="207"/>
      <c r="T158" s="334">
        <f t="shared" si="17"/>
        <v>800.00822</v>
      </c>
      <c r="U158" s="335"/>
      <c r="V158" s="40"/>
      <c r="W158" s="76"/>
      <c r="Y158" s="43"/>
      <c r="Z158" s="23"/>
      <c r="AA158" s="17"/>
      <c r="AB158" s="17"/>
      <c r="AC158" s="18"/>
      <c r="AD158" s="87"/>
      <c r="AE158" s="18"/>
    </row>
    <row r="159" spans="1:32" s="7" customFormat="1" ht="12.75" customHeight="1">
      <c r="A159" s="331"/>
      <c r="B159" s="207"/>
      <c r="C159" s="332"/>
      <c r="D159" s="207"/>
      <c r="E159" s="333"/>
      <c r="F159" s="211"/>
      <c r="G159" s="333"/>
      <c r="H159" s="211"/>
      <c r="I159" s="42"/>
      <c r="J159" s="186">
        <v>81574.07</v>
      </c>
      <c r="K159" s="334">
        <f t="shared" si="21"/>
        <v>800.1887535200002</v>
      </c>
      <c r="L159" s="335"/>
      <c r="M159" s="39">
        <v>16</v>
      </c>
      <c r="N159" s="338">
        <f aca="true" t="shared" si="22" ref="N159:N167">0.016+((0.06-0.016)/($J$167-$J$159))*($J159-$J$159)</f>
        <v>0.016</v>
      </c>
      <c r="O159" s="200"/>
      <c r="P159" s="197">
        <f t="shared" si="16"/>
        <v>0.256</v>
      </c>
      <c r="Q159" s="198"/>
      <c r="R159" s="342" t="s">
        <v>61</v>
      </c>
      <c r="S159" s="343"/>
      <c r="T159" s="344">
        <f t="shared" si="17"/>
        <v>800.4447535200002</v>
      </c>
      <c r="U159" s="345"/>
      <c r="V159" s="40"/>
      <c r="W159" s="76"/>
      <c r="Y159" s="43"/>
      <c r="Z159" s="27" t="s">
        <v>124</v>
      </c>
      <c r="AA159" s="17"/>
      <c r="AB159" s="17"/>
      <c r="AC159" s="18"/>
      <c r="AD159" s="87"/>
      <c r="AE159" s="18"/>
      <c r="AF159" s="23"/>
    </row>
    <row r="160" spans="1:31" s="7" customFormat="1" ht="12.75" customHeight="1">
      <c r="A160" s="359"/>
      <c r="B160" s="202"/>
      <c r="C160" s="359"/>
      <c r="D160" s="202"/>
      <c r="E160" s="359"/>
      <c r="F160" s="202"/>
      <c r="G160" s="361"/>
      <c r="H160" s="198"/>
      <c r="I160" s="8"/>
      <c r="J160" s="34">
        <f>J158+25</f>
        <v>81575</v>
      </c>
      <c r="K160" s="334">
        <f t="shared" si="21"/>
        <v>800.2056200000001</v>
      </c>
      <c r="L160" s="335"/>
      <c r="M160" s="39">
        <v>16</v>
      </c>
      <c r="N160" s="338">
        <f t="shared" si="22"/>
        <v>0.016313491151457082</v>
      </c>
      <c r="O160" s="200"/>
      <c r="P160" s="197">
        <f t="shared" si="16"/>
        <v>0.2610158584233133</v>
      </c>
      <c r="Q160" s="198"/>
      <c r="R160" s="342" t="s">
        <v>61</v>
      </c>
      <c r="S160" s="343"/>
      <c r="T160" s="344">
        <f t="shared" si="17"/>
        <v>800.4666358584234</v>
      </c>
      <c r="U160" s="345"/>
      <c r="V160" s="8"/>
      <c r="W160" s="76"/>
      <c r="Y160" s="43"/>
      <c r="Z160" s="60"/>
      <c r="AA160" s="17"/>
      <c r="AB160" s="17"/>
      <c r="AC160" s="18"/>
      <c r="AD160" s="87"/>
      <c r="AE160" s="18"/>
    </row>
    <row r="161" spans="1:31" s="7" customFormat="1" ht="12.75" customHeight="1">
      <c r="A161" s="359"/>
      <c r="B161" s="202"/>
      <c r="C161" s="359"/>
      <c r="D161" s="202"/>
      <c r="E161" s="359"/>
      <c r="F161" s="202"/>
      <c r="G161" s="361"/>
      <c r="H161" s="198"/>
      <c r="I161" s="8"/>
      <c r="J161" s="193">
        <f t="shared" si="15"/>
        <v>81600</v>
      </c>
      <c r="K161" s="339">
        <f>$Z$162+(0.5*(($AD$163-$AD$162)/$AD$161)*($J161-$Z$161)^2)+($AD$162*($J161-$Z$161))</f>
        <v>800.6591</v>
      </c>
      <c r="L161" s="340"/>
      <c r="M161" s="39">
        <v>16</v>
      </c>
      <c r="N161" s="338">
        <f t="shared" si="22"/>
        <v>0.024740672642302175</v>
      </c>
      <c r="O161" s="200"/>
      <c r="P161" s="197">
        <f t="shared" si="16"/>
        <v>0.3958507622768348</v>
      </c>
      <c r="Q161" s="198"/>
      <c r="R161" s="342" t="s">
        <v>61</v>
      </c>
      <c r="S161" s="343"/>
      <c r="T161" s="344">
        <f t="shared" si="17"/>
        <v>801.0549507622768</v>
      </c>
      <c r="U161" s="345"/>
      <c r="V161" s="8"/>
      <c r="W161" s="76"/>
      <c r="Y161" s="43"/>
      <c r="Z161" s="28">
        <v>81600</v>
      </c>
      <c r="AA161" s="22" t="s">
        <v>24</v>
      </c>
      <c r="AB161" s="11"/>
      <c r="AC161" s="12"/>
      <c r="AD161" s="159">
        <v>600</v>
      </c>
      <c r="AE161" s="22" t="s">
        <v>25</v>
      </c>
    </row>
    <row r="162" spans="1:31" s="7" customFormat="1" ht="12.75" customHeight="1">
      <c r="A162" s="359"/>
      <c r="B162" s="202"/>
      <c r="C162" s="359"/>
      <c r="D162" s="202"/>
      <c r="E162" s="359"/>
      <c r="F162" s="202"/>
      <c r="G162" s="361"/>
      <c r="H162" s="198"/>
      <c r="I162" s="8"/>
      <c r="J162" s="34">
        <f t="shared" si="15"/>
        <v>81625</v>
      </c>
      <c r="K162" s="339">
        <f aca="true" t="shared" si="23" ref="K162:K189">$Z$162+(0.5*(($AD$163-$AD$162)/$AD$161)*($J162-$Z$161)^2)+($AD$162*($J162-$Z$161))</f>
        <v>801.09185625</v>
      </c>
      <c r="L162" s="340"/>
      <c r="M162" s="39">
        <v>16</v>
      </c>
      <c r="N162" s="338">
        <f t="shared" si="22"/>
        <v>0.03316785413314727</v>
      </c>
      <c r="O162" s="200"/>
      <c r="P162" s="197">
        <f t="shared" si="16"/>
        <v>0.5306856661303563</v>
      </c>
      <c r="Q162" s="198"/>
      <c r="R162" s="342" t="s">
        <v>61</v>
      </c>
      <c r="S162" s="343"/>
      <c r="T162" s="344">
        <f t="shared" si="17"/>
        <v>801.6225419161303</v>
      </c>
      <c r="U162" s="345"/>
      <c r="V162" s="8"/>
      <c r="W162" s="76"/>
      <c r="Y162" s="43"/>
      <c r="Z162" s="31">
        <v>800.6591</v>
      </c>
      <c r="AA162" s="22" t="s">
        <v>26</v>
      </c>
      <c r="AB162" s="11"/>
      <c r="AC162" s="12"/>
      <c r="AD162" s="160">
        <v>0.018136</v>
      </c>
      <c r="AE162" s="25" t="s">
        <v>22</v>
      </c>
    </row>
    <row r="163" spans="1:31" s="7" customFormat="1" ht="12.75" customHeight="1">
      <c r="A163" s="331"/>
      <c r="B163" s="207"/>
      <c r="C163" s="332"/>
      <c r="D163" s="207"/>
      <c r="E163" s="333"/>
      <c r="F163" s="211"/>
      <c r="G163" s="333"/>
      <c r="H163" s="211"/>
      <c r="I163" s="42"/>
      <c r="J163" s="182">
        <v>81645.8598</v>
      </c>
      <c r="K163" s="339">
        <f t="shared" si="23"/>
        <v>801.421347237713</v>
      </c>
      <c r="L163" s="340"/>
      <c r="M163" s="39">
        <v>16</v>
      </c>
      <c r="N163" s="338">
        <f t="shared" si="22"/>
        <v>0.04019942695165838</v>
      </c>
      <c r="O163" s="200"/>
      <c r="P163" s="197">
        <f t="shared" si="16"/>
        <v>0.6431908312265341</v>
      </c>
      <c r="Q163" s="198"/>
      <c r="R163" s="342" t="s">
        <v>61</v>
      </c>
      <c r="S163" s="343"/>
      <c r="T163" s="344">
        <f t="shared" si="17"/>
        <v>802.0645380689396</v>
      </c>
      <c r="U163" s="345"/>
      <c r="V163" s="56" t="s">
        <v>31</v>
      </c>
      <c r="W163" s="76"/>
      <c r="Y163" s="43"/>
      <c r="Z163" s="28">
        <v>81900</v>
      </c>
      <c r="AA163" s="22" t="s">
        <v>21</v>
      </c>
      <c r="AB163" s="11"/>
      <c r="AC163" s="12"/>
      <c r="AD163" s="160">
        <v>-0.0215</v>
      </c>
      <c r="AE163" s="25" t="s">
        <v>27</v>
      </c>
    </row>
    <row r="164" spans="1:31" s="7" customFormat="1" ht="12.75" customHeight="1">
      <c r="A164" s="359"/>
      <c r="B164" s="202"/>
      <c r="C164" s="359"/>
      <c r="D164" s="202"/>
      <c r="E164" s="359"/>
      <c r="F164" s="202"/>
      <c r="G164" s="361"/>
      <c r="H164" s="198"/>
      <c r="I164" s="8"/>
      <c r="J164" s="34">
        <f>J162+25</f>
        <v>81650</v>
      </c>
      <c r="K164" s="339">
        <f t="shared" si="23"/>
        <v>801.4833249999999</v>
      </c>
      <c r="L164" s="340"/>
      <c r="M164" s="39">
        <v>16</v>
      </c>
      <c r="N164" s="338">
        <f t="shared" si="22"/>
        <v>0.04159503562399236</v>
      </c>
      <c r="O164" s="200"/>
      <c r="P164" s="197">
        <f t="shared" si="16"/>
        <v>0.6655205699838778</v>
      </c>
      <c r="Q164" s="198"/>
      <c r="R164" s="342" t="s">
        <v>61</v>
      </c>
      <c r="S164" s="343"/>
      <c r="T164" s="344">
        <f t="shared" si="17"/>
        <v>802.1488455699838</v>
      </c>
      <c r="U164" s="345"/>
      <c r="V164" s="8"/>
      <c r="W164" s="76"/>
      <c r="Y164" s="43"/>
      <c r="Z164" s="31">
        <v>806.1</v>
      </c>
      <c r="AA164" s="22" t="s">
        <v>23</v>
      </c>
      <c r="AB164" s="11"/>
      <c r="AC164" s="12"/>
      <c r="AD164" s="51"/>
      <c r="AE164" s="18"/>
    </row>
    <row r="165" spans="1:31" s="7" customFormat="1" ht="12.75" customHeight="1">
      <c r="A165" s="359"/>
      <c r="B165" s="202"/>
      <c r="C165" s="359"/>
      <c r="D165" s="202"/>
      <c r="E165" s="359"/>
      <c r="F165" s="202"/>
      <c r="G165" s="361"/>
      <c r="H165" s="198"/>
      <c r="I165" s="8"/>
      <c r="J165" s="34">
        <f t="shared" si="15"/>
        <v>81675</v>
      </c>
      <c r="K165" s="339">
        <f t="shared" si="23"/>
        <v>801.8335062499999</v>
      </c>
      <c r="L165" s="340"/>
      <c r="M165" s="39">
        <v>16</v>
      </c>
      <c r="N165" s="338">
        <f t="shared" si="22"/>
        <v>0.050022217114837446</v>
      </c>
      <c r="O165" s="200"/>
      <c r="P165" s="197">
        <f t="shared" si="16"/>
        <v>0.8003554738373991</v>
      </c>
      <c r="Q165" s="198"/>
      <c r="R165" s="342" t="s">
        <v>61</v>
      </c>
      <c r="S165" s="343"/>
      <c r="T165" s="344">
        <f t="shared" si="17"/>
        <v>802.6338617238373</v>
      </c>
      <c r="U165" s="345"/>
      <c r="V165" s="8"/>
      <c r="W165" s="76"/>
      <c r="Y165" s="43"/>
      <c r="Z165" s="28">
        <v>82200</v>
      </c>
      <c r="AA165" s="22" t="s">
        <v>28</v>
      </c>
      <c r="AB165" s="11"/>
      <c r="AC165" s="12"/>
      <c r="AD165" s="51"/>
      <c r="AE165" s="18"/>
    </row>
    <row r="166" spans="1:31" s="7" customFormat="1" ht="12.75" customHeight="1">
      <c r="A166" s="359"/>
      <c r="B166" s="202"/>
      <c r="C166" s="359"/>
      <c r="D166" s="202"/>
      <c r="E166" s="359"/>
      <c r="F166" s="202"/>
      <c r="G166" s="361"/>
      <c r="H166" s="198"/>
      <c r="I166" s="8"/>
      <c r="J166" s="34">
        <f t="shared" si="15"/>
        <v>81700</v>
      </c>
      <c r="K166" s="339">
        <f t="shared" si="23"/>
        <v>802.1424</v>
      </c>
      <c r="L166" s="340"/>
      <c r="M166" s="39">
        <v>16</v>
      </c>
      <c r="N166" s="338">
        <f t="shared" si="22"/>
        <v>0.05844939860568254</v>
      </c>
      <c r="O166" s="200"/>
      <c r="P166" s="197">
        <f t="shared" si="16"/>
        <v>0.9351903776909206</v>
      </c>
      <c r="Q166" s="198"/>
      <c r="R166" s="342" t="s">
        <v>61</v>
      </c>
      <c r="S166" s="343"/>
      <c r="T166" s="344">
        <f t="shared" si="17"/>
        <v>803.0775903776909</v>
      </c>
      <c r="U166" s="345"/>
      <c r="V166" s="8"/>
      <c r="W166" s="76"/>
      <c r="Y166" s="43"/>
      <c r="Z166" s="31">
        <v>799.65</v>
      </c>
      <c r="AA166" s="22" t="s">
        <v>29</v>
      </c>
      <c r="AB166" s="11"/>
      <c r="AC166" s="12"/>
      <c r="AD166" s="51"/>
      <c r="AE166" s="18"/>
    </row>
    <row r="167" spans="1:31" s="7" customFormat="1" ht="12.75" customHeight="1">
      <c r="A167" s="331"/>
      <c r="B167" s="207"/>
      <c r="C167" s="332"/>
      <c r="D167" s="207"/>
      <c r="E167" s="333"/>
      <c r="F167" s="211"/>
      <c r="G167" s="333"/>
      <c r="H167" s="211"/>
      <c r="I167" s="42"/>
      <c r="J167" s="186">
        <v>81704.6</v>
      </c>
      <c r="K167" s="339">
        <f t="shared" si="23"/>
        <v>802.1947390852</v>
      </c>
      <c r="L167" s="340"/>
      <c r="M167" s="39">
        <v>16</v>
      </c>
      <c r="N167" s="338">
        <f t="shared" si="22"/>
        <v>0.06</v>
      </c>
      <c r="O167" s="200"/>
      <c r="P167" s="197">
        <f t="shared" si="16"/>
        <v>0.96</v>
      </c>
      <c r="Q167" s="198"/>
      <c r="R167" s="342" t="s">
        <v>61</v>
      </c>
      <c r="S167" s="343"/>
      <c r="T167" s="344">
        <f t="shared" si="17"/>
        <v>803.1547390852</v>
      </c>
      <c r="U167" s="345"/>
      <c r="V167" s="183" t="s">
        <v>82</v>
      </c>
      <c r="W167" s="76"/>
      <c r="Y167" s="43"/>
      <c r="Z167" s="32"/>
      <c r="AA167" s="26"/>
      <c r="AB167" s="11"/>
      <c r="AC167" s="12"/>
      <c r="AD167" s="51"/>
      <c r="AE167" s="18"/>
    </row>
    <row r="168" spans="1:31" s="7" customFormat="1" ht="12.75" customHeight="1">
      <c r="A168" s="359"/>
      <c r="B168" s="202"/>
      <c r="C168" s="359"/>
      <c r="D168" s="202"/>
      <c r="E168" s="359"/>
      <c r="F168" s="202"/>
      <c r="G168" s="361"/>
      <c r="H168" s="198"/>
      <c r="I168" s="8"/>
      <c r="J168" s="34">
        <f>J166+25</f>
        <v>81725</v>
      </c>
      <c r="K168" s="339">
        <f t="shared" si="23"/>
        <v>802.41000625</v>
      </c>
      <c r="L168" s="340"/>
      <c r="M168" s="39">
        <v>16</v>
      </c>
      <c r="N168" s="197">
        <v>0.06</v>
      </c>
      <c r="O168" s="198"/>
      <c r="P168" s="197">
        <f aca="true" t="shared" si="24" ref="P168:P209">N168*M168</f>
        <v>0.96</v>
      </c>
      <c r="Q168" s="198"/>
      <c r="R168" s="205"/>
      <c r="S168" s="202"/>
      <c r="T168" s="344">
        <f t="shared" si="17"/>
        <v>803.3700062500001</v>
      </c>
      <c r="U168" s="345"/>
      <c r="V168" s="8"/>
      <c r="W168" s="76"/>
      <c r="Y168" s="43"/>
      <c r="Z168" s="27" t="s">
        <v>30</v>
      </c>
      <c r="AA168" s="26"/>
      <c r="AB168" s="11"/>
      <c r="AC168" s="12"/>
      <c r="AD168" s="51"/>
      <c r="AE168" s="18"/>
    </row>
    <row r="169" spans="1:31" s="7" customFormat="1" ht="12.75" customHeight="1">
      <c r="A169" s="359"/>
      <c r="B169" s="202"/>
      <c r="C169" s="359"/>
      <c r="D169" s="202"/>
      <c r="E169" s="359"/>
      <c r="F169" s="202"/>
      <c r="G169" s="361"/>
      <c r="H169" s="198"/>
      <c r="I169" s="8"/>
      <c r="J169" s="34">
        <f t="shared" si="15"/>
        <v>81750</v>
      </c>
      <c r="K169" s="339">
        <f t="shared" si="23"/>
        <v>802.636325</v>
      </c>
      <c r="L169" s="340"/>
      <c r="M169" s="39">
        <v>16</v>
      </c>
      <c r="N169" s="197">
        <v>0.06</v>
      </c>
      <c r="O169" s="198"/>
      <c r="P169" s="197">
        <f t="shared" si="24"/>
        <v>0.96</v>
      </c>
      <c r="Q169" s="198"/>
      <c r="R169" s="205"/>
      <c r="S169" s="202"/>
      <c r="T169" s="344">
        <f t="shared" si="17"/>
        <v>803.5963250000001</v>
      </c>
      <c r="U169" s="345"/>
      <c r="V169" s="8"/>
      <c r="W169" s="76"/>
      <c r="Y169" s="43"/>
      <c r="Z169" s="23"/>
      <c r="AA169" s="17"/>
      <c r="AB169" s="17"/>
      <c r="AC169" s="18"/>
      <c r="AD169" s="49"/>
      <c r="AE169" s="18"/>
    </row>
    <row r="170" spans="1:31" s="7" customFormat="1" ht="12.75" customHeight="1">
      <c r="A170" s="359"/>
      <c r="B170" s="202"/>
      <c r="C170" s="359"/>
      <c r="D170" s="202"/>
      <c r="E170" s="359"/>
      <c r="F170" s="202"/>
      <c r="G170" s="361"/>
      <c r="H170" s="198"/>
      <c r="I170" s="8"/>
      <c r="J170" s="34">
        <f t="shared" si="15"/>
        <v>81775</v>
      </c>
      <c r="K170" s="339">
        <f t="shared" si="23"/>
        <v>802.82135625</v>
      </c>
      <c r="L170" s="340"/>
      <c r="M170" s="39">
        <v>16</v>
      </c>
      <c r="N170" s="197">
        <v>0.06</v>
      </c>
      <c r="O170" s="198"/>
      <c r="P170" s="197">
        <f t="shared" si="24"/>
        <v>0.96</v>
      </c>
      <c r="Q170" s="198"/>
      <c r="R170" s="205"/>
      <c r="S170" s="202"/>
      <c r="T170" s="344">
        <f t="shared" si="17"/>
        <v>803.78135625</v>
      </c>
      <c r="U170" s="345"/>
      <c r="V170" s="8"/>
      <c r="W170" s="76"/>
      <c r="Y170" s="43"/>
      <c r="Z170" s="23"/>
      <c r="AA170" s="17"/>
      <c r="AB170" s="17"/>
      <c r="AC170" s="18"/>
      <c r="AD170" s="49"/>
      <c r="AE170" s="18"/>
    </row>
    <row r="171" spans="1:31" s="7" customFormat="1" ht="12.75" customHeight="1">
      <c r="A171" s="359"/>
      <c r="B171" s="202"/>
      <c r="C171" s="359"/>
      <c r="D171" s="202"/>
      <c r="E171" s="359"/>
      <c r="F171" s="202"/>
      <c r="G171" s="361"/>
      <c r="H171" s="198"/>
      <c r="I171" s="8"/>
      <c r="J171" s="34">
        <f t="shared" si="15"/>
        <v>81800</v>
      </c>
      <c r="K171" s="339">
        <f t="shared" si="23"/>
        <v>802.9651</v>
      </c>
      <c r="L171" s="340"/>
      <c r="M171" s="39">
        <v>16</v>
      </c>
      <c r="N171" s="197">
        <v>0.06</v>
      </c>
      <c r="O171" s="198"/>
      <c r="P171" s="197">
        <f t="shared" si="24"/>
        <v>0.96</v>
      </c>
      <c r="Q171" s="198"/>
      <c r="R171" s="205"/>
      <c r="S171" s="202"/>
      <c r="T171" s="344">
        <f t="shared" si="17"/>
        <v>803.9251</v>
      </c>
      <c r="U171" s="345"/>
      <c r="V171" s="8"/>
      <c r="W171" s="76"/>
      <c r="Y171" s="43"/>
      <c r="Z171" s="23"/>
      <c r="AA171" s="17"/>
      <c r="AB171" s="17"/>
      <c r="AC171" s="18"/>
      <c r="AD171" s="49"/>
      <c r="AE171" s="18"/>
    </row>
    <row r="172" spans="1:31" s="7" customFormat="1" ht="12.75" customHeight="1">
      <c r="A172" s="359"/>
      <c r="B172" s="202"/>
      <c r="C172" s="359"/>
      <c r="D172" s="202"/>
      <c r="E172" s="359"/>
      <c r="F172" s="202"/>
      <c r="G172" s="361"/>
      <c r="H172" s="198"/>
      <c r="I172" s="8"/>
      <c r="J172" s="34">
        <f t="shared" si="15"/>
        <v>81825</v>
      </c>
      <c r="K172" s="339">
        <f t="shared" si="23"/>
        <v>803.0675562499999</v>
      </c>
      <c r="L172" s="340"/>
      <c r="M172" s="39">
        <v>16</v>
      </c>
      <c r="N172" s="197">
        <v>0.06</v>
      </c>
      <c r="O172" s="198"/>
      <c r="P172" s="197">
        <f t="shared" si="24"/>
        <v>0.96</v>
      </c>
      <c r="Q172" s="198"/>
      <c r="R172" s="205"/>
      <c r="S172" s="202"/>
      <c r="T172" s="344">
        <f t="shared" si="17"/>
        <v>804.02755625</v>
      </c>
      <c r="U172" s="345"/>
      <c r="V172" s="8"/>
      <c r="W172" s="76"/>
      <c r="Y172" s="43"/>
      <c r="Z172" s="23"/>
      <c r="AA172" s="17"/>
      <c r="AB172" s="17"/>
      <c r="AC172" s="18"/>
      <c r="AD172" s="49"/>
      <c r="AE172" s="18"/>
    </row>
    <row r="173" spans="1:31" s="7" customFormat="1" ht="12.75" customHeight="1">
      <c r="A173" s="359"/>
      <c r="B173" s="202"/>
      <c r="C173" s="359"/>
      <c r="D173" s="202"/>
      <c r="E173" s="359"/>
      <c r="F173" s="202"/>
      <c r="G173" s="361"/>
      <c r="H173" s="198"/>
      <c r="I173" s="8"/>
      <c r="J173" s="34">
        <f t="shared" si="15"/>
        <v>81850</v>
      </c>
      <c r="K173" s="339">
        <f t="shared" si="23"/>
        <v>803.1287249999999</v>
      </c>
      <c r="L173" s="340"/>
      <c r="M173" s="39">
        <v>16</v>
      </c>
      <c r="N173" s="197">
        <v>0.06</v>
      </c>
      <c r="O173" s="198"/>
      <c r="P173" s="197">
        <f t="shared" si="24"/>
        <v>0.96</v>
      </c>
      <c r="Q173" s="198"/>
      <c r="R173" s="205"/>
      <c r="S173" s="202"/>
      <c r="T173" s="344">
        <f t="shared" si="17"/>
        <v>804.088725</v>
      </c>
      <c r="U173" s="345"/>
      <c r="V173" s="8"/>
      <c r="W173" s="76"/>
      <c r="Y173" s="43"/>
      <c r="Z173" s="23"/>
      <c r="AA173" s="17"/>
      <c r="AB173" s="17"/>
      <c r="AC173" s="18"/>
      <c r="AD173" s="49"/>
      <c r="AE173" s="18"/>
    </row>
    <row r="174" spans="1:31" s="7" customFormat="1" ht="12.75" customHeight="1">
      <c r="A174" s="359"/>
      <c r="B174" s="202"/>
      <c r="C174" s="359"/>
      <c r="D174" s="202"/>
      <c r="E174" s="359"/>
      <c r="F174" s="202"/>
      <c r="G174" s="361"/>
      <c r="H174" s="198"/>
      <c r="I174" s="8"/>
      <c r="J174" s="34">
        <f aca="true" t="shared" si="25" ref="J174:J208">J173+25</f>
        <v>81875</v>
      </c>
      <c r="K174" s="339">
        <f t="shared" si="23"/>
        <v>803.14860625</v>
      </c>
      <c r="L174" s="340"/>
      <c r="M174" s="39">
        <v>16</v>
      </c>
      <c r="N174" s="197">
        <v>0.06</v>
      </c>
      <c r="O174" s="198"/>
      <c r="P174" s="197">
        <f t="shared" si="24"/>
        <v>0.96</v>
      </c>
      <c r="Q174" s="198"/>
      <c r="R174" s="205"/>
      <c r="S174" s="202"/>
      <c r="T174" s="344">
        <f t="shared" si="17"/>
        <v>804.10860625</v>
      </c>
      <c r="U174" s="345"/>
      <c r="V174" s="8"/>
      <c r="W174" s="76"/>
      <c r="Y174" s="43"/>
      <c r="Z174" s="23"/>
      <c r="AA174" s="17"/>
      <c r="AB174" s="17"/>
      <c r="AC174" s="18"/>
      <c r="AD174" s="49"/>
      <c r="AE174" s="18"/>
    </row>
    <row r="175" spans="1:31" s="7" customFormat="1" ht="12.75" customHeight="1">
      <c r="A175" s="359"/>
      <c r="B175" s="202"/>
      <c r="C175" s="359"/>
      <c r="D175" s="202"/>
      <c r="E175" s="359"/>
      <c r="F175" s="202"/>
      <c r="G175" s="361"/>
      <c r="H175" s="198"/>
      <c r="I175" s="8"/>
      <c r="J175" s="34">
        <f t="shared" si="25"/>
        <v>81900</v>
      </c>
      <c r="K175" s="339">
        <f t="shared" si="23"/>
        <v>803.1271999999999</v>
      </c>
      <c r="L175" s="340"/>
      <c r="M175" s="39">
        <v>16</v>
      </c>
      <c r="N175" s="197">
        <v>0.06</v>
      </c>
      <c r="O175" s="198"/>
      <c r="P175" s="197">
        <f t="shared" si="24"/>
        <v>0.96</v>
      </c>
      <c r="Q175" s="198"/>
      <c r="R175" s="205"/>
      <c r="S175" s="202"/>
      <c r="T175" s="344">
        <f t="shared" si="17"/>
        <v>804.0871999999999</v>
      </c>
      <c r="U175" s="345"/>
      <c r="V175" s="8"/>
      <c r="W175" s="76"/>
      <c r="Y175" s="43"/>
      <c r="Z175" s="23"/>
      <c r="AA175" s="17"/>
      <c r="AB175" s="17"/>
      <c r="AC175" s="18"/>
      <c r="AD175" s="49"/>
      <c r="AE175" s="18"/>
    </row>
    <row r="176" spans="1:35" s="7" customFormat="1" ht="12.75" customHeight="1">
      <c r="A176" s="359"/>
      <c r="B176" s="202"/>
      <c r="C176" s="359"/>
      <c r="D176" s="202"/>
      <c r="E176" s="359"/>
      <c r="F176" s="202"/>
      <c r="G176" s="361"/>
      <c r="H176" s="198"/>
      <c r="I176" s="8"/>
      <c r="J176" s="34">
        <f>J175+25</f>
        <v>81925</v>
      </c>
      <c r="K176" s="339">
        <f t="shared" si="23"/>
        <v>803.0645062499999</v>
      </c>
      <c r="L176" s="340"/>
      <c r="M176" s="39">
        <v>16</v>
      </c>
      <c r="N176" s="197">
        <v>0.06</v>
      </c>
      <c r="O176" s="198"/>
      <c r="P176" s="197">
        <f t="shared" si="24"/>
        <v>0.96</v>
      </c>
      <c r="Q176" s="198"/>
      <c r="R176" s="205"/>
      <c r="S176" s="202"/>
      <c r="T176" s="344">
        <f t="shared" si="17"/>
        <v>804.02450625</v>
      </c>
      <c r="U176" s="345"/>
      <c r="V176" s="8"/>
      <c r="W176" s="76"/>
      <c r="Y176" s="43"/>
      <c r="Z176" s="23"/>
      <c r="AA176" s="17"/>
      <c r="AB176" s="17"/>
      <c r="AC176" s="18"/>
      <c r="AD176" s="49"/>
      <c r="AE176" s="18"/>
      <c r="AI176"/>
    </row>
    <row r="177" spans="1:35" s="7" customFormat="1" ht="12.75" customHeight="1">
      <c r="A177" s="359"/>
      <c r="B177" s="202"/>
      <c r="C177" s="359"/>
      <c r="D177" s="202"/>
      <c r="E177" s="359"/>
      <c r="F177" s="202"/>
      <c r="G177" s="361"/>
      <c r="H177" s="198"/>
      <c r="I177" s="8"/>
      <c r="J177" s="34">
        <f t="shared" si="25"/>
        <v>81950</v>
      </c>
      <c r="K177" s="339">
        <f t="shared" si="23"/>
        <v>802.960525</v>
      </c>
      <c r="L177" s="340"/>
      <c r="M177" s="39">
        <v>16</v>
      </c>
      <c r="N177" s="197">
        <v>0.06</v>
      </c>
      <c r="O177" s="198"/>
      <c r="P177" s="197">
        <f t="shared" si="24"/>
        <v>0.96</v>
      </c>
      <c r="Q177" s="198"/>
      <c r="R177" s="205"/>
      <c r="S177" s="202"/>
      <c r="T177" s="344">
        <f t="shared" si="17"/>
        <v>803.920525</v>
      </c>
      <c r="U177" s="345"/>
      <c r="V177" s="8"/>
      <c r="W177" s="76"/>
      <c r="Y177" s="43"/>
      <c r="Z177" s="23"/>
      <c r="AA177" s="17"/>
      <c r="AB177" s="17"/>
      <c r="AC177" s="18"/>
      <c r="AD177" s="49"/>
      <c r="AE177" s="18"/>
      <c r="AI177"/>
    </row>
    <row r="178" spans="1:35" s="7" customFormat="1" ht="12.75" customHeight="1">
      <c r="A178" s="359"/>
      <c r="B178" s="202"/>
      <c r="C178" s="359"/>
      <c r="D178" s="202"/>
      <c r="E178" s="359"/>
      <c r="F178" s="202"/>
      <c r="G178" s="361"/>
      <c r="H178" s="198"/>
      <c r="I178" s="8"/>
      <c r="J178" s="34">
        <f t="shared" si="25"/>
        <v>81975</v>
      </c>
      <c r="K178" s="339">
        <f t="shared" si="23"/>
        <v>802.8152562500001</v>
      </c>
      <c r="L178" s="340"/>
      <c r="M178" s="39">
        <v>16</v>
      </c>
      <c r="N178" s="197">
        <v>0.06</v>
      </c>
      <c r="O178" s="198"/>
      <c r="P178" s="197">
        <f t="shared" si="24"/>
        <v>0.96</v>
      </c>
      <c r="Q178" s="198"/>
      <c r="R178" s="205"/>
      <c r="S178" s="202"/>
      <c r="T178" s="344">
        <f t="shared" si="17"/>
        <v>803.7752562500001</v>
      </c>
      <c r="U178" s="345"/>
      <c r="V178" s="8"/>
      <c r="W178" s="76"/>
      <c r="Y178" s="43"/>
      <c r="Z178" s="23"/>
      <c r="AA178" s="17"/>
      <c r="AB178" s="17"/>
      <c r="AC178" s="18"/>
      <c r="AD178" s="49"/>
      <c r="AE178" s="18"/>
      <c r="AI178"/>
    </row>
    <row r="179" spans="1:35" s="7" customFormat="1" ht="12.75" customHeight="1">
      <c r="A179" s="331"/>
      <c r="B179" s="207"/>
      <c r="C179" s="332"/>
      <c r="D179" s="207"/>
      <c r="E179" s="333"/>
      <c r="F179" s="211"/>
      <c r="G179" s="333"/>
      <c r="H179" s="211"/>
      <c r="I179" s="42"/>
      <c r="J179" s="182">
        <v>81980.5733</v>
      </c>
      <c r="K179" s="339">
        <f t="shared" si="23"/>
        <v>802.7772430774944</v>
      </c>
      <c r="L179" s="340"/>
      <c r="M179" s="39">
        <v>16</v>
      </c>
      <c r="N179" s="338">
        <f aca="true" t="shared" si="26" ref="N179:N188">0.06-((0.06-0.037)/($J$188-$J$179))*($J179-$J$179)</f>
        <v>0.06</v>
      </c>
      <c r="O179" s="200"/>
      <c r="P179" s="197">
        <f t="shared" si="24"/>
        <v>0.96</v>
      </c>
      <c r="Q179" s="198"/>
      <c r="R179" s="342" t="s">
        <v>112</v>
      </c>
      <c r="S179" s="343"/>
      <c r="T179" s="344">
        <f t="shared" si="17"/>
        <v>803.7372430774944</v>
      </c>
      <c r="U179" s="345"/>
      <c r="V179" s="56" t="s">
        <v>83</v>
      </c>
      <c r="W179" s="76"/>
      <c r="Y179" s="43"/>
      <c r="Z179" s="23"/>
      <c r="AA179" s="17"/>
      <c r="AB179" s="17"/>
      <c r="AC179" s="18"/>
      <c r="AD179" s="49"/>
      <c r="AE179" s="18"/>
      <c r="AI179"/>
    </row>
    <row r="180" spans="1:31" s="7" customFormat="1" ht="12.75" customHeight="1">
      <c r="A180" s="359"/>
      <c r="B180" s="202"/>
      <c r="C180" s="359"/>
      <c r="D180" s="202"/>
      <c r="E180" s="359"/>
      <c r="F180" s="202"/>
      <c r="G180" s="361"/>
      <c r="H180" s="198"/>
      <c r="I180" s="8"/>
      <c r="J180" s="34">
        <f>J178+25</f>
        <v>82000</v>
      </c>
      <c r="K180" s="339">
        <f t="shared" si="23"/>
        <v>802.6287</v>
      </c>
      <c r="L180" s="340"/>
      <c r="M180" s="39">
        <v>16</v>
      </c>
      <c r="N180" s="338">
        <f t="shared" si="26"/>
        <v>0.05776592950000042</v>
      </c>
      <c r="O180" s="200"/>
      <c r="P180" s="197">
        <f t="shared" si="24"/>
        <v>0.9242548720000067</v>
      </c>
      <c r="Q180" s="198"/>
      <c r="R180" s="342" t="s">
        <v>112</v>
      </c>
      <c r="S180" s="343"/>
      <c r="T180" s="344">
        <f t="shared" si="17"/>
        <v>803.552954872</v>
      </c>
      <c r="U180" s="345"/>
      <c r="V180" s="8"/>
      <c r="W180" s="76"/>
      <c r="Y180" s="43"/>
      <c r="Z180" s="23"/>
      <c r="AA180" s="17"/>
      <c r="AB180" s="17"/>
      <c r="AC180" s="18"/>
      <c r="AD180" s="49"/>
      <c r="AE180" s="18"/>
    </row>
    <row r="181" spans="1:35" s="7" customFormat="1" ht="12.75" customHeight="1">
      <c r="A181" s="359"/>
      <c r="B181" s="202"/>
      <c r="C181" s="359"/>
      <c r="D181" s="202"/>
      <c r="E181" s="359"/>
      <c r="F181" s="202"/>
      <c r="G181" s="361"/>
      <c r="H181" s="198"/>
      <c r="I181" s="8"/>
      <c r="J181" s="34">
        <f t="shared" si="25"/>
        <v>82025</v>
      </c>
      <c r="K181" s="339">
        <f t="shared" si="23"/>
        <v>802.40085625</v>
      </c>
      <c r="L181" s="340"/>
      <c r="M181" s="39">
        <v>16</v>
      </c>
      <c r="N181" s="338">
        <f t="shared" si="26"/>
        <v>0.05489092950000042</v>
      </c>
      <c r="O181" s="200"/>
      <c r="P181" s="197">
        <f t="shared" si="24"/>
        <v>0.8782548720000067</v>
      </c>
      <c r="Q181" s="198"/>
      <c r="R181" s="342" t="s">
        <v>112</v>
      </c>
      <c r="S181" s="343"/>
      <c r="T181" s="344">
        <f t="shared" si="17"/>
        <v>803.2791111219999</v>
      </c>
      <c r="U181" s="345"/>
      <c r="V181" s="8"/>
      <c r="W181" s="76"/>
      <c r="Y181" s="43"/>
      <c r="Z181" s="23"/>
      <c r="AA181" s="17"/>
      <c r="AB181" s="17"/>
      <c r="AC181" s="18"/>
      <c r="AD181" s="49"/>
      <c r="AE181" s="18"/>
      <c r="AI181"/>
    </row>
    <row r="182" spans="1:35" s="7" customFormat="1" ht="12.75" customHeight="1">
      <c r="A182" s="359"/>
      <c r="B182" s="202"/>
      <c r="C182" s="359"/>
      <c r="D182" s="202"/>
      <c r="E182" s="359"/>
      <c r="F182" s="202"/>
      <c r="G182" s="361"/>
      <c r="H182" s="198"/>
      <c r="I182" s="8"/>
      <c r="J182" s="34">
        <f t="shared" si="25"/>
        <v>82050</v>
      </c>
      <c r="K182" s="339">
        <f t="shared" si="23"/>
        <v>802.131725</v>
      </c>
      <c r="L182" s="340"/>
      <c r="M182" s="39">
        <v>16</v>
      </c>
      <c r="N182" s="338">
        <f t="shared" si="26"/>
        <v>0.05201592950000042</v>
      </c>
      <c r="O182" s="200"/>
      <c r="P182" s="197">
        <f t="shared" si="24"/>
        <v>0.8322548720000067</v>
      </c>
      <c r="Q182" s="198"/>
      <c r="R182" s="342" t="s">
        <v>112</v>
      </c>
      <c r="S182" s="343"/>
      <c r="T182" s="344">
        <f t="shared" si="17"/>
        <v>802.963979872</v>
      </c>
      <c r="U182" s="345"/>
      <c r="V182" s="8"/>
      <c r="W182" s="76"/>
      <c r="Y182" s="43"/>
      <c r="Z182" s="23"/>
      <c r="AA182" s="17"/>
      <c r="AB182" s="17"/>
      <c r="AC182" s="18"/>
      <c r="AD182" s="49"/>
      <c r="AE182" s="18"/>
      <c r="AI182"/>
    </row>
    <row r="183" spans="1:34" ht="13.5">
      <c r="A183" s="359"/>
      <c r="B183" s="202"/>
      <c r="C183" s="359"/>
      <c r="D183" s="202"/>
      <c r="E183" s="359"/>
      <c r="F183" s="202"/>
      <c r="G183" s="361"/>
      <c r="H183" s="198"/>
      <c r="I183" s="8"/>
      <c r="J183" s="34">
        <f t="shared" si="25"/>
        <v>82075</v>
      </c>
      <c r="K183" s="339">
        <f t="shared" si="23"/>
        <v>801.8213062499999</v>
      </c>
      <c r="L183" s="340"/>
      <c r="M183" s="39">
        <v>16</v>
      </c>
      <c r="N183" s="338">
        <f t="shared" si="26"/>
        <v>0.049140929500000416</v>
      </c>
      <c r="O183" s="200"/>
      <c r="P183" s="197">
        <f t="shared" si="24"/>
        <v>0.7862548720000067</v>
      </c>
      <c r="Q183" s="198"/>
      <c r="R183" s="342" t="s">
        <v>112</v>
      </c>
      <c r="S183" s="343"/>
      <c r="T183" s="344">
        <f t="shared" si="17"/>
        <v>802.6075611219999</v>
      </c>
      <c r="U183" s="345"/>
      <c r="V183" s="8"/>
      <c r="W183" s="90"/>
      <c r="Y183" s="43"/>
      <c r="Z183" s="23"/>
      <c r="AA183" s="17"/>
      <c r="AB183" s="17"/>
      <c r="AC183" s="18"/>
      <c r="AD183" s="49"/>
      <c r="AE183" s="18"/>
      <c r="AF183" s="7"/>
      <c r="AG183" s="7"/>
      <c r="AH183" s="7"/>
    </row>
    <row r="184" spans="1:34" ht="13.5">
      <c r="A184" s="359"/>
      <c r="B184" s="202"/>
      <c r="C184" s="359"/>
      <c r="D184" s="202"/>
      <c r="E184" s="359"/>
      <c r="F184" s="202"/>
      <c r="G184" s="361"/>
      <c r="H184" s="198"/>
      <c r="I184" s="8"/>
      <c r="J184" s="34">
        <f t="shared" si="25"/>
        <v>82100</v>
      </c>
      <c r="K184" s="339">
        <f t="shared" si="23"/>
        <v>801.4695999999999</v>
      </c>
      <c r="L184" s="340"/>
      <c r="M184" s="39">
        <v>16</v>
      </c>
      <c r="N184" s="338">
        <f t="shared" si="26"/>
        <v>0.04626592950000042</v>
      </c>
      <c r="O184" s="200"/>
      <c r="P184" s="197">
        <f t="shared" si="24"/>
        <v>0.7402548720000067</v>
      </c>
      <c r="Q184" s="198"/>
      <c r="R184" s="342" t="s">
        <v>112</v>
      </c>
      <c r="S184" s="343"/>
      <c r="T184" s="344">
        <f t="shared" si="17"/>
        <v>802.2098548719999</v>
      </c>
      <c r="U184" s="345"/>
      <c r="V184" s="8"/>
      <c r="W184" s="90"/>
      <c r="Y184" s="43"/>
      <c r="Z184" s="23"/>
      <c r="AA184" s="17"/>
      <c r="AB184" s="17"/>
      <c r="AC184" s="18"/>
      <c r="AD184" s="49"/>
      <c r="AE184" s="18"/>
      <c r="AF184" s="7"/>
      <c r="AG184" s="7"/>
      <c r="AH184" s="7"/>
    </row>
    <row r="185" spans="1:34" ht="13.5">
      <c r="A185" s="359"/>
      <c r="B185" s="202"/>
      <c r="C185" s="359"/>
      <c r="D185" s="202"/>
      <c r="E185" s="359"/>
      <c r="F185" s="202"/>
      <c r="G185" s="361"/>
      <c r="H185" s="198"/>
      <c r="I185" s="8"/>
      <c r="J185" s="34">
        <f t="shared" si="25"/>
        <v>82125</v>
      </c>
      <c r="K185" s="339">
        <f t="shared" si="23"/>
        <v>801.0766062499999</v>
      </c>
      <c r="L185" s="340"/>
      <c r="M185" s="39">
        <v>16</v>
      </c>
      <c r="N185" s="338">
        <f t="shared" si="26"/>
        <v>0.04339092950000042</v>
      </c>
      <c r="O185" s="200"/>
      <c r="P185" s="197">
        <f t="shared" si="24"/>
        <v>0.6942548720000067</v>
      </c>
      <c r="Q185" s="198"/>
      <c r="R185" s="342" t="s">
        <v>112</v>
      </c>
      <c r="S185" s="343"/>
      <c r="T185" s="344">
        <f t="shared" si="17"/>
        <v>801.7708611219999</v>
      </c>
      <c r="U185" s="345"/>
      <c r="V185" s="8"/>
      <c r="W185" s="90"/>
      <c r="Y185" s="43"/>
      <c r="Z185" s="23"/>
      <c r="AA185" s="17"/>
      <c r="AB185" s="17"/>
      <c r="AC185" s="18"/>
      <c r="AD185" s="49"/>
      <c r="AE185" s="18"/>
      <c r="AF185" s="7"/>
      <c r="AG185" s="7"/>
      <c r="AH185" s="7"/>
    </row>
    <row r="186" spans="1:34" ht="13.5">
      <c r="A186" s="359"/>
      <c r="B186" s="202"/>
      <c r="C186" s="359"/>
      <c r="D186" s="202"/>
      <c r="E186" s="359"/>
      <c r="F186" s="202"/>
      <c r="G186" s="361"/>
      <c r="H186" s="198"/>
      <c r="I186" s="8"/>
      <c r="J186" s="34">
        <f t="shared" si="25"/>
        <v>82150</v>
      </c>
      <c r="K186" s="339">
        <f t="shared" si="23"/>
        <v>800.6423249999999</v>
      </c>
      <c r="L186" s="340"/>
      <c r="M186" s="39">
        <v>16</v>
      </c>
      <c r="N186" s="338">
        <f t="shared" si="26"/>
        <v>0.04051592950000042</v>
      </c>
      <c r="O186" s="200"/>
      <c r="P186" s="197">
        <f t="shared" si="24"/>
        <v>0.6482548720000068</v>
      </c>
      <c r="Q186" s="198"/>
      <c r="R186" s="342" t="s">
        <v>112</v>
      </c>
      <c r="S186" s="343"/>
      <c r="T186" s="344">
        <f t="shared" si="17"/>
        <v>801.290579872</v>
      </c>
      <c r="U186" s="345"/>
      <c r="V186" s="8"/>
      <c r="W186" s="90"/>
      <c r="Y186" s="43"/>
      <c r="Z186" s="23"/>
      <c r="AA186" s="17"/>
      <c r="AB186" s="17"/>
      <c r="AC186" s="18"/>
      <c r="AD186" s="49"/>
      <c r="AE186" s="18"/>
      <c r="AF186" s="7"/>
      <c r="AG186" s="7"/>
      <c r="AH186" s="7"/>
    </row>
    <row r="187" spans="1:35" s="7" customFormat="1" ht="12.75" customHeight="1">
      <c r="A187" s="359"/>
      <c r="B187" s="202"/>
      <c r="C187" s="359"/>
      <c r="D187" s="202"/>
      <c r="E187" s="359"/>
      <c r="F187" s="202"/>
      <c r="G187" s="361"/>
      <c r="H187" s="198"/>
      <c r="I187" s="8"/>
      <c r="J187" s="34">
        <f t="shared" si="25"/>
        <v>82175</v>
      </c>
      <c r="K187" s="339">
        <f t="shared" si="23"/>
        <v>800.1667562499999</v>
      </c>
      <c r="L187" s="340"/>
      <c r="M187" s="39">
        <v>16</v>
      </c>
      <c r="N187" s="338">
        <f t="shared" si="26"/>
        <v>0.03764092950000042</v>
      </c>
      <c r="O187" s="200"/>
      <c r="P187" s="197">
        <f t="shared" si="24"/>
        <v>0.6022548720000067</v>
      </c>
      <c r="Q187" s="198"/>
      <c r="R187" s="342" t="s">
        <v>112</v>
      </c>
      <c r="S187" s="343"/>
      <c r="T187" s="344">
        <f t="shared" si="17"/>
        <v>800.7690111219999</v>
      </c>
      <c r="U187" s="345"/>
      <c r="V187" s="8"/>
      <c r="W187" s="76"/>
      <c r="Y187" s="43"/>
      <c r="Z187" s="23"/>
      <c r="AA187" s="17"/>
      <c r="AB187" s="17"/>
      <c r="AC187" s="18"/>
      <c r="AD187" s="49"/>
      <c r="AE187" s="18"/>
      <c r="AI187"/>
    </row>
    <row r="188" spans="1:34" ht="13.5">
      <c r="A188" s="346"/>
      <c r="B188" s="347"/>
      <c r="C188" s="348"/>
      <c r="D188" s="347"/>
      <c r="E188" s="349"/>
      <c r="F188" s="350"/>
      <c r="G188" s="349"/>
      <c r="H188" s="350"/>
      <c r="I188" s="74"/>
      <c r="J188" s="89">
        <v>82180.5733</v>
      </c>
      <c r="K188" s="339">
        <f t="shared" si="23"/>
        <v>800.0551086378944</v>
      </c>
      <c r="L188" s="340"/>
      <c r="M188" s="72">
        <v>16</v>
      </c>
      <c r="N188" s="338">
        <f t="shared" si="26"/>
        <v>0.037</v>
      </c>
      <c r="O188" s="200"/>
      <c r="P188" s="364">
        <f t="shared" si="24"/>
        <v>0.592</v>
      </c>
      <c r="Q188" s="350"/>
      <c r="R188" s="342" t="s">
        <v>112</v>
      </c>
      <c r="S188" s="343"/>
      <c r="T188" s="355">
        <f t="shared" si="17"/>
        <v>800.6471086378943</v>
      </c>
      <c r="U188" s="356"/>
      <c r="V188" s="56" t="s">
        <v>86</v>
      </c>
      <c r="W188" s="90"/>
      <c r="Y188" s="43"/>
      <c r="Z188" s="23"/>
      <c r="AA188" s="17"/>
      <c r="AB188" s="17"/>
      <c r="AC188" s="18"/>
      <c r="AD188" s="49"/>
      <c r="AE188" s="18"/>
      <c r="AF188" s="7"/>
      <c r="AG188" s="7"/>
      <c r="AH188" s="7"/>
    </row>
    <row r="189" spans="1:34" ht="13.5">
      <c r="A189" s="359"/>
      <c r="B189" s="202"/>
      <c r="C189" s="359"/>
      <c r="D189" s="202"/>
      <c r="E189" s="359"/>
      <c r="F189" s="202"/>
      <c r="G189" s="361"/>
      <c r="H189" s="198"/>
      <c r="I189" s="8"/>
      <c r="J189" s="193">
        <f>J187+25</f>
        <v>82200</v>
      </c>
      <c r="K189" s="339">
        <f t="shared" si="23"/>
        <v>799.6499</v>
      </c>
      <c r="L189" s="340"/>
      <c r="M189" s="39">
        <v>16</v>
      </c>
      <c r="N189" s="197">
        <v>0.037</v>
      </c>
      <c r="O189" s="198"/>
      <c r="P189" s="197">
        <f t="shared" si="24"/>
        <v>0.592</v>
      </c>
      <c r="Q189" s="198"/>
      <c r="R189" s="205"/>
      <c r="S189" s="202"/>
      <c r="T189" s="344">
        <f aca="true" t="shared" si="27" ref="T189:T209">P189+K189</f>
        <v>800.2419</v>
      </c>
      <c r="U189" s="345"/>
      <c r="V189" s="8"/>
      <c r="W189" s="90"/>
      <c r="Y189" s="43"/>
      <c r="Z189" s="23"/>
      <c r="AA189" s="17"/>
      <c r="AB189" s="17"/>
      <c r="AC189" s="18"/>
      <c r="AD189" s="49"/>
      <c r="AE189" s="18"/>
      <c r="AF189" s="7"/>
      <c r="AG189" s="7"/>
      <c r="AH189" s="7"/>
    </row>
    <row r="190" spans="1:34" ht="13.5">
      <c r="A190" s="359"/>
      <c r="B190" s="202"/>
      <c r="C190" s="359"/>
      <c r="D190" s="202"/>
      <c r="E190" s="359"/>
      <c r="F190" s="202"/>
      <c r="G190" s="361"/>
      <c r="H190" s="198"/>
      <c r="I190" s="8"/>
      <c r="J190" s="34">
        <f t="shared" si="25"/>
        <v>82225</v>
      </c>
      <c r="K190" s="334">
        <f>$Z$164+($AD$163*($J190-$Z$163))</f>
        <v>799.1125000000001</v>
      </c>
      <c r="L190" s="335"/>
      <c r="M190" s="39">
        <v>16</v>
      </c>
      <c r="N190" s="197">
        <v>0.037</v>
      </c>
      <c r="O190" s="198"/>
      <c r="P190" s="197">
        <f t="shared" si="24"/>
        <v>0.592</v>
      </c>
      <c r="Q190" s="198"/>
      <c r="R190" s="205"/>
      <c r="S190" s="202"/>
      <c r="T190" s="344">
        <f t="shared" si="27"/>
        <v>799.7045</v>
      </c>
      <c r="U190" s="345"/>
      <c r="V190" s="8"/>
      <c r="W190" s="90"/>
      <c r="Y190" s="43"/>
      <c r="Z190" s="23"/>
      <c r="AA190" s="17"/>
      <c r="AB190" s="17"/>
      <c r="AC190" s="18"/>
      <c r="AD190" s="49"/>
      <c r="AE190" s="18"/>
      <c r="AF190" s="7"/>
      <c r="AG190" s="7"/>
      <c r="AH190" s="7"/>
    </row>
    <row r="191" spans="1:34" ht="13.5">
      <c r="A191" s="359"/>
      <c r="B191" s="202"/>
      <c r="C191" s="359"/>
      <c r="D191" s="202"/>
      <c r="E191" s="359"/>
      <c r="F191" s="202"/>
      <c r="G191" s="361"/>
      <c r="H191" s="198"/>
      <c r="I191" s="8"/>
      <c r="J191" s="192">
        <f t="shared" si="25"/>
        <v>82250</v>
      </c>
      <c r="K191" s="339">
        <f>$Z$164+($AD$163*($J191-$Z$163))</f>
        <v>798.575</v>
      </c>
      <c r="L191" s="340"/>
      <c r="M191" s="39">
        <v>16</v>
      </c>
      <c r="N191" s="197">
        <v>0.037</v>
      </c>
      <c r="O191" s="198"/>
      <c r="P191" s="197">
        <f t="shared" si="24"/>
        <v>0.592</v>
      </c>
      <c r="Q191" s="198"/>
      <c r="R191" s="205"/>
      <c r="S191" s="202"/>
      <c r="T191" s="344">
        <f t="shared" si="27"/>
        <v>799.167</v>
      </c>
      <c r="U191" s="345"/>
      <c r="V191" s="8"/>
      <c r="W191" s="90"/>
      <c r="Y191" s="43"/>
      <c r="Z191" s="28">
        <v>82250</v>
      </c>
      <c r="AA191" s="25" t="s">
        <v>21</v>
      </c>
      <c r="AB191" s="29"/>
      <c r="AC191" s="24"/>
      <c r="AD191" s="47"/>
      <c r="AE191" s="25"/>
      <c r="AF191" s="7"/>
      <c r="AG191" s="7"/>
      <c r="AH191" s="7"/>
    </row>
    <row r="192" spans="1:34" ht="13.5">
      <c r="A192" s="359"/>
      <c r="B192" s="202"/>
      <c r="C192" s="359"/>
      <c r="D192" s="202"/>
      <c r="E192" s="359"/>
      <c r="F192" s="202"/>
      <c r="G192" s="361"/>
      <c r="H192" s="198"/>
      <c r="I192" s="8"/>
      <c r="J192" s="34">
        <f t="shared" si="25"/>
        <v>82275</v>
      </c>
      <c r="K192" s="334">
        <f aca="true" t="shared" si="28" ref="K192:K197">$Z$192+($AD$195*($J192-$Z$191))</f>
        <v>798.004175</v>
      </c>
      <c r="L192" s="335"/>
      <c r="M192" s="39">
        <v>16</v>
      </c>
      <c r="N192" s="197">
        <v>0.037</v>
      </c>
      <c r="O192" s="198"/>
      <c r="P192" s="197">
        <f t="shared" si="24"/>
        <v>0.592</v>
      </c>
      <c r="Q192" s="198"/>
      <c r="R192" s="205"/>
      <c r="S192" s="202"/>
      <c r="T192" s="344">
        <f t="shared" si="27"/>
        <v>798.596175</v>
      </c>
      <c r="U192" s="345"/>
      <c r="V192" s="8"/>
      <c r="W192" s="90"/>
      <c r="Y192" s="43"/>
      <c r="Z192" s="31">
        <v>798.575</v>
      </c>
      <c r="AA192" s="25" t="s">
        <v>23</v>
      </c>
      <c r="AB192" s="29"/>
      <c r="AC192" s="24"/>
      <c r="AD192" s="48"/>
      <c r="AE192" s="24"/>
      <c r="AF192" s="7"/>
      <c r="AG192" s="7"/>
      <c r="AH192" s="7"/>
    </row>
    <row r="193" spans="1:34" ht="13.5">
      <c r="A193" s="359"/>
      <c r="B193" s="202"/>
      <c r="C193" s="359"/>
      <c r="D193" s="202"/>
      <c r="E193" s="359"/>
      <c r="F193" s="202"/>
      <c r="G193" s="361"/>
      <c r="H193" s="198"/>
      <c r="I193" s="8"/>
      <c r="J193" s="77">
        <f t="shared" si="25"/>
        <v>82300</v>
      </c>
      <c r="K193" s="334">
        <f t="shared" si="28"/>
        <v>797.43335</v>
      </c>
      <c r="L193" s="335"/>
      <c r="M193" s="39">
        <v>16</v>
      </c>
      <c r="N193" s="197">
        <v>0.037</v>
      </c>
      <c r="O193" s="198"/>
      <c r="P193" s="197">
        <f t="shared" si="24"/>
        <v>0.592</v>
      </c>
      <c r="Q193" s="198"/>
      <c r="R193" s="205"/>
      <c r="S193" s="202"/>
      <c r="T193" s="344">
        <f t="shared" si="27"/>
        <v>798.02535</v>
      </c>
      <c r="U193" s="345"/>
      <c r="V193" s="8"/>
      <c r="W193" s="90"/>
      <c r="Y193" s="43"/>
      <c r="Z193" s="28"/>
      <c r="AA193" s="25"/>
      <c r="AB193" s="29"/>
      <c r="AC193" s="24"/>
      <c r="AD193" s="47"/>
      <c r="AE193" s="25"/>
      <c r="AF193" s="7"/>
      <c r="AG193" s="7"/>
      <c r="AH193" s="7"/>
    </row>
    <row r="194" spans="1:34" ht="13.5">
      <c r="A194" s="359"/>
      <c r="B194" s="202"/>
      <c r="C194" s="359"/>
      <c r="D194" s="202"/>
      <c r="E194" s="359"/>
      <c r="F194" s="202"/>
      <c r="G194" s="361"/>
      <c r="H194" s="198"/>
      <c r="I194" s="8"/>
      <c r="J194" s="34">
        <f t="shared" si="25"/>
        <v>82325</v>
      </c>
      <c r="K194" s="334">
        <f t="shared" si="28"/>
        <v>796.862525</v>
      </c>
      <c r="L194" s="335"/>
      <c r="M194" s="39">
        <v>16</v>
      </c>
      <c r="N194" s="197">
        <v>0.037</v>
      </c>
      <c r="O194" s="198"/>
      <c r="P194" s="197">
        <f t="shared" si="24"/>
        <v>0.592</v>
      </c>
      <c r="Q194" s="198"/>
      <c r="R194" s="205"/>
      <c r="S194" s="202"/>
      <c r="T194" s="344">
        <f t="shared" si="27"/>
        <v>797.454525</v>
      </c>
      <c r="U194" s="345"/>
      <c r="V194" s="8"/>
      <c r="W194" s="90"/>
      <c r="Y194" s="43"/>
      <c r="Z194" s="31"/>
      <c r="AA194" s="25"/>
      <c r="AB194" s="29"/>
      <c r="AC194" s="24"/>
      <c r="AD194" s="48"/>
      <c r="AE194" s="24"/>
      <c r="AF194" s="7"/>
      <c r="AG194" s="7"/>
      <c r="AH194" s="7"/>
    </row>
    <row r="195" spans="1:34" ht="13.5">
      <c r="A195" s="359"/>
      <c r="B195" s="202"/>
      <c r="C195" s="359"/>
      <c r="D195" s="202"/>
      <c r="E195" s="359"/>
      <c r="F195" s="202"/>
      <c r="G195" s="361"/>
      <c r="H195" s="198"/>
      <c r="I195" s="8"/>
      <c r="J195" s="34">
        <f t="shared" si="25"/>
        <v>82350</v>
      </c>
      <c r="K195" s="334">
        <f t="shared" si="28"/>
        <v>796.2917</v>
      </c>
      <c r="L195" s="335"/>
      <c r="M195" s="39">
        <v>16</v>
      </c>
      <c r="N195" s="197">
        <v>0.037</v>
      </c>
      <c r="O195" s="198"/>
      <c r="P195" s="197">
        <f t="shared" si="24"/>
        <v>0.592</v>
      </c>
      <c r="Q195" s="198"/>
      <c r="R195" s="205"/>
      <c r="S195" s="202"/>
      <c r="T195" s="344">
        <f t="shared" si="27"/>
        <v>796.8837</v>
      </c>
      <c r="U195" s="345"/>
      <c r="V195" s="8"/>
      <c r="W195" s="90"/>
      <c r="Y195" s="43"/>
      <c r="Z195" s="28">
        <v>82400</v>
      </c>
      <c r="AA195" s="25" t="s">
        <v>21</v>
      </c>
      <c r="AB195" s="29"/>
      <c r="AC195" s="24"/>
      <c r="AD195" s="53">
        <v>-0.022833</v>
      </c>
      <c r="AE195" s="25" t="s">
        <v>22</v>
      </c>
      <c r="AF195" s="7"/>
      <c r="AG195" s="7"/>
      <c r="AH195" s="7"/>
    </row>
    <row r="196" spans="1:34" ht="13.5">
      <c r="A196" s="359"/>
      <c r="B196" s="202"/>
      <c r="C196" s="359"/>
      <c r="D196" s="202"/>
      <c r="E196" s="359"/>
      <c r="F196" s="202"/>
      <c r="G196" s="361"/>
      <c r="H196" s="198"/>
      <c r="I196" s="8"/>
      <c r="J196" s="34">
        <f t="shared" si="25"/>
        <v>82375</v>
      </c>
      <c r="K196" s="334">
        <f t="shared" si="28"/>
        <v>795.7208750000001</v>
      </c>
      <c r="L196" s="335"/>
      <c r="M196" s="39">
        <v>16</v>
      </c>
      <c r="N196" s="197">
        <v>0.037</v>
      </c>
      <c r="O196" s="198"/>
      <c r="P196" s="197">
        <f t="shared" si="24"/>
        <v>0.592</v>
      </c>
      <c r="Q196" s="198"/>
      <c r="R196" s="205"/>
      <c r="S196" s="202"/>
      <c r="T196" s="344">
        <f t="shared" si="27"/>
        <v>796.3128750000001</v>
      </c>
      <c r="U196" s="345"/>
      <c r="V196" s="8"/>
      <c r="W196" s="90"/>
      <c r="Y196" s="43"/>
      <c r="Z196" s="31">
        <v>795.15</v>
      </c>
      <c r="AA196" s="25" t="s">
        <v>23</v>
      </c>
      <c r="AB196" s="29"/>
      <c r="AC196" s="24"/>
      <c r="AD196" s="48"/>
      <c r="AE196" s="24"/>
      <c r="AF196" s="7"/>
      <c r="AG196" s="7"/>
      <c r="AH196" s="7"/>
    </row>
    <row r="197" spans="1:34" ht="13.5">
      <c r="A197" s="359"/>
      <c r="B197" s="202"/>
      <c r="C197" s="359"/>
      <c r="D197" s="202"/>
      <c r="E197" s="359"/>
      <c r="F197" s="202"/>
      <c r="G197" s="361"/>
      <c r="H197" s="198"/>
      <c r="I197" s="8"/>
      <c r="J197" s="189">
        <f t="shared" si="25"/>
        <v>82400</v>
      </c>
      <c r="K197" s="339">
        <f t="shared" si="28"/>
        <v>795.1500500000001</v>
      </c>
      <c r="L197" s="340"/>
      <c r="M197" s="39">
        <v>16</v>
      </c>
      <c r="N197" s="197">
        <v>0.037</v>
      </c>
      <c r="O197" s="198"/>
      <c r="P197" s="197">
        <f t="shared" si="24"/>
        <v>0.592</v>
      </c>
      <c r="Q197" s="198"/>
      <c r="R197" s="205"/>
      <c r="S197" s="202"/>
      <c r="T197" s="344">
        <f t="shared" si="27"/>
        <v>795.7420500000001</v>
      </c>
      <c r="U197" s="345"/>
      <c r="V197" s="8"/>
      <c r="W197" s="90"/>
      <c r="Y197" s="43"/>
      <c r="Z197" s="31"/>
      <c r="AA197" s="25"/>
      <c r="AB197" s="29"/>
      <c r="AC197" s="24"/>
      <c r="AD197" s="48"/>
      <c r="AE197" s="24"/>
      <c r="AF197" s="7"/>
      <c r="AG197" s="7"/>
      <c r="AH197" s="7"/>
    </row>
    <row r="198" spans="1:34" ht="13.5">
      <c r="A198" s="359"/>
      <c r="B198" s="202"/>
      <c r="C198" s="359"/>
      <c r="D198" s="202"/>
      <c r="E198" s="359"/>
      <c r="F198" s="202"/>
      <c r="G198" s="361"/>
      <c r="H198" s="198"/>
      <c r="I198" s="8"/>
      <c r="J198" s="77">
        <f t="shared" si="25"/>
        <v>82425</v>
      </c>
      <c r="K198" s="334">
        <f>$Z$196+($AD$198*($J198-$Z$195))</f>
        <v>794.6225</v>
      </c>
      <c r="L198" s="335"/>
      <c r="M198" s="39">
        <v>16</v>
      </c>
      <c r="N198" s="197">
        <v>0.037</v>
      </c>
      <c r="O198" s="198"/>
      <c r="P198" s="197">
        <f t="shared" si="24"/>
        <v>0.592</v>
      </c>
      <c r="Q198" s="198"/>
      <c r="R198" s="205"/>
      <c r="S198" s="202"/>
      <c r="T198" s="344">
        <f t="shared" si="27"/>
        <v>795.2144999999999</v>
      </c>
      <c r="U198" s="345"/>
      <c r="V198" s="8"/>
      <c r="W198" s="90"/>
      <c r="Y198" s="43"/>
      <c r="Z198" s="28">
        <v>82500</v>
      </c>
      <c r="AA198" s="25" t="s">
        <v>21</v>
      </c>
      <c r="AB198" s="29"/>
      <c r="AC198" s="24"/>
      <c r="AD198" s="53">
        <v>-0.0211</v>
      </c>
      <c r="AE198" s="25" t="s">
        <v>22</v>
      </c>
      <c r="AF198" s="7"/>
      <c r="AG198" s="7"/>
      <c r="AH198" s="7"/>
    </row>
    <row r="199" spans="1:34" ht="13.5">
      <c r="A199" s="359"/>
      <c r="B199" s="202"/>
      <c r="C199" s="359"/>
      <c r="D199" s="202"/>
      <c r="E199" s="359"/>
      <c r="F199" s="202"/>
      <c r="G199" s="361"/>
      <c r="H199" s="198"/>
      <c r="I199" s="8"/>
      <c r="J199" s="77">
        <f t="shared" si="25"/>
        <v>82450</v>
      </c>
      <c r="K199" s="334">
        <f>$Z$196+($AD$198*($J199-$Z$195))</f>
        <v>794.095</v>
      </c>
      <c r="L199" s="335"/>
      <c r="M199" s="39">
        <v>16</v>
      </c>
      <c r="N199" s="197">
        <v>0.037</v>
      </c>
      <c r="O199" s="198"/>
      <c r="P199" s="197">
        <f t="shared" si="24"/>
        <v>0.592</v>
      </c>
      <c r="Q199" s="198"/>
      <c r="R199" s="205"/>
      <c r="S199" s="202"/>
      <c r="T199" s="344">
        <f t="shared" si="27"/>
        <v>794.687</v>
      </c>
      <c r="U199" s="345"/>
      <c r="V199" s="8"/>
      <c r="W199" s="90"/>
      <c r="Y199" s="43"/>
      <c r="Z199" s="31">
        <v>793.04</v>
      </c>
      <c r="AA199" s="25" t="s">
        <v>23</v>
      </c>
      <c r="AB199" s="29"/>
      <c r="AC199" s="24"/>
      <c r="AD199" s="48"/>
      <c r="AE199" s="24"/>
      <c r="AF199" s="7"/>
      <c r="AG199" s="7"/>
      <c r="AH199" s="7"/>
    </row>
    <row r="200" spans="1:34" ht="12.75">
      <c r="A200" s="359"/>
      <c r="B200" s="202"/>
      <c r="C200" s="359"/>
      <c r="D200" s="202"/>
      <c r="E200" s="359"/>
      <c r="F200" s="202"/>
      <c r="G200" s="361"/>
      <c r="H200" s="198"/>
      <c r="I200" s="8"/>
      <c r="J200" s="77">
        <f>J198+40</f>
        <v>82465</v>
      </c>
      <c r="K200" s="334">
        <f>$Z$196+($AD$198*($J200-$Z$195))</f>
        <v>793.7785</v>
      </c>
      <c r="L200" s="335"/>
      <c r="M200" s="39">
        <v>16</v>
      </c>
      <c r="N200" s="197">
        <v>0.037</v>
      </c>
      <c r="O200" s="198"/>
      <c r="P200" s="197">
        <f t="shared" si="24"/>
        <v>0.592</v>
      </c>
      <c r="Q200" s="198"/>
      <c r="R200" s="205"/>
      <c r="S200" s="202"/>
      <c r="T200" s="344">
        <f t="shared" si="27"/>
        <v>794.3705</v>
      </c>
      <c r="U200" s="345"/>
      <c r="V200" s="8"/>
      <c r="W200" s="90"/>
      <c r="Y200" s="43"/>
      <c r="Z200" s="7"/>
      <c r="AA200" s="7"/>
      <c r="AB200" s="7"/>
      <c r="AC200" s="7"/>
      <c r="AD200" s="52"/>
      <c r="AE200" s="7"/>
      <c r="AF200" s="7"/>
      <c r="AG200" s="7"/>
      <c r="AH200" s="7"/>
    </row>
    <row r="201" spans="1:34" ht="13.5">
      <c r="A201" s="359"/>
      <c r="B201" s="202"/>
      <c r="C201" s="359"/>
      <c r="D201" s="202"/>
      <c r="E201" s="359"/>
      <c r="F201" s="202"/>
      <c r="G201" s="361"/>
      <c r="H201" s="198"/>
      <c r="I201" s="8"/>
      <c r="J201" s="77">
        <f>J199+25</f>
        <v>82475</v>
      </c>
      <c r="K201" s="334">
        <f>$Z$196+($AD$198*($J201-$Z$195))</f>
        <v>793.5675</v>
      </c>
      <c r="L201" s="335"/>
      <c r="M201" s="39">
        <v>15.676</v>
      </c>
      <c r="N201" s="197">
        <v>0.037</v>
      </c>
      <c r="O201" s="198"/>
      <c r="P201" s="197">
        <f t="shared" si="24"/>
        <v>0.580012</v>
      </c>
      <c r="Q201" s="198"/>
      <c r="R201" s="205"/>
      <c r="S201" s="202"/>
      <c r="T201" s="344">
        <f t="shared" si="27"/>
        <v>794.147512</v>
      </c>
      <c r="U201" s="345"/>
      <c r="V201" s="8"/>
      <c r="W201" s="90"/>
      <c r="Y201" s="43"/>
      <c r="Z201" s="28">
        <v>82600</v>
      </c>
      <c r="AA201" s="25" t="s">
        <v>21</v>
      </c>
      <c r="AB201" s="29"/>
      <c r="AC201" s="24"/>
      <c r="AD201" s="53">
        <v>-0.0223</v>
      </c>
      <c r="AE201" s="25" t="s">
        <v>22</v>
      </c>
      <c r="AF201" s="7"/>
      <c r="AG201" s="7"/>
      <c r="AH201" s="7"/>
    </row>
    <row r="202" spans="1:34" ht="13.5">
      <c r="A202" s="359"/>
      <c r="B202" s="202"/>
      <c r="C202" s="359"/>
      <c r="D202" s="202"/>
      <c r="E202" s="359"/>
      <c r="F202" s="202"/>
      <c r="G202" s="361"/>
      <c r="H202" s="198"/>
      <c r="I202" s="8"/>
      <c r="J202" s="189">
        <f t="shared" si="25"/>
        <v>82500</v>
      </c>
      <c r="K202" s="339">
        <f>$Z$196+($AD$198*($J202-$Z$195))</f>
        <v>793.04</v>
      </c>
      <c r="L202" s="340"/>
      <c r="M202" s="39">
        <v>14.65</v>
      </c>
      <c r="N202" s="197">
        <v>0.037</v>
      </c>
      <c r="O202" s="198"/>
      <c r="P202" s="197">
        <f t="shared" si="24"/>
        <v>0.54205</v>
      </c>
      <c r="Q202" s="198"/>
      <c r="R202" s="205"/>
      <c r="S202" s="202"/>
      <c r="T202" s="344">
        <f t="shared" si="27"/>
        <v>793.58205</v>
      </c>
      <c r="U202" s="345"/>
      <c r="V202" s="8"/>
      <c r="W202" s="90"/>
      <c r="Y202" s="43"/>
      <c r="Z202" s="31">
        <v>790.81</v>
      </c>
      <c r="AA202" s="25" t="s">
        <v>23</v>
      </c>
      <c r="AB202" s="29"/>
      <c r="AC202" s="24"/>
      <c r="AD202" s="48"/>
      <c r="AE202" s="24"/>
      <c r="AF202" s="7"/>
      <c r="AG202" s="7"/>
      <c r="AH202" s="7"/>
    </row>
    <row r="203" spans="1:34" ht="12.75">
      <c r="A203" s="359"/>
      <c r="B203" s="202"/>
      <c r="C203" s="359"/>
      <c r="D203" s="202"/>
      <c r="E203" s="359"/>
      <c r="F203" s="202"/>
      <c r="G203" s="361"/>
      <c r="H203" s="198"/>
      <c r="I203" s="8"/>
      <c r="J203" s="77">
        <f t="shared" si="25"/>
        <v>82525</v>
      </c>
      <c r="K203" s="334">
        <f>$Z$199+($AD$201*($J203-$Z$198))</f>
        <v>792.4825</v>
      </c>
      <c r="L203" s="335"/>
      <c r="M203" s="39">
        <v>13.8</v>
      </c>
      <c r="N203" s="197">
        <v>0.037</v>
      </c>
      <c r="O203" s="198"/>
      <c r="P203" s="197">
        <f t="shared" si="24"/>
        <v>0.5106</v>
      </c>
      <c r="Q203" s="198"/>
      <c r="R203" s="205"/>
      <c r="S203" s="202"/>
      <c r="T203" s="344">
        <f t="shared" si="27"/>
        <v>792.9930999999999</v>
      </c>
      <c r="U203" s="345"/>
      <c r="V203" s="8"/>
      <c r="W203" s="90"/>
      <c r="Y203" s="43"/>
      <c r="Z203" s="7"/>
      <c r="AA203" s="7"/>
      <c r="AB203" s="7"/>
      <c r="AC203" s="7"/>
      <c r="AD203" s="52"/>
      <c r="AE203" s="7"/>
      <c r="AF203" s="7"/>
      <c r="AG203" s="7"/>
      <c r="AH203" s="7"/>
    </row>
    <row r="204" spans="1:34" ht="13.5">
      <c r="A204" s="359"/>
      <c r="B204" s="202"/>
      <c r="C204" s="359"/>
      <c r="D204" s="202"/>
      <c r="E204" s="359"/>
      <c r="F204" s="202"/>
      <c r="G204" s="361"/>
      <c r="H204" s="198"/>
      <c r="I204" s="8"/>
      <c r="J204" s="77">
        <f t="shared" si="25"/>
        <v>82550</v>
      </c>
      <c r="K204" s="334">
        <f>$Z$199+($AD$201*($J204-$Z$198))</f>
        <v>791.925</v>
      </c>
      <c r="L204" s="335"/>
      <c r="M204" s="39">
        <v>13.11</v>
      </c>
      <c r="N204" s="197">
        <v>0.037</v>
      </c>
      <c r="O204" s="198"/>
      <c r="P204" s="197">
        <f t="shared" si="24"/>
        <v>0.48506999999999995</v>
      </c>
      <c r="Q204" s="198"/>
      <c r="R204" s="205"/>
      <c r="S204" s="202"/>
      <c r="T204" s="344">
        <f t="shared" si="27"/>
        <v>792.4100699999999</v>
      </c>
      <c r="U204" s="345"/>
      <c r="V204" s="8"/>
      <c r="W204" s="90"/>
      <c r="Y204" s="43"/>
      <c r="Z204" s="28">
        <v>82642.14</v>
      </c>
      <c r="AA204" s="25" t="s">
        <v>21</v>
      </c>
      <c r="AB204" s="29"/>
      <c r="AC204" s="24"/>
      <c r="AD204" s="53">
        <v>-0.019696</v>
      </c>
      <c r="AE204" s="25" t="s">
        <v>22</v>
      </c>
      <c r="AF204" s="7"/>
      <c r="AG204" s="7"/>
      <c r="AH204" s="7"/>
    </row>
    <row r="205" spans="1:34" ht="13.5">
      <c r="A205" s="359"/>
      <c r="B205" s="202"/>
      <c r="C205" s="359"/>
      <c r="D205" s="202"/>
      <c r="E205" s="359"/>
      <c r="F205" s="202"/>
      <c r="G205" s="361"/>
      <c r="H205" s="198"/>
      <c r="I205" s="8"/>
      <c r="J205" s="77">
        <f t="shared" si="25"/>
        <v>82575</v>
      </c>
      <c r="K205" s="334">
        <f>$Z$199+($AD$201*($J205-$Z$198))</f>
        <v>791.3675</v>
      </c>
      <c r="L205" s="335"/>
      <c r="M205" s="39">
        <v>12.59</v>
      </c>
      <c r="N205" s="197">
        <v>0.037</v>
      </c>
      <c r="O205" s="198"/>
      <c r="P205" s="197">
        <f t="shared" si="24"/>
        <v>0.46582999999999997</v>
      </c>
      <c r="Q205" s="198"/>
      <c r="R205" s="205"/>
      <c r="S205" s="202"/>
      <c r="T205" s="344">
        <f t="shared" si="27"/>
        <v>791.8333299999999</v>
      </c>
      <c r="U205" s="345"/>
      <c r="V205" s="8"/>
      <c r="W205" s="90"/>
      <c r="Y205" s="43"/>
      <c r="Z205" s="31">
        <v>789.98</v>
      </c>
      <c r="AA205" s="25" t="s">
        <v>23</v>
      </c>
      <c r="AB205" s="29"/>
      <c r="AC205" s="24"/>
      <c r="AD205" s="48"/>
      <c r="AE205" s="24"/>
      <c r="AF205" s="7"/>
      <c r="AG205" s="7"/>
      <c r="AH205" s="7"/>
    </row>
    <row r="206" spans="1:34" ht="13.5">
      <c r="A206" s="331"/>
      <c r="B206" s="207"/>
      <c r="C206" s="332"/>
      <c r="D206" s="207"/>
      <c r="E206" s="333"/>
      <c r="F206" s="211"/>
      <c r="G206" s="333"/>
      <c r="H206" s="211"/>
      <c r="I206" s="42"/>
      <c r="J206" s="194">
        <v>82589.34</v>
      </c>
      <c r="K206" s="334">
        <f>$Z$199+($AD$201*($J206-$Z$198))</f>
        <v>791.047718</v>
      </c>
      <c r="L206" s="335"/>
      <c r="M206" s="39">
        <v>13.36</v>
      </c>
      <c r="N206" s="338">
        <f>0.037-((0.037-0.02)/($J$211-$J$206))*($J206-$J$206)</f>
        <v>0.037</v>
      </c>
      <c r="O206" s="200"/>
      <c r="P206" s="197">
        <f t="shared" si="24"/>
        <v>0.49432</v>
      </c>
      <c r="Q206" s="198"/>
      <c r="R206" s="342" t="s">
        <v>62</v>
      </c>
      <c r="S206" s="343"/>
      <c r="T206" s="344">
        <f t="shared" si="27"/>
        <v>791.542038</v>
      </c>
      <c r="U206" s="345"/>
      <c r="V206" s="183" t="s">
        <v>82</v>
      </c>
      <c r="W206" s="90"/>
      <c r="Y206" s="43"/>
      <c r="Z206" s="31"/>
      <c r="AA206" s="25"/>
      <c r="AB206" s="29"/>
      <c r="AC206" s="24"/>
      <c r="AD206" s="48"/>
      <c r="AE206" s="24"/>
      <c r="AF206" s="7"/>
      <c r="AG206" s="7"/>
      <c r="AH206" s="7"/>
    </row>
    <row r="207" spans="1:34" ht="12.75">
      <c r="A207" s="359"/>
      <c r="B207" s="202"/>
      <c r="C207" s="359"/>
      <c r="D207" s="202"/>
      <c r="E207" s="359"/>
      <c r="F207" s="202"/>
      <c r="G207" s="361"/>
      <c r="H207" s="198"/>
      <c r="I207" s="8"/>
      <c r="J207" s="189">
        <f>J205+25</f>
        <v>82600</v>
      </c>
      <c r="K207" s="339">
        <f>$Z$199+($AD$201*($J207-$Z$198))</f>
        <v>790.81</v>
      </c>
      <c r="L207" s="340"/>
      <c r="M207" s="39">
        <v>12.23</v>
      </c>
      <c r="N207" s="338">
        <f>0.037-((0.037-0.02)/($J$211-$J$206))*($J207-$J$206)</f>
        <v>0.034012036273701016</v>
      </c>
      <c r="O207" s="200"/>
      <c r="P207" s="197">
        <f t="shared" si="24"/>
        <v>0.41596720362736345</v>
      </c>
      <c r="Q207" s="198"/>
      <c r="R207" s="342" t="s">
        <v>62</v>
      </c>
      <c r="S207" s="343"/>
      <c r="T207" s="344">
        <f t="shared" si="27"/>
        <v>791.2259672036273</v>
      </c>
      <c r="U207" s="345"/>
      <c r="V207" s="8"/>
      <c r="W207" s="90"/>
      <c r="Y207" s="43"/>
      <c r="Z207" s="7"/>
      <c r="AA207" s="7"/>
      <c r="AB207" s="7"/>
      <c r="AC207" s="7"/>
      <c r="AD207" s="52"/>
      <c r="AE207" s="7"/>
      <c r="AF207" s="7"/>
      <c r="AG207" s="7"/>
      <c r="AH207" s="7"/>
    </row>
    <row r="208" spans="1:34" ht="13.5">
      <c r="A208" s="359"/>
      <c r="B208" s="202"/>
      <c r="C208" s="359"/>
      <c r="D208" s="202"/>
      <c r="E208" s="359"/>
      <c r="F208" s="202"/>
      <c r="G208" s="361"/>
      <c r="H208" s="198"/>
      <c r="I208" s="8"/>
      <c r="J208" s="77">
        <f t="shared" si="25"/>
        <v>82625</v>
      </c>
      <c r="K208" s="334">
        <f>$Z$202+($AD$204*($J208-$Z$201))</f>
        <v>790.3176</v>
      </c>
      <c r="L208" s="335"/>
      <c r="M208" s="39">
        <v>12.04</v>
      </c>
      <c r="N208" s="338">
        <f>0.037-((0.037-0.02)/($J$211-$J$206))*($J208-$J$206)</f>
        <v>0.02700461665292709</v>
      </c>
      <c r="O208" s="200"/>
      <c r="P208" s="197">
        <f t="shared" si="24"/>
        <v>0.32513558450124214</v>
      </c>
      <c r="Q208" s="198"/>
      <c r="R208" s="342" t="s">
        <v>62</v>
      </c>
      <c r="S208" s="343"/>
      <c r="T208" s="344">
        <f t="shared" si="27"/>
        <v>790.6427355845012</v>
      </c>
      <c r="U208" s="345"/>
      <c r="V208" s="8"/>
      <c r="W208" s="90"/>
      <c r="Y208" s="43"/>
      <c r="Z208" s="28"/>
      <c r="AA208" s="25"/>
      <c r="AB208" s="29"/>
      <c r="AC208" s="24"/>
      <c r="AD208" s="47"/>
      <c r="AE208" s="25"/>
      <c r="AF208" s="7"/>
      <c r="AG208" s="7"/>
      <c r="AH208" s="7"/>
    </row>
    <row r="209" spans="1:34" ht="13.5">
      <c r="A209" s="359"/>
      <c r="B209" s="202"/>
      <c r="C209" s="359"/>
      <c r="D209" s="202"/>
      <c r="E209" s="359"/>
      <c r="F209" s="202"/>
      <c r="G209" s="361"/>
      <c r="H209" s="198"/>
      <c r="I209" s="8"/>
      <c r="J209" s="189">
        <v>82642.14</v>
      </c>
      <c r="K209" s="339">
        <f>$Z$202+($AD$204*($J209-$Z$201))</f>
        <v>789.98001056</v>
      </c>
      <c r="L209" s="340"/>
      <c r="M209" s="39">
        <v>12</v>
      </c>
      <c r="N209" s="329">
        <f>0.037-((0.037-0.02)/($J$211-$J$206))*($J209-$J$206)</f>
        <v>0.022200329760924647</v>
      </c>
      <c r="O209" s="330"/>
      <c r="P209" s="197">
        <f t="shared" si="24"/>
        <v>0.26640395713109577</v>
      </c>
      <c r="Q209" s="198"/>
      <c r="R209" s="342" t="s">
        <v>62</v>
      </c>
      <c r="S209" s="343"/>
      <c r="T209" s="344">
        <f t="shared" si="27"/>
        <v>790.246414517131</v>
      </c>
      <c r="U209" s="345"/>
      <c r="V209" s="56" t="s">
        <v>32</v>
      </c>
      <c r="W209" s="90"/>
      <c r="Y209" s="43"/>
      <c r="Z209" s="53"/>
      <c r="AA209" s="25"/>
      <c r="AB209" s="29"/>
      <c r="AC209" s="24"/>
      <c r="AD209" s="48"/>
      <c r="AE209" s="24"/>
      <c r="AF209" s="7"/>
      <c r="AG209" s="7"/>
      <c r="AH209" s="7"/>
    </row>
    <row r="210" spans="1:34" ht="12.75">
      <c r="A210" s="359"/>
      <c r="B210" s="202"/>
      <c r="C210" s="359"/>
      <c r="D210" s="202"/>
      <c r="E210" s="359"/>
      <c r="F210" s="202"/>
      <c r="G210" s="361"/>
      <c r="H210" s="198"/>
      <c r="I210" s="8"/>
      <c r="J210" s="34"/>
      <c r="K210" s="205"/>
      <c r="L210" s="202"/>
      <c r="M210" s="8"/>
      <c r="N210" s="329"/>
      <c r="O210" s="330"/>
      <c r="P210" s="205"/>
      <c r="Q210" s="202"/>
      <c r="R210" s="205"/>
      <c r="S210" s="202"/>
      <c r="T210" s="205"/>
      <c r="U210" s="202"/>
      <c r="V210" s="8"/>
      <c r="W210" s="90"/>
      <c r="Y210" s="43"/>
      <c r="AF210" s="7"/>
      <c r="AG210" s="7"/>
      <c r="AH210" s="7"/>
    </row>
    <row r="211" spans="1:34" ht="12.75">
      <c r="A211" s="359"/>
      <c r="B211" s="202"/>
      <c r="C211" s="359"/>
      <c r="D211" s="202"/>
      <c r="E211" s="359"/>
      <c r="F211" s="202"/>
      <c r="G211" s="361"/>
      <c r="H211" s="198"/>
      <c r="I211" s="8"/>
      <c r="J211" s="57">
        <v>82649.99</v>
      </c>
      <c r="K211" s="205"/>
      <c r="L211" s="202"/>
      <c r="M211" s="8"/>
      <c r="N211" s="329">
        <f>0.037-((0.037-0.02)/($J$211-$J$206))*($J211-$J$206)</f>
        <v>0.02</v>
      </c>
      <c r="O211" s="330"/>
      <c r="P211" s="205"/>
      <c r="Q211" s="202"/>
      <c r="R211" s="205"/>
      <c r="S211" s="202"/>
      <c r="T211" s="205"/>
      <c r="U211" s="202"/>
      <c r="V211" s="8"/>
      <c r="W211" s="90"/>
      <c r="Y211" s="43"/>
      <c r="AF211" s="7"/>
      <c r="AG211" s="7"/>
      <c r="AH211" s="7"/>
    </row>
    <row r="212" spans="1:34" ht="13.5">
      <c r="A212" s="359"/>
      <c r="B212" s="202"/>
      <c r="C212" s="359"/>
      <c r="D212" s="202"/>
      <c r="E212" s="359"/>
      <c r="F212" s="202"/>
      <c r="G212" s="361"/>
      <c r="H212" s="198"/>
      <c r="I212" s="8"/>
      <c r="J212" s="34"/>
      <c r="K212" s="205"/>
      <c r="L212" s="202"/>
      <c r="M212" s="8"/>
      <c r="N212" s="205"/>
      <c r="O212" s="202"/>
      <c r="P212" s="205"/>
      <c r="Q212" s="202"/>
      <c r="R212" s="205"/>
      <c r="S212" s="202"/>
      <c r="T212" s="205"/>
      <c r="U212" s="202"/>
      <c r="V212" s="8"/>
      <c r="Y212" s="43"/>
      <c r="Z212" s="53"/>
      <c r="AA212" s="25"/>
      <c r="AB212" s="29"/>
      <c r="AC212" s="24"/>
      <c r="AD212" s="48"/>
      <c r="AE212" s="24"/>
      <c r="AF212" s="7"/>
      <c r="AG212" s="7"/>
      <c r="AH212" s="7"/>
    </row>
    <row r="213" spans="1:34" ht="12.75">
      <c r="A213" s="359"/>
      <c r="B213" s="202"/>
      <c r="C213" s="359"/>
      <c r="D213" s="202"/>
      <c r="E213" s="359"/>
      <c r="F213" s="202"/>
      <c r="G213" s="361"/>
      <c r="H213" s="198"/>
      <c r="I213" s="8"/>
      <c r="J213" s="34"/>
      <c r="K213" s="205"/>
      <c r="L213" s="202"/>
      <c r="M213" s="8"/>
      <c r="N213" s="205"/>
      <c r="O213" s="202"/>
      <c r="P213" s="205"/>
      <c r="Q213" s="202"/>
      <c r="R213" s="205"/>
      <c r="S213" s="202"/>
      <c r="T213" s="205"/>
      <c r="U213" s="202"/>
      <c r="V213" s="8"/>
      <c r="Y213" s="43"/>
      <c r="AF213" s="7"/>
      <c r="AG213" s="7"/>
      <c r="AH213" s="7"/>
    </row>
    <row r="214" spans="1:34" ht="12.75">
      <c r="A214" s="359"/>
      <c r="B214" s="202"/>
      <c r="C214" s="359"/>
      <c r="D214" s="202"/>
      <c r="E214" s="359"/>
      <c r="F214" s="202"/>
      <c r="G214" s="361"/>
      <c r="H214" s="198"/>
      <c r="I214" s="8"/>
      <c r="J214" s="34"/>
      <c r="K214" s="205"/>
      <c r="L214" s="202"/>
      <c r="M214" s="8"/>
      <c r="N214" s="205"/>
      <c r="O214" s="202"/>
      <c r="P214" s="205"/>
      <c r="Q214" s="202"/>
      <c r="R214" s="205"/>
      <c r="S214" s="202"/>
      <c r="T214" s="205"/>
      <c r="U214" s="202"/>
      <c r="V214" s="8"/>
      <c r="Y214" s="43"/>
      <c r="AF214" s="7"/>
      <c r="AG214" s="7"/>
      <c r="AH214" s="7"/>
    </row>
    <row r="215" spans="25:34" ht="12.75">
      <c r="Y215" s="43"/>
      <c r="AF215" s="7"/>
      <c r="AG215" s="7"/>
      <c r="AH215" s="7"/>
    </row>
    <row r="216" spans="25:34" ht="12.75">
      <c r="Y216" s="43"/>
      <c r="AF216" s="7"/>
      <c r="AG216" s="7"/>
      <c r="AH216" s="7"/>
    </row>
    <row r="217" spans="25:34" ht="12.75">
      <c r="Y217" s="43"/>
      <c r="AF217" s="7"/>
      <c r="AG217" s="7"/>
      <c r="AH217" s="7"/>
    </row>
    <row r="218" spans="25:34" ht="12.75">
      <c r="Y218" s="7"/>
      <c r="AF218" s="7"/>
      <c r="AG218" s="7"/>
      <c r="AH218" s="7"/>
    </row>
    <row r="219" spans="25:34" ht="12.75">
      <c r="Y219" s="7"/>
      <c r="AF219" s="7"/>
      <c r="AG219" s="7"/>
      <c r="AH219" s="7"/>
    </row>
    <row r="220" spans="25:34" ht="12.75">
      <c r="Y220" s="7"/>
      <c r="AF220" s="7"/>
      <c r="AG220" s="7"/>
      <c r="AH220" s="7"/>
    </row>
    <row r="221" spans="25:34" ht="12.75">
      <c r="Y221" s="7"/>
      <c r="AF221" s="7"/>
      <c r="AG221" s="7"/>
      <c r="AH221" s="7"/>
    </row>
    <row r="222" spans="25:34" ht="12.75">
      <c r="Y222" s="7"/>
      <c r="AG222" s="7"/>
      <c r="AH222" s="7"/>
    </row>
    <row r="223" spans="25:34" ht="12.75">
      <c r="Y223" s="7"/>
      <c r="AG223" s="7"/>
      <c r="AH223" s="7"/>
    </row>
    <row r="224" spans="25:34" ht="12.75">
      <c r="Y224" s="7"/>
      <c r="AG224" s="7"/>
      <c r="AH224" s="7"/>
    </row>
    <row r="225" spans="25:34" ht="12.75">
      <c r="Y225" s="7"/>
      <c r="AG225" s="7"/>
      <c r="AH225" s="7"/>
    </row>
    <row r="226" spans="25:34" ht="12.75">
      <c r="Y226" s="7"/>
      <c r="AG226" s="7"/>
      <c r="AH226" s="7"/>
    </row>
    <row r="227" spans="25:34" ht="12.75">
      <c r="Y227" s="7"/>
      <c r="AG227" s="7"/>
      <c r="AH227" s="7"/>
    </row>
    <row r="228" spans="25:34" ht="12.75">
      <c r="Y228" s="7"/>
      <c r="AG228" s="7"/>
      <c r="AH228" s="7"/>
    </row>
    <row r="229" spans="25:34" ht="12.75">
      <c r="Y229" s="7"/>
      <c r="AG229" s="7"/>
      <c r="AH229" s="7"/>
    </row>
    <row r="230" spans="25:34" ht="12.75">
      <c r="Y230" s="7"/>
      <c r="AG230" s="7"/>
      <c r="AH230" s="7"/>
    </row>
    <row r="231" spans="25:34" ht="12.75">
      <c r="Y231" s="7"/>
      <c r="AG231" s="7"/>
      <c r="AH231" s="7"/>
    </row>
    <row r="232" spans="25:34" ht="12.75">
      <c r="Y232" s="7"/>
      <c r="AG232" s="7"/>
      <c r="AH232" s="7"/>
    </row>
    <row r="233" spans="25:34" ht="12.75">
      <c r="Y233" s="7"/>
      <c r="AG233" s="7"/>
      <c r="AH233" s="7"/>
    </row>
    <row r="234" spans="25:34" ht="12.75">
      <c r="Y234" s="7"/>
      <c r="AG234" s="7"/>
      <c r="AH234" s="7"/>
    </row>
    <row r="235" spans="25:34" ht="12.75">
      <c r="Y235" s="7"/>
      <c r="AG235" s="7"/>
      <c r="AH235" s="7"/>
    </row>
    <row r="236" spans="25:34" ht="12.75">
      <c r="Y236" s="7"/>
      <c r="AG236" s="7"/>
      <c r="AH236" s="7"/>
    </row>
    <row r="237" spans="25:34" ht="12.75">
      <c r="Y237" s="7"/>
      <c r="AG237" s="7"/>
      <c r="AH237" s="7"/>
    </row>
    <row r="238" spans="25:33" ht="12.75">
      <c r="Y238" s="7"/>
      <c r="AG238" s="7"/>
    </row>
    <row r="239" spans="25:33" ht="12.75">
      <c r="Y239" s="7"/>
      <c r="AG239" s="7"/>
    </row>
    <row r="240" spans="25:33" ht="12.75">
      <c r="Y240" s="7"/>
      <c r="AG240" s="7"/>
    </row>
    <row r="241" spans="25:33" ht="12.75">
      <c r="Y241" s="7"/>
      <c r="AG241" s="7"/>
    </row>
    <row r="242" spans="25:34" ht="12.75">
      <c r="Y242" s="7"/>
      <c r="AG242" s="7"/>
      <c r="AH242" s="7"/>
    </row>
    <row r="243" spans="25:33" ht="12.75">
      <c r="Y243" s="43"/>
      <c r="AG243" s="7"/>
    </row>
    <row r="244" spans="25:33" ht="12.75">
      <c r="Y244" s="7"/>
      <c r="AG244" s="7"/>
    </row>
    <row r="245" spans="25:33" ht="12.75">
      <c r="Y245" s="7"/>
      <c r="AG245" s="7"/>
    </row>
    <row r="246" spans="25:33" ht="12.75">
      <c r="Y246" s="7"/>
      <c r="AG246" s="7"/>
    </row>
    <row r="247" spans="25:33" ht="12.75">
      <c r="Y247" s="7"/>
      <c r="AG247" s="7"/>
    </row>
    <row r="248" spans="25:33" ht="12.75">
      <c r="Y248" s="7"/>
      <c r="AG248" s="7"/>
    </row>
    <row r="249" spans="25:33" ht="12.75">
      <c r="Y249" s="7"/>
      <c r="AG249" s="7"/>
    </row>
    <row r="250" spans="25:33" ht="12.75">
      <c r="Y250" s="7"/>
      <c r="AG250" s="7"/>
    </row>
    <row r="251" spans="25:33" ht="12.75">
      <c r="Y251" s="7"/>
      <c r="AG251" s="7"/>
    </row>
    <row r="252" spans="25:33" ht="12.75">
      <c r="Y252" s="7"/>
      <c r="AG252" s="7"/>
    </row>
    <row r="253" spans="25:33" ht="12.75">
      <c r="Y253" s="7"/>
      <c r="AG253" s="7"/>
    </row>
    <row r="254" spans="25:33" ht="12.75">
      <c r="Y254" s="7"/>
      <c r="AG254" s="7"/>
    </row>
    <row r="255" spans="25:33" ht="12.75">
      <c r="Y255" s="7"/>
      <c r="AG255" s="7"/>
    </row>
    <row r="256" spans="25:33" ht="12.75">
      <c r="Y256" s="7"/>
      <c r="AG256" s="7"/>
    </row>
    <row r="257" spans="25:33" ht="12.75">
      <c r="Y257" s="7"/>
      <c r="AG257" s="7"/>
    </row>
    <row r="258" spans="25:33" ht="12.75">
      <c r="Y258" s="7"/>
      <c r="AG258" s="7"/>
    </row>
    <row r="259" spans="25:33" ht="12.75">
      <c r="Y259" s="7"/>
      <c r="AG259" s="7"/>
    </row>
    <row r="260" spans="25:33" ht="12.75">
      <c r="Y260" s="43"/>
      <c r="AG260" s="7"/>
    </row>
    <row r="261" spans="25:33" ht="12.75">
      <c r="Y261" s="7"/>
      <c r="AG261" s="7"/>
    </row>
    <row r="262" spans="25:33" ht="12.75">
      <c r="Y262" s="7"/>
      <c r="AG262" s="7"/>
    </row>
    <row r="263" spans="25:33" ht="12.75">
      <c r="Y263" s="7"/>
      <c r="AG263" s="7"/>
    </row>
    <row r="264" spans="25:33" ht="12.75">
      <c r="Y264" s="7"/>
      <c r="AG264" s="7"/>
    </row>
    <row r="265" ht="12.75">
      <c r="AG265" s="7"/>
    </row>
    <row r="266" ht="12.75">
      <c r="AG266" s="7"/>
    </row>
    <row r="267" ht="12.75">
      <c r="AG267" s="7"/>
    </row>
    <row r="268" ht="12.75">
      <c r="AG268" s="7"/>
    </row>
    <row r="269" spans="25:33" ht="12.75">
      <c r="Y269" s="43"/>
      <c r="AG269" s="7"/>
    </row>
    <row r="270" ht="12.75">
      <c r="AG270" s="7"/>
    </row>
    <row r="271" ht="12.75">
      <c r="AG271" s="7"/>
    </row>
    <row r="272" ht="12.75">
      <c r="AG272" s="7"/>
    </row>
    <row r="273" ht="12.75">
      <c r="AG273" s="7"/>
    </row>
    <row r="274" ht="12.75">
      <c r="AG274" s="7"/>
    </row>
    <row r="275" ht="12.75">
      <c r="AG275" s="7"/>
    </row>
    <row r="276" ht="12.75">
      <c r="AG276" s="7"/>
    </row>
    <row r="289" ht="12.75">
      <c r="AG289" s="7"/>
    </row>
    <row r="298" ht="12.75">
      <c r="AG298" s="7"/>
    </row>
  </sheetData>
  <sheetProtection/>
  <mergeCells count="1798">
    <mergeCell ref="R71:S71"/>
    <mergeCell ref="T71:U71"/>
    <mergeCell ref="K71:L71"/>
    <mergeCell ref="N71:O71"/>
    <mergeCell ref="P78:Q78"/>
    <mergeCell ref="R78:S78"/>
    <mergeCell ref="T78:U78"/>
    <mergeCell ref="T74:U74"/>
    <mergeCell ref="N74:O74"/>
    <mergeCell ref="P74:Q74"/>
    <mergeCell ref="A71:B71"/>
    <mergeCell ref="C71:D71"/>
    <mergeCell ref="E71:F71"/>
    <mergeCell ref="G71:H71"/>
    <mergeCell ref="P71:Q71"/>
    <mergeCell ref="N206:O206"/>
    <mergeCell ref="P206:Q206"/>
    <mergeCell ref="P205:Q205"/>
    <mergeCell ref="N188:O188"/>
    <mergeCell ref="N179:O179"/>
    <mergeCell ref="T167:U167"/>
    <mergeCell ref="T206:U206"/>
    <mergeCell ref="A206:B206"/>
    <mergeCell ref="C206:D206"/>
    <mergeCell ref="E206:F206"/>
    <mergeCell ref="C175:D175"/>
    <mergeCell ref="E175:F175"/>
    <mergeCell ref="R206:S206"/>
    <mergeCell ref="P167:Q167"/>
    <mergeCell ref="R167:S167"/>
    <mergeCell ref="G206:H206"/>
    <mergeCell ref="K206:L206"/>
    <mergeCell ref="R205:S205"/>
    <mergeCell ref="R204:S204"/>
    <mergeCell ref="P202:Q202"/>
    <mergeCell ref="P159:Q159"/>
    <mergeCell ref="R159:S159"/>
    <mergeCell ref="K204:L204"/>
    <mergeCell ref="N204:O204"/>
    <mergeCell ref="P204:Q204"/>
    <mergeCell ref="T159:U159"/>
    <mergeCell ref="T188:U188"/>
    <mergeCell ref="T204:U204"/>
    <mergeCell ref="P188:Q188"/>
    <mergeCell ref="R188:S188"/>
    <mergeCell ref="P163:Q163"/>
    <mergeCell ref="R163:S163"/>
    <mergeCell ref="P175:Q175"/>
    <mergeCell ref="T163:U163"/>
    <mergeCell ref="P179:Q179"/>
    <mergeCell ref="A167:B167"/>
    <mergeCell ref="C167:D167"/>
    <mergeCell ref="E167:F167"/>
    <mergeCell ref="G167:H167"/>
    <mergeCell ref="K167:L167"/>
    <mergeCell ref="N167:O167"/>
    <mergeCell ref="A159:B159"/>
    <mergeCell ref="C159:D159"/>
    <mergeCell ref="E159:F159"/>
    <mergeCell ref="G159:H159"/>
    <mergeCell ref="K159:L159"/>
    <mergeCell ref="N159:O159"/>
    <mergeCell ref="T133:U133"/>
    <mergeCell ref="A146:B146"/>
    <mergeCell ref="C146:D146"/>
    <mergeCell ref="E146:F146"/>
    <mergeCell ref="G146:H146"/>
    <mergeCell ref="K146:L146"/>
    <mergeCell ref="N146:O146"/>
    <mergeCell ref="P146:Q146"/>
    <mergeCell ref="R146:S146"/>
    <mergeCell ref="T146:U146"/>
    <mergeCell ref="A133:B133"/>
    <mergeCell ref="C133:D133"/>
    <mergeCell ref="E133:F133"/>
    <mergeCell ref="G133:H133"/>
    <mergeCell ref="K133:L133"/>
    <mergeCell ref="N133:O133"/>
    <mergeCell ref="P133:Q133"/>
    <mergeCell ref="A78:B78"/>
    <mergeCell ref="C78:D78"/>
    <mergeCell ref="E78:F78"/>
    <mergeCell ref="G78:H78"/>
    <mergeCell ref="K78:L78"/>
    <mergeCell ref="N78:O78"/>
    <mergeCell ref="A81:B81"/>
    <mergeCell ref="C81:D81"/>
    <mergeCell ref="E81:F81"/>
    <mergeCell ref="A64:B64"/>
    <mergeCell ref="C64:D64"/>
    <mergeCell ref="E64:F64"/>
    <mergeCell ref="G64:H64"/>
    <mergeCell ref="K64:L64"/>
    <mergeCell ref="N64:O64"/>
    <mergeCell ref="P64:Q64"/>
    <mergeCell ref="R64:S64"/>
    <mergeCell ref="T64:U64"/>
    <mergeCell ref="R179:S179"/>
    <mergeCell ref="T179:U179"/>
    <mergeCell ref="A188:B188"/>
    <mergeCell ref="C188:D188"/>
    <mergeCell ref="E188:F188"/>
    <mergeCell ref="G188:H188"/>
    <mergeCell ref="K188:L188"/>
    <mergeCell ref="P187:Q187"/>
    <mergeCell ref="R187:S187"/>
    <mergeCell ref="A179:B179"/>
    <mergeCell ref="C179:D179"/>
    <mergeCell ref="E179:F179"/>
    <mergeCell ref="G179:H179"/>
    <mergeCell ref="K179:L179"/>
    <mergeCell ref="A187:B187"/>
    <mergeCell ref="C187:D187"/>
    <mergeCell ref="A163:B163"/>
    <mergeCell ref="C163:D163"/>
    <mergeCell ref="E163:F163"/>
    <mergeCell ref="G163:H163"/>
    <mergeCell ref="K163:L163"/>
    <mergeCell ref="N163:O163"/>
    <mergeCell ref="A137:B137"/>
    <mergeCell ref="C137:D137"/>
    <mergeCell ref="E137:F137"/>
    <mergeCell ref="G137:H137"/>
    <mergeCell ref="K137:L137"/>
    <mergeCell ref="N137:O137"/>
    <mergeCell ref="P137:Q137"/>
    <mergeCell ref="R137:S137"/>
    <mergeCell ref="T137:U137"/>
    <mergeCell ref="R44:S44"/>
    <mergeCell ref="T44:U44"/>
    <mergeCell ref="A74:B74"/>
    <mergeCell ref="C74:D74"/>
    <mergeCell ref="E74:F74"/>
    <mergeCell ref="G74:H74"/>
    <mergeCell ref="K74:L74"/>
    <mergeCell ref="R74:S74"/>
    <mergeCell ref="P30:Q30"/>
    <mergeCell ref="R30:S30"/>
    <mergeCell ref="T30:U30"/>
    <mergeCell ref="A44:B44"/>
    <mergeCell ref="C44:D44"/>
    <mergeCell ref="E44:F44"/>
    <mergeCell ref="G44:H44"/>
    <mergeCell ref="K44:L44"/>
    <mergeCell ref="N44:O44"/>
    <mergeCell ref="P44:Q44"/>
    <mergeCell ref="A30:B30"/>
    <mergeCell ref="C30:D30"/>
    <mergeCell ref="E30:F30"/>
    <mergeCell ref="G30:H30"/>
    <mergeCell ref="K30:L30"/>
    <mergeCell ref="N30:O30"/>
    <mergeCell ref="P31:Q31"/>
    <mergeCell ref="N32:O32"/>
    <mergeCell ref="C31:D31"/>
    <mergeCell ref="T213:U213"/>
    <mergeCell ref="A214:B214"/>
    <mergeCell ref="C214:D214"/>
    <mergeCell ref="E214:F214"/>
    <mergeCell ref="G214:H214"/>
    <mergeCell ref="K214:L214"/>
    <mergeCell ref="N214:O214"/>
    <mergeCell ref="P214:Q214"/>
    <mergeCell ref="R214:S214"/>
    <mergeCell ref="T214:U214"/>
    <mergeCell ref="R212:S212"/>
    <mergeCell ref="T212:U212"/>
    <mergeCell ref="A213:B213"/>
    <mergeCell ref="C213:D213"/>
    <mergeCell ref="E213:F213"/>
    <mergeCell ref="G213:H213"/>
    <mergeCell ref="K213:L213"/>
    <mergeCell ref="N213:O213"/>
    <mergeCell ref="P213:Q213"/>
    <mergeCell ref="R213:S213"/>
    <mergeCell ref="P211:Q211"/>
    <mergeCell ref="R211:S211"/>
    <mergeCell ref="T211:U211"/>
    <mergeCell ref="A212:B212"/>
    <mergeCell ref="C212:D212"/>
    <mergeCell ref="E212:F212"/>
    <mergeCell ref="G212:H212"/>
    <mergeCell ref="K212:L212"/>
    <mergeCell ref="N212:O212"/>
    <mergeCell ref="P212:Q212"/>
    <mergeCell ref="A211:B211"/>
    <mergeCell ref="C211:D211"/>
    <mergeCell ref="E211:F211"/>
    <mergeCell ref="G211:H211"/>
    <mergeCell ref="K211:L211"/>
    <mergeCell ref="N211:O211"/>
    <mergeCell ref="T209:U209"/>
    <mergeCell ref="A210:B210"/>
    <mergeCell ref="C210:D210"/>
    <mergeCell ref="E210:F210"/>
    <mergeCell ref="G210:H210"/>
    <mergeCell ref="K210:L210"/>
    <mergeCell ref="N210:O210"/>
    <mergeCell ref="P210:Q210"/>
    <mergeCell ref="R210:S210"/>
    <mergeCell ref="T210:U210"/>
    <mergeCell ref="R208:S208"/>
    <mergeCell ref="T208:U208"/>
    <mergeCell ref="A209:B209"/>
    <mergeCell ref="C209:D209"/>
    <mergeCell ref="E209:F209"/>
    <mergeCell ref="G209:H209"/>
    <mergeCell ref="K209:L209"/>
    <mergeCell ref="N209:O209"/>
    <mergeCell ref="P209:Q209"/>
    <mergeCell ref="R209:S209"/>
    <mergeCell ref="P207:Q207"/>
    <mergeCell ref="R207:S207"/>
    <mergeCell ref="T207:U207"/>
    <mergeCell ref="A208:B208"/>
    <mergeCell ref="C208:D208"/>
    <mergeCell ref="E208:F208"/>
    <mergeCell ref="G208:H208"/>
    <mergeCell ref="K208:L208"/>
    <mergeCell ref="N208:O208"/>
    <mergeCell ref="P208:Q208"/>
    <mergeCell ref="A207:B207"/>
    <mergeCell ref="C207:D207"/>
    <mergeCell ref="E207:F207"/>
    <mergeCell ref="G207:H207"/>
    <mergeCell ref="K207:L207"/>
    <mergeCell ref="N207:O207"/>
    <mergeCell ref="A205:B205"/>
    <mergeCell ref="C205:D205"/>
    <mergeCell ref="E205:F205"/>
    <mergeCell ref="G205:H205"/>
    <mergeCell ref="K205:L205"/>
    <mergeCell ref="N205:O205"/>
    <mergeCell ref="P203:Q203"/>
    <mergeCell ref="A202:B202"/>
    <mergeCell ref="C202:D202"/>
    <mergeCell ref="T205:U205"/>
    <mergeCell ref="R203:S203"/>
    <mergeCell ref="T203:U203"/>
    <mergeCell ref="A204:B204"/>
    <mergeCell ref="C204:D204"/>
    <mergeCell ref="E204:F204"/>
    <mergeCell ref="G204:H204"/>
    <mergeCell ref="A203:B203"/>
    <mergeCell ref="C203:D203"/>
    <mergeCell ref="E203:F203"/>
    <mergeCell ref="G203:H203"/>
    <mergeCell ref="K203:L203"/>
    <mergeCell ref="N203:O203"/>
    <mergeCell ref="E202:F202"/>
    <mergeCell ref="G202:H202"/>
    <mergeCell ref="K202:L202"/>
    <mergeCell ref="N202:O202"/>
    <mergeCell ref="T199:U199"/>
    <mergeCell ref="P201:Q201"/>
    <mergeCell ref="R201:S201"/>
    <mergeCell ref="T201:U201"/>
    <mergeCell ref="R202:S202"/>
    <mergeCell ref="T202:U202"/>
    <mergeCell ref="A201:B201"/>
    <mergeCell ref="C201:D201"/>
    <mergeCell ref="E201:F201"/>
    <mergeCell ref="G201:H201"/>
    <mergeCell ref="K201:L201"/>
    <mergeCell ref="N201:O201"/>
    <mergeCell ref="R198:S198"/>
    <mergeCell ref="T198:U198"/>
    <mergeCell ref="A199:B199"/>
    <mergeCell ref="C199:D199"/>
    <mergeCell ref="E199:F199"/>
    <mergeCell ref="G199:H199"/>
    <mergeCell ref="K199:L199"/>
    <mergeCell ref="N199:O199"/>
    <mergeCell ref="P199:Q199"/>
    <mergeCell ref="R199:S199"/>
    <mergeCell ref="P197:Q197"/>
    <mergeCell ref="R197:S197"/>
    <mergeCell ref="T197:U197"/>
    <mergeCell ref="A198:B198"/>
    <mergeCell ref="C198:D198"/>
    <mergeCell ref="E198:F198"/>
    <mergeCell ref="G198:H198"/>
    <mergeCell ref="K198:L198"/>
    <mergeCell ref="N198:O198"/>
    <mergeCell ref="P198:Q198"/>
    <mergeCell ref="A197:B197"/>
    <mergeCell ref="C197:D197"/>
    <mergeCell ref="E197:F197"/>
    <mergeCell ref="G197:H197"/>
    <mergeCell ref="K197:L197"/>
    <mergeCell ref="N197:O197"/>
    <mergeCell ref="T195:U195"/>
    <mergeCell ref="A196:B196"/>
    <mergeCell ref="C196:D196"/>
    <mergeCell ref="E196:F196"/>
    <mergeCell ref="G196:H196"/>
    <mergeCell ref="K196:L196"/>
    <mergeCell ref="N196:O196"/>
    <mergeCell ref="P196:Q196"/>
    <mergeCell ref="R196:S196"/>
    <mergeCell ref="T196:U196"/>
    <mergeCell ref="R194:S194"/>
    <mergeCell ref="T194:U194"/>
    <mergeCell ref="A195:B195"/>
    <mergeCell ref="C195:D195"/>
    <mergeCell ref="E195:F195"/>
    <mergeCell ref="G195:H195"/>
    <mergeCell ref="K195:L195"/>
    <mergeCell ref="N195:O195"/>
    <mergeCell ref="P195:Q195"/>
    <mergeCell ref="R195:S195"/>
    <mergeCell ref="P193:Q193"/>
    <mergeCell ref="R193:S193"/>
    <mergeCell ref="T193:U193"/>
    <mergeCell ref="A194:B194"/>
    <mergeCell ref="C194:D194"/>
    <mergeCell ref="E194:F194"/>
    <mergeCell ref="G194:H194"/>
    <mergeCell ref="K194:L194"/>
    <mergeCell ref="N194:O194"/>
    <mergeCell ref="P194:Q194"/>
    <mergeCell ref="A193:B193"/>
    <mergeCell ref="C193:D193"/>
    <mergeCell ref="E193:F193"/>
    <mergeCell ref="G193:H193"/>
    <mergeCell ref="K193:L193"/>
    <mergeCell ref="N193:O193"/>
    <mergeCell ref="T191:U191"/>
    <mergeCell ref="A192:B192"/>
    <mergeCell ref="C192:D192"/>
    <mergeCell ref="E192:F192"/>
    <mergeCell ref="G192:H192"/>
    <mergeCell ref="K192:L192"/>
    <mergeCell ref="N192:O192"/>
    <mergeCell ref="P192:Q192"/>
    <mergeCell ref="R192:S192"/>
    <mergeCell ref="T192:U192"/>
    <mergeCell ref="R190:S190"/>
    <mergeCell ref="T190:U190"/>
    <mergeCell ref="A191:B191"/>
    <mergeCell ref="C191:D191"/>
    <mergeCell ref="E191:F191"/>
    <mergeCell ref="G191:H191"/>
    <mergeCell ref="K191:L191"/>
    <mergeCell ref="N191:O191"/>
    <mergeCell ref="P191:Q191"/>
    <mergeCell ref="R191:S191"/>
    <mergeCell ref="P189:Q189"/>
    <mergeCell ref="R189:S189"/>
    <mergeCell ref="T189:U189"/>
    <mergeCell ref="A190:B190"/>
    <mergeCell ref="C190:D190"/>
    <mergeCell ref="E190:F190"/>
    <mergeCell ref="G190:H190"/>
    <mergeCell ref="K190:L190"/>
    <mergeCell ref="N190:O190"/>
    <mergeCell ref="P190:Q190"/>
    <mergeCell ref="A189:B189"/>
    <mergeCell ref="C189:D189"/>
    <mergeCell ref="E189:F189"/>
    <mergeCell ref="G189:H189"/>
    <mergeCell ref="K189:L189"/>
    <mergeCell ref="N189:O189"/>
    <mergeCell ref="E187:F187"/>
    <mergeCell ref="G187:H187"/>
    <mergeCell ref="K187:L187"/>
    <mergeCell ref="N187:O187"/>
    <mergeCell ref="T187:U187"/>
    <mergeCell ref="R185:S185"/>
    <mergeCell ref="T185:U185"/>
    <mergeCell ref="P186:Q186"/>
    <mergeCell ref="R186:S186"/>
    <mergeCell ref="T186:U186"/>
    <mergeCell ref="A186:B186"/>
    <mergeCell ref="C186:D186"/>
    <mergeCell ref="E186:F186"/>
    <mergeCell ref="G186:H186"/>
    <mergeCell ref="K186:L186"/>
    <mergeCell ref="N186:O186"/>
    <mergeCell ref="P184:Q184"/>
    <mergeCell ref="R184:S184"/>
    <mergeCell ref="T184:U184"/>
    <mergeCell ref="A185:B185"/>
    <mergeCell ref="C185:D185"/>
    <mergeCell ref="E185:F185"/>
    <mergeCell ref="G185:H185"/>
    <mergeCell ref="K185:L185"/>
    <mergeCell ref="N185:O185"/>
    <mergeCell ref="P185:Q185"/>
    <mergeCell ref="A184:B184"/>
    <mergeCell ref="C184:D184"/>
    <mergeCell ref="E184:F184"/>
    <mergeCell ref="G184:H184"/>
    <mergeCell ref="K184:L184"/>
    <mergeCell ref="N184:O184"/>
    <mergeCell ref="T182:U182"/>
    <mergeCell ref="A183:B183"/>
    <mergeCell ref="C183:D183"/>
    <mergeCell ref="E183:F183"/>
    <mergeCell ref="G183:H183"/>
    <mergeCell ref="K183:L183"/>
    <mergeCell ref="N183:O183"/>
    <mergeCell ref="P183:Q183"/>
    <mergeCell ref="R183:S183"/>
    <mergeCell ref="T183:U183"/>
    <mergeCell ref="R181:S181"/>
    <mergeCell ref="T181:U181"/>
    <mergeCell ref="A182:B182"/>
    <mergeCell ref="C182:D182"/>
    <mergeCell ref="E182:F182"/>
    <mergeCell ref="G182:H182"/>
    <mergeCell ref="K182:L182"/>
    <mergeCell ref="N182:O182"/>
    <mergeCell ref="P182:Q182"/>
    <mergeCell ref="R182:S182"/>
    <mergeCell ref="P180:Q180"/>
    <mergeCell ref="R180:S180"/>
    <mergeCell ref="T180:U180"/>
    <mergeCell ref="A181:B181"/>
    <mergeCell ref="C181:D181"/>
    <mergeCell ref="E181:F181"/>
    <mergeCell ref="G181:H181"/>
    <mergeCell ref="K181:L181"/>
    <mergeCell ref="N181:O181"/>
    <mergeCell ref="P181:Q181"/>
    <mergeCell ref="A180:B180"/>
    <mergeCell ref="C180:D180"/>
    <mergeCell ref="E180:F180"/>
    <mergeCell ref="G180:H180"/>
    <mergeCell ref="K180:L180"/>
    <mergeCell ref="N180:O180"/>
    <mergeCell ref="T177:U177"/>
    <mergeCell ref="A178:B178"/>
    <mergeCell ref="C178:D178"/>
    <mergeCell ref="E178:F178"/>
    <mergeCell ref="G178:H178"/>
    <mergeCell ref="K178:L178"/>
    <mergeCell ref="N178:O178"/>
    <mergeCell ref="P178:Q178"/>
    <mergeCell ref="R178:S178"/>
    <mergeCell ref="T178:U178"/>
    <mergeCell ref="R176:S176"/>
    <mergeCell ref="T176:U176"/>
    <mergeCell ref="A177:B177"/>
    <mergeCell ref="C177:D177"/>
    <mergeCell ref="E177:F177"/>
    <mergeCell ref="G177:H177"/>
    <mergeCell ref="K177:L177"/>
    <mergeCell ref="N177:O177"/>
    <mergeCell ref="P177:Q177"/>
    <mergeCell ref="R177:S177"/>
    <mergeCell ref="R175:S175"/>
    <mergeCell ref="T175:U175"/>
    <mergeCell ref="A176:B176"/>
    <mergeCell ref="C176:D176"/>
    <mergeCell ref="E176:F176"/>
    <mergeCell ref="G176:H176"/>
    <mergeCell ref="K176:L176"/>
    <mergeCell ref="N176:O176"/>
    <mergeCell ref="P176:Q176"/>
    <mergeCell ref="A175:B175"/>
    <mergeCell ref="G175:H175"/>
    <mergeCell ref="K175:L175"/>
    <mergeCell ref="N175:O175"/>
    <mergeCell ref="T173:U173"/>
    <mergeCell ref="A174:B174"/>
    <mergeCell ref="C174:D174"/>
    <mergeCell ref="E174:F174"/>
    <mergeCell ref="G174:H174"/>
    <mergeCell ref="K174:L174"/>
    <mergeCell ref="N174:O174"/>
    <mergeCell ref="P174:Q174"/>
    <mergeCell ref="R174:S174"/>
    <mergeCell ref="T174:U174"/>
    <mergeCell ref="R172:S172"/>
    <mergeCell ref="T172:U172"/>
    <mergeCell ref="A173:B173"/>
    <mergeCell ref="C173:D173"/>
    <mergeCell ref="E173:F173"/>
    <mergeCell ref="G173:H173"/>
    <mergeCell ref="K173:L173"/>
    <mergeCell ref="N173:O173"/>
    <mergeCell ref="P173:Q173"/>
    <mergeCell ref="R173:S173"/>
    <mergeCell ref="P171:Q171"/>
    <mergeCell ref="R171:S171"/>
    <mergeCell ref="T171:U171"/>
    <mergeCell ref="P172:Q172"/>
    <mergeCell ref="A172:B172"/>
    <mergeCell ref="C172:D172"/>
    <mergeCell ref="E172:F172"/>
    <mergeCell ref="G172:H172"/>
    <mergeCell ref="K172:L172"/>
    <mergeCell ref="N172:O172"/>
    <mergeCell ref="R170:S170"/>
    <mergeCell ref="T170:U170"/>
    <mergeCell ref="A171:B171"/>
    <mergeCell ref="C171:D171"/>
    <mergeCell ref="E171:F171"/>
    <mergeCell ref="G171:H171"/>
    <mergeCell ref="K171:L171"/>
    <mergeCell ref="N171:O171"/>
    <mergeCell ref="P169:Q169"/>
    <mergeCell ref="R169:S169"/>
    <mergeCell ref="T169:U169"/>
    <mergeCell ref="A170:B170"/>
    <mergeCell ref="C170:D170"/>
    <mergeCell ref="E170:F170"/>
    <mergeCell ref="G170:H170"/>
    <mergeCell ref="K170:L170"/>
    <mergeCell ref="N170:O170"/>
    <mergeCell ref="P170:Q170"/>
    <mergeCell ref="A169:B169"/>
    <mergeCell ref="C169:D169"/>
    <mergeCell ref="E169:F169"/>
    <mergeCell ref="G169:H169"/>
    <mergeCell ref="K169:L169"/>
    <mergeCell ref="N169:O169"/>
    <mergeCell ref="T166:U166"/>
    <mergeCell ref="A168:B168"/>
    <mergeCell ref="C168:D168"/>
    <mergeCell ref="E168:F168"/>
    <mergeCell ref="G168:H168"/>
    <mergeCell ref="K168:L168"/>
    <mergeCell ref="N168:O168"/>
    <mergeCell ref="P168:Q168"/>
    <mergeCell ref="R168:S168"/>
    <mergeCell ref="T168:U168"/>
    <mergeCell ref="R165:S165"/>
    <mergeCell ref="T165:U165"/>
    <mergeCell ref="A166:B166"/>
    <mergeCell ref="C166:D166"/>
    <mergeCell ref="E166:F166"/>
    <mergeCell ref="G166:H166"/>
    <mergeCell ref="K166:L166"/>
    <mergeCell ref="N166:O166"/>
    <mergeCell ref="P166:Q166"/>
    <mergeCell ref="R166:S166"/>
    <mergeCell ref="P164:Q164"/>
    <mergeCell ref="R164:S164"/>
    <mergeCell ref="T164:U164"/>
    <mergeCell ref="A165:B165"/>
    <mergeCell ref="C165:D165"/>
    <mergeCell ref="E165:F165"/>
    <mergeCell ref="G165:H165"/>
    <mergeCell ref="K165:L165"/>
    <mergeCell ref="N165:O165"/>
    <mergeCell ref="P165:Q165"/>
    <mergeCell ref="A164:B164"/>
    <mergeCell ref="C164:D164"/>
    <mergeCell ref="E164:F164"/>
    <mergeCell ref="G164:H164"/>
    <mergeCell ref="K164:L164"/>
    <mergeCell ref="N164:O164"/>
    <mergeCell ref="T161:U161"/>
    <mergeCell ref="A162:B162"/>
    <mergeCell ref="C162:D162"/>
    <mergeCell ref="E162:F162"/>
    <mergeCell ref="G162:H162"/>
    <mergeCell ref="K162:L162"/>
    <mergeCell ref="N162:O162"/>
    <mergeCell ref="P162:Q162"/>
    <mergeCell ref="R162:S162"/>
    <mergeCell ref="T162:U162"/>
    <mergeCell ref="R160:S160"/>
    <mergeCell ref="T160:U160"/>
    <mergeCell ref="A161:B161"/>
    <mergeCell ref="C161:D161"/>
    <mergeCell ref="E161:F161"/>
    <mergeCell ref="G161:H161"/>
    <mergeCell ref="K161:L161"/>
    <mergeCell ref="N161:O161"/>
    <mergeCell ref="P161:Q161"/>
    <mergeCell ref="R161:S161"/>
    <mergeCell ref="P158:Q158"/>
    <mergeCell ref="R158:S158"/>
    <mergeCell ref="T158:U158"/>
    <mergeCell ref="A160:B160"/>
    <mergeCell ref="C160:D160"/>
    <mergeCell ref="E160:F160"/>
    <mergeCell ref="G160:H160"/>
    <mergeCell ref="K160:L160"/>
    <mergeCell ref="N160:O160"/>
    <mergeCell ref="P160:Q160"/>
    <mergeCell ref="A158:B158"/>
    <mergeCell ref="C158:D158"/>
    <mergeCell ref="E158:F158"/>
    <mergeCell ref="G158:H158"/>
    <mergeCell ref="K158:L158"/>
    <mergeCell ref="N158:O158"/>
    <mergeCell ref="T156:U156"/>
    <mergeCell ref="A157:B157"/>
    <mergeCell ref="C157:D157"/>
    <mergeCell ref="E157:F157"/>
    <mergeCell ref="G157:H157"/>
    <mergeCell ref="K157:L157"/>
    <mergeCell ref="N157:O157"/>
    <mergeCell ref="P157:Q157"/>
    <mergeCell ref="R157:S157"/>
    <mergeCell ref="T157:U157"/>
    <mergeCell ref="R155:S155"/>
    <mergeCell ref="T155:U155"/>
    <mergeCell ref="A156:B156"/>
    <mergeCell ref="C156:D156"/>
    <mergeCell ref="E156:F156"/>
    <mergeCell ref="G156:H156"/>
    <mergeCell ref="K156:L156"/>
    <mergeCell ref="N156:O156"/>
    <mergeCell ref="P156:Q156"/>
    <mergeCell ref="R156:S156"/>
    <mergeCell ref="P154:Q154"/>
    <mergeCell ref="R154:S154"/>
    <mergeCell ref="T154:U154"/>
    <mergeCell ref="A155:B155"/>
    <mergeCell ref="C155:D155"/>
    <mergeCell ref="E155:F155"/>
    <mergeCell ref="G155:H155"/>
    <mergeCell ref="K155:L155"/>
    <mergeCell ref="N155:O155"/>
    <mergeCell ref="P155:Q155"/>
    <mergeCell ref="A154:B154"/>
    <mergeCell ref="C154:D154"/>
    <mergeCell ref="E154:F154"/>
    <mergeCell ref="G154:H154"/>
    <mergeCell ref="K154:L154"/>
    <mergeCell ref="N154:O154"/>
    <mergeCell ref="T152:U152"/>
    <mergeCell ref="A153:B153"/>
    <mergeCell ref="C153:D153"/>
    <mergeCell ref="E153:F153"/>
    <mergeCell ref="G153:H153"/>
    <mergeCell ref="K153:L153"/>
    <mergeCell ref="N153:O153"/>
    <mergeCell ref="P153:Q153"/>
    <mergeCell ref="R153:S153"/>
    <mergeCell ref="T153:U153"/>
    <mergeCell ref="R151:S151"/>
    <mergeCell ref="T151:U151"/>
    <mergeCell ref="A152:B152"/>
    <mergeCell ref="C152:D152"/>
    <mergeCell ref="E152:F152"/>
    <mergeCell ref="G152:H152"/>
    <mergeCell ref="K152:L152"/>
    <mergeCell ref="N152:O152"/>
    <mergeCell ref="P152:Q152"/>
    <mergeCell ref="R152:S152"/>
    <mergeCell ref="P150:Q150"/>
    <mergeCell ref="R150:S150"/>
    <mergeCell ref="T150:U150"/>
    <mergeCell ref="A151:B151"/>
    <mergeCell ref="C151:D151"/>
    <mergeCell ref="E151:F151"/>
    <mergeCell ref="G151:H151"/>
    <mergeCell ref="K151:L151"/>
    <mergeCell ref="N151:O151"/>
    <mergeCell ref="P151:Q151"/>
    <mergeCell ref="A150:B150"/>
    <mergeCell ref="C150:D150"/>
    <mergeCell ref="E150:F150"/>
    <mergeCell ref="G150:H150"/>
    <mergeCell ref="K150:L150"/>
    <mergeCell ref="N150:O150"/>
    <mergeCell ref="T148:U148"/>
    <mergeCell ref="A149:B149"/>
    <mergeCell ref="C149:D149"/>
    <mergeCell ref="E149:F149"/>
    <mergeCell ref="G149:H149"/>
    <mergeCell ref="K149:L149"/>
    <mergeCell ref="N149:O149"/>
    <mergeCell ref="P149:Q149"/>
    <mergeCell ref="R149:S149"/>
    <mergeCell ref="T149:U149"/>
    <mergeCell ref="R147:S147"/>
    <mergeCell ref="T147:U147"/>
    <mergeCell ref="A148:B148"/>
    <mergeCell ref="C148:D148"/>
    <mergeCell ref="E148:F148"/>
    <mergeCell ref="G148:H148"/>
    <mergeCell ref="K148:L148"/>
    <mergeCell ref="N148:O148"/>
    <mergeCell ref="P148:Q148"/>
    <mergeCell ref="R148:S148"/>
    <mergeCell ref="P145:Q145"/>
    <mergeCell ref="R145:S145"/>
    <mergeCell ref="T145:U145"/>
    <mergeCell ref="A147:B147"/>
    <mergeCell ref="C147:D147"/>
    <mergeCell ref="E147:F147"/>
    <mergeCell ref="G147:H147"/>
    <mergeCell ref="K147:L147"/>
    <mergeCell ref="N147:O147"/>
    <mergeCell ref="P147:Q147"/>
    <mergeCell ref="A145:B145"/>
    <mergeCell ref="C145:D145"/>
    <mergeCell ref="E145:F145"/>
    <mergeCell ref="G145:H145"/>
    <mergeCell ref="K145:L145"/>
    <mergeCell ref="N145:O145"/>
    <mergeCell ref="A144:B144"/>
    <mergeCell ref="C144:D144"/>
    <mergeCell ref="E144:F144"/>
    <mergeCell ref="G144:H144"/>
    <mergeCell ref="K144:L144"/>
    <mergeCell ref="N144:O144"/>
    <mergeCell ref="R140:S140"/>
    <mergeCell ref="T140:U140"/>
    <mergeCell ref="A142:B142"/>
    <mergeCell ref="C142:D142"/>
    <mergeCell ref="E142:F142"/>
    <mergeCell ref="G142:H142"/>
    <mergeCell ref="K142:L142"/>
    <mergeCell ref="N142:O142"/>
    <mergeCell ref="P142:Q142"/>
    <mergeCell ref="R142:S142"/>
    <mergeCell ref="P139:Q139"/>
    <mergeCell ref="R139:S139"/>
    <mergeCell ref="T139:U139"/>
    <mergeCell ref="A140:B140"/>
    <mergeCell ref="C140:D140"/>
    <mergeCell ref="E140:F140"/>
    <mergeCell ref="G140:H140"/>
    <mergeCell ref="K140:L140"/>
    <mergeCell ref="N140:O140"/>
    <mergeCell ref="P140:Q140"/>
    <mergeCell ref="A139:B139"/>
    <mergeCell ref="C139:D139"/>
    <mergeCell ref="E139:F139"/>
    <mergeCell ref="G139:H139"/>
    <mergeCell ref="K139:L139"/>
    <mergeCell ref="N139:O139"/>
    <mergeCell ref="T136:U136"/>
    <mergeCell ref="A138:B138"/>
    <mergeCell ref="C138:D138"/>
    <mergeCell ref="E138:F138"/>
    <mergeCell ref="G138:H138"/>
    <mergeCell ref="K138:L138"/>
    <mergeCell ref="N138:O138"/>
    <mergeCell ref="P138:Q138"/>
    <mergeCell ref="R138:S138"/>
    <mergeCell ref="T138:U138"/>
    <mergeCell ref="P55:Q55"/>
    <mergeCell ref="R55:S55"/>
    <mergeCell ref="A136:B136"/>
    <mergeCell ref="C136:D136"/>
    <mergeCell ref="E136:F136"/>
    <mergeCell ref="G136:H136"/>
    <mergeCell ref="K136:L136"/>
    <mergeCell ref="N136:O136"/>
    <mergeCell ref="P136:Q136"/>
    <mergeCell ref="R136:S136"/>
    <mergeCell ref="K53:L53"/>
    <mergeCell ref="N53:O53"/>
    <mergeCell ref="P53:Q53"/>
    <mergeCell ref="R53:S53"/>
    <mergeCell ref="T53:U53"/>
    <mergeCell ref="R54:S54"/>
    <mergeCell ref="T54:U54"/>
    <mergeCell ref="A53:B53"/>
    <mergeCell ref="C53:D53"/>
    <mergeCell ref="E53:F53"/>
    <mergeCell ref="G53:H53"/>
    <mergeCell ref="A1:V3"/>
    <mergeCell ref="A4:B5"/>
    <mergeCell ref="C4:D5"/>
    <mergeCell ref="E4:J5"/>
    <mergeCell ref="K4:S5"/>
    <mergeCell ref="T4:U5"/>
    <mergeCell ref="V4:V5"/>
    <mergeCell ref="A6:V6"/>
    <mergeCell ref="A7:I8"/>
    <mergeCell ref="J7:L7"/>
    <mergeCell ref="M7:U8"/>
    <mergeCell ref="V7:V18"/>
    <mergeCell ref="J8:L8"/>
    <mergeCell ref="A9:A18"/>
    <mergeCell ref="B9:B18"/>
    <mergeCell ref="C9:C18"/>
    <mergeCell ref="M9:M18"/>
    <mergeCell ref="N9:N18"/>
    <mergeCell ref="O9:O18"/>
    <mergeCell ref="P9:P18"/>
    <mergeCell ref="E9:E18"/>
    <mergeCell ref="F9:F18"/>
    <mergeCell ref="G9:G18"/>
    <mergeCell ref="H9:H18"/>
    <mergeCell ref="I9:I18"/>
    <mergeCell ref="J9:J18"/>
    <mergeCell ref="A19:B19"/>
    <mergeCell ref="C19:D19"/>
    <mergeCell ref="E19:F19"/>
    <mergeCell ref="G19:H19"/>
    <mergeCell ref="K19:L19"/>
    <mergeCell ref="K9:K18"/>
    <mergeCell ref="L9:L18"/>
    <mergeCell ref="D9:D18"/>
    <mergeCell ref="N20:O20"/>
    <mergeCell ref="Q9:Q18"/>
    <mergeCell ref="R9:R18"/>
    <mergeCell ref="S9:S18"/>
    <mergeCell ref="T9:T18"/>
    <mergeCell ref="U9:U18"/>
    <mergeCell ref="P21:Q21"/>
    <mergeCell ref="N19:O19"/>
    <mergeCell ref="P19:Q19"/>
    <mergeCell ref="R19:S19"/>
    <mergeCell ref="T19:U19"/>
    <mergeCell ref="A20:B20"/>
    <mergeCell ref="C20:D20"/>
    <mergeCell ref="E20:F20"/>
    <mergeCell ref="G20:H20"/>
    <mergeCell ref="K20:L20"/>
    <mergeCell ref="R22:S22"/>
    <mergeCell ref="P20:Q20"/>
    <mergeCell ref="R20:S20"/>
    <mergeCell ref="T20:U20"/>
    <mergeCell ref="A21:B21"/>
    <mergeCell ref="C21:D21"/>
    <mergeCell ref="E21:F21"/>
    <mergeCell ref="G21:H21"/>
    <mergeCell ref="K21:L21"/>
    <mergeCell ref="N21:O21"/>
    <mergeCell ref="T22:U22"/>
    <mergeCell ref="R21:S21"/>
    <mergeCell ref="T21:U21"/>
    <mergeCell ref="A22:B22"/>
    <mergeCell ref="C22:D22"/>
    <mergeCell ref="E22:F22"/>
    <mergeCell ref="G22:H22"/>
    <mergeCell ref="K22:L22"/>
    <mergeCell ref="N22:O22"/>
    <mergeCell ref="P22:Q22"/>
    <mergeCell ref="A23:B23"/>
    <mergeCell ref="C23:D23"/>
    <mergeCell ref="E23:F23"/>
    <mergeCell ref="G23:H23"/>
    <mergeCell ref="K23:L23"/>
    <mergeCell ref="N23:O23"/>
    <mergeCell ref="P24:Q24"/>
    <mergeCell ref="R24:S24"/>
    <mergeCell ref="T24:U24"/>
    <mergeCell ref="P23:Q23"/>
    <mergeCell ref="R23:S23"/>
    <mergeCell ref="T23:U23"/>
    <mergeCell ref="A24:B24"/>
    <mergeCell ref="C24:D24"/>
    <mergeCell ref="E24:F24"/>
    <mergeCell ref="G24:H24"/>
    <mergeCell ref="K24:L24"/>
    <mergeCell ref="N24:O24"/>
    <mergeCell ref="P26:Q26"/>
    <mergeCell ref="A25:B25"/>
    <mergeCell ref="C25:D25"/>
    <mergeCell ref="E25:F25"/>
    <mergeCell ref="G25:H25"/>
    <mergeCell ref="K25:L25"/>
    <mergeCell ref="N25:O25"/>
    <mergeCell ref="R27:S27"/>
    <mergeCell ref="P25:Q25"/>
    <mergeCell ref="R25:S25"/>
    <mergeCell ref="T25:U25"/>
    <mergeCell ref="A26:B26"/>
    <mergeCell ref="C26:D26"/>
    <mergeCell ref="E26:F26"/>
    <mergeCell ref="G26:H26"/>
    <mergeCell ref="K26:L26"/>
    <mergeCell ref="N26:O26"/>
    <mergeCell ref="T28:U28"/>
    <mergeCell ref="R26:S26"/>
    <mergeCell ref="T26:U26"/>
    <mergeCell ref="A27:B27"/>
    <mergeCell ref="C27:D27"/>
    <mergeCell ref="E27:F27"/>
    <mergeCell ref="G27:H27"/>
    <mergeCell ref="K27:L27"/>
    <mergeCell ref="N27:O27"/>
    <mergeCell ref="P27:Q27"/>
    <mergeCell ref="P29:Q29"/>
    <mergeCell ref="T27:U27"/>
    <mergeCell ref="A28:B28"/>
    <mergeCell ref="C28:D28"/>
    <mergeCell ref="E28:F28"/>
    <mergeCell ref="G28:H28"/>
    <mergeCell ref="K28:L28"/>
    <mergeCell ref="N28:O28"/>
    <mergeCell ref="P28:Q28"/>
    <mergeCell ref="R28:S28"/>
    <mergeCell ref="T31:U31"/>
    <mergeCell ref="R29:S29"/>
    <mergeCell ref="T29:U29"/>
    <mergeCell ref="A29:B29"/>
    <mergeCell ref="C29:D29"/>
    <mergeCell ref="E29:F29"/>
    <mergeCell ref="G29:H29"/>
    <mergeCell ref="K29:L29"/>
    <mergeCell ref="A31:B31"/>
    <mergeCell ref="N29:O29"/>
    <mergeCell ref="E31:F31"/>
    <mergeCell ref="G31:H31"/>
    <mergeCell ref="K31:L31"/>
    <mergeCell ref="N31:O31"/>
    <mergeCell ref="P33:Q33"/>
    <mergeCell ref="R33:S33"/>
    <mergeCell ref="P32:Q32"/>
    <mergeCell ref="R32:S32"/>
    <mergeCell ref="R31:S31"/>
    <mergeCell ref="T32:U32"/>
    <mergeCell ref="A32:B32"/>
    <mergeCell ref="C32:D32"/>
    <mergeCell ref="E32:F32"/>
    <mergeCell ref="G32:H32"/>
    <mergeCell ref="K32:L32"/>
    <mergeCell ref="A33:B33"/>
    <mergeCell ref="C33:D33"/>
    <mergeCell ref="E33:F33"/>
    <mergeCell ref="G33:H33"/>
    <mergeCell ref="K33:L33"/>
    <mergeCell ref="N33:O33"/>
    <mergeCell ref="T33:U33"/>
    <mergeCell ref="A34:B34"/>
    <mergeCell ref="C34:D34"/>
    <mergeCell ref="E34:F34"/>
    <mergeCell ref="G34:H34"/>
    <mergeCell ref="K34:L34"/>
    <mergeCell ref="N34:O34"/>
    <mergeCell ref="P34:Q34"/>
    <mergeCell ref="R34:S34"/>
    <mergeCell ref="T34:U34"/>
    <mergeCell ref="A35:B35"/>
    <mergeCell ref="C35:D35"/>
    <mergeCell ref="E35:F35"/>
    <mergeCell ref="G35:H35"/>
    <mergeCell ref="K35:L35"/>
    <mergeCell ref="N35:O35"/>
    <mergeCell ref="P35:Q35"/>
    <mergeCell ref="R35:S35"/>
    <mergeCell ref="T35:U35"/>
    <mergeCell ref="A36:B36"/>
    <mergeCell ref="C36:D36"/>
    <mergeCell ref="E36:F36"/>
    <mergeCell ref="G36:H36"/>
    <mergeCell ref="K36:L36"/>
    <mergeCell ref="N36:O36"/>
    <mergeCell ref="P36:Q36"/>
    <mergeCell ref="R36:S36"/>
    <mergeCell ref="T36:U36"/>
    <mergeCell ref="A37:B37"/>
    <mergeCell ref="C37:D37"/>
    <mergeCell ref="E37:F37"/>
    <mergeCell ref="G37:H37"/>
    <mergeCell ref="K37:L37"/>
    <mergeCell ref="N37:O37"/>
    <mergeCell ref="P37:Q37"/>
    <mergeCell ref="R37:S37"/>
    <mergeCell ref="T37:U37"/>
    <mergeCell ref="A38:B38"/>
    <mergeCell ref="C38:D38"/>
    <mergeCell ref="E38:F38"/>
    <mergeCell ref="G38:H38"/>
    <mergeCell ref="K38:L38"/>
    <mergeCell ref="N38:O38"/>
    <mergeCell ref="P38:Q38"/>
    <mergeCell ref="R38:S38"/>
    <mergeCell ref="T38:U38"/>
    <mergeCell ref="A39:B39"/>
    <mergeCell ref="C39:D39"/>
    <mergeCell ref="E39:F39"/>
    <mergeCell ref="G39:H39"/>
    <mergeCell ref="K39:L39"/>
    <mergeCell ref="N39:O39"/>
    <mergeCell ref="P39:Q39"/>
    <mergeCell ref="R39:S39"/>
    <mergeCell ref="T39:U39"/>
    <mergeCell ref="A40:B40"/>
    <mergeCell ref="C40:D40"/>
    <mergeCell ref="E40:F40"/>
    <mergeCell ref="G40:H40"/>
    <mergeCell ref="K40:L40"/>
    <mergeCell ref="N40:O40"/>
    <mergeCell ref="P40:Q40"/>
    <mergeCell ref="R40:S40"/>
    <mergeCell ref="T40:U40"/>
    <mergeCell ref="A41:B41"/>
    <mergeCell ref="C41:D41"/>
    <mergeCell ref="E41:F41"/>
    <mergeCell ref="G41:H41"/>
    <mergeCell ref="K41:L41"/>
    <mergeCell ref="N41:O41"/>
    <mergeCell ref="P41:Q41"/>
    <mergeCell ref="R41:S41"/>
    <mergeCell ref="T41:U41"/>
    <mergeCell ref="A42:B42"/>
    <mergeCell ref="C42:D42"/>
    <mergeCell ref="E42:F42"/>
    <mergeCell ref="G42:H42"/>
    <mergeCell ref="K42:L42"/>
    <mergeCell ref="N42:O42"/>
    <mergeCell ref="P42:Q42"/>
    <mergeCell ref="R42:S42"/>
    <mergeCell ref="T42:U42"/>
    <mergeCell ref="A43:B43"/>
    <mergeCell ref="C43:D43"/>
    <mergeCell ref="E43:F43"/>
    <mergeCell ref="G43:H43"/>
    <mergeCell ref="K43:L43"/>
    <mergeCell ref="N43:O43"/>
    <mergeCell ref="P43:Q43"/>
    <mergeCell ref="R43:S43"/>
    <mergeCell ref="T43:U43"/>
    <mergeCell ref="A45:B45"/>
    <mergeCell ref="C45:D45"/>
    <mergeCell ref="E45:F45"/>
    <mergeCell ref="G45:H45"/>
    <mergeCell ref="K45:L45"/>
    <mergeCell ref="N45:O45"/>
    <mergeCell ref="P45:Q45"/>
    <mergeCell ref="R45:S45"/>
    <mergeCell ref="T45:U45"/>
    <mergeCell ref="A46:B46"/>
    <mergeCell ref="C46:D46"/>
    <mergeCell ref="E46:F46"/>
    <mergeCell ref="G46:H46"/>
    <mergeCell ref="K46:L46"/>
    <mergeCell ref="N46:O46"/>
    <mergeCell ref="P46:Q46"/>
    <mergeCell ref="R46:S46"/>
    <mergeCell ref="T46:U46"/>
    <mergeCell ref="A47:B47"/>
    <mergeCell ref="C47:D47"/>
    <mergeCell ref="E47:F47"/>
    <mergeCell ref="G47:H47"/>
    <mergeCell ref="K47:L47"/>
    <mergeCell ref="N47:O47"/>
    <mergeCell ref="P47:Q47"/>
    <mergeCell ref="R47:S47"/>
    <mergeCell ref="T47:U47"/>
    <mergeCell ref="A48:B48"/>
    <mergeCell ref="C48:D48"/>
    <mergeCell ref="E48:F48"/>
    <mergeCell ref="G48:H48"/>
    <mergeCell ref="K48:L48"/>
    <mergeCell ref="N48:O48"/>
    <mergeCell ref="P48:Q48"/>
    <mergeCell ref="R48:S48"/>
    <mergeCell ref="T48:U48"/>
    <mergeCell ref="A49:B49"/>
    <mergeCell ref="C49:D49"/>
    <mergeCell ref="E49:F49"/>
    <mergeCell ref="G49:H49"/>
    <mergeCell ref="K49:L49"/>
    <mergeCell ref="N49:O49"/>
    <mergeCell ref="P49:Q49"/>
    <mergeCell ref="R49:S49"/>
    <mergeCell ref="T49:U49"/>
    <mergeCell ref="A50:B50"/>
    <mergeCell ref="C50:D50"/>
    <mergeCell ref="E50:F50"/>
    <mergeCell ref="G50:H50"/>
    <mergeCell ref="K50:L50"/>
    <mergeCell ref="N50:O50"/>
    <mergeCell ref="P50:Q50"/>
    <mergeCell ref="R50:S50"/>
    <mergeCell ref="T50:U50"/>
    <mergeCell ref="A51:B51"/>
    <mergeCell ref="C51:D51"/>
    <mergeCell ref="E51:F51"/>
    <mergeCell ref="G51:H51"/>
    <mergeCell ref="K51:L51"/>
    <mergeCell ref="N51:O51"/>
    <mergeCell ref="P51:Q51"/>
    <mergeCell ref="R51:S51"/>
    <mergeCell ref="T51:U51"/>
    <mergeCell ref="A52:B52"/>
    <mergeCell ref="C52:D52"/>
    <mergeCell ref="E52:F52"/>
    <mergeCell ref="G52:H52"/>
    <mergeCell ref="K52:L52"/>
    <mergeCell ref="N52:O52"/>
    <mergeCell ref="P52:Q52"/>
    <mergeCell ref="R52:S52"/>
    <mergeCell ref="T52:U52"/>
    <mergeCell ref="A54:B54"/>
    <mergeCell ref="C54:D54"/>
    <mergeCell ref="E54:F54"/>
    <mergeCell ref="G54:H54"/>
    <mergeCell ref="K54:L54"/>
    <mergeCell ref="N54:O54"/>
    <mergeCell ref="P54:Q54"/>
    <mergeCell ref="A55:B55"/>
    <mergeCell ref="C55:D55"/>
    <mergeCell ref="E55:F55"/>
    <mergeCell ref="G55:H55"/>
    <mergeCell ref="K55:L55"/>
    <mergeCell ref="N55:O55"/>
    <mergeCell ref="T55:U55"/>
    <mergeCell ref="A56:B56"/>
    <mergeCell ref="C56:D56"/>
    <mergeCell ref="E56:F56"/>
    <mergeCell ref="G56:H56"/>
    <mergeCell ref="K56:L56"/>
    <mergeCell ref="N56:O56"/>
    <mergeCell ref="P56:Q56"/>
    <mergeCell ref="R56:S56"/>
    <mergeCell ref="T56:U56"/>
    <mergeCell ref="A57:B57"/>
    <mergeCell ref="C57:D57"/>
    <mergeCell ref="E57:F57"/>
    <mergeCell ref="G57:H57"/>
    <mergeCell ref="K57:L57"/>
    <mergeCell ref="N57:O57"/>
    <mergeCell ref="P57:Q57"/>
    <mergeCell ref="R57:S57"/>
    <mergeCell ref="T57:U57"/>
    <mergeCell ref="A58:B58"/>
    <mergeCell ref="C58:D58"/>
    <mergeCell ref="E58:F58"/>
    <mergeCell ref="G58:H58"/>
    <mergeCell ref="K58:L58"/>
    <mergeCell ref="N58:O58"/>
    <mergeCell ref="P58:Q58"/>
    <mergeCell ref="R58:S58"/>
    <mergeCell ref="T58:U58"/>
    <mergeCell ref="A59:B59"/>
    <mergeCell ref="C59:D59"/>
    <mergeCell ref="E59:F59"/>
    <mergeCell ref="G59:H59"/>
    <mergeCell ref="K59:L59"/>
    <mergeCell ref="N59:O59"/>
    <mergeCell ref="P59:Q59"/>
    <mergeCell ref="R59:S59"/>
    <mergeCell ref="T59:U59"/>
    <mergeCell ref="A60:B60"/>
    <mergeCell ref="C60:D60"/>
    <mergeCell ref="E60:F60"/>
    <mergeCell ref="G60:H60"/>
    <mergeCell ref="K60:L60"/>
    <mergeCell ref="N60:O60"/>
    <mergeCell ref="P60:Q60"/>
    <mergeCell ref="R60:S60"/>
    <mergeCell ref="T60:U60"/>
    <mergeCell ref="A61:B61"/>
    <mergeCell ref="C61:D61"/>
    <mergeCell ref="E61:F61"/>
    <mergeCell ref="G61:H61"/>
    <mergeCell ref="K61:L61"/>
    <mergeCell ref="N61:O61"/>
    <mergeCell ref="P61:Q61"/>
    <mergeCell ref="R61:S61"/>
    <mergeCell ref="T61:U61"/>
    <mergeCell ref="A62:B62"/>
    <mergeCell ref="C62:D62"/>
    <mergeCell ref="E62:F62"/>
    <mergeCell ref="G62:H62"/>
    <mergeCell ref="K62:L62"/>
    <mergeCell ref="N62:O62"/>
    <mergeCell ref="P62:Q62"/>
    <mergeCell ref="R62:S62"/>
    <mergeCell ref="T62:U62"/>
    <mergeCell ref="A63:B63"/>
    <mergeCell ref="C63:D63"/>
    <mergeCell ref="E63:F63"/>
    <mergeCell ref="G63:H63"/>
    <mergeCell ref="K63:L63"/>
    <mergeCell ref="N63:O63"/>
    <mergeCell ref="P63:Q63"/>
    <mergeCell ref="R63:S63"/>
    <mergeCell ref="T63:U63"/>
    <mergeCell ref="A65:B65"/>
    <mergeCell ref="C65:D65"/>
    <mergeCell ref="E65:F65"/>
    <mergeCell ref="G65:H65"/>
    <mergeCell ref="K65:L65"/>
    <mergeCell ref="N65:O65"/>
    <mergeCell ref="P65:Q65"/>
    <mergeCell ref="R65:S65"/>
    <mergeCell ref="T65:U65"/>
    <mergeCell ref="R69:S69"/>
    <mergeCell ref="A66:B66"/>
    <mergeCell ref="C66:D66"/>
    <mergeCell ref="E66:F66"/>
    <mergeCell ref="G66:H66"/>
    <mergeCell ref="K66:L66"/>
    <mergeCell ref="N66:O66"/>
    <mergeCell ref="P66:Q66"/>
    <mergeCell ref="K67:L67"/>
    <mergeCell ref="N67:O67"/>
    <mergeCell ref="T69:U69"/>
    <mergeCell ref="R66:S66"/>
    <mergeCell ref="T66:U66"/>
    <mergeCell ref="A69:B69"/>
    <mergeCell ref="C69:D69"/>
    <mergeCell ref="E69:F69"/>
    <mergeCell ref="G69:H69"/>
    <mergeCell ref="K69:L69"/>
    <mergeCell ref="N69:O69"/>
    <mergeCell ref="P69:Q69"/>
    <mergeCell ref="A70:B70"/>
    <mergeCell ref="C70:D70"/>
    <mergeCell ref="E70:F70"/>
    <mergeCell ref="G70:H70"/>
    <mergeCell ref="K70:L70"/>
    <mergeCell ref="N70:O70"/>
    <mergeCell ref="P70:Q70"/>
    <mergeCell ref="R70:S70"/>
    <mergeCell ref="T70:U70"/>
    <mergeCell ref="A72:B72"/>
    <mergeCell ref="C72:D72"/>
    <mergeCell ref="E72:F72"/>
    <mergeCell ref="G72:H72"/>
    <mergeCell ref="K72:L72"/>
    <mergeCell ref="N72:O72"/>
    <mergeCell ref="P72:Q72"/>
    <mergeCell ref="R72:S72"/>
    <mergeCell ref="T72:U72"/>
    <mergeCell ref="A73:B73"/>
    <mergeCell ref="C73:D73"/>
    <mergeCell ref="E73:F73"/>
    <mergeCell ref="G73:H73"/>
    <mergeCell ref="K73:L73"/>
    <mergeCell ref="N73:O73"/>
    <mergeCell ref="P73:Q73"/>
    <mergeCell ref="R73:S73"/>
    <mergeCell ref="T73:U73"/>
    <mergeCell ref="A75:B75"/>
    <mergeCell ref="C75:D75"/>
    <mergeCell ref="E75:F75"/>
    <mergeCell ref="G75:H75"/>
    <mergeCell ref="K75:L75"/>
    <mergeCell ref="N75:O75"/>
    <mergeCell ref="P75:Q75"/>
    <mergeCell ref="R75:S75"/>
    <mergeCell ref="T75:U75"/>
    <mergeCell ref="A76:B76"/>
    <mergeCell ref="C76:D76"/>
    <mergeCell ref="E76:F76"/>
    <mergeCell ref="G76:H76"/>
    <mergeCell ref="K76:L76"/>
    <mergeCell ref="N76:O76"/>
    <mergeCell ref="P76:Q76"/>
    <mergeCell ref="R76:S76"/>
    <mergeCell ref="T76:U76"/>
    <mergeCell ref="A77:B77"/>
    <mergeCell ref="C77:D77"/>
    <mergeCell ref="E77:F77"/>
    <mergeCell ref="G77:H77"/>
    <mergeCell ref="K77:L77"/>
    <mergeCell ref="N77:O77"/>
    <mergeCell ref="P77:Q77"/>
    <mergeCell ref="R77:S77"/>
    <mergeCell ref="T77:U77"/>
    <mergeCell ref="A79:B79"/>
    <mergeCell ref="C79:D79"/>
    <mergeCell ref="E79:F79"/>
    <mergeCell ref="G79:H79"/>
    <mergeCell ref="K79:L79"/>
    <mergeCell ref="N79:O79"/>
    <mergeCell ref="P79:Q79"/>
    <mergeCell ref="R79:S79"/>
    <mergeCell ref="T79:U79"/>
    <mergeCell ref="A80:B80"/>
    <mergeCell ref="C80:D80"/>
    <mergeCell ref="E80:F80"/>
    <mergeCell ref="G80:H80"/>
    <mergeCell ref="K80:L80"/>
    <mergeCell ref="N80:O80"/>
    <mergeCell ref="P80:Q80"/>
    <mergeCell ref="R80:S80"/>
    <mergeCell ref="T80:U80"/>
    <mergeCell ref="G81:H81"/>
    <mergeCell ref="K81:L81"/>
    <mergeCell ref="N81:O81"/>
    <mergeCell ref="P81:Q81"/>
    <mergeCell ref="R81:S81"/>
    <mergeCell ref="T81:U81"/>
    <mergeCell ref="A82:B82"/>
    <mergeCell ref="C82:D82"/>
    <mergeCell ref="E82:F82"/>
    <mergeCell ref="G82:H82"/>
    <mergeCell ref="K82:L82"/>
    <mergeCell ref="N82:O82"/>
    <mergeCell ref="P82:Q82"/>
    <mergeCell ref="R82:S82"/>
    <mergeCell ref="T82:U82"/>
    <mergeCell ref="A83:B83"/>
    <mergeCell ref="C83:D83"/>
    <mergeCell ref="E83:F83"/>
    <mergeCell ref="G83:H83"/>
    <mergeCell ref="K83:L83"/>
    <mergeCell ref="N83:O83"/>
    <mergeCell ref="P83:Q83"/>
    <mergeCell ref="R83:S83"/>
    <mergeCell ref="T83:U83"/>
    <mergeCell ref="A84:B84"/>
    <mergeCell ref="C84:D84"/>
    <mergeCell ref="E84:F84"/>
    <mergeCell ref="G84:H84"/>
    <mergeCell ref="K84:L84"/>
    <mergeCell ref="N84:O84"/>
    <mergeCell ref="P84:Q84"/>
    <mergeCell ref="R84:S84"/>
    <mergeCell ref="T84:U84"/>
    <mergeCell ref="A85:B85"/>
    <mergeCell ref="C85:D85"/>
    <mergeCell ref="E85:F85"/>
    <mergeCell ref="G85:H85"/>
    <mergeCell ref="K85:L85"/>
    <mergeCell ref="N85:O85"/>
    <mergeCell ref="P85:Q85"/>
    <mergeCell ref="R85:S85"/>
    <mergeCell ref="T85:U85"/>
    <mergeCell ref="A86:B86"/>
    <mergeCell ref="C86:D86"/>
    <mergeCell ref="E86:F86"/>
    <mergeCell ref="G86:H86"/>
    <mergeCell ref="K86:L86"/>
    <mergeCell ref="N86:O86"/>
    <mergeCell ref="P86:Q86"/>
    <mergeCell ref="R86:S86"/>
    <mergeCell ref="T86:U86"/>
    <mergeCell ref="A87:B87"/>
    <mergeCell ref="C87:D87"/>
    <mergeCell ref="E87:F87"/>
    <mergeCell ref="G87:H87"/>
    <mergeCell ref="K87:L87"/>
    <mergeCell ref="N87:O87"/>
    <mergeCell ref="P87:Q87"/>
    <mergeCell ref="R87:S87"/>
    <mergeCell ref="T87:U87"/>
    <mergeCell ref="A88:B88"/>
    <mergeCell ref="C88:D88"/>
    <mergeCell ref="E88:F88"/>
    <mergeCell ref="G88:H88"/>
    <mergeCell ref="K88:L88"/>
    <mergeCell ref="N88:O88"/>
    <mergeCell ref="P88:Q88"/>
    <mergeCell ref="R88:S88"/>
    <mergeCell ref="T88:U88"/>
    <mergeCell ref="A89:B89"/>
    <mergeCell ref="C89:D89"/>
    <mergeCell ref="E89:F89"/>
    <mergeCell ref="G89:H89"/>
    <mergeCell ref="K89:L89"/>
    <mergeCell ref="N89:O89"/>
    <mergeCell ref="P89:Q89"/>
    <mergeCell ref="R89:S89"/>
    <mergeCell ref="T89:U89"/>
    <mergeCell ref="A90:B90"/>
    <mergeCell ref="C90:D90"/>
    <mergeCell ref="E90:F90"/>
    <mergeCell ref="G90:H90"/>
    <mergeCell ref="K90:L90"/>
    <mergeCell ref="N90:O90"/>
    <mergeCell ref="P90:Q90"/>
    <mergeCell ref="R90:S90"/>
    <mergeCell ref="T90:U90"/>
    <mergeCell ref="A91:B91"/>
    <mergeCell ref="C91:D91"/>
    <mergeCell ref="E91:F91"/>
    <mergeCell ref="G91:H91"/>
    <mergeCell ref="K91:L91"/>
    <mergeCell ref="N91:O91"/>
    <mergeCell ref="P91:Q91"/>
    <mergeCell ref="R91:S91"/>
    <mergeCell ref="T91:U91"/>
    <mergeCell ref="A92:B92"/>
    <mergeCell ref="C92:D92"/>
    <mergeCell ref="E92:F92"/>
    <mergeCell ref="G92:H92"/>
    <mergeCell ref="K92:L92"/>
    <mergeCell ref="N92:O92"/>
    <mergeCell ref="P92:Q92"/>
    <mergeCell ref="R92:S92"/>
    <mergeCell ref="T92:U92"/>
    <mergeCell ref="A93:B93"/>
    <mergeCell ref="C93:D93"/>
    <mergeCell ref="E93:F93"/>
    <mergeCell ref="G93:H93"/>
    <mergeCell ref="K93:L93"/>
    <mergeCell ref="N93:O93"/>
    <mergeCell ref="P93:Q93"/>
    <mergeCell ref="R93:S93"/>
    <mergeCell ref="T93:U93"/>
    <mergeCell ref="A94:B94"/>
    <mergeCell ref="C94:D94"/>
    <mergeCell ref="E94:F94"/>
    <mergeCell ref="G94:H94"/>
    <mergeCell ref="K94:L94"/>
    <mergeCell ref="N94:O94"/>
    <mergeCell ref="P94:Q94"/>
    <mergeCell ref="R94:S94"/>
    <mergeCell ref="T94:U94"/>
    <mergeCell ref="A95:B95"/>
    <mergeCell ref="C95:D95"/>
    <mergeCell ref="E95:F95"/>
    <mergeCell ref="G95:H95"/>
    <mergeCell ref="K95:L95"/>
    <mergeCell ref="N95:O95"/>
    <mergeCell ref="P95:Q95"/>
    <mergeCell ref="A96:B96"/>
    <mergeCell ref="C96:D96"/>
    <mergeCell ref="E96:F96"/>
    <mergeCell ref="G96:H96"/>
    <mergeCell ref="K96:L96"/>
    <mergeCell ref="N96:O96"/>
    <mergeCell ref="E97:F97"/>
    <mergeCell ref="G97:H97"/>
    <mergeCell ref="K97:L97"/>
    <mergeCell ref="N97:O97"/>
    <mergeCell ref="T95:U95"/>
    <mergeCell ref="P96:Q96"/>
    <mergeCell ref="R96:S96"/>
    <mergeCell ref="T96:U96"/>
    <mergeCell ref="R97:S97"/>
    <mergeCell ref="R95:S95"/>
    <mergeCell ref="T97:U97"/>
    <mergeCell ref="P98:Q98"/>
    <mergeCell ref="A98:B98"/>
    <mergeCell ref="C98:D98"/>
    <mergeCell ref="E98:F98"/>
    <mergeCell ref="G98:H98"/>
    <mergeCell ref="K98:L98"/>
    <mergeCell ref="N98:O98"/>
    <mergeCell ref="A97:B97"/>
    <mergeCell ref="C97:D97"/>
    <mergeCell ref="R100:S100"/>
    <mergeCell ref="T100:U100"/>
    <mergeCell ref="N100:O100"/>
    <mergeCell ref="R98:S98"/>
    <mergeCell ref="T98:U98"/>
    <mergeCell ref="A99:B99"/>
    <mergeCell ref="C99:D99"/>
    <mergeCell ref="E99:F99"/>
    <mergeCell ref="G99:H99"/>
    <mergeCell ref="K99:L99"/>
    <mergeCell ref="A100:B100"/>
    <mergeCell ref="C100:D100"/>
    <mergeCell ref="E100:F100"/>
    <mergeCell ref="G100:H100"/>
    <mergeCell ref="K100:L100"/>
    <mergeCell ref="P100:Q100"/>
    <mergeCell ref="A101:B101"/>
    <mergeCell ref="C101:D101"/>
    <mergeCell ref="E101:F101"/>
    <mergeCell ref="G101:H101"/>
    <mergeCell ref="K101:L101"/>
    <mergeCell ref="N101:O101"/>
    <mergeCell ref="P101:Q101"/>
    <mergeCell ref="R101:S101"/>
    <mergeCell ref="T101:U101"/>
    <mergeCell ref="A102:B102"/>
    <mergeCell ref="C102:D102"/>
    <mergeCell ref="E102:F102"/>
    <mergeCell ref="G102:H102"/>
    <mergeCell ref="K102:L102"/>
    <mergeCell ref="N102:O102"/>
    <mergeCell ref="P102:Q102"/>
    <mergeCell ref="R102:S102"/>
    <mergeCell ref="E103:F103"/>
    <mergeCell ref="G103:H103"/>
    <mergeCell ref="K103:L103"/>
    <mergeCell ref="N103:O103"/>
    <mergeCell ref="T102:U102"/>
    <mergeCell ref="P103:Q103"/>
    <mergeCell ref="R103:S103"/>
    <mergeCell ref="T103:U103"/>
    <mergeCell ref="A104:B104"/>
    <mergeCell ref="C104:D104"/>
    <mergeCell ref="E104:F104"/>
    <mergeCell ref="G104:H104"/>
    <mergeCell ref="K104:L104"/>
    <mergeCell ref="N104:O104"/>
    <mergeCell ref="P104:Q104"/>
    <mergeCell ref="R104:S104"/>
    <mergeCell ref="T104:U104"/>
    <mergeCell ref="K105:L105"/>
    <mergeCell ref="N105:O105"/>
    <mergeCell ref="P105:Q105"/>
    <mergeCell ref="R105:S105"/>
    <mergeCell ref="T105:U105"/>
    <mergeCell ref="A106:B106"/>
    <mergeCell ref="C106:D106"/>
    <mergeCell ref="E106:F106"/>
    <mergeCell ref="G106:H106"/>
    <mergeCell ref="K106:L106"/>
    <mergeCell ref="N106:O106"/>
    <mergeCell ref="P106:Q106"/>
    <mergeCell ref="R106:S106"/>
    <mergeCell ref="T106:U106"/>
    <mergeCell ref="A107:B107"/>
    <mergeCell ref="C107:D107"/>
    <mergeCell ref="E107:F107"/>
    <mergeCell ref="G107:H107"/>
    <mergeCell ref="K107:L107"/>
    <mergeCell ref="N107:O107"/>
    <mergeCell ref="P107:Q107"/>
    <mergeCell ref="R107:S107"/>
    <mergeCell ref="T107:U107"/>
    <mergeCell ref="A108:B108"/>
    <mergeCell ref="C108:D108"/>
    <mergeCell ref="E108:F108"/>
    <mergeCell ref="G108:H108"/>
    <mergeCell ref="K108:L108"/>
    <mergeCell ref="N108:O108"/>
    <mergeCell ref="P108:Q108"/>
    <mergeCell ref="R108:S108"/>
    <mergeCell ref="T108:U108"/>
    <mergeCell ref="A109:B109"/>
    <mergeCell ref="C109:D109"/>
    <mergeCell ref="E109:F109"/>
    <mergeCell ref="G109:H109"/>
    <mergeCell ref="K109:L109"/>
    <mergeCell ref="N109:O109"/>
    <mergeCell ref="P109:Q109"/>
    <mergeCell ref="R109:S109"/>
    <mergeCell ref="T109:U109"/>
    <mergeCell ref="A110:B110"/>
    <mergeCell ref="C110:D110"/>
    <mergeCell ref="E110:F110"/>
    <mergeCell ref="G110:H110"/>
    <mergeCell ref="K110:L110"/>
    <mergeCell ref="N110:O110"/>
    <mergeCell ref="P110:Q110"/>
    <mergeCell ref="R110:S110"/>
    <mergeCell ref="T110:U110"/>
    <mergeCell ref="A111:B111"/>
    <mergeCell ref="C111:D111"/>
    <mergeCell ref="E111:F111"/>
    <mergeCell ref="G111:H111"/>
    <mergeCell ref="K111:L111"/>
    <mergeCell ref="N111:O111"/>
    <mergeCell ref="P111:Q111"/>
    <mergeCell ref="R111:S111"/>
    <mergeCell ref="T111:U111"/>
    <mergeCell ref="A112:B112"/>
    <mergeCell ref="C112:D112"/>
    <mergeCell ref="E112:F112"/>
    <mergeCell ref="G112:H112"/>
    <mergeCell ref="K112:L112"/>
    <mergeCell ref="N112:O112"/>
    <mergeCell ref="P112:Q112"/>
    <mergeCell ref="R112:S112"/>
    <mergeCell ref="T112:U112"/>
    <mergeCell ref="A113:B113"/>
    <mergeCell ref="C113:D113"/>
    <mergeCell ref="E113:F113"/>
    <mergeCell ref="G113:H113"/>
    <mergeCell ref="K113:L113"/>
    <mergeCell ref="N113:O113"/>
    <mergeCell ref="P113:Q113"/>
    <mergeCell ref="R113:S113"/>
    <mergeCell ref="T113:U113"/>
    <mergeCell ref="A114:B114"/>
    <mergeCell ref="C114:D114"/>
    <mergeCell ref="E114:F114"/>
    <mergeCell ref="G114:H114"/>
    <mergeCell ref="K114:L114"/>
    <mergeCell ref="N114:O114"/>
    <mergeCell ref="P114:Q114"/>
    <mergeCell ref="R114:S114"/>
    <mergeCell ref="T114:U114"/>
    <mergeCell ref="A115:B115"/>
    <mergeCell ref="C115:D115"/>
    <mergeCell ref="E115:F115"/>
    <mergeCell ref="G115:H115"/>
    <mergeCell ref="K115:L115"/>
    <mergeCell ref="N115:O115"/>
    <mergeCell ref="P115:Q115"/>
    <mergeCell ref="R115:S115"/>
    <mergeCell ref="T115:U115"/>
    <mergeCell ref="A116:B116"/>
    <mergeCell ref="C116:D116"/>
    <mergeCell ref="E116:F116"/>
    <mergeCell ref="G116:H116"/>
    <mergeCell ref="K116:L116"/>
    <mergeCell ref="N116:O116"/>
    <mergeCell ref="P116:Q116"/>
    <mergeCell ref="R116:S116"/>
    <mergeCell ref="T116:U116"/>
    <mergeCell ref="A117:B117"/>
    <mergeCell ref="C117:D117"/>
    <mergeCell ref="E117:F117"/>
    <mergeCell ref="G117:H117"/>
    <mergeCell ref="K117:L117"/>
    <mergeCell ref="N117:O117"/>
    <mergeCell ref="P117:Q117"/>
    <mergeCell ref="R117:S117"/>
    <mergeCell ref="T117:U117"/>
    <mergeCell ref="A118:B118"/>
    <mergeCell ref="C118:D118"/>
    <mergeCell ref="E118:F118"/>
    <mergeCell ref="G118:H118"/>
    <mergeCell ref="K118:L118"/>
    <mergeCell ref="N118:O118"/>
    <mergeCell ref="P118:Q118"/>
    <mergeCell ref="R118:S118"/>
    <mergeCell ref="T118:U118"/>
    <mergeCell ref="A119:B119"/>
    <mergeCell ref="C119:D119"/>
    <mergeCell ref="E119:F119"/>
    <mergeCell ref="G119:H119"/>
    <mergeCell ref="K119:L119"/>
    <mergeCell ref="N119:O119"/>
    <mergeCell ref="P119:Q119"/>
    <mergeCell ref="R119:S119"/>
    <mergeCell ref="T119:U119"/>
    <mergeCell ref="A120:B120"/>
    <mergeCell ref="C120:D120"/>
    <mergeCell ref="E120:F120"/>
    <mergeCell ref="G120:H120"/>
    <mergeCell ref="K120:L120"/>
    <mergeCell ref="N120:O120"/>
    <mergeCell ref="P120:Q120"/>
    <mergeCell ref="R120:S120"/>
    <mergeCell ref="T120:U120"/>
    <mergeCell ref="A121:B121"/>
    <mergeCell ref="C121:D121"/>
    <mergeCell ref="E121:F121"/>
    <mergeCell ref="G121:H121"/>
    <mergeCell ref="K121:L121"/>
    <mergeCell ref="N121:O121"/>
    <mergeCell ref="P121:Q121"/>
    <mergeCell ref="R121:S121"/>
    <mergeCell ref="T121:U121"/>
    <mergeCell ref="A122:B122"/>
    <mergeCell ref="C122:D122"/>
    <mergeCell ref="E122:F122"/>
    <mergeCell ref="G122:H122"/>
    <mergeCell ref="K122:L122"/>
    <mergeCell ref="N122:O122"/>
    <mergeCell ref="P122:Q122"/>
    <mergeCell ref="R122:S122"/>
    <mergeCell ref="T122:U122"/>
    <mergeCell ref="A123:B123"/>
    <mergeCell ref="C123:D123"/>
    <mergeCell ref="E123:F123"/>
    <mergeCell ref="G123:H123"/>
    <mergeCell ref="K123:L123"/>
    <mergeCell ref="N123:O123"/>
    <mergeCell ref="P123:Q123"/>
    <mergeCell ref="R123:S123"/>
    <mergeCell ref="T123:U123"/>
    <mergeCell ref="A124:B124"/>
    <mergeCell ref="C124:D124"/>
    <mergeCell ref="E124:F124"/>
    <mergeCell ref="G124:H124"/>
    <mergeCell ref="K124:L124"/>
    <mergeCell ref="N124:O124"/>
    <mergeCell ref="P124:Q124"/>
    <mergeCell ref="R124:S124"/>
    <mergeCell ref="T124:U124"/>
    <mergeCell ref="A125:B125"/>
    <mergeCell ref="C125:D125"/>
    <mergeCell ref="E125:F125"/>
    <mergeCell ref="G125:H125"/>
    <mergeCell ref="K125:L125"/>
    <mergeCell ref="N125:O125"/>
    <mergeCell ref="P125:Q125"/>
    <mergeCell ref="R125:S125"/>
    <mergeCell ref="T125:U125"/>
    <mergeCell ref="A126:B126"/>
    <mergeCell ref="C126:D126"/>
    <mergeCell ref="E126:F126"/>
    <mergeCell ref="G126:H126"/>
    <mergeCell ref="K126:L126"/>
    <mergeCell ref="N126:O126"/>
    <mergeCell ref="P126:Q126"/>
    <mergeCell ref="R126:S126"/>
    <mergeCell ref="T126:U126"/>
    <mergeCell ref="A127:B127"/>
    <mergeCell ref="C127:D127"/>
    <mergeCell ref="E127:F127"/>
    <mergeCell ref="G127:H127"/>
    <mergeCell ref="K127:L127"/>
    <mergeCell ref="N127:O127"/>
    <mergeCell ref="P127:Q127"/>
    <mergeCell ref="R127:S127"/>
    <mergeCell ref="T127:U127"/>
    <mergeCell ref="A128:B128"/>
    <mergeCell ref="C128:D128"/>
    <mergeCell ref="E128:F128"/>
    <mergeCell ref="G128:H128"/>
    <mergeCell ref="K128:L128"/>
    <mergeCell ref="N128:O128"/>
    <mergeCell ref="P128:Q128"/>
    <mergeCell ref="R128:S128"/>
    <mergeCell ref="T128:U128"/>
    <mergeCell ref="A129:B129"/>
    <mergeCell ref="C129:D129"/>
    <mergeCell ref="E129:F129"/>
    <mergeCell ref="G129:H129"/>
    <mergeCell ref="K129:L129"/>
    <mergeCell ref="N129:O129"/>
    <mergeCell ref="P129:Q129"/>
    <mergeCell ref="R129:S129"/>
    <mergeCell ref="T129:U129"/>
    <mergeCell ref="A130:B130"/>
    <mergeCell ref="C130:D130"/>
    <mergeCell ref="E130:F130"/>
    <mergeCell ref="G130:H130"/>
    <mergeCell ref="K130:L130"/>
    <mergeCell ref="N130:O130"/>
    <mergeCell ref="P130:Q130"/>
    <mergeCell ref="R130:S130"/>
    <mergeCell ref="T130:U130"/>
    <mergeCell ref="A131:B131"/>
    <mergeCell ref="C131:D131"/>
    <mergeCell ref="E131:F131"/>
    <mergeCell ref="G131:H131"/>
    <mergeCell ref="K131:L131"/>
    <mergeCell ref="N131:O131"/>
    <mergeCell ref="P131:Q131"/>
    <mergeCell ref="R131:S131"/>
    <mergeCell ref="T131:U131"/>
    <mergeCell ref="A132:B132"/>
    <mergeCell ref="C132:D132"/>
    <mergeCell ref="E132:F132"/>
    <mergeCell ref="G132:H132"/>
    <mergeCell ref="K132:L132"/>
    <mergeCell ref="N132:O132"/>
    <mergeCell ref="P132:Q132"/>
    <mergeCell ref="R132:S132"/>
    <mergeCell ref="A134:B134"/>
    <mergeCell ref="C134:D134"/>
    <mergeCell ref="E134:F134"/>
    <mergeCell ref="G134:H134"/>
    <mergeCell ref="K134:L134"/>
    <mergeCell ref="N134:O134"/>
    <mergeCell ref="C135:D135"/>
    <mergeCell ref="E135:F135"/>
    <mergeCell ref="G135:H135"/>
    <mergeCell ref="K135:L135"/>
    <mergeCell ref="N135:O135"/>
    <mergeCell ref="T132:U132"/>
    <mergeCell ref="P134:Q134"/>
    <mergeCell ref="R134:S134"/>
    <mergeCell ref="T134:U134"/>
    <mergeCell ref="R133:S133"/>
    <mergeCell ref="A103:B103"/>
    <mergeCell ref="C103:D103"/>
    <mergeCell ref="P135:Q135"/>
    <mergeCell ref="R135:S135"/>
    <mergeCell ref="T135:U135"/>
    <mergeCell ref="A105:B105"/>
    <mergeCell ref="C105:D105"/>
    <mergeCell ref="E105:F105"/>
    <mergeCell ref="G105:H105"/>
    <mergeCell ref="A135:B135"/>
    <mergeCell ref="A200:B200"/>
    <mergeCell ref="C200:D200"/>
    <mergeCell ref="E200:F200"/>
    <mergeCell ref="G200:H200"/>
    <mergeCell ref="K200:L200"/>
    <mergeCell ref="N200:O200"/>
    <mergeCell ref="P141:Q141"/>
    <mergeCell ref="R141:S141"/>
    <mergeCell ref="T141:U141"/>
    <mergeCell ref="P200:Q200"/>
    <mergeCell ref="R200:S200"/>
    <mergeCell ref="T200:U200"/>
    <mergeCell ref="T142:U142"/>
    <mergeCell ref="P144:Q144"/>
    <mergeCell ref="R144:S144"/>
    <mergeCell ref="T144:U144"/>
    <mergeCell ref="K143:L143"/>
    <mergeCell ref="N143:O143"/>
    <mergeCell ref="P143:Q143"/>
    <mergeCell ref="R143:S143"/>
    <mergeCell ref="T143:U143"/>
    <mergeCell ref="P67:Q67"/>
    <mergeCell ref="R67:S67"/>
    <mergeCell ref="T67:U67"/>
    <mergeCell ref="K141:L141"/>
    <mergeCell ref="N141:O141"/>
    <mergeCell ref="A67:B67"/>
    <mergeCell ref="C67:D67"/>
    <mergeCell ref="E67:F67"/>
    <mergeCell ref="G67:H67"/>
    <mergeCell ref="A68:B68"/>
    <mergeCell ref="C68:D68"/>
    <mergeCell ref="E68:F68"/>
    <mergeCell ref="G68:H68"/>
    <mergeCell ref="K68:L68"/>
    <mergeCell ref="N68:O68"/>
    <mergeCell ref="P68:Q68"/>
    <mergeCell ref="R68:S68"/>
    <mergeCell ref="T68:U68"/>
    <mergeCell ref="T99:U99"/>
    <mergeCell ref="N99:O99"/>
    <mergeCell ref="P99:Q99"/>
    <mergeCell ref="R99:S99"/>
    <mergeCell ref="P97:Q97"/>
    <mergeCell ref="A141:B141"/>
    <mergeCell ref="C141:D141"/>
    <mergeCell ref="E141:F141"/>
    <mergeCell ref="G141:H141"/>
    <mergeCell ref="A143:B143"/>
    <mergeCell ref="C143:D143"/>
    <mergeCell ref="E143:F143"/>
    <mergeCell ref="G143:H143"/>
  </mergeCells>
  <printOptions/>
  <pageMargins left="0.75" right="0.75" top="1" bottom="1" header="0.5" footer="0.5"/>
  <pageSetup horizontalDpi="600" verticalDpi="600" orientation="landscape" paperSize="17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M154"/>
  <sheetViews>
    <sheetView zoomScale="80" zoomScaleNormal="80" zoomScalePageLayoutView="0" workbookViewId="0" topLeftCell="A1">
      <pane ySplit="18" topLeftCell="A106" activePane="bottomLeft" state="frozen"/>
      <selection pane="topLeft" activeCell="G122" sqref="G122:H122"/>
      <selection pane="bottomLeft" activeCell="A128" sqref="A128:IV128"/>
    </sheetView>
  </sheetViews>
  <sheetFormatPr defaultColWidth="9.140625" defaultRowHeight="12.75"/>
  <cols>
    <col min="1" max="2" width="5.28125" style="0" customWidth="1"/>
    <col min="3" max="4" width="4.28125" style="0" customWidth="1"/>
    <col min="5" max="6" width="5.28125" style="0" customWidth="1"/>
    <col min="7" max="8" width="4.28125" style="0" customWidth="1"/>
    <col min="9" max="9" width="8.7109375" style="0" customWidth="1"/>
    <col min="10" max="10" width="13.7109375" style="0" customWidth="1"/>
    <col min="11" max="12" width="4.28125" style="0" customWidth="1"/>
    <col min="13" max="13" width="8.7109375" style="0" customWidth="1"/>
    <col min="14" max="15" width="4.28125" style="0" customWidth="1"/>
    <col min="16" max="17" width="5.28125" style="0" customWidth="1"/>
    <col min="18" max="19" width="4.28125" style="0" customWidth="1"/>
    <col min="20" max="21" width="5.28125" style="0" customWidth="1"/>
    <col min="22" max="22" width="11.7109375" style="0" customWidth="1"/>
    <col min="26" max="26" width="14.8515625" style="0" customWidth="1"/>
    <col min="30" max="30" width="16.421875" style="46" customWidth="1"/>
    <col min="34" max="34" width="5.7109375" style="0" customWidth="1"/>
    <col min="35" max="35" width="8.57421875" style="0" customWidth="1"/>
  </cols>
  <sheetData>
    <row r="1" spans="1:22" ht="12.75" customHeight="1">
      <c r="A1" s="254" t="s">
        <v>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305"/>
    </row>
    <row r="2" spans="1:22" ht="12.75" customHeight="1">
      <c r="A2" s="257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306"/>
    </row>
    <row r="3" spans="1:29" ht="12.75" customHeight="1" thickBot="1">
      <c r="A3" s="257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306"/>
      <c r="Z3" s="19"/>
      <c r="AA3" s="14"/>
      <c r="AB3" s="15" t="s">
        <v>17</v>
      </c>
      <c r="AC3" s="16"/>
    </row>
    <row r="4" spans="1:29" ht="12.75" customHeight="1">
      <c r="A4" s="307"/>
      <c r="B4" s="308"/>
      <c r="C4" s="310"/>
      <c r="D4" s="311"/>
      <c r="E4" s="312"/>
      <c r="F4" s="313"/>
      <c r="G4" s="313"/>
      <c r="H4" s="313"/>
      <c r="I4" s="313"/>
      <c r="J4" s="313"/>
      <c r="K4" s="312"/>
      <c r="L4" s="313"/>
      <c r="M4" s="313"/>
      <c r="N4" s="313"/>
      <c r="O4" s="313"/>
      <c r="P4" s="313"/>
      <c r="Q4" s="313"/>
      <c r="R4" s="313"/>
      <c r="S4" s="313"/>
      <c r="T4" s="315"/>
      <c r="U4" s="262"/>
      <c r="V4" s="316"/>
      <c r="Z4" s="13"/>
      <c r="AA4" s="17"/>
      <c r="AB4" s="15"/>
      <c r="AC4" s="15"/>
    </row>
    <row r="5" spans="1:29" ht="12.75" customHeight="1" thickBot="1">
      <c r="A5" s="309"/>
      <c r="B5" s="308"/>
      <c r="C5" s="310"/>
      <c r="D5" s="311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5"/>
      <c r="U5" s="262"/>
      <c r="V5" s="316"/>
      <c r="Z5" s="20"/>
      <c r="AA5" s="17"/>
      <c r="AB5" s="15" t="s">
        <v>18</v>
      </c>
      <c r="AC5" s="15"/>
    </row>
    <row r="6" spans="1:29" ht="12.75" customHeight="1" thickBot="1">
      <c r="A6" s="299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1"/>
      <c r="Z6" s="13"/>
      <c r="AA6" s="17"/>
      <c r="AB6" s="15"/>
      <c r="AC6" s="15"/>
    </row>
    <row r="7" spans="1:29" ht="12.75" customHeight="1">
      <c r="A7" s="302" t="s">
        <v>2</v>
      </c>
      <c r="B7" s="303"/>
      <c r="C7" s="303"/>
      <c r="D7" s="303"/>
      <c r="E7" s="303"/>
      <c r="F7" s="303"/>
      <c r="G7" s="303"/>
      <c r="H7" s="303"/>
      <c r="I7" s="298"/>
      <c r="J7" s="317" t="s">
        <v>3</v>
      </c>
      <c r="K7" s="318"/>
      <c r="L7" s="319"/>
      <c r="M7" s="297" t="s">
        <v>5</v>
      </c>
      <c r="N7" s="303"/>
      <c r="O7" s="303"/>
      <c r="P7" s="303"/>
      <c r="Q7" s="303"/>
      <c r="R7" s="303"/>
      <c r="S7" s="303"/>
      <c r="T7" s="303"/>
      <c r="U7" s="298"/>
      <c r="V7" s="228" t="s">
        <v>0</v>
      </c>
      <c r="Z7" s="21"/>
      <c r="AA7" s="17"/>
      <c r="AB7" s="15" t="s">
        <v>19</v>
      </c>
      <c r="AC7" s="15"/>
    </row>
    <row r="8" spans="1:29" ht="12.75" customHeight="1" thickBot="1">
      <c r="A8" s="304"/>
      <c r="B8" s="235"/>
      <c r="C8" s="235"/>
      <c r="D8" s="235"/>
      <c r="E8" s="235"/>
      <c r="F8" s="235"/>
      <c r="G8" s="235"/>
      <c r="H8" s="235"/>
      <c r="I8" s="236"/>
      <c r="J8" s="234" t="s">
        <v>4</v>
      </c>
      <c r="K8" s="235"/>
      <c r="L8" s="236"/>
      <c r="M8" s="237"/>
      <c r="N8" s="238"/>
      <c r="O8" s="238"/>
      <c r="P8" s="238"/>
      <c r="Q8" s="238"/>
      <c r="R8" s="238"/>
      <c r="S8" s="238"/>
      <c r="T8" s="238"/>
      <c r="U8" s="239"/>
      <c r="V8" s="229"/>
      <c r="Z8" s="13"/>
      <c r="AA8" s="17"/>
      <c r="AB8" s="15"/>
      <c r="AC8" s="15"/>
    </row>
    <row r="9" spans="1:29" ht="12.75" customHeight="1">
      <c r="A9" s="323" t="s">
        <v>6</v>
      </c>
      <c r="B9" s="216" t="s">
        <v>7</v>
      </c>
      <c r="C9" s="323" t="s">
        <v>8</v>
      </c>
      <c r="D9" s="216" t="s">
        <v>9</v>
      </c>
      <c r="E9" s="323" t="s">
        <v>7</v>
      </c>
      <c r="F9" s="216" t="s">
        <v>10</v>
      </c>
      <c r="G9" s="323" t="s">
        <v>11</v>
      </c>
      <c r="H9" s="216" t="s">
        <v>12</v>
      </c>
      <c r="I9" s="219" t="s">
        <v>13</v>
      </c>
      <c r="J9" s="219" t="s">
        <v>14</v>
      </c>
      <c r="K9" s="222" t="s">
        <v>15</v>
      </c>
      <c r="L9" s="216" t="s">
        <v>16</v>
      </c>
      <c r="M9" s="219" t="s">
        <v>13</v>
      </c>
      <c r="N9" s="225" t="s">
        <v>11</v>
      </c>
      <c r="O9" s="216" t="s">
        <v>12</v>
      </c>
      <c r="P9" s="225" t="s">
        <v>7</v>
      </c>
      <c r="Q9" s="216" t="s">
        <v>10</v>
      </c>
      <c r="R9" s="225" t="s">
        <v>8</v>
      </c>
      <c r="S9" s="216" t="s">
        <v>9</v>
      </c>
      <c r="T9" s="225" t="s">
        <v>6</v>
      </c>
      <c r="U9" s="216" t="s">
        <v>7</v>
      </c>
      <c r="V9" s="229"/>
      <c r="Z9" s="55"/>
      <c r="AA9" s="17"/>
      <c r="AB9" s="15" t="s">
        <v>20</v>
      </c>
      <c r="AC9" s="15"/>
    </row>
    <row r="10" spans="1:22" ht="12.75" customHeight="1">
      <c r="A10" s="324"/>
      <c r="B10" s="217"/>
      <c r="C10" s="324"/>
      <c r="D10" s="217"/>
      <c r="E10" s="324"/>
      <c r="F10" s="217"/>
      <c r="G10" s="324"/>
      <c r="H10" s="217"/>
      <c r="I10" s="220"/>
      <c r="J10" s="220"/>
      <c r="K10" s="223"/>
      <c r="L10" s="217"/>
      <c r="M10" s="220"/>
      <c r="N10" s="226"/>
      <c r="O10" s="217"/>
      <c r="P10" s="226"/>
      <c r="Q10" s="217"/>
      <c r="R10" s="226"/>
      <c r="S10" s="217"/>
      <c r="T10" s="226"/>
      <c r="U10" s="217"/>
      <c r="V10" s="229"/>
    </row>
    <row r="11" spans="1:22" ht="12.75" customHeight="1">
      <c r="A11" s="324"/>
      <c r="B11" s="217"/>
      <c r="C11" s="324"/>
      <c r="D11" s="217"/>
      <c r="E11" s="324"/>
      <c r="F11" s="217"/>
      <c r="G11" s="324"/>
      <c r="H11" s="217"/>
      <c r="I11" s="220"/>
      <c r="J11" s="220"/>
      <c r="K11" s="223"/>
      <c r="L11" s="217"/>
      <c r="M11" s="220"/>
      <c r="N11" s="226"/>
      <c r="O11" s="217"/>
      <c r="P11" s="226"/>
      <c r="Q11" s="217"/>
      <c r="R11" s="226"/>
      <c r="S11" s="217"/>
      <c r="T11" s="226"/>
      <c r="U11" s="217"/>
      <c r="V11" s="229"/>
    </row>
    <row r="12" spans="1:22" ht="12.75" customHeight="1">
      <c r="A12" s="324"/>
      <c r="B12" s="217"/>
      <c r="C12" s="324"/>
      <c r="D12" s="217"/>
      <c r="E12" s="324"/>
      <c r="F12" s="217"/>
      <c r="G12" s="324"/>
      <c r="H12" s="217"/>
      <c r="I12" s="220"/>
      <c r="J12" s="220"/>
      <c r="K12" s="223"/>
      <c r="L12" s="217"/>
      <c r="M12" s="220"/>
      <c r="N12" s="226"/>
      <c r="O12" s="217"/>
      <c r="P12" s="226"/>
      <c r="Q12" s="217"/>
      <c r="R12" s="226"/>
      <c r="S12" s="217"/>
      <c r="T12" s="226"/>
      <c r="U12" s="217"/>
      <c r="V12" s="229"/>
    </row>
    <row r="13" spans="1:22" ht="12.75" customHeight="1">
      <c r="A13" s="324"/>
      <c r="B13" s="217"/>
      <c r="C13" s="324"/>
      <c r="D13" s="217"/>
      <c r="E13" s="324"/>
      <c r="F13" s="217"/>
      <c r="G13" s="324"/>
      <c r="H13" s="217"/>
      <c r="I13" s="220"/>
      <c r="J13" s="220"/>
      <c r="K13" s="223"/>
      <c r="L13" s="217"/>
      <c r="M13" s="220"/>
      <c r="N13" s="226"/>
      <c r="O13" s="217"/>
      <c r="P13" s="226"/>
      <c r="Q13" s="217"/>
      <c r="R13" s="226"/>
      <c r="S13" s="217"/>
      <c r="T13" s="226"/>
      <c r="U13" s="217"/>
      <c r="V13" s="229"/>
    </row>
    <row r="14" spans="1:22" ht="12.75" customHeight="1">
      <c r="A14" s="324"/>
      <c r="B14" s="217"/>
      <c r="C14" s="324"/>
      <c r="D14" s="217"/>
      <c r="E14" s="324"/>
      <c r="F14" s="217"/>
      <c r="G14" s="324"/>
      <c r="H14" s="217"/>
      <c r="I14" s="220"/>
      <c r="J14" s="220"/>
      <c r="K14" s="223"/>
      <c r="L14" s="217"/>
      <c r="M14" s="220"/>
      <c r="N14" s="226"/>
      <c r="O14" s="217"/>
      <c r="P14" s="226"/>
      <c r="Q14" s="217"/>
      <c r="R14" s="226"/>
      <c r="S14" s="217"/>
      <c r="T14" s="226"/>
      <c r="U14" s="217"/>
      <c r="V14" s="229"/>
    </row>
    <row r="15" spans="1:22" ht="12.75" customHeight="1">
      <c r="A15" s="324"/>
      <c r="B15" s="217"/>
      <c r="C15" s="324"/>
      <c r="D15" s="217"/>
      <c r="E15" s="324"/>
      <c r="F15" s="217"/>
      <c r="G15" s="324"/>
      <c r="H15" s="217"/>
      <c r="I15" s="220"/>
      <c r="J15" s="220"/>
      <c r="K15" s="223"/>
      <c r="L15" s="217"/>
      <c r="M15" s="220"/>
      <c r="N15" s="226"/>
      <c r="O15" s="217"/>
      <c r="P15" s="226"/>
      <c r="Q15" s="217"/>
      <c r="R15" s="226"/>
      <c r="S15" s="217"/>
      <c r="T15" s="226"/>
      <c r="U15" s="217"/>
      <c r="V15" s="229"/>
    </row>
    <row r="16" spans="1:22" ht="12.75" customHeight="1">
      <c r="A16" s="324"/>
      <c r="B16" s="217"/>
      <c r="C16" s="324"/>
      <c r="D16" s="217"/>
      <c r="E16" s="324"/>
      <c r="F16" s="217"/>
      <c r="G16" s="324"/>
      <c r="H16" s="217"/>
      <c r="I16" s="220"/>
      <c r="J16" s="220"/>
      <c r="K16" s="223"/>
      <c r="L16" s="217"/>
      <c r="M16" s="220"/>
      <c r="N16" s="226"/>
      <c r="O16" s="217"/>
      <c r="P16" s="226"/>
      <c r="Q16" s="217"/>
      <c r="R16" s="226"/>
      <c r="S16" s="217"/>
      <c r="T16" s="226"/>
      <c r="U16" s="217"/>
      <c r="V16" s="229"/>
    </row>
    <row r="17" spans="1:22" ht="12.75" customHeight="1">
      <c r="A17" s="324"/>
      <c r="B17" s="217"/>
      <c r="C17" s="324"/>
      <c r="D17" s="217"/>
      <c r="E17" s="324"/>
      <c r="F17" s="217"/>
      <c r="G17" s="324"/>
      <c r="H17" s="217"/>
      <c r="I17" s="220"/>
      <c r="J17" s="220"/>
      <c r="K17" s="223"/>
      <c r="L17" s="217"/>
      <c r="M17" s="220"/>
      <c r="N17" s="226"/>
      <c r="O17" s="217"/>
      <c r="P17" s="226"/>
      <c r="Q17" s="217"/>
      <c r="R17" s="226"/>
      <c r="S17" s="217"/>
      <c r="T17" s="226"/>
      <c r="U17" s="217"/>
      <c r="V17" s="229"/>
    </row>
    <row r="18" spans="1:22" ht="12.75" customHeight="1" thickBot="1">
      <c r="A18" s="325"/>
      <c r="B18" s="218"/>
      <c r="C18" s="325"/>
      <c r="D18" s="218"/>
      <c r="E18" s="325"/>
      <c r="F18" s="218"/>
      <c r="G18" s="325"/>
      <c r="H18" s="218"/>
      <c r="I18" s="221"/>
      <c r="J18" s="221"/>
      <c r="K18" s="224"/>
      <c r="L18" s="218"/>
      <c r="M18" s="221"/>
      <c r="N18" s="227"/>
      <c r="O18" s="218"/>
      <c r="P18" s="227"/>
      <c r="Q18" s="218"/>
      <c r="R18" s="227"/>
      <c r="S18" s="218"/>
      <c r="T18" s="227"/>
      <c r="U18" s="218"/>
      <c r="V18" s="230"/>
    </row>
    <row r="19" spans="1:22" ht="12.75" customHeight="1">
      <c r="A19" s="326"/>
      <c r="B19" s="327"/>
      <c r="C19" s="328"/>
      <c r="D19" s="327"/>
      <c r="E19" s="328"/>
      <c r="F19" s="327"/>
      <c r="G19" s="328"/>
      <c r="H19" s="327"/>
      <c r="I19" s="36"/>
      <c r="J19" s="37"/>
      <c r="K19" s="328"/>
      <c r="L19" s="327"/>
      <c r="M19" s="36"/>
      <c r="N19" s="328"/>
      <c r="O19" s="327"/>
      <c r="P19" s="328"/>
      <c r="Q19" s="327"/>
      <c r="R19" s="328"/>
      <c r="S19" s="327"/>
      <c r="T19" s="328"/>
      <c r="U19" s="327"/>
      <c r="V19" s="36"/>
    </row>
    <row r="20" spans="1:32" s="7" customFormat="1" ht="12.75" customHeight="1">
      <c r="A20" s="365">
        <f aca="true" t="shared" si="0" ref="A20:A53">E20+K20</f>
        <v>813.912</v>
      </c>
      <c r="B20" s="202"/>
      <c r="C20" s="342"/>
      <c r="D20" s="343"/>
      <c r="E20" s="361">
        <f aca="true" t="shared" si="1" ref="E20:E53">G20*I20</f>
        <v>0.192</v>
      </c>
      <c r="F20" s="198"/>
      <c r="G20" s="333">
        <v>0.016</v>
      </c>
      <c r="H20" s="211"/>
      <c r="I20" s="41">
        <v>12</v>
      </c>
      <c r="J20" s="184">
        <v>79139.7275</v>
      </c>
      <c r="K20" s="362">
        <f>Z24</f>
        <v>813.72</v>
      </c>
      <c r="L20" s="363"/>
      <c r="M20" s="8"/>
      <c r="N20" s="205"/>
      <c r="O20" s="202"/>
      <c r="P20" s="205"/>
      <c r="Q20" s="202"/>
      <c r="R20" s="205"/>
      <c r="S20" s="202"/>
      <c r="T20" s="205"/>
      <c r="U20" s="202"/>
      <c r="V20" s="56" t="s">
        <v>31</v>
      </c>
      <c r="Y20" s="43"/>
      <c r="Z20" s="53"/>
      <c r="AA20" s="25"/>
      <c r="AB20" s="29"/>
      <c r="AC20" s="24"/>
      <c r="AD20" s="48"/>
      <c r="AE20" s="24"/>
      <c r="AF20" s="23"/>
    </row>
    <row r="21" spans="1:32" s="7" customFormat="1" ht="12.75" customHeight="1">
      <c r="A21" s="365">
        <f t="shared" si="0"/>
        <v>813.85118</v>
      </c>
      <c r="B21" s="202"/>
      <c r="C21" s="342"/>
      <c r="D21" s="343"/>
      <c r="E21" s="361">
        <f t="shared" si="1"/>
        <v>0.19280000000000003</v>
      </c>
      <c r="F21" s="198"/>
      <c r="G21" s="333">
        <v>0.016</v>
      </c>
      <c r="H21" s="211"/>
      <c r="I21" s="41">
        <v>12.05</v>
      </c>
      <c r="J21" s="34">
        <v>79150</v>
      </c>
      <c r="K21" s="334">
        <f>$Z$24+($AD$24*($J21-$Z$23))</f>
        <v>813.65838</v>
      </c>
      <c r="L21" s="335"/>
      <c r="M21" s="8"/>
      <c r="N21" s="205"/>
      <c r="O21" s="202"/>
      <c r="P21" s="205"/>
      <c r="Q21" s="202"/>
      <c r="R21" s="205"/>
      <c r="S21" s="202"/>
      <c r="T21" s="205"/>
      <c r="U21" s="202"/>
      <c r="V21" s="8"/>
      <c r="Y21" s="43"/>
      <c r="Z21" s="27"/>
      <c r="AA21" s="33"/>
      <c r="AB21" s="29"/>
      <c r="AC21" s="30"/>
      <c r="AD21" s="54"/>
      <c r="AE21" s="24"/>
      <c r="AF21" s="23"/>
    </row>
    <row r="22" spans="1:32" s="7" customFormat="1" ht="12.75" customHeight="1">
      <c r="A22" s="365">
        <f>E22+K22</f>
        <v>813.8190599999999</v>
      </c>
      <c r="B22" s="202"/>
      <c r="C22" s="342" t="s">
        <v>88</v>
      </c>
      <c r="D22" s="343"/>
      <c r="E22" s="361">
        <f>G22*I22</f>
        <v>0.19296000000000002</v>
      </c>
      <c r="F22" s="198"/>
      <c r="G22" s="338">
        <f>0.016+((0.023-0.016)/($J$24-$J$22))*($J22-$J$22)</f>
        <v>0.016</v>
      </c>
      <c r="H22" s="200"/>
      <c r="I22" s="41">
        <v>12.06</v>
      </c>
      <c r="J22" s="186">
        <v>79155.38</v>
      </c>
      <c r="K22" s="334">
        <f aca="true" t="shared" si="2" ref="K22:K27">$Z$24+($AD$24*($J22-$Z$23))</f>
        <v>813.6261</v>
      </c>
      <c r="L22" s="335"/>
      <c r="M22" s="8"/>
      <c r="N22" s="205"/>
      <c r="O22" s="202"/>
      <c r="P22" s="205"/>
      <c r="Q22" s="202"/>
      <c r="R22" s="205"/>
      <c r="S22" s="202"/>
      <c r="T22" s="205"/>
      <c r="U22" s="202"/>
      <c r="V22" s="8"/>
      <c r="Y22" s="43"/>
      <c r="Z22" s="27"/>
      <c r="AA22" s="33"/>
      <c r="AB22" s="29"/>
      <c r="AC22" s="30"/>
      <c r="AD22" s="54"/>
      <c r="AE22" s="24"/>
      <c r="AF22" s="23"/>
    </row>
    <row r="23" spans="1:32" s="7" customFormat="1" ht="12.75" customHeight="1">
      <c r="A23" s="365">
        <f t="shared" si="0"/>
        <v>813.7704433839835</v>
      </c>
      <c r="B23" s="202"/>
      <c r="C23" s="342" t="s">
        <v>88</v>
      </c>
      <c r="D23" s="343"/>
      <c r="E23" s="361">
        <f t="shared" si="1"/>
        <v>0.26206338398358114</v>
      </c>
      <c r="F23" s="198"/>
      <c r="G23" s="338">
        <f>0.016+((0.023-0.016)/($J$24-$J$22))*($J23-$J$22)</f>
        <v>0.021640246406571525</v>
      </c>
      <c r="H23" s="200"/>
      <c r="I23" s="41">
        <v>12.11</v>
      </c>
      <c r="J23" s="34">
        <f>J21+25</f>
        <v>79175</v>
      </c>
      <c r="K23" s="334">
        <f t="shared" si="2"/>
        <v>813.50838</v>
      </c>
      <c r="L23" s="335"/>
      <c r="M23" s="8"/>
      <c r="N23" s="205"/>
      <c r="O23" s="202"/>
      <c r="P23" s="205"/>
      <c r="Q23" s="202"/>
      <c r="R23" s="205"/>
      <c r="S23" s="202"/>
      <c r="T23" s="205"/>
      <c r="U23" s="202"/>
      <c r="V23" s="8"/>
      <c r="Y23" s="43"/>
      <c r="Z23" s="28">
        <v>79139.73</v>
      </c>
      <c r="AA23" s="25" t="s">
        <v>21</v>
      </c>
      <c r="AB23" s="29"/>
      <c r="AC23" s="24"/>
      <c r="AD23" s="47"/>
      <c r="AE23" s="25"/>
      <c r="AF23" s="23"/>
    </row>
    <row r="24" spans="1:32" s="7" customFormat="1" ht="12.75" customHeight="1">
      <c r="A24" s="365">
        <f>E24+K24</f>
        <v>813.7606000000001</v>
      </c>
      <c r="B24" s="202"/>
      <c r="C24" s="342" t="s">
        <v>88</v>
      </c>
      <c r="D24" s="343"/>
      <c r="E24" s="361">
        <f>G24*I24</f>
        <v>0.28059999999999996</v>
      </c>
      <c r="F24" s="198"/>
      <c r="G24" s="338">
        <f>0.016+((0.023-0.016)/($J$24-$J$22))*($J24-$J$22)</f>
        <v>0.023</v>
      </c>
      <c r="H24" s="200"/>
      <c r="I24" s="41">
        <v>12.2</v>
      </c>
      <c r="J24" s="186">
        <v>79179.73</v>
      </c>
      <c r="K24" s="334">
        <f t="shared" si="2"/>
        <v>813.48</v>
      </c>
      <c r="L24" s="335"/>
      <c r="M24" s="8"/>
      <c r="N24" s="205"/>
      <c r="O24" s="202"/>
      <c r="P24" s="205"/>
      <c r="Q24" s="202"/>
      <c r="R24" s="205"/>
      <c r="S24" s="202"/>
      <c r="T24" s="205"/>
      <c r="U24" s="202"/>
      <c r="V24" s="183" t="s">
        <v>82</v>
      </c>
      <c r="Y24" s="43"/>
      <c r="Z24" s="53">
        <v>813.72</v>
      </c>
      <c r="AA24" s="25" t="s">
        <v>23</v>
      </c>
      <c r="AB24" s="29"/>
      <c r="AC24" s="24"/>
      <c r="AD24" s="31">
        <v>-0.006</v>
      </c>
      <c r="AE24" s="25" t="s">
        <v>22</v>
      </c>
      <c r="AF24" s="23"/>
    </row>
    <row r="25" spans="1:32" s="7" customFormat="1" ht="12.75" customHeight="1">
      <c r="A25" s="365">
        <f t="shared" si="0"/>
        <v>813.64266</v>
      </c>
      <c r="B25" s="202"/>
      <c r="C25" s="342"/>
      <c r="D25" s="343"/>
      <c r="E25" s="361">
        <f t="shared" si="1"/>
        <v>0.28428</v>
      </c>
      <c r="F25" s="198"/>
      <c r="G25" s="333">
        <v>0.023</v>
      </c>
      <c r="H25" s="211"/>
      <c r="I25" s="41">
        <v>12.36</v>
      </c>
      <c r="J25" s="34">
        <f>J23+25</f>
        <v>79200</v>
      </c>
      <c r="K25" s="334">
        <f t="shared" si="2"/>
        <v>813.35838</v>
      </c>
      <c r="L25" s="335"/>
      <c r="M25" s="8"/>
      <c r="N25" s="205"/>
      <c r="O25" s="202"/>
      <c r="P25" s="205"/>
      <c r="Q25" s="202"/>
      <c r="R25" s="205"/>
      <c r="S25" s="202"/>
      <c r="T25" s="205"/>
      <c r="U25" s="202"/>
      <c r="V25" s="8"/>
      <c r="Y25" s="43"/>
      <c r="Z25" s="53"/>
      <c r="AA25" s="25"/>
      <c r="AB25" s="29"/>
      <c r="AC25" s="24"/>
      <c r="AD25" s="92"/>
      <c r="AE25" s="24"/>
      <c r="AF25" s="23"/>
    </row>
    <row r="26" spans="1:32" s="7" customFormat="1" ht="12.75" customHeight="1">
      <c r="A26" s="365">
        <f t="shared" si="0"/>
        <v>813.4977200000001</v>
      </c>
      <c r="B26" s="202"/>
      <c r="C26" s="342"/>
      <c r="D26" s="343"/>
      <c r="E26" s="361">
        <f t="shared" si="1"/>
        <v>0.28934</v>
      </c>
      <c r="F26" s="198"/>
      <c r="G26" s="333">
        <v>0.023</v>
      </c>
      <c r="H26" s="211"/>
      <c r="I26" s="41">
        <v>12.58</v>
      </c>
      <c r="J26" s="34">
        <f>J25+25</f>
        <v>79225</v>
      </c>
      <c r="K26" s="334">
        <f t="shared" si="2"/>
        <v>813.20838</v>
      </c>
      <c r="L26" s="335"/>
      <c r="M26" s="8"/>
      <c r="N26" s="205"/>
      <c r="O26" s="202"/>
      <c r="P26" s="205"/>
      <c r="Q26" s="202"/>
      <c r="R26" s="205"/>
      <c r="S26" s="202"/>
      <c r="T26" s="205"/>
      <c r="U26" s="202"/>
      <c r="V26" s="8"/>
      <c r="Y26" s="43"/>
      <c r="Z26" s="28"/>
      <c r="AA26" s="25"/>
      <c r="AB26" s="29"/>
      <c r="AC26" s="24"/>
      <c r="AD26" s="31"/>
      <c r="AE26" s="25"/>
      <c r="AF26" s="23"/>
    </row>
    <row r="27" spans="1:32" s="7" customFormat="1" ht="12.75" customHeight="1">
      <c r="A27" s="365">
        <f>E27+K27</f>
        <v>813.40772</v>
      </c>
      <c r="B27" s="202"/>
      <c r="C27" s="342"/>
      <c r="D27" s="343"/>
      <c r="E27" s="361">
        <f>G27*I27</f>
        <v>0.28934</v>
      </c>
      <c r="F27" s="198"/>
      <c r="G27" s="333">
        <v>0.023</v>
      </c>
      <c r="H27" s="211"/>
      <c r="I27" s="41">
        <v>12.58</v>
      </c>
      <c r="J27" s="184">
        <v>79240</v>
      </c>
      <c r="K27" s="362">
        <f t="shared" si="2"/>
        <v>813.11838</v>
      </c>
      <c r="L27" s="363"/>
      <c r="M27" s="8"/>
      <c r="N27" s="205"/>
      <c r="O27" s="202"/>
      <c r="P27" s="205"/>
      <c r="Q27" s="202"/>
      <c r="R27" s="205"/>
      <c r="S27" s="202"/>
      <c r="T27" s="205"/>
      <c r="U27" s="202"/>
      <c r="V27" s="8"/>
      <c r="Y27" s="43"/>
      <c r="Z27" s="53"/>
      <c r="AA27" s="25"/>
      <c r="AB27" s="29"/>
      <c r="AC27" s="24"/>
      <c r="AD27" s="31"/>
      <c r="AE27" s="25"/>
      <c r="AF27" s="23"/>
    </row>
    <row r="28" spans="1:32" s="7" customFormat="1" ht="12.75" customHeight="1">
      <c r="A28" s="365">
        <f t="shared" si="0"/>
        <v>813.3559858333334</v>
      </c>
      <c r="B28" s="202"/>
      <c r="C28" s="342"/>
      <c r="D28" s="343"/>
      <c r="E28" s="361">
        <f t="shared" si="1"/>
        <v>0.29968999999999996</v>
      </c>
      <c r="F28" s="198"/>
      <c r="G28" s="333">
        <v>0.023</v>
      </c>
      <c r="H28" s="211"/>
      <c r="I28" s="41">
        <v>13.03</v>
      </c>
      <c r="J28" s="34">
        <f>J26+25</f>
        <v>79250</v>
      </c>
      <c r="K28" s="362">
        <f>$Z$33+(0.5*(($AD$34-$AD$33)/$AD$32)*($J28-$Z$32)^2)+($AD$33*($J28-$Z$32))</f>
        <v>813.0562958333334</v>
      </c>
      <c r="L28" s="363"/>
      <c r="M28" s="8"/>
      <c r="N28" s="205"/>
      <c r="O28" s="202"/>
      <c r="P28" s="205"/>
      <c r="Q28" s="202"/>
      <c r="R28" s="205"/>
      <c r="S28" s="202"/>
      <c r="T28" s="205"/>
      <c r="U28" s="202"/>
      <c r="V28" s="8"/>
      <c r="Y28" s="43"/>
      <c r="Z28" s="17"/>
      <c r="AA28" s="17"/>
      <c r="AB28" s="17"/>
      <c r="AC28" s="18"/>
      <c r="AD28" s="87"/>
      <c r="AE28" s="18"/>
      <c r="AF28" s="23"/>
    </row>
    <row r="29" spans="1:31" s="7" customFormat="1" ht="12.75" customHeight="1">
      <c r="A29" s="365">
        <f t="shared" si="0"/>
        <v>813.1947339583332</v>
      </c>
      <c r="B29" s="202"/>
      <c r="C29" s="359"/>
      <c r="D29" s="202"/>
      <c r="E29" s="361">
        <f t="shared" si="1"/>
        <v>0.31211</v>
      </c>
      <c r="F29" s="198"/>
      <c r="G29" s="333">
        <v>0.023</v>
      </c>
      <c r="H29" s="211"/>
      <c r="I29" s="41">
        <v>13.57</v>
      </c>
      <c r="J29" s="34">
        <f aca="true" t="shared" si="3" ref="J29:J44">J28+25</f>
        <v>79275</v>
      </c>
      <c r="K29" s="362">
        <f aca="true" t="shared" si="4" ref="K29:K45">$Z$33+(0.5*(($AD$34-$AD$33)/$AD$32)*($J29-$Z$32)^2)+($AD$33*($J29-$Z$32))</f>
        <v>812.8826239583333</v>
      </c>
      <c r="L29" s="363"/>
      <c r="M29" s="8"/>
      <c r="N29" s="205"/>
      <c r="O29" s="202"/>
      <c r="P29" s="205"/>
      <c r="Q29" s="202"/>
      <c r="R29" s="205"/>
      <c r="S29" s="202"/>
      <c r="T29" s="205"/>
      <c r="U29" s="202"/>
      <c r="V29" s="8"/>
      <c r="Y29" s="43"/>
      <c r="Z29" s="17"/>
      <c r="AA29" s="17"/>
      <c r="AB29" s="17"/>
      <c r="AC29" s="18"/>
      <c r="AD29" s="87"/>
      <c r="AE29" s="18"/>
    </row>
    <row r="30" spans="1:31" s="7" customFormat="1" ht="12.75" customHeight="1">
      <c r="A30" s="365">
        <f t="shared" si="0"/>
        <v>813.0099399999999</v>
      </c>
      <c r="B30" s="202"/>
      <c r="C30" s="359"/>
      <c r="D30" s="202"/>
      <c r="E30" s="361">
        <f t="shared" si="1"/>
        <v>0.32729</v>
      </c>
      <c r="F30" s="198"/>
      <c r="G30" s="333">
        <v>0.023</v>
      </c>
      <c r="H30" s="211"/>
      <c r="I30" s="41">
        <v>14.23</v>
      </c>
      <c r="J30" s="34">
        <f t="shared" si="3"/>
        <v>79300</v>
      </c>
      <c r="K30" s="362">
        <f t="shared" si="4"/>
        <v>812.68265</v>
      </c>
      <c r="L30" s="363"/>
      <c r="M30" s="8"/>
      <c r="N30" s="205"/>
      <c r="O30" s="202"/>
      <c r="P30" s="205"/>
      <c r="Q30" s="202"/>
      <c r="R30" s="205"/>
      <c r="S30" s="202"/>
      <c r="T30" s="205"/>
      <c r="U30" s="202"/>
      <c r="V30" s="8"/>
      <c r="Y30" s="43"/>
      <c r="Z30" s="27" t="s">
        <v>114</v>
      </c>
      <c r="AA30" s="17"/>
      <c r="AB30" s="17"/>
      <c r="AC30" s="18"/>
      <c r="AD30" s="87"/>
      <c r="AE30" s="18"/>
    </row>
    <row r="31" spans="1:31" s="7" customFormat="1" ht="12.75" customHeight="1">
      <c r="A31" s="365">
        <f t="shared" si="0"/>
        <v>812.8009139583334</v>
      </c>
      <c r="B31" s="202"/>
      <c r="C31" s="359"/>
      <c r="D31" s="202"/>
      <c r="E31" s="361">
        <f t="shared" si="1"/>
        <v>0.34454</v>
      </c>
      <c r="F31" s="198"/>
      <c r="G31" s="333">
        <v>0.023</v>
      </c>
      <c r="H31" s="211"/>
      <c r="I31" s="41">
        <v>14.98</v>
      </c>
      <c r="J31" s="34">
        <f t="shared" si="3"/>
        <v>79325</v>
      </c>
      <c r="K31" s="362">
        <f t="shared" si="4"/>
        <v>812.4563739583333</v>
      </c>
      <c r="L31" s="363"/>
      <c r="M31" s="8"/>
      <c r="N31" s="205"/>
      <c r="O31" s="202"/>
      <c r="P31" s="205"/>
      <c r="Q31" s="202"/>
      <c r="R31" s="205"/>
      <c r="S31" s="202"/>
      <c r="T31" s="205"/>
      <c r="U31" s="202"/>
      <c r="V31" s="8"/>
      <c r="Y31" s="43"/>
      <c r="Z31" s="27"/>
      <c r="AA31" s="17"/>
      <c r="AB31" s="17"/>
      <c r="AC31" s="18"/>
      <c r="AD31" s="87"/>
      <c r="AE31" s="18"/>
    </row>
    <row r="32" spans="1:31" s="7" customFormat="1" ht="12.75" customHeight="1">
      <c r="A32" s="365">
        <f t="shared" si="0"/>
        <v>812.5678858333333</v>
      </c>
      <c r="B32" s="202"/>
      <c r="C32" s="359"/>
      <c r="D32" s="202"/>
      <c r="E32" s="361">
        <f t="shared" si="1"/>
        <v>0.36408999999999997</v>
      </c>
      <c r="F32" s="198"/>
      <c r="G32" s="333">
        <v>0.023</v>
      </c>
      <c r="H32" s="211"/>
      <c r="I32" s="41">
        <v>15.83</v>
      </c>
      <c r="J32" s="34">
        <f t="shared" si="3"/>
        <v>79350</v>
      </c>
      <c r="K32" s="362">
        <f t="shared" si="4"/>
        <v>812.2037958333333</v>
      </c>
      <c r="L32" s="363"/>
      <c r="M32" s="8"/>
      <c r="N32" s="205"/>
      <c r="O32" s="202"/>
      <c r="P32" s="205"/>
      <c r="Q32" s="202"/>
      <c r="R32" s="205"/>
      <c r="S32" s="202"/>
      <c r="T32" s="205"/>
      <c r="U32" s="202"/>
      <c r="V32" s="8"/>
      <c r="Y32" s="43"/>
      <c r="Z32" s="28">
        <v>79240</v>
      </c>
      <c r="AA32" s="22" t="s">
        <v>24</v>
      </c>
      <c r="AB32" s="11"/>
      <c r="AC32" s="12"/>
      <c r="AD32" s="159">
        <v>420</v>
      </c>
      <c r="AE32" s="22" t="s">
        <v>25</v>
      </c>
    </row>
    <row r="33" spans="1:31" s="7" customFormat="1" ht="12.75" customHeight="1">
      <c r="A33" s="365">
        <f t="shared" si="0"/>
        <v>812.2929156250001</v>
      </c>
      <c r="B33" s="202"/>
      <c r="C33" s="359"/>
      <c r="D33" s="202"/>
      <c r="E33" s="361">
        <f t="shared" si="1"/>
        <v>0.368</v>
      </c>
      <c r="F33" s="198"/>
      <c r="G33" s="333">
        <v>0.023</v>
      </c>
      <c r="H33" s="211"/>
      <c r="I33" s="41">
        <v>16</v>
      </c>
      <c r="J33" s="34">
        <f t="shared" si="3"/>
        <v>79375</v>
      </c>
      <c r="K33" s="362">
        <f t="shared" si="4"/>
        <v>811.924915625</v>
      </c>
      <c r="L33" s="363"/>
      <c r="M33" s="8"/>
      <c r="N33" s="205"/>
      <c r="O33" s="202"/>
      <c r="P33" s="205"/>
      <c r="Q33" s="202"/>
      <c r="R33" s="205"/>
      <c r="S33" s="202"/>
      <c r="T33" s="205"/>
      <c r="U33" s="202"/>
      <c r="V33" s="8"/>
      <c r="Y33" s="43"/>
      <c r="Z33" s="31">
        <v>813.1184</v>
      </c>
      <c r="AA33" s="22" t="s">
        <v>26</v>
      </c>
      <c r="AB33" s="11"/>
      <c r="AC33" s="12"/>
      <c r="AD33" s="66">
        <v>-0.006</v>
      </c>
      <c r="AE33" s="25" t="s">
        <v>22</v>
      </c>
    </row>
    <row r="34" spans="1:31" s="7" customFormat="1" ht="12.75" customHeight="1">
      <c r="A34" s="365">
        <f t="shared" si="0"/>
        <v>811.9877333333333</v>
      </c>
      <c r="B34" s="202"/>
      <c r="C34" s="342"/>
      <c r="D34" s="343"/>
      <c r="E34" s="361">
        <f t="shared" si="1"/>
        <v>0.368</v>
      </c>
      <c r="F34" s="198"/>
      <c r="G34" s="333">
        <v>0.023</v>
      </c>
      <c r="H34" s="211"/>
      <c r="I34" s="41">
        <v>16</v>
      </c>
      <c r="J34" s="34">
        <f t="shared" si="3"/>
        <v>79400</v>
      </c>
      <c r="K34" s="362">
        <f t="shared" si="4"/>
        <v>811.6197333333332</v>
      </c>
      <c r="L34" s="363"/>
      <c r="M34" s="8"/>
      <c r="N34" s="205"/>
      <c r="O34" s="202"/>
      <c r="P34" s="205"/>
      <c r="Q34" s="202"/>
      <c r="R34" s="205"/>
      <c r="S34" s="202"/>
      <c r="T34" s="205"/>
      <c r="U34" s="202"/>
      <c r="V34" s="8"/>
      <c r="Y34" s="43"/>
      <c r="Z34" s="28">
        <v>79450</v>
      </c>
      <c r="AA34" s="22" t="s">
        <v>21</v>
      </c>
      <c r="AB34" s="11"/>
      <c r="AC34" s="12"/>
      <c r="AD34" s="66">
        <v>-0.023675</v>
      </c>
      <c r="AE34" s="25" t="s">
        <v>27</v>
      </c>
    </row>
    <row r="35" spans="1:31" s="7" customFormat="1" ht="12.75" customHeight="1">
      <c r="A35" s="365">
        <f t="shared" si="0"/>
        <v>811.6562489583333</v>
      </c>
      <c r="B35" s="202"/>
      <c r="C35" s="359"/>
      <c r="D35" s="202"/>
      <c r="E35" s="361">
        <f t="shared" si="1"/>
        <v>0.368</v>
      </c>
      <c r="F35" s="198"/>
      <c r="G35" s="333">
        <v>0.023</v>
      </c>
      <c r="H35" s="211"/>
      <c r="I35" s="41">
        <v>16</v>
      </c>
      <c r="J35" s="34">
        <f t="shared" si="3"/>
        <v>79425</v>
      </c>
      <c r="K35" s="362">
        <f t="shared" si="4"/>
        <v>811.2882489583333</v>
      </c>
      <c r="L35" s="363"/>
      <c r="M35" s="8"/>
      <c r="N35" s="205"/>
      <c r="O35" s="202"/>
      <c r="P35" s="205"/>
      <c r="Q35" s="202"/>
      <c r="R35" s="205"/>
      <c r="S35" s="202"/>
      <c r="T35" s="205"/>
      <c r="U35" s="202"/>
      <c r="V35" s="8"/>
      <c r="Y35" s="43"/>
      <c r="Z35" s="31">
        <v>811.8584</v>
      </c>
      <c r="AA35" s="22" t="s">
        <v>23</v>
      </c>
      <c r="AB35" s="11"/>
      <c r="AC35" s="12"/>
      <c r="AD35" s="13"/>
      <c r="AE35" s="18"/>
    </row>
    <row r="36" spans="1:31" s="7" customFormat="1" ht="12.75" customHeight="1">
      <c r="A36" s="365">
        <f t="shared" si="0"/>
        <v>811.2984625</v>
      </c>
      <c r="B36" s="202"/>
      <c r="C36" s="359"/>
      <c r="D36" s="202"/>
      <c r="E36" s="361">
        <f t="shared" si="1"/>
        <v>0.368</v>
      </c>
      <c r="F36" s="198"/>
      <c r="G36" s="333">
        <v>0.023</v>
      </c>
      <c r="H36" s="211"/>
      <c r="I36" s="41">
        <v>16</v>
      </c>
      <c r="J36" s="34">
        <f t="shared" si="3"/>
        <v>79450</v>
      </c>
      <c r="K36" s="362">
        <f t="shared" si="4"/>
        <v>810.9304625</v>
      </c>
      <c r="L36" s="363"/>
      <c r="M36" s="8"/>
      <c r="N36" s="205"/>
      <c r="O36" s="202"/>
      <c r="P36" s="205"/>
      <c r="Q36" s="202"/>
      <c r="R36" s="205"/>
      <c r="S36" s="202"/>
      <c r="T36" s="205"/>
      <c r="U36" s="202"/>
      <c r="V36" s="8"/>
      <c r="Y36" s="43"/>
      <c r="Z36" s="28">
        <v>79660</v>
      </c>
      <c r="AA36" s="22" t="s">
        <v>28</v>
      </c>
      <c r="AB36" s="11"/>
      <c r="AC36" s="12"/>
      <c r="AD36" s="13"/>
      <c r="AE36" s="18"/>
    </row>
    <row r="37" spans="1:31" s="7" customFormat="1" ht="12.75" customHeight="1">
      <c r="A37" s="365">
        <f t="shared" si="0"/>
        <v>810.9143739583334</v>
      </c>
      <c r="B37" s="202"/>
      <c r="C37" s="359"/>
      <c r="D37" s="202"/>
      <c r="E37" s="361">
        <f t="shared" si="1"/>
        <v>0.368</v>
      </c>
      <c r="F37" s="198"/>
      <c r="G37" s="333">
        <v>0.023</v>
      </c>
      <c r="H37" s="211"/>
      <c r="I37" s="41">
        <v>16</v>
      </c>
      <c r="J37" s="34">
        <f t="shared" si="3"/>
        <v>79475</v>
      </c>
      <c r="K37" s="362">
        <f t="shared" si="4"/>
        <v>810.5463739583333</v>
      </c>
      <c r="L37" s="363"/>
      <c r="M37" s="8"/>
      <c r="N37" s="205"/>
      <c r="O37" s="202"/>
      <c r="P37" s="205"/>
      <c r="Q37" s="202"/>
      <c r="R37" s="205"/>
      <c r="S37" s="202"/>
      <c r="T37" s="205"/>
      <c r="U37" s="202"/>
      <c r="V37" s="8"/>
      <c r="Y37" s="43"/>
      <c r="Z37" s="31">
        <v>806.8867</v>
      </c>
      <c r="AA37" s="22" t="s">
        <v>29</v>
      </c>
      <c r="AB37" s="11"/>
      <c r="AC37" s="12"/>
      <c r="AD37" s="13"/>
      <c r="AE37" s="18"/>
    </row>
    <row r="38" spans="1:31" s="7" customFormat="1" ht="12.75" customHeight="1">
      <c r="A38" s="365">
        <f t="shared" si="0"/>
        <v>810.5039833333334</v>
      </c>
      <c r="B38" s="202"/>
      <c r="C38" s="359"/>
      <c r="D38" s="202"/>
      <c r="E38" s="361">
        <f t="shared" si="1"/>
        <v>0.368</v>
      </c>
      <c r="F38" s="198"/>
      <c r="G38" s="333">
        <v>0.023</v>
      </c>
      <c r="H38" s="211"/>
      <c r="I38" s="41">
        <v>16</v>
      </c>
      <c r="J38" s="34">
        <f t="shared" si="3"/>
        <v>79500</v>
      </c>
      <c r="K38" s="362">
        <f t="shared" si="4"/>
        <v>810.1359833333333</v>
      </c>
      <c r="L38" s="363"/>
      <c r="M38" s="8"/>
      <c r="N38" s="205"/>
      <c r="O38" s="202"/>
      <c r="P38" s="205"/>
      <c r="Q38" s="202"/>
      <c r="R38" s="205"/>
      <c r="S38" s="202"/>
      <c r="T38" s="205"/>
      <c r="U38" s="202"/>
      <c r="V38" s="8"/>
      <c r="Y38" s="43"/>
      <c r="Z38" s="32"/>
      <c r="AA38" s="26"/>
      <c r="AB38" s="11"/>
      <c r="AC38" s="12"/>
      <c r="AD38" s="13"/>
      <c r="AE38" s="18"/>
    </row>
    <row r="39" spans="1:31" s="7" customFormat="1" ht="12.75" customHeight="1">
      <c r="A39" s="365">
        <f t="shared" si="0"/>
        <v>810.0672906249999</v>
      </c>
      <c r="B39" s="202"/>
      <c r="C39" s="359"/>
      <c r="D39" s="202"/>
      <c r="E39" s="361">
        <f t="shared" si="1"/>
        <v>0.368</v>
      </c>
      <c r="F39" s="198"/>
      <c r="G39" s="333">
        <v>0.023</v>
      </c>
      <c r="H39" s="211"/>
      <c r="I39" s="41">
        <v>16</v>
      </c>
      <c r="J39" s="34">
        <f t="shared" si="3"/>
        <v>79525</v>
      </c>
      <c r="K39" s="362">
        <f t="shared" si="4"/>
        <v>809.6992906249999</v>
      </c>
      <c r="L39" s="363"/>
      <c r="M39" s="8"/>
      <c r="N39" s="205"/>
      <c r="O39" s="202"/>
      <c r="P39" s="205"/>
      <c r="Q39" s="202"/>
      <c r="R39" s="205"/>
      <c r="S39" s="202"/>
      <c r="T39" s="205"/>
      <c r="U39" s="202"/>
      <c r="V39" s="8"/>
      <c r="Y39" s="43"/>
      <c r="Z39" s="32"/>
      <c r="AA39" s="26"/>
      <c r="AB39" s="11"/>
      <c r="AC39" s="12"/>
      <c r="AD39" s="13"/>
      <c r="AE39" s="18"/>
    </row>
    <row r="40" spans="1:31" s="7" customFormat="1" ht="12.75" customHeight="1">
      <c r="A40" s="365">
        <f t="shared" si="0"/>
        <v>809.6042958333334</v>
      </c>
      <c r="B40" s="202"/>
      <c r="C40" s="359"/>
      <c r="D40" s="202"/>
      <c r="E40" s="361">
        <f t="shared" si="1"/>
        <v>0.368</v>
      </c>
      <c r="F40" s="198"/>
      <c r="G40" s="333">
        <v>0.023</v>
      </c>
      <c r="H40" s="211"/>
      <c r="I40" s="41">
        <v>16</v>
      </c>
      <c r="J40" s="34">
        <f t="shared" si="3"/>
        <v>79550</v>
      </c>
      <c r="K40" s="362">
        <f t="shared" si="4"/>
        <v>809.2362958333333</v>
      </c>
      <c r="L40" s="363"/>
      <c r="M40" s="8"/>
      <c r="N40" s="205"/>
      <c r="O40" s="202"/>
      <c r="P40" s="205"/>
      <c r="Q40" s="202"/>
      <c r="R40" s="205"/>
      <c r="S40" s="202"/>
      <c r="T40" s="205"/>
      <c r="U40" s="202"/>
      <c r="V40" s="8"/>
      <c r="Z40" s="27" t="s">
        <v>30</v>
      </c>
      <c r="AA40" s="26"/>
      <c r="AB40" s="11"/>
      <c r="AC40" s="12"/>
      <c r="AD40" s="13"/>
      <c r="AE40" s="18"/>
    </row>
    <row r="41" spans="1:30" s="7" customFormat="1" ht="12.75" customHeight="1">
      <c r="A41" s="365">
        <f t="shared" si="0"/>
        <v>809.1149989583333</v>
      </c>
      <c r="B41" s="202"/>
      <c r="C41" s="359"/>
      <c r="D41" s="202"/>
      <c r="E41" s="361">
        <f t="shared" si="1"/>
        <v>0.368</v>
      </c>
      <c r="F41" s="198"/>
      <c r="G41" s="333">
        <v>0.023</v>
      </c>
      <c r="H41" s="211"/>
      <c r="I41" s="41">
        <v>16</v>
      </c>
      <c r="J41" s="34">
        <f t="shared" si="3"/>
        <v>79575</v>
      </c>
      <c r="K41" s="362">
        <f t="shared" si="4"/>
        <v>808.7469989583333</v>
      </c>
      <c r="L41" s="363"/>
      <c r="M41" s="8"/>
      <c r="N41" s="205"/>
      <c r="O41" s="202"/>
      <c r="P41" s="205"/>
      <c r="Q41" s="202"/>
      <c r="R41" s="205"/>
      <c r="S41" s="202"/>
      <c r="T41" s="205"/>
      <c r="U41" s="202"/>
      <c r="V41" s="8"/>
      <c r="AD41" s="91"/>
    </row>
    <row r="42" spans="1:30" s="7" customFormat="1" ht="12.75" customHeight="1">
      <c r="A42" s="365">
        <f t="shared" si="0"/>
        <v>808.5994000000001</v>
      </c>
      <c r="B42" s="202"/>
      <c r="C42" s="359"/>
      <c r="D42" s="202"/>
      <c r="E42" s="361">
        <f t="shared" si="1"/>
        <v>0.368</v>
      </c>
      <c r="F42" s="198"/>
      <c r="G42" s="333">
        <v>0.023</v>
      </c>
      <c r="H42" s="211"/>
      <c r="I42" s="41">
        <v>16</v>
      </c>
      <c r="J42" s="34">
        <f t="shared" si="3"/>
        <v>79600</v>
      </c>
      <c r="K42" s="362">
        <f t="shared" si="4"/>
        <v>808.2314</v>
      </c>
      <c r="L42" s="363"/>
      <c r="M42" s="8"/>
      <c r="N42" s="205"/>
      <c r="O42" s="202"/>
      <c r="P42" s="205"/>
      <c r="Q42" s="202"/>
      <c r="R42" s="205"/>
      <c r="S42" s="202"/>
      <c r="T42" s="205"/>
      <c r="U42" s="202"/>
      <c r="V42" s="8"/>
      <c r="AD42" s="91"/>
    </row>
    <row r="43" spans="1:31" s="7" customFormat="1" ht="12.75" customHeight="1">
      <c r="A43" s="365">
        <f t="shared" si="0"/>
        <v>808.0574989583334</v>
      </c>
      <c r="B43" s="202"/>
      <c r="C43" s="342"/>
      <c r="D43" s="343"/>
      <c r="E43" s="361">
        <f t="shared" si="1"/>
        <v>0.368</v>
      </c>
      <c r="F43" s="198"/>
      <c r="G43" s="333">
        <v>0.023</v>
      </c>
      <c r="H43" s="211"/>
      <c r="I43" s="41">
        <v>16</v>
      </c>
      <c r="J43" s="34">
        <f t="shared" si="3"/>
        <v>79625</v>
      </c>
      <c r="K43" s="362">
        <f t="shared" si="4"/>
        <v>807.6894989583334</v>
      </c>
      <c r="L43" s="363"/>
      <c r="M43" s="8"/>
      <c r="N43" s="205"/>
      <c r="O43" s="202"/>
      <c r="P43" s="205"/>
      <c r="Q43" s="202"/>
      <c r="R43" s="205"/>
      <c r="S43" s="202"/>
      <c r="T43" s="205"/>
      <c r="U43" s="202"/>
      <c r="V43" s="40"/>
      <c r="Z43" s="28"/>
      <c r="AA43" s="25"/>
      <c r="AB43" s="29"/>
      <c r="AC43" s="24"/>
      <c r="AD43" s="31"/>
      <c r="AE43" s="25"/>
    </row>
    <row r="44" spans="1:31" s="7" customFormat="1" ht="12.75" customHeight="1">
      <c r="A44" s="365">
        <f t="shared" si="0"/>
        <v>807.4892958333332</v>
      </c>
      <c r="B44" s="202"/>
      <c r="C44" s="342"/>
      <c r="D44" s="343"/>
      <c r="E44" s="361">
        <f t="shared" si="1"/>
        <v>0.368</v>
      </c>
      <c r="F44" s="198"/>
      <c r="G44" s="333">
        <v>0.023</v>
      </c>
      <c r="H44" s="211"/>
      <c r="I44" s="41">
        <v>16</v>
      </c>
      <c r="J44" s="34">
        <f t="shared" si="3"/>
        <v>79650</v>
      </c>
      <c r="K44" s="362">
        <f t="shared" si="4"/>
        <v>807.1212958333332</v>
      </c>
      <c r="L44" s="363"/>
      <c r="M44" s="8"/>
      <c r="N44" s="205"/>
      <c r="O44" s="202"/>
      <c r="P44" s="205"/>
      <c r="Q44" s="202"/>
      <c r="R44" s="205"/>
      <c r="S44" s="202"/>
      <c r="T44" s="205"/>
      <c r="U44" s="202"/>
      <c r="V44" s="8"/>
      <c r="Z44" s="53"/>
      <c r="AA44" s="25"/>
      <c r="AB44" s="29"/>
      <c r="AC44" s="24"/>
      <c r="AD44" s="31"/>
      <c r="AE44" s="25"/>
    </row>
    <row r="45" spans="1:30" s="7" customFormat="1" ht="12.75" customHeight="1">
      <c r="A45" s="365">
        <f>E45+K45</f>
        <v>807.25465</v>
      </c>
      <c r="B45" s="202"/>
      <c r="C45" s="342"/>
      <c r="D45" s="343"/>
      <c r="E45" s="361">
        <f>G45*I45</f>
        <v>0.368</v>
      </c>
      <c r="F45" s="198"/>
      <c r="G45" s="333">
        <v>0.023</v>
      </c>
      <c r="H45" s="211"/>
      <c r="I45" s="41">
        <v>16</v>
      </c>
      <c r="J45" s="184">
        <v>79660</v>
      </c>
      <c r="K45" s="362">
        <f t="shared" si="4"/>
        <v>806.8866499999999</v>
      </c>
      <c r="L45" s="363"/>
      <c r="M45" s="8"/>
      <c r="N45" s="205"/>
      <c r="O45" s="202"/>
      <c r="P45" s="205"/>
      <c r="Q45" s="202"/>
      <c r="R45" s="205"/>
      <c r="S45" s="202"/>
      <c r="T45" s="205"/>
      <c r="U45" s="202"/>
      <c r="V45" s="8"/>
      <c r="AD45" s="91"/>
    </row>
    <row r="46" spans="1:30" s="7" customFormat="1" ht="12.75" customHeight="1">
      <c r="A46" s="365">
        <f t="shared" si="0"/>
        <v>806.899575</v>
      </c>
      <c r="B46" s="202"/>
      <c r="C46" s="342"/>
      <c r="D46" s="343"/>
      <c r="E46" s="361">
        <f t="shared" si="1"/>
        <v>0.368</v>
      </c>
      <c r="F46" s="198"/>
      <c r="G46" s="333">
        <v>0.023</v>
      </c>
      <c r="H46" s="211"/>
      <c r="I46" s="41">
        <v>16</v>
      </c>
      <c r="J46" s="34">
        <f>J44+25</f>
        <v>79675</v>
      </c>
      <c r="K46" s="334">
        <f>$Z$37+($AD$34*($J46-$Z$36))</f>
        <v>806.531575</v>
      </c>
      <c r="L46" s="335"/>
      <c r="M46" s="8"/>
      <c r="N46" s="205"/>
      <c r="O46" s="202"/>
      <c r="P46" s="205"/>
      <c r="Q46" s="202"/>
      <c r="R46" s="205"/>
      <c r="S46" s="202"/>
      <c r="T46" s="205"/>
      <c r="U46" s="202"/>
      <c r="V46" s="8"/>
      <c r="AD46" s="91"/>
    </row>
    <row r="47" spans="1:31" s="7" customFormat="1" ht="12.75" customHeight="1">
      <c r="A47" s="365">
        <f t="shared" si="0"/>
        <v>806.3077000000001</v>
      </c>
      <c r="B47" s="202"/>
      <c r="C47" s="342"/>
      <c r="D47" s="343"/>
      <c r="E47" s="361">
        <f t="shared" si="1"/>
        <v>0.368</v>
      </c>
      <c r="F47" s="198"/>
      <c r="G47" s="333">
        <v>0.023</v>
      </c>
      <c r="H47" s="211"/>
      <c r="I47" s="41">
        <v>16</v>
      </c>
      <c r="J47" s="34">
        <f>J46+25</f>
        <v>79700</v>
      </c>
      <c r="K47" s="334">
        <f>$Z$37+($AD$34*($J47-$Z$36))</f>
        <v>805.9397</v>
      </c>
      <c r="L47" s="335"/>
      <c r="M47" s="8"/>
      <c r="N47" s="205"/>
      <c r="O47" s="202"/>
      <c r="P47" s="205"/>
      <c r="Q47" s="202"/>
      <c r="R47" s="205"/>
      <c r="S47" s="202"/>
      <c r="T47" s="205"/>
      <c r="U47" s="202"/>
      <c r="V47" s="8"/>
      <c r="AA47" s="17"/>
      <c r="AB47" s="17"/>
      <c r="AC47" s="18"/>
      <c r="AD47" s="87"/>
      <c r="AE47" s="18"/>
    </row>
    <row r="48" spans="1:31" s="7" customFormat="1" ht="12.75" customHeight="1">
      <c r="A48" s="365">
        <f>E48+K48</f>
        <v>805.952575</v>
      </c>
      <c r="B48" s="202"/>
      <c r="C48" s="342"/>
      <c r="D48" s="343"/>
      <c r="E48" s="361">
        <f>G48*I48</f>
        <v>0.368</v>
      </c>
      <c r="F48" s="198"/>
      <c r="G48" s="333">
        <v>0.023</v>
      </c>
      <c r="H48" s="211"/>
      <c r="I48" s="41">
        <v>16</v>
      </c>
      <c r="J48" s="184">
        <v>79715</v>
      </c>
      <c r="K48" s="362">
        <f>$Z$37+($AD$34*($J48-$Z$36))</f>
        <v>805.584575</v>
      </c>
      <c r="L48" s="363"/>
      <c r="M48" s="8"/>
      <c r="N48" s="205"/>
      <c r="O48" s="202"/>
      <c r="P48" s="205"/>
      <c r="Q48" s="202"/>
      <c r="R48" s="205"/>
      <c r="S48" s="202"/>
      <c r="T48" s="205"/>
      <c r="U48" s="202"/>
      <c r="V48" s="8"/>
      <c r="Z48" s="27"/>
      <c r="AA48" s="17"/>
      <c r="AB48" s="17"/>
      <c r="AC48" s="18"/>
      <c r="AD48" s="87"/>
      <c r="AE48" s="18"/>
    </row>
    <row r="49" spans="1:31" s="7" customFormat="1" ht="12.75" customHeight="1">
      <c r="A49" s="365">
        <f t="shared" si="0"/>
        <v>805.7193450000001</v>
      </c>
      <c r="B49" s="202"/>
      <c r="C49" s="342"/>
      <c r="D49" s="343"/>
      <c r="E49" s="361">
        <f>G49*I49</f>
        <v>0.368</v>
      </c>
      <c r="F49" s="198"/>
      <c r="G49" s="333">
        <v>0.023</v>
      </c>
      <c r="H49" s="211"/>
      <c r="I49" s="41">
        <v>16</v>
      </c>
      <c r="J49" s="34">
        <f>J47+25</f>
        <v>79725</v>
      </c>
      <c r="K49" s="362">
        <f>$Z$52+(0.5*(($AD$53-$AD$52)/$AD$51)*($J49-$Z$51)^2)+($AD$52*($J49-$Z$51))</f>
        <v>805.351345</v>
      </c>
      <c r="L49" s="363"/>
      <c r="M49" s="8"/>
      <c r="N49" s="205"/>
      <c r="O49" s="202"/>
      <c r="P49" s="205"/>
      <c r="Q49" s="202"/>
      <c r="R49" s="205"/>
      <c r="S49" s="202"/>
      <c r="T49" s="205"/>
      <c r="U49" s="202"/>
      <c r="V49" s="40"/>
      <c r="Z49" s="27" t="s">
        <v>115</v>
      </c>
      <c r="AA49" s="17"/>
      <c r="AB49" s="17"/>
      <c r="AC49" s="18"/>
      <c r="AD49" s="87"/>
      <c r="AE49" s="18"/>
    </row>
    <row r="50" spans="1:31" s="7" customFormat="1" ht="12.75" customHeight="1">
      <c r="A50" s="365">
        <f t="shared" si="0"/>
        <v>805.1679137500001</v>
      </c>
      <c r="B50" s="202"/>
      <c r="C50" s="342"/>
      <c r="D50" s="343"/>
      <c r="E50" s="361">
        <f t="shared" si="1"/>
        <v>0.368</v>
      </c>
      <c r="F50" s="198"/>
      <c r="G50" s="333">
        <v>0.023</v>
      </c>
      <c r="H50" s="211"/>
      <c r="I50" s="41">
        <v>16</v>
      </c>
      <c r="J50" s="34">
        <f aca="true" t="shared" si="5" ref="J50:J68">J49+25</f>
        <v>79750</v>
      </c>
      <c r="K50" s="362">
        <f aca="true" t="shared" si="6" ref="K50:K79">$Z$52+(0.5*(($AD$53-$AD$52)/$AD$51)*($J50-$Z$51)^2)+($AD$52*($J50-$Z$51))</f>
        <v>804.7999137500001</v>
      </c>
      <c r="L50" s="363"/>
      <c r="M50" s="8"/>
      <c r="N50" s="205"/>
      <c r="O50" s="202"/>
      <c r="P50" s="205"/>
      <c r="Q50" s="202"/>
      <c r="R50" s="205"/>
      <c r="S50" s="202"/>
      <c r="T50" s="205"/>
      <c r="U50" s="202"/>
      <c r="V50" s="8"/>
      <c r="Z50" s="23"/>
      <c r="AA50" s="17"/>
      <c r="AB50" s="17"/>
      <c r="AC50" s="18"/>
      <c r="AD50" s="87"/>
      <c r="AE50" s="18"/>
    </row>
    <row r="51" spans="1:31" s="7" customFormat="1" ht="12.75" customHeight="1">
      <c r="A51" s="365">
        <f t="shared" si="0"/>
        <v>804.6614200000001</v>
      </c>
      <c r="B51" s="202"/>
      <c r="C51" s="342"/>
      <c r="D51" s="343"/>
      <c r="E51" s="361">
        <f t="shared" si="1"/>
        <v>0.368</v>
      </c>
      <c r="F51" s="198"/>
      <c r="G51" s="333">
        <v>0.023</v>
      </c>
      <c r="H51" s="211"/>
      <c r="I51" s="41">
        <v>16</v>
      </c>
      <c r="J51" s="34">
        <f t="shared" si="5"/>
        <v>79775</v>
      </c>
      <c r="K51" s="362">
        <f t="shared" si="6"/>
        <v>804.2934200000001</v>
      </c>
      <c r="L51" s="363"/>
      <c r="M51" s="8"/>
      <c r="N51" s="205"/>
      <c r="O51" s="202"/>
      <c r="P51" s="205"/>
      <c r="Q51" s="202"/>
      <c r="R51" s="205"/>
      <c r="S51" s="202"/>
      <c r="T51" s="205"/>
      <c r="U51" s="202"/>
      <c r="V51" s="8"/>
      <c r="Z51" s="28">
        <v>79715</v>
      </c>
      <c r="AA51" s="22" t="s">
        <v>24</v>
      </c>
      <c r="AB51" s="11"/>
      <c r="AC51" s="12"/>
      <c r="AD51" s="159">
        <v>650</v>
      </c>
      <c r="AE51" s="22" t="s">
        <v>25</v>
      </c>
    </row>
    <row r="52" spans="1:31" s="7" customFormat="1" ht="12.75" customHeight="1">
      <c r="A52" s="365">
        <f t="shared" si="0"/>
        <v>804.1998637500001</v>
      </c>
      <c r="B52" s="202"/>
      <c r="C52" s="342"/>
      <c r="D52" s="343"/>
      <c r="E52" s="361">
        <f t="shared" si="1"/>
        <v>0.368</v>
      </c>
      <c r="F52" s="198"/>
      <c r="G52" s="333">
        <v>0.023</v>
      </c>
      <c r="H52" s="211"/>
      <c r="I52" s="41">
        <v>16</v>
      </c>
      <c r="J52" s="34">
        <f t="shared" si="5"/>
        <v>79800</v>
      </c>
      <c r="K52" s="362">
        <f t="shared" si="6"/>
        <v>803.83186375</v>
      </c>
      <c r="L52" s="363"/>
      <c r="M52" s="8"/>
      <c r="N52" s="205"/>
      <c r="O52" s="202"/>
      <c r="P52" s="205"/>
      <c r="Q52" s="202"/>
      <c r="R52" s="205"/>
      <c r="S52" s="202"/>
      <c r="T52" s="205"/>
      <c r="U52" s="202"/>
      <c r="V52" s="8"/>
      <c r="Z52" s="31">
        <v>805.5845</v>
      </c>
      <c r="AA52" s="22" t="s">
        <v>26</v>
      </c>
      <c r="AB52" s="11"/>
      <c r="AC52" s="12"/>
      <c r="AD52" s="66">
        <v>-0.023675</v>
      </c>
      <c r="AE52" s="25" t="s">
        <v>22</v>
      </c>
    </row>
    <row r="53" spans="1:31" s="7" customFormat="1" ht="12.75" customHeight="1">
      <c r="A53" s="365">
        <f t="shared" si="0"/>
        <v>803.7832450000001</v>
      </c>
      <c r="B53" s="202"/>
      <c r="C53" s="342"/>
      <c r="D53" s="343"/>
      <c r="E53" s="361">
        <f t="shared" si="1"/>
        <v>0.368</v>
      </c>
      <c r="F53" s="198"/>
      <c r="G53" s="333">
        <v>0.023</v>
      </c>
      <c r="H53" s="211"/>
      <c r="I53" s="41">
        <v>16</v>
      </c>
      <c r="J53" s="34">
        <f t="shared" si="5"/>
        <v>79825</v>
      </c>
      <c r="K53" s="362">
        <f t="shared" si="6"/>
        <v>803.415245</v>
      </c>
      <c r="L53" s="363"/>
      <c r="M53" s="8"/>
      <c r="N53" s="205"/>
      <c r="O53" s="202"/>
      <c r="P53" s="205"/>
      <c r="Q53" s="202"/>
      <c r="R53" s="205"/>
      <c r="S53" s="202"/>
      <c r="T53" s="205"/>
      <c r="U53" s="202"/>
      <c r="V53" s="40"/>
      <c r="Z53" s="28">
        <v>80040</v>
      </c>
      <c r="AA53" s="22" t="s">
        <v>21</v>
      </c>
      <c r="AB53" s="11"/>
      <c r="AC53" s="12"/>
      <c r="AD53" s="66">
        <v>0.02306</v>
      </c>
      <c r="AE53" s="25" t="s">
        <v>27</v>
      </c>
    </row>
    <row r="54" spans="1:31" s="7" customFormat="1" ht="12.75" customHeight="1">
      <c r="A54" s="365">
        <f aca="true" t="shared" si="7" ref="A54:A68">E54+K54</f>
        <v>803.41156375</v>
      </c>
      <c r="B54" s="202"/>
      <c r="C54" s="342"/>
      <c r="D54" s="343"/>
      <c r="E54" s="361">
        <f aca="true" t="shared" si="8" ref="E54:E68">G54*I54</f>
        <v>0.368</v>
      </c>
      <c r="F54" s="198"/>
      <c r="G54" s="333">
        <v>0.023</v>
      </c>
      <c r="H54" s="211"/>
      <c r="I54" s="41">
        <v>16</v>
      </c>
      <c r="J54" s="34">
        <f t="shared" si="5"/>
        <v>79850</v>
      </c>
      <c r="K54" s="362">
        <f t="shared" si="6"/>
        <v>803.04356375</v>
      </c>
      <c r="L54" s="363"/>
      <c r="M54" s="8"/>
      <c r="N54" s="205"/>
      <c r="O54" s="202"/>
      <c r="P54" s="205"/>
      <c r="Q54" s="202"/>
      <c r="R54" s="205"/>
      <c r="S54" s="202"/>
      <c r="T54" s="205"/>
      <c r="U54" s="202"/>
      <c r="V54" s="8"/>
      <c r="Z54" s="31">
        <v>797.8902</v>
      </c>
      <c r="AA54" s="22" t="s">
        <v>23</v>
      </c>
      <c r="AB54" s="11"/>
      <c r="AC54" s="12"/>
      <c r="AD54" s="13"/>
      <c r="AE54" s="18"/>
    </row>
    <row r="55" spans="1:31" s="7" customFormat="1" ht="12.75" customHeight="1">
      <c r="A55" s="365">
        <f t="shared" si="7"/>
        <v>803.08482</v>
      </c>
      <c r="B55" s="202"/>
      <c r="C55" s="342"/>
      <c r="D55" s="343"/>
      <c r="E55" s="361">
        <f t="shared" si="8"/>
        <v>0.368</v>
      </c>
      <c r="F55" s="198"/>
      <c r="G55" s="333">
        <v>0.023</v>
      </c>
      <c r="H55" s="211"/>
      <c r="I55" s="41">
        <v>16</v>
      </c>
      <c r="J55" s="34">
        <f t="shared" si="5"/>
        <v>79875</v>
      </c>
      <c r="K55" s="362">
        <f t="shared" si="6"/>
        <v>802.71682</v>
      </c>
      <c r="L55" s="363"/>
      <c r="M55" s="8"/>
      <c r="N55" s="205"/>
      <c r="O55" s="202"/>
      <c r="P55" s="205"/>
      <c r="Q55" s="202"/>
      <c r="R55" s="205"/>
      <c r="S55" s="202"/>
      <c r="T55" s="205"/>
      <c r="U55" s="202"/>
      <c r="V55" s="8"/>
      <c r="Z55" s="28">
        <v>80365</v>
      </c>
      <c r="AA55" s="22" t="s">
        <v>28</v>
      </c>
      <c r="AB55" s="11"/>
      <c r="AC55" s="12"/>
      <c r="AD55" s="51"/>
      <c r="AE55" s="18"/>
    </row>
    <row r="56" spans="1:31" s="7" customFormat="1" ht="12.75" customHeight="1">
      <c r="A56" s="365">
        <f t="shared" si="7"/>
        <v>802.8030137500001</v>
      </c>
      <c r="B56" s="202"/>
      <c r="C56" s="342"/>
      <c r="D56" s="343"/>
      <c r="E56" s="361">
        <f t="shared" si="8"/>
        <v>0.368</v>
      </c>
      <c r="F56" s="198"/>
      <c r="G56" s="333">
        <v>0.023</v>
      </c>
      <c r="H56" s="211"/>
      <c r="I56" s="41">
        <v>16</v>
      </c>
      <c r="J56" s="34">
        <f t="shared" si="5"/>
        <v>79900</v>
      </c>
      <c r="K56" s="362">
        <f t="shared" si="6"/>
        <v>802.43501375</v>
      </c>
      <c r="L56" s="363"/>
      <c r="M56" s="8"/>
      <c r="N56" s="205"/>
      <c r="O56" s="202"/>
      <c r="P56" s="205"/>
      <c r="Q56" s="202"/>
      <c r="R56" s="205"/>
      <c r="S56" s="202"/>
      <c r="T56" s="205"/>
      <c r="U56" s="202"/>
      <c r="V56" s="8"/>
      <c r="Z56" s="31">
        <v>805.3846</v>
      </c>
      <c r="AA56" s="22" t="s">
        <v>29</v>
      </c>
      <c r="AB56" s="11"/>
      <c r="AC56" s="12"/>
      <c r="AD56" s="51"/>
      <c r="AE56" s="18"/>
    </row>
    <row r="57" spans="1:31" s="7" customFormat="1" ht="12.75" customHeight="1">
      <c r="A57" s="365">
        <f t="shared" si="7"/>
        <v>802.566145</v>
      </c>
      <c r="B57" s="202"/>
      <c r="C57" s="342"/>
      <c r="D57" s="343"/>
      <c r="E57" s="361">
        <f t="shared" si="8"/>
        <v>0.368</v>
      </c>
      <c r="F57" s="198"/>
      <c r="G57" s="333">
        <v>0.023</v>
      </c>
      <c r="H57" s="211"/>
      <c r="I57" s="41">
        <v>16</v>
      </c>
      <c r="J57" s="34">
        <f t="shared" si="5"/>
        <v>79925</v>
      </c>
      <c r="K57" s="362">
        <f t="shared" si="6"/>
        <v>802.198145</v>
      </c>
      <c r="L57" s="363"/>
      <c r="M57" s="8"/>
      <c r="N57" s="205"/>
      <c r="O57" s="202"/>
      <c r="P57" s="205"/>
      <c r="Q57" s="202"/>
      <c r="R57" s="205"/>
      <c r="S57" s="202"/>
      <c r="T57" s="205"/>
      <c r="U57" s="202"/>
      <c r="V57" s="8"/>
      <c r="Z57" s="31"/>
      <c r="AA57" s="22"/>
      <c r="AB57" s="11"/>
      <c r="AC57" s="12"/>
      <c r="AD57" s="51"/>
      <c r="AE57" s="18"/>
    </row>
    <row r="58" spans="1:31" s="7" customFormat="1" ht="12.75" customHeight="1">
      <c r="A58" s="365">
        <f t="shared" si="7"/>
        <v>802.3742137500001</v>
      </c>
      <c r="B58" s="202"/>
      <c r="C58" s="342"/>
      <c r="D58" s="343"/>
      <c r="E58" s="361">
        <f t="shared" si="8"/>
        <v>0.368</v>
      </c>
      <c r="F58" s="198"/>
      <c r="G58" s="333">
        <v>0.023</v>
      </c>
      <c r="H58" s="211"/>
      <c r="I58" s="41">
        <v>16</v>
      </c>
      <c r="J58" s="34">
        <f t="shared" si="5"/>
        <v>79950</v>
      </c>
      <c r="K58" s="362">
        <f t="shared" si="6"/>
        <v>802.00621375</v>
      </c>
      <c r="L58" s="363"/>
      <c r="M58" s="8"/>
      <c r="N58" s="205"/>
      <c r="O58" s="202"/>
      <c r="P58" s="205"/>
      <c r="Q58" s="202"/>
      <c r="R58" s="205"/>
      <c r="S58" s="202"/>
      <c r="T58" s="205"/>
      <c r="U58" s="202"/>
      <c r="V58" s="8"/>
      <c r="Z58" s="27" t="s">
        <v>30</v>
      </c>
      <c r="AA58" s="22"/>
      <c r="AB58" s="11"/>
      <c r="AC58" s="12"/>
      <c r="AD58" s="51"/>
      <c r="AE58" s="18"/>
    </row>
    <row r="59" spans="1:31" s="7" customFormat="1" ht="12.75" customHeight="1">
      <c r="A59" s="365">
        <f t="shared" si="7"/>
        <v>802.2272200000001</v>
      </c>
      <c r="B59" s="202"/>
      <c r="C59" s="342"/>
      <c r="D59" s="343"/>
      <c r="E59" s="361">
        <f t="shared" si="8"/>
        <v>0.368</v>
      </c>
      <c r="F59" s="198"/>
      <c r="G59" s="333">
        <v>0.023</v>
      </c>
      <c r="H59" s="211"/>
      <c r="I59" s="41">
        <v>16</v>
      </c>
      <c r="J59" s="34">
        <f t="shared" si="5"/>
        <v>79975</v>
      </c>
      <c r="K59" s="362">
        <f t="shared" si="6"/>
        <v>801.85922</v>
      </c>
      <c r="L59" s="363"/>
      <c r="M59" s="8"/>
      <c r="N59" s="205"/>
      <c r="O59" s="202"/>
      <c r="P59" s="205"/>
      <c r="Q59" s="202"/>
      <c r="R59" s="205"/>
      <c r="S59" s="202"/>
      <c r="T59" s="205"/>
      <c r="U59" s="202"/>
      <c r="V59" s="8"/>
      <c r="Z59" s="31"/>
      <c r="AA59" s="22"/>
      <c r="AB59" s="11"/>
      <c r="AC59" s="12"/>
      <c r="AD59" s="51"/>
      <c r="AE59" s="18"/>
    </row>
    <row r="60" spans="1:31" s="7" customFormat="1" ht="12.75" customHeight="1">
      <c r="A60" s="365">
        <f t="shared" si="7"/>
        <v>802.1251637500001</v>
      </c>
      <c r="B60" s="202"/>
      <c r="C60" s="342"/>
      <c r="D60" s="343"/>
      <c r="E60" s="361">
        <f t="shared" si="8"/>
        <v>0.368</v>
      </c>
      <c r="F60" s="198"/>
      <c r="G60" s="333">
        <v>0.023</v>
      </c>
      <c r="H60" s="211"/>
      <c r="I60" s="41">
        <v>16</v>
      </c>
      <c r="J60" s="34">
        <f t="shared" si="5"/>
        <v>80000</v>
      </c>
      <c r="K60" s="362">
        <f t="shared" si="6"/>
        <v>801.75716375</v>
      </c>
      <c r="L60" s="363"/>
      <c r="M60" s="8"/>
      <c r="N60" s="205"/>
      <c r="O60" s="202"/>
      <c r="P60" s="205"/>
      <c r="Q60" s="202"/>
      <c r="R60" s="205"/>
      <c r="S60" s="202"/>
      <c r="T60" s="205"/>
      <c r="U60" s="202"/>
      <c r="V60" s="8"/>
      <c r="AA60" s="26"/>
      <c r="AB60" s="11"/>
      <c r="AC60" s="12"/>
      <c r="AD60" s="51"/>
      <c r="AE60" s="18"/>
    </row>
    <row r="61" spans="1:31" s="7" customFormat="1" ht="12.75" customHeight="1">
      <c r="A61" s="365">
        <f t="shared" si="7"/>
        <v>802.0680450000001</v>
      </c>
      <c r="B61" s="202"/>
      <c r="C61" s="342"/>
      <c r="D61" s="343"/>
      <c r="E61" s="361">
        <f t="shared" si="8"/>
        <v>0.368</v>
      </c>
      <c r="F61" s="198"/>
      <c r="G61" s="333">
        <v>0.023</v>
      </c>
      <c r="H61" s="211"/>
      <c r="I61" s="41">
        <v>16</v>
      </c>
      <c r="J61" s="34">
        <f t="shared" si="5"/>
        <v>80025</v>
      </c>
      <c r="K61" s="362">
        <f t="shared" si="6"/>
        <v>801.700045</v>
      </c>
      <c r="L61" s="363"/>
      <c r="M61" s="8"/>
      <c r="N61" s="205"/>
      <c r="O61" s="202"/>
      <c r="P61" s="205"/>
      <c r="Q61" s="202"/>
      <c r="R61" s="205"/>
      <c r="S61" s="202"/>
      <c r="T61" s="205"/>
      <c r="U61" s="202"/>
      <c r="V61" s="8"/>
      <c r="Z61" s="27"/>
      <c r="AA61" s="26"/>
      <c r="AB61" s="11"/>
      <c r="AC61" s="12"/>
      <c r="AD61" s="51"/>
      <c r="AE61" s="18"/>
    </row>
    <row r="62" spans="1:31" s="7" customFormat="1" ht="12.75" customHeight="1">
      <c r="A62" s="365">
        <f t="shared" si="7"/>
        <v>802.0558637500002</v>
      </c>
      <c r="B62" s="202"/>
      <c r="C62" s="342"/>
      <c r="D62" s="343"/>
      <c r="E62" s="361">
        <f t="shared" si="8"/>
        <v>0.368</v>
      </c>
      <c r="F62" s="198"/>
      <c r="G62" s="333">
        <v>0.023</v>
      </c>
      <c r="H62" s="211"/>
      <c r="I62" s="41">
        <v>16</v>
      </c>
      <c r="J62" s="34">
        <f t="shared" si="5"/>
        <v>80050</v>
      </c>
      <c r="K62" s="362">
        <f t="shared" si="6"/>
        <v>801.6878637500001</v>
      </c>
      <c r="L62" s="363"/>
      <c r="M62" s="8"/>
      <c r="N62" s="205"/>
      <c r="O62" s="202"/>
      <c r="P62" s="205"/>
      <c r="Q62" s="202"/>
      <c r="R62" s="205"/>
      <c r="S62" s="202"/>
      <c r="T62" s="205"/>
      <c r="U62" s="202"/>
      <c r="V62" s="8"/>
      <c r="Z62" s="27"/>
      <c r="AA62" s="26"/>
      <c r="AB62" s="11"/>
      <c r="AC62" s="12"/>
      <c r="AD62" s="51"/>
      <c r="AE62" s="18"/>
    </row>
    <row r="63" spans="1:22" s="7" customFormat="1" ht="12.75" customHeight="1">
      <c r="A63" s="365">
        <f t="shared" si="7"/>
        <v>802.0886200000001</v>
      </c>
      <c r="B63" s="202"/>
      <c r="C63" s="342"/>
      <c r="D63" s="343"/>
      <c r="E63" s="361">
        <f t="shared" si="8"/>
        <v>0.368</v>
      </c>
      <c r="F63" s="198"/>
      <c r="G63" s="333">
        <v>0.023</v>
      </c>
      <c r="H63" s="211"/>
      <c r="I63" s="41">
        <v>16</v>
      </c>
      <c r="J63" s="34">
        <f t="shared" si="5"/>
        <v>80075</v>
      </c>
      <c r="K63" s="362">
        <f t="shared" si="6"/>
        <v>801.72062</v>
      </c>
      <c r="L63" s="363"/>
      <c r="M63" s="8"/>
      <c r="N63" s="205"/>
      <c r="O63" s="202"/>
      <c r="P63" s="205"/>
      <c r="Q63" s="202"/>
      <c r="R63" s="205"/>
      <c r="S63" s="202"/>
      <c r="T63" s="205"/>
      <c r="U63" s="202"/>
      <c r="V63" s="8"/>
    </row>
    <row r="64" spans="1:22" s="7" customFormat="1" ht="12.75" customHeight="1">
      <c r="A64" s="365">
        <f t="shared" si="7"/>
        <v>802.1663137500001</v>
      </c>
      <c r="B64" s="202"/>
      <c r="C64" s="342"/>
      <c r="D64" s="343"/>
      <c r="E64" s="361">
        <f t="shared" si="8"/>
        <v>0.368</v>
      </c>
      <c r="F64" s="198"/>
      <c r="G64" s="333">
        <v>0.023</v>
      </c>
      <c r="H64" s="211"/>
      <c r="I64" s="41">
        <v>16</v>
      </c>
      <c r="J64" s="34">
        <f t="shared" si="5"/>
        <v>80100</v>
      </c>
      <c r="K64" s="362">
        <f t="shared" si="6"/>
        <v>801.79831375</v>
      </c>
      <c r="L64" s="363"/>
      <c r="M64" s="8"/>
      <c r="N64" s="205"/>
      <c r="O64" s="202"/>
      <c r="P64" s="205"/>
      <c r="Q64" s="202"/>
      <c r="R64" s="205"/>
      <c r="S64" s="202"/>
      <c r="T64" s="205"/>
      <c r="U64" s="202"/>
      <c r="V64" s="8"/>
    </row>
    <row r="65" spans="1:22" s="7" customFormat="1" ht="12.75" customHeight="1">
      <c r="A65" s="365">
        <f t="shared" si="7"/>
        <v>802.288945</v>
      </c>
      <c r="B65" s="202"/>
      <c r="C65" s="342"/>
      <c r="D65" s="343"/>
      <c r="E65" s="361">
        <f t="shared" si="8"/>
        <v>0.368</v>
      </c>
      <c r="F65" s="198"/>
      <c r="G65" s="333">
        <v>0.023</v>
      </c>
      <c r="H65" s="211"/>
      <c r="I65" s="41">
        <v>16</v>
      </c>
      <c r="J65" s="34">
        <f t="shared" si="5"/>
        <v>80125</v>
      </c>
      <c r="K65" s="362">
        <f t="shared" si="6"/>
        <v>801.920945</v>
      </c>
      <c r="L65" s="363"/>
      <c r="M65" s="8"/>
      <c r="N65" s="205"/>
      <c r="O65" s="202"/>
      <c r="P65" s="205"/>
      <c r="Q65" s="202"/>
      <c r="R65" s="205"/>
      <c r="S65" s="202"/>
      <c r="T65" s="205"/>
      <c r="U65" s="202"/>
      <c r="V65" s="8"/>
    </row>
    <row r="66" spans="1:22" s="7" customFormat="1" ht="12.75" customHeight="1">
      <c r="A66" s="365">
        <f t="shared" si="7"/>
        <v>802.4565137500001</v>
      </c>
      <c r="B66" s="202"/>
      <c r="C66" s="342"/>
      <c r="D66" s="343"/>
      <c r="E66" s="361">
        <f t="shared" si="8"/>
        <v>0.368</v>
      </c>
      <c r="F66" s="198"/>
      <c r="G66" s="333">
        <v>0.023</v>
      </c>
      <c r="H66" s="211"/>
      <c r="I66" s="41">
        <v>16</v>
      </c>
      <c r="J66" s="34">
        <f t="shared" si="5"/>
        <v>80150</v>
      </c>
      <c r="K66" s="362">
        <f t="shared" si="6"/>
        <v>802.0885137500001</v>
      </c>
      <c r="L66" s="363"/>
      <c r="M66" s="8"/>
      <c r="N66" s="205"/>
      <c r="O66" s="202"/>
      <c r="P66" s="205"/>
      <c r="Q66" s="202"/>
      <c r="R66" s="205"/>
      <c r="S66" s="202"/>
      <c r="T66" s="205"/>
      <c r="U66" s="202"/>
      <c r="V66" s="8"/>
    </row>
    <row r="67" spans="1:22" s="7" customFormat="1" ht="12.75" customHeight="1">
      <c r="A67" s="365">
        <f t="shared" si="7"/>
        <v>802.6690200000002</v>
      </c>
      <c r="B67" s="202"/>
      <c r="C67" s="342"/>
      <c r="D67" s="343"/>
      <c r="E67" s="361">
        <f t="shared" si="8"/>
        <v>0.368</v>
      </c>
      <c r="F67" s="198"/>
      <c r="G67" s="333">
        <v>0.023</v>
      </c>
      <c r="H67" s="211"/>
      <c r="I67" s="41">
        <v>16</v>
      </c>
      <c r="J67" s="34">
        <f t="shared" si="5"/>
        <v>80175</v>
      </c>
      <c r="K67" s="362">
        <f t="shared" si="6"/>
        <v>802.3010200000001</v>
      </c>
      <c r="L67" s="363"/>
      <c r="M67" s="8"/>
      <c r="N67" s="205"/>
      <c r="O67" s="202"/>
      <c r="P67" s="205"/>
      <c r="Q67" s="202"/>
      <c r="R67" s="205"/>
      <c r="S67" s="202"/>
      <c r="T67" s="205"/>
      <c r="U67" s="202"/>
      <c r="V67" s="8"/>
    </row>
    <row r="68" spans="1:22" s="7" customFormat="1" ht="12.75" customHeight="1">
      <c r="A68" s="365">
        <f t="shared" si="7"/>
        <v>802.92646375</v>
      </c>
      <c r="B68" s="202"/>
      <c r="C68" s="342"/>
      <c r="D68" s="343"/>
      <c r="E68" s="361">
        <f t="shared" si="8"/>
        <v>0.368</v>
      </c>
      <c r="F68" s="198"/>
      <c r="G68" s="333">
        <v>0.023</v>
      </c>
      <c r="H68" s="211"/>
      <c r="I68" s="41">
        <v>16</v>
      </c>
      <c r="J68" s="34">
        <f t="shared" si="5"/>
        <v>80200</v>
      </c>
      <c r="K68" s="362">
        <f t="shared" si="6"/>
        <v>802.55846375</v>
      </c>
      <c r="L68" s="363"/>
      <c r="M68" s="8"/>
      <c r="N68" s="205"/>
      <c r="O68" s="202"/>
      <c r="P68" s="205"/>
      <c r="Q68" s="202"/>
      <c r="R68" s="205"/>
      <c r="S68" s="202"/>
      <c r="T68" s="205"/>
      <c r="U68" s="202"/>
      <c r="V68" s="8"/>
    </row>
    <row r="69" spans="1:25" s="7" customFormat="1" ht="12.75" customHeight="1">
      <c r="A69" s="365">
        <f>E69+K69</f>
        <v>803.1882706138751</v>
      </c>
      <c r="B69" s="202"/>
      <c r="C69" s="342" t="s">
        <v>88</v>
      </c>
      <c r="D69" s="343"/>
      <c r="E69" s="361">
        <f>G69*I69</f>
        <v>0.368</v>
      </c>
      <c r="F69" s="198"/>
      <c r="G69" s="338">
        <f>0.023-((0.023-0.016)/($J$71-$J$69))*($J69-$J$69)</f>
        <v>0.023</v>
      </c>
      <c r="H69" s="200"/>
      <c r="I69" s="41">
        <v>16</v>
      </c>
      <c r="J69" s="186">
        <v>80221.85</v>
      </c>
      <c r="K69" s="362">
        <f t="shared" si="6"/>
        <v>802.8202706138751</v>
      </c>
      <c r="L69" s="363"/>
      <c r="M69" s="8"/>
      <c r="N69" s="205"/>
      <c r="O69" s="202"/>
      <c r="P69" s="205"/>
      <c r="Q69" s="202"/>
      <c r="R69" s="205"/>
      <c r="S69" s="202"/>
      <c r="T69" s="205"/>
      <c r="U69" s="202"/>
      <c r="V69" s="183" t="s">
        <v>82</v>
      </c>
      <c r="Y69" s="43"/>
    </row>
    <row r="70" spans="1:25" s="7" customFormat="1" ht="12.75" customHeight="1">
      <c r="A70" s="365">
        <f aca="true" t="shared" si="9" ref="A70:A135">E70+K70</f>
        <v>803.2143562936345</v>
      </c>
      <c r="B70" s="202"/>
      <c r="C70" s="342" t="s">
        <v>88</v>
      </c>
      <c r="D70" s="343"/>
      <c r="E70" s="361">
        <f aca="true" t="shared" si="10" ref="E70:E135">G70*I70</f>
        <v>0.3535112936345185</v>
      </c>
      <c r="F70" s="198"/>
      <c r="G70" s="338">
        <f>0.023-((0.023-0.016)/($J$71-$J$69))*($J70-$J$69)</f>
        <v>0.022094455852157406</v>
      </c>
      <c r="H70" s="200"/>
      <c r="I70" s="41">
        <v>16</v>
      </c>
      <c r="J70" s="34">
        <f>J68+25</f>
        <v>80225</v>
      </c>
      <c r="K70" s="362">
        <f t="shared" si="6"/>
        <v>802.860845</v>
      </c>
      <c r="L70" s="363"/>
      <c r="M70" s="8"/>
      <c r="N70" s="205"/>
      <c r="O70" s="202"/>
      <c r="P70" s="205"/>
      <c r="Q70" s="202"/>
      <c r="R70" s="205"/>
      <c r="S70" s="202"/>
      <c r="T70" s="205"/>
      <c r="U70" s="202"/>
      <c r="V70" s="8"/>
      <c r="Y70" s="43"/>
    </row>
    <row r="71" spans="1:25" s="7" customFormat="1" ht="12.75" customHeight="1">
      <c r="A71" s="365">
        <f>E71+K71</f>
        <v>803.408475168</v>
      </c>
      <c r="B71" s="202"/>
      <c r="C71" s="342" t="s">
        <v>88</v>
      </c>
      <c r="D71" s="343"/>
      <c r="E71" s="361">
        <f t="shared" si="10"/>
        <v>0.256</v>
      </c>
      <c r="F71" s="198"/>
      <c r="G71" s="338">
        <f>0.023-((0.023-0.016)/($J$71-$J$69))*($J71-$J$69)</f>
        <v>0.016</v>
      </c>
      <c r="H71" s="200"/>
      <c r="I71" s="41">
        <v>16</v>
      </c>
      <c r="J71" s="186">
        <v>80246.2</v>
      </c>
      <c r="K71" s="362">
        <f t="shared" si="6"/>
        <v>803.152475168</v>
      </c>
      <c r="L71" s="363"/>
      <c r="M71" s="8"/>
      <c r="N71" s="205"/>
      <c r="O71" s="202"/>
      <c r="P71" s="205"/>
      <c r="Q71" s="202"/>
      <c r="R71" s="205"/>
      <c r="S71" s="202"/>
      <c r="T71" s="205"/>
      <c r="U71" s="202"/>
      <c r="V71" s="8"/>
      <c r="Y71" s="43"/>
    </row>
    <row r="72" spans="1:25" s="7" customFormat="1" ht="12.75" customHeight="1">
      <c r="A72" s="365">
        <f t="shared" si="9"/>
        <v>803.46416375</v>
      </c>
      <c r="B72" s="202"/>
      <c r="C72" s="359"/>
      <c r="D72" s="202"/>
      <c r="E72" s="361">
        <f t="shared" si="10"/>
        <v>0.256</v>
      </c>
      <c r="F72" s="198"/>
      <c r="G72" s="333">
        <v>0.016</v>
      </c>
      <c r="H72" s="211"/>
      <c r="I72" s="41">
        <v>16</v>
      </c>
      <c r="J72" s="34">
        <f>J70+25</f>
        <v>80250</v>
      </c>
      <c r="K72" s="362">
        <f t="shared" si="6"/>
        <v>803.20816375</v>
      </c>
      <c r="L72" s="363"/>
      <c r="M72" s="8"/>
      <c r="N72" s="205"/>
      <c r="O72" s="202"/>
      <c r="P72" s="205"/>
      <c r="Q72" s="202"/>
      <c r="R72" s="205"/>
      <c r="S72" s="202"/>
      <c r="T72" s="205"/>
      <c r="U72" s="202"/>
      <c r="V72" s="8"/>
      <c r="Y72" s="43"/>
    </row>
    <row r="73" spans="1:25" s="7" customFormat="1" ht="12.75" customHeight="1">
      <c r="A73" s="365">
        <f t="shared" si="9"/>
        <v>803.6444708773663</v>
      </c>
      <c r="B73" s="202"/>
      <c r="C73" s="342"/>
      <c r="D73" s="343"/>
      <c r="E73" s="361">
        <f t="shared" si="10"/>
        <v>0.256</v>
      </c>
      <c r="F73" s="198"/>
      <c r="G73" s="333">
        <v>0.016</v>
      </c>
      <c r="H73" s="211"/>
      <c r="I73" s="41">
        <v>16</v>
      </c>
      <c r="J73" s="182">
        <v>80261.8487</v>
      </c>
      <c r="K73" s="362">
        <f t="shared" si="6"/>
        <v>803.3884708773663</v>
      </c>
      <c r="L73" s="363"/>
      <c r="M73" s="8"/>
      <c r="N73" s="205"/>
      <c r="O73" s="202"/>
      <c r="P73" s="205"/>
      <c r="Q73" s="202"/>
      <c r="R73" s="205"/>
      <c r="S73" s="202"/>
      <c r="T73" s="205"/>
      <c r="U73" s="202"/>
      <c r="V73" s="56" t="s">
        <v>32</v>
      </c>
      <c r="Y73" s="43"/>
    </row>
    <row r="74" spans="1:25" s="7" customFormat="1" ht="12.75" customHeight="1">
      <c r="A74" s="365">
        <f t="shared" si="9"/>
        <v>803.85642</v>
      </c>
      <c r="B74" s="202"/>
      <c r="C74" s="359"/>
      <c r="D74" s="202"/>
      <c r="E74" s="361">
        <f t="shared" si="10"/>
        <v>0.256</v>
      </c>
      <c r="F74" s="198"/>
      <c r="G74" s="333">
        <v>0.016</v>
      </c>
      <c r="H74" s="211"/>
      <c r="I74" s="41">
        <v>16</v>
      </c>
      <c r="J74" s="34">
        <f>J72+25</f>
        <v>80275</v>
      </c>
      <c r="K74" s="362">
        <f t="shared" si="6"/>
        <v>803.60042</v>
      </c>
      <c r="L74" s="363"/>
      <c r="M74" s="8"/>
      <c r="N74" s="205"/>
      <c r="O74" s="202"/>
      <c r="P74" s="205"/>
      <c r="Q74" s="202"/>
      <c r="R74" s="205"/>
      <c r="S74" s="202"/>
      <c r="T74" s="205"/>
      <c r="U74" s="202"/>
      <c r="V74" s="8"/>
      <c r="Y74" s="43"/>
    </row>
    <row r="75" spans="1:25" s="7" customFormat="1" ht="12.75" customHeight="1">
      <c r="A75" s="346">
        <f t="shared" si="9"/>
        <v>804.2936137500001</v>
      </c>
      <c r="B75" s="347"/>
      <c r="C75" s="348"/>
      <c r="D75" s="347"/>
      <c r="E75" s="349">
        <f t="shared" si="10"/>
        <v>0.256</v>
      </c>
      <c r="F75" s="350"/>
      <c r="G75" s="349">
        <v>0.016</v>
      </c>
      <c r="H75" s="350"/>
      <c r="I75" s="72">
        <v>16</v>
      </c>
      <c r="J75" s="73">
        <f>J74+25</f>
        <v>80300</v>
      </c>
      <c r="K75" s="362">
        <f t="shared" si="6"/>
        <v>804.0376137500001</v>
      </c>
      <c r="L75" s="363"/>
      <c r="M75" s="75"/>
      <c r="N75" s="354"/>
      <c r="O75" s="347"/>
      <c r="P75" s="354"/>
      <c r="Q75" s="347"/>
      <c r="R75" s="354"/>
      <c r="S75" s="347"/>
      <c r="T75" s="354"/>
      <c r="U75" s="347"/>
      <c r="V75" s="75"/>
      <c r="Y75" s="43"/>
    </row>
    <row r="76" spans="1:25" s="7" customFormat="1" ht="12.75" customHeight="1">
      <c r="A76" s="365">
        <f t="shared" si="9"/>
        <v>804.775745</v>
      </c>
      <c r="B76" s="202"/>
      <c r="C76" s="359"/>
      <c r="D76" s="202"/>
      <c r="E76" s="361">
        <f t="shared" si="10"/>
        <v>0.256</v>
      </c>
      <c r="F76" s="198"/>
      <c r="G76" s="333">
        <v>0.016</v>
      </c>
      <c r="H76" s="211"/>
      <c r="I76" s="41">
        <v>16</v>
      </c>
      <c r="J76" s="34">
        <f>J75+25</f>
        <v>80325</v>
      </c>
      <c r="K76" s="362">
        <f t="shared" si="6"/>
        <v>804.5197450000001</v>
      </c>
      <c r="L76" s="363"/>
      <c r="M76" s="8"/>
      <c r="N76" s="205"/>
      <c r="O76" s="202"/>
      <c r="P76" s="205"/>
      <c r="Q76" s="202"/>
      <c r="R76" s="205"/>
      <c r="S76" s="202"/>
      <c r="T76" s="205"/>
      <c r="U76" s="202"/>
      <c r="V76" s="8"/>
      <c r="Y76" s="43"/>
    </row>
    <row r="77" spans="1:25" s="7" customFormat="1" ht="12.75" customHeight="1">
      <c r="A77" s="365">
        <f t="shared" si="9"/>
        <v>805.2163719875242</v>
      </c>
      <c r="B77" s="202"/>
      <c r="C77" s="342" t="s">
        <v>38</v>
      </c>
      <c r="D77" s="343"/>
      <c r="E77" s="361">
        <f t="shared" si="10"/>
        <v>0.256</v>
      </c>
      <c r="F77" s="198"/>
      <c r="G77" s="338">
        <f>0.016+((0.06-0.016)/($J$87-$J$77))*($J77-$J$77)</f>
        <v>0.016</v>
      </c>
      <c r="H77" s="200"/>
      <c r="I77" s="41">
        <v>16</v>
      </c>
      <c r="J77" s="182">
        <v>80346.0419</v>
      </c>
      <c r="K77" s="362">
        <f t="shared" si="6"/>
        <v>804.9603719875242</v>
      </c>
      <c r="L77" s="363"/>
      <c r="M77" s="8"/>
      <c r="N77" s="205"/>
      <c r="O77" s="202"/>
      <c r="P77" s="205"/>
      <c r="Q77" s="202"/>
      <c r="R77" s="205"/>
      <c r="S77" s="202"/>
      <c r="T77" s="205"/>
      <c r="U77" s="202"/>
      <c r="V77" s="56" t="s">
        <v>37</v>
      </c>
      <c r="Y77" s="43"/>
    </row>
    <row r="78" spans="1:25" s="7" customFormat="1" ht="12.75" customHeight="1">
      <c r="A78" s="365">
        <f t="shared" si="9"/>
        <v>805.316746262</v>
      </c>
      <c r="B78" s="202"/>
      <c r="C78" s="342" t="s">
        <v>38</v>
      </c>
      <c r="D78" s="343"/>
      <c r="E78" s="361">
        <f t="shared" si="10"/>
        <v>0.2699325120000122</v>
      </c>
      <c r="F78" s="198"/>
      <c r="G78" s="338">
        <f aca="true" t="shared" si="11" ref="G78:G87">0.016+((0.06-0.016)/($J$87-$J$77))*($J78-$J$77)</f>
        <v>0.016870782000000764</v>
      </c>
      <c r="H78" s="200"/>
      <c r="I78" s="41">
        <v>16</v>
      </c>
      <c r="J78" s="34">
        <f>J76+25</f>
        <v>80350</v>
      </c>
      <c r="K78" s="362">
        <f t="shared" si="6"/>
        <v>805.0468137500001</v>
      </c>
      <c r="L78" s="363"/>
      <c r="M78" s="8"/>
      <c r="N78" s="205"/>
      <c r="O78" s="202"/>
      <c r="P78" s="205"/>
      <c r="Q78" s="202"/>
      <c r="R78" s="205"/>
      <c r="S78" s="202"/>
      <c r="T78" s="205"/>
      <c r="U78" s="202"/>
      <c r="V78" s="8"/>
      <c r="Y78" s="43"/>
    </row>
    <row r="79" spans="1:25" s="7" customFormat="1" ht="12.75" customHeight="1">
      <c r="A79" s="365">
        <f>E79+K79</f>
        <v>805.7073575120002</v>
      </c>
      <c r="B79" s="202"/>
      <c r="C79" s="342" t="s">
        <v>38</v>
      </c>
      <c r="D79" s="343"/>
      <c r="E79" s="361">
        <f>G79*I79</f>
        <v>0.3227325120000122</v>
      </c>
      <c r="F79" s="198"/>
      <c r="G79" s="338">
        <f t="shared" si="11"/>
        <v>0.02017078200000076</v>
      </c>
      <c r="H79" s="200"/>
      <c r="I79" s="41">
        <v>16</v>
      </c>
      <c r="J79" s="184">
        <v>80365</v>
      </c>
      <c r="K79" s="362">
        <f t="shared" si="6"/>
        <v>805.3846250000001</v>
      </c>
      <c r="L79" s="363"/>
      <c r="M79" s="8"/>
      <c r="N79" s="205"/>
      <c r="O79" s="202"/>
      <c r="P79" s="205"/>
      <c r="Q79" s="202"/>
      <c r="R79" s="205"/>
      <c r="S79" s="202"/>
      <c r="T79" s="205"/>
      <c r="U79" s="202"/>
      <c r="V79" s="8"/>
      <c r="Y79" s="43"/>
    </row>
    <row r="80" spans="1:25" s="7" customFormat="1" ht="12.75" customHeight="1">
      <c r="A80" s="365">
        <f t="shared" si="9"/>
        <v>805.973132512</v>
      </c>
      <c r="B80" s="202"/>
      <c r="C80" s="342" t="s">
        <v>38</v>
      </c>
      <c r="D80" s="343"/>
      <c r="E80" s="361">
        <f t="shared" si="10"/>
        <v>0.3579325120000122</v>
      </c>
      <c r="F80" s="198"/>
      <c r="G80" s="338">
        <f t="shared" si="11"/>
        <v>0.022370782000000762</v>
      </c>
      <c r="H80" s="200"/>
      <c r="I80" s="41">
        <v>16</v>
      </c>
      <c r="J80" s="34">
        <f>J78+25</f>
        <v>80375</v>
      </c>
      <c r="K80" s="334">
        <f>$Z$56+($AD$53*($J80-$Z$55))</f>
        <v>805.6152</v>
      </c>
      <c r="L80" s="335"/>
      <c r="M80" s="8"/>
      <c r="N80" s="205"/>
      <c r="O80" s="202"/>
      <c r="P80" s="205"/>
      <c r="Q80" s="202"/>
      <c r="R80" s="205"/>
      <c r="S80" s="202"/>
      <c r="T80" s="205"/>
      <c r="U80" s="202"/>
      <c r="V80" s="8"/>
      <c r="Y80" s="43"/>
    </row>
    <row r="81" spans="1:25" s="7" customFormat="1" ht="12.75" customHeight="1">
      <c r="A81" s="365">
        <f t="shared" si="9"/>
        <v>806.637632512</v>
      </c>
      <c r="B81" s="202"/>
      <c r="C81" s="342" t="s">
        <v>38</v>
      </c>
      <c r="D81" s="343"/>
      <c r="E81" s="361">
        <f t="shared" si="10"/>
        <v>0.44593251200001216</v>
      </c>
      <c r="F81" s="198"/>
      <c r="G81" s="338">
        <f t="shared" si="11"/>
        <v>0.02787078200000076</v>
      </c>
      <c r="H81" s="200"/>
      <c r="I81" s="41">
        <v>16</v>
      </c>
      <c r="J81" s="34">
        <f>J80+25</f>
        <v>80400</v>
      </c>
      <c r="K81" s="334">
        <f aca="true" t="shared" si="12" ref="K81:K89">$Z$56+($AD$53*($J81-$Z$55))</f>
        <v>806.1917</v>
      </c>
      <c r="L81" s="335"/>
      <c r="M81" s="8"/>
      <c r="N81" s="205"/>
      <c r="O81" s="202"/>
      <c r="P81" s="205"/>
      <c r="Q81" s="202"/>
      <c r="R81" s="205"/>
      <c r="S81" s="202"/>
      <c r="T81" s="205"/>
      <c r="U81" s="202"/>
      <c r="V81" s="8"/>
      <c r="Y81" s="43"/>
    </row>
    <row r="82" spans="1:25" s="7" customFormat="1" ht="12.75" customHeight="1">
      <c r="A82" s="365">
        <f t="shared" si="9"/>
        <v>807.302132512</v>
      </c>
      <c r="B82" s="202"/>
      <c r="C82" s="342" t="s">
        <v>38</v>
      </c>
      <c r="D82" s="343"/>
      <c r="E82" s="361">
        <f t="shared" si="10"/>
        <v>0.5339325120000122</v>
      </c>
      <c r="F82" s="198"/>
      <c r="G82" s="338">
        <f t="shared" si="11"/>
        <v>0.033370782000000765</v>
      </c>
      <c r="H82" s="200"/>
      <c r="I82" s="41">
        <v>16</v>
      </c>
      <c r="J82" s="34">
        <f>J81+25</f>
        <v>80425</v>
      </c>
      <c r="K82" s="334">
        <f t="shared" si="12"/>
        <v>806.7682</v>
      </c>
      <c r="L82" s="335"/>
      <c r="M82" s="8"/>
      <c r="N82" s="205"/>
      <c r="O82" s="202"/>
      <c r="P82" s="205"/>
      <c r="Q82" s="202"/>
      <c r="R82" s="205"/>
      <c r="S82" s="202"/>
      <c r="T82" s="205"/>
      <c r="U82" s="202"/>
      <c r="V82" s="8"/>
      <c r="Y82" s="43"/>
    </row>
    <row r="83" spans="1:25" s="7" customFormat="1" ht="12.75" customHeight="1">
      <c r="A83" s="365">
        <f t="shared" si="9"/>
        <v>807.966632512</v>
      </c>
      <c r="B83" s="202"/>
      <c r="C83" s="342" t="s">
        <v>38</v>
      </c>
      <c r="D83" s="343"/>
      <c r="E83" s="361">
        <f t="shared" si="10"/>
        <v>0.6219325120000122</v>
      </c>
      <c r="F83" s="198"/>
      <c r="G83" s="338">
        <f t="shared" si="11"/>
        <v>0.03887078200000076</v>
      </c>
      <c r="H83" s="200"/>
      <c r="I83" s="41">
        <v>16</v>
      </c>
      <c r="J83" s="34">
        <f>J82+25</f>
        <v>80450</v>
      </c>
      <c r="K83" s="334">
        <f t="shared" si="12"/>
        <v>807.3447</v>
      </c>
      <c r="L83" s="335"/>
      <c r="M83" s="8"/>
      <c r="N83" s="205"/>
      <c r="O83" s="202"/>
      <c r="P83" s="205"/>
      <c r="Q83" s="202"/>
      <c r="R83" s="205"/>
      <c r="S83" s="202"/>
      <c r="T83" s="205"/>
      <c r="U83" s="202"/>
      <c r="V83" s="8"/>
      <c r="Y83" s="43"/>
    </row>
    <row r="84" spans="1:25" s="7" customFormat="1" ht="12.75" customHeight="1">
      <c r="A84" s="365">
        <f t="shared" si="9"/>
        <v>808.631132512</v>
      </c>
      <c r="B84" s="202"/>
      <c r="C84" s="342" t="s">
        <v>38</v>
      </c>
      <c r="D84" s="343"/>
      <c r="E84" s="361">
        <f t="shared" si="10"/>
        <v>0.7099325120000122</v>
      </c>
      <c r="F84" s="198"/>
      <c r="G84" s="338">
        <f t="shared" si="11"/>
        <v>0.04437078200000076</v>
      </c>
      <c r="H84" s="200"/>
      <c r="I84" s="41">
        <v>16</v>
      </c>
      <c r="J84" s="34">
        <f>J83+25</f>
        <v>80475</v>
      </c>
      <c r="K84" s="334">
        <f t="shared" si="12"/>
        <v>807.9212</v>
      </c>
      <c r="L84" s="335"/>
      <c r="M84" s="8"/>
      <c r="N84" s="205"/>
      <c r="O84" s="202"/>
      <c r="P84" s="205"/>
      <c r="Q84" s="202"/>
      <c r="R84" s="205"/>
      <c r="S84" s="202"/>
      <c r="T84" s="205"/>
      <c r="U84" s="202"/>
      <c r="V84" s="8"/>
      <c r="Y84" s="43"/>
    </row>
    <row r="85" spans="1:25" s="7" customFormat="1" ht="12.75" customHeight="1">
      <c r="A85" s="365">
        <f t="shared" si="9"/>
        <v>809.295632512</v>
      </c>
      <c r="B85" s="202"/>
      <c r="C85" s="342" t="s">
        <v>38</v>
      </c>
      <c r="D85" s="343"/>
      <c r="E85" s="361">
        <f t="shared" si="10"/>
        <v>0.7979325120000121</v>
      </c>
      <c r="F85" s="198"/>
      <c r="G85" s="338">
        <f t="shared" si="11"/>
        <v>0.04987078200000076</v>
      </c>
      <c r="H85" s="200"/>
      <c r="I85" s="41">
        <v>16</v>
      </c>
      <c r="J85" s="34">
        <f>J84+25</f>
        <v>80500</v>
      </c>
      <c r="K85" s="334">
        <f t="shared" si="12"/>
        <v>808.4977</v>
      </c>
      <c r="L85" s="335"/>
      <c r="M85" s="8"/>
      <c r="N85" s="205"/>
      <c r="O85" s="202"/>
      <c r="P85" s="205"/>
      <c r="Q85" s="202"/>
      <c r="R85" s="205"/>
      <c r="S85" s="202"/>
      <c r="T85" s="205"/>
      <c r="U85" s="202"/>
      <c r="V85" s="8"/>
      <c r="Y85" s="43"/>
    </row>
    <row r="86" spans="1:30" s="7" customFormat="1" ht="12.75" customHeight="1">
      <c r="A86" s="365">
        <f t="shared" si="9"/>
        <v>809.9601325120001</v>
      </c>
      <c r="B86" s="202"/>
      <c r="C86" s="342" t="s">
        <v>38</v>
      </c>
      <c r="D86" s="343"/>
      <c r="E86" s="361">
        <f t="shared" si="10"/>
        <v>0.8859325120000121</v>
      </c>
      <c r="F86" s="198"/>
      <c r="G86" s="338">
        <f t="shared" si="11"/>
        <v>0.05537078200000076</v>
      </c>
      <c r="H86" s="200"/>
      <c r="I86" s="41">
        <v>16</v>
      </c>
      <c r="J86" s="34">
        <f aca="true" t="shared" si="13" ref="J86:J134">J85+25</f>
        <v>80525</v>
      </c>
      <c r="K86" s="334">
        <f t="shared" si="12"/>
        <v>809.0742</v>
      </c>
      <c r="L86" s="335"/>
      <c r="M86" s="8"/>
      <c r="N86" s="205"/>
      <c r="O86" s="202"/>
      <c r="P86" s="205"/>
      <c r="Q86" s="202"/>
      <c r="R86" s="205"/>
      <c r="S86" s="202"/>
      <c r="T86" s="205"/>
      <c r="U86" s="202"/>
      <c r="V86" s="8"/>
      <c r="Y86" s="43"/>
      <c r="AD86" s="52"/>
    </row>
    <row r="87" spans="1:30" s="7" customFormat="1" ht="12.75" customHeight="1">
      <c r="A87" s="365">
        <f t="shared" si="9"/>
        <v>810.519426214</v>
      </c>
      <c r="B87" s="202"/>
      <c r="C87" s="342" t="s">
        <v>38</v>
      </c>
      <c r="D87" s="343"/>
      <c r="E87" s="361">
        <f t="shared" si="10"/>
        <v>0.96</v>
      </c>
      <c r="F87" s="198"/>
      <c r="G87" s="338">
        <f t="shared" si="11"/>
        <v>0.06</v>
      </c>
      <c r="H87" s="200"/>
      <c r="I87" s="41">
        <v>16</v>
      </c>
      <c r="J87" s="182">
        <v>80546.0419</v>
      </c>
      <c r="K87" s="334">
        <f t="shared" si="12"/>
        <v>809.5594262139999</v>
      </c>
      <c r="L87" s="335"/>
      <c r="M87" s="8"/>
      <c r="N87" s="205"/>
      <c r="O87" s="202"/>
      <c r="P87" s="205"/>
      <c r="Q87" s="202"/>
      <c r="R87" s="205"/>
      <c r="S87" s="202"/>
      <c r="T87" s="205"/>
      <c r="U87" s="202"/>
      <c r="V87" s="56" t="s">
        <v>86</v>
      </c>
      <c r="Y87" s="43"/>
      <c r="AD87" s="52"/>
    </row>
    <row r="88" spans="1:30" s="7" customFormat="1" ht="12.75" customHeight="1">
      <c r="A88" s="365">
        <f t="shared" si="9"/>
        <v>810.6107000000001</v>
      </c>
      <c r="B88" s="202"/>
      <c r="C88" s="359"/>
      <c r="D88" s="202"/>
      <c r="E88" s="361">
        <f t="shared" si="10"/>
        <v>0.96</v>
      </c>
      <c r="F88" s="198"/>
      <c r="G88" s="333">
        <v>0.06</v>
      </c>
      <c r="H88" s="211"/>
      <c r="I88" s="41">
        <v>16</v>
      </c>
      <c r="J88" s="34">
        <f>J86+25</f>
        <v>80550</v>
      </c>
      <c r="K88" s="334">
        <f t="shared" si="12"/>
        <v>809.6507</v>
      </c>
      <c r="L88" s="335"/>
      <c r="M88" s="8"/>
      <c r="N88" s="205"/>
      <c r="O88" s="202"/>
      <c r="P88" s="205"/>
      <c r="Q88" s="202"/>
      <c r="R88" s="205"/>
      <c r="S88" s="202"/>
      <c r="T88" s="205"/>
      <c r="U88" s="202"/>
      <c r="V88" s="8"/>
      <c r="Y88" s="43"/>
      <c r="AD88" s="52"/>
    </row>
    <row r="89" spans="1:30" s="7" customFormat="1" ht="12.75" customHeight="1">
      <c r="A89" s="365">
        <f t="shared" si="9"/>
        <v>811.1872</v>
      </c>
      <c r="B89" s="202"/>
      <c r="C89" s="359"/>
      <c r="D89" s="202"/>
      <c r="E89" s="361">
        <f t="shared" si="10"/>
        <v>0.96</v>
      </c>
      <c r="F89" s="198"/>
      <c r="G89" s="333">
        <v>0.06</v>
      </c>
      <c r="H89" s="211"/>
      <c r="I89" s="41">
        <v>16</v>
      </c>
      <c r="J89" s="34">
        <f t="shared" si="13"/>
        <v>80575</v>
      </c>
      <c r="K89" s="334">
        <f t="shared" si="12"/>
        <v>810.2271999999999</v>
      </c>
      <c r="L89" s="335"/>
      <c r="M89" s="8"/>
      <c r="N89" s="205"/>
      <c r="O89" s="202"/>
      <c r="P89" s="205"/>
      <c r="Q89" s="202"/>
      <c r="R89" s="205"/>
      <c r="S89" s="202"/>
      <c r="T89" s="205"/>
      <c r="U89" s="202"/>
      <c r="V89" s="8"/>
      <c r="Y89" s="43"/>
      <c r="AD89" s="52"/>
    </row>
    <row r="90" spans="1:30" s="7" customFormat="1" ht="12.75" customHeight="1">
      <c r="A90" s="365">
        <f>E90+K90</f>
        <v>811.533</v>
      </c>
      <c r="B90" s="202"/>
      <c r="C90" s="359"/>
      <c r="D90" s="202"/>
      <c r="E90" s="361">
        <f>G90*I90</f>
        <v>0.96</v>
      </c>
      <c r="F90" s="198"/>
      <c r="G90" s="333">
        <v>0.06</v>
      </c>
      <c r="H90" s="211"/>
      <c r="I90" s="41">
        <v>16</v>
      </c>
      <c r="J90" s="184">
        <v>80590</v>
      </c>
      <c r="K90" s="362">
        <f>$Z$104+(0.5*(($AD$105-$AD$104)/$AD$103)*($J90-$Z$103)^2)+($AD$104*($J90-$Z$103))</f>
        <v>810.573</v>
      </c>
      <c r="L90" s="363"/>
      <c r="M90" s="8"/>
      <c r="N90" s="205"/>
      <c r="O90" s="202"/>
      <c r="P90" s="205"/>
      <c r="Q90" s="202"/>
      <c r="R90" s="205"/>
      <c r="S90" s="202"/>
      <c r="T90" s="205"/>
      <c r="U90" s="202"/>
      <c r="V90" s="8"/>
      <c r="Y90" s="43"/>
      <c r="AD90" s="52"/>
    </row>
    <row r="91" spans="1:30" s="7" customFormat="1" ht="12.75" customHeight="1">
      <c r="A91" s="365">
        <f t="shared" si="9"/>
        <v>811.7615223387097</v>
      </c>
      <c r="B91" s="202"/>
      <c r="C91" s="359"/>
      <c r="D91" s="202"/>
      <c r="E91" s="361">
        <f t="shared" si="10"/>
        <v>0.96</v>
      </c>
      <c r="F91" s="198"/>
      <c r="G91" s="333">
        <v>0.06</v>
      </c>
      <c r="H91" s="211"/>
      <c r="I91" s="41">
        <v>16</v>
      </c>
      <c r="J91" s="34">
        <f>J89+25</f>
        <v>80600</v>
      </c>
      <c r="K91" s="362">
        <f>$Z$104+(0.5*(($AD$105-$AD$104)/$AD$103)*($J91-$Z$103)^2)+($AD$104*($J91-$Z$103))</f>
        <v>810.8015223387097</v>
      </c>
      <c r="L91" s="363"/>
      <c r="M91" s="8"/>
      <c r="N91" s="205"/>
      <c r="O91" s="202"/>
      <c r="P91" s="205"/>
      <c r="Q91" s="202"/>
      <c r="R91" s="205"/>
      <c r="S91" s="202"/>
      <c r="T91" s="205"/>
      <c r="U91" s="202"/>
      <c r="V91" s="8"/>
      <c r="Y91" s="43"/>
      <c r="AD91" s="52"/>
    </row>
    <row r="92" spans="1:30" s="7" customFormat="1" ht="12.75" customHeight="1">
      <c r="A92" s="365">
        <f t="shared" si="9"/>
        <v>812.3146486491936</v>
      </c>
      <c r="B92" s="202"/>
      <c r="C92" s="359"/>
      <c r="D92" s="202"/>
      <c r="E92" s="361">
        <f t="shared" si="10"/>
        <v>0.96</v>
      </c>
      <c r="F92" s="198"/>
      <c r="G92" s="333">
        <v>0.06</v>
      </c>
      <c r="H92" s="211"/>
      <c r="I92" s="41">
        <v>16</v>
      </c>
      <c r="J92" s="34">
        <f>J91+25</f>
        <v>80625</v>
      </c>
      <c r="K92" s="362">
        <f>$Z$104+(0.5*(($AD$105-$AD$104)/$AD$103)*($J92-$Z$103)^2)+($AD$104*($J92-$Z$103))</f>
        <v>811.3546486491936</v>
      </c>
      <c r="L92" s="363"/>
      <c r="M92" s="8"/>
      <c r="N92" s="205"/>
      <c r="O92" s="202"/>
      <c r="P92" s="205"/>
      <c r="Q92" s="202"/>
      <c r="R92" s="205"/>
      <c r="S92" s="202"/>
      <c r="T92" s="205"/>
      <c r="U92" s="202"/>
      <c r="V92" s="8"/>
      <c r="Y92" s="43"/>
      <c r="AD92" s="52"/>
    </row>
    <row r="93" spans="1:30" s="7" customFormat="1" ht="12.75" customHeight="1">
      <c r="A93" s="365">
        <f t="shared" si="9"/>
        <v>812.8418041935485</v>
      </c>
      <c r="B93" s="202"/>
      <c r="C93" s="359"/>
      <c r="D93" s="202"/>
      <c r="E93" s="361">
        <f t="shared" si="10"/>
        <v>0.96</v>
      </c>
      <c r="F93" s="198"/>
      <c r="G93" s="333">
        <v>0.06</v>
      </c>
      <c r="H93" s="211"/>
      <c r="I93" s="41">
        <v>16</v>
      </c>
      <c r="J93" s="77">
        <f t="shared" si="13"/>
        <v>80650</v>
      </c>
      <c r="K93" s="362">
        <f>$Z$104+(0.5*(($AD$105-$AD$104)/$AD$103)*($J93-$Z$103)^2)+($AD$104*($J93-$Z$103))</f>
        <v>811.8818041935484</v>
      </c>
      <c r="L93" s="363"/>
      <c r="M93" s="8"/>
      <c r="N93" s="205"/>
      <c r="O93" s="202"/>
      <c r="P93" s="205"/>
      <c r="Q93" s="202"/>
      <c r="R93" s="205"/>
      <c r="S93" s="202"/>
      <c r="T93" s="205"/>
      <c r="U93" s="202"/>
      <c r="V93" s="8"/>
      <c r="Y93" s="43"/>
      <c r="AD93" s="52"/>
    </row>
    <row r="94" spans="1:30" s="7" customFormat="1" ht="12.75" customHeight="1">
      <c r="A94" s="365">
        <f t="shared" si="9"/>
        <v>813.3429889717743</v>
      </c>
      <c r="B94" s="202"/>
      <c r="C94" s="359"/>
      <c r="D94" s="202"/>
      <c r="E94" s="361">
        <f t="shared" si="10"/>
        <v>0.96</v>
      </c>
      <c r="F94" s="198"/>
      <c r="G94" s="333">
        <v>0.06</v>
      </c>
      <c r="H94" s="211"/>
      <c r="I94" s="41">
        <v>16</v>
      </c>
      <c r="J94" s="34">
        <f t="shared" si="13"/>
        <v>80675</v>
      </c>
      <c r="K94" s="362">
        <f aca="true" t="shared" si="14" ref="K94:K117">$Z$104+(0.5*(($AD$105-$AD$104)/$AD$103)*($J94-$Z$103)^2)+($AD$104*($J94-$Z$103))</f>
        <v>812.3829889717742</v>
      </c>
      <c r="L94" s="363"/>
      <c r="M94" s="8"/>
      <c r="N94" s="205"/>
      <c r="O94" s="202"/>
      <c r="P94" s="205"/>
      <c r="Q94" s="202"/>
      <c r="R94" s="205"/>
      <c r="S94" s="202"/>
      <c r="T94" s="205"/>
      <c r="U94" s="202"/>
      <c r="V94" s="8"/>
      <c r="Y94" s="43"/>
      <c r="AD94" s="52"/>
    </row>
    <row r="95" spans="1:30" s="7" customFormat="1" ht="12.75" customHeight="1">
      <c r="A95" s="365">
        <f t="shared" si="9"/>
        <v>813.5361910685484</v>
      </c>
      <c r="B95" s="202"/>
      <c r="C95" s="359"/>
      <c r="D95" s="202"/>
      <c r="E95" s="361">
        <f t="shared" si="10"/>
        <v>0.96</v>
      </c>
      <c r="F95" s="198"/>
      <c r="G95" s="333">
        <v>0.06</v>
      </c>
      <c r="H95" s="211"/>
      <c r="I95" s="41">
        <v>16</v>
      </c>
      <c r="J95" s="57">
        <v>80685</v>
      </c>
      <c r="K95" s="362">
        <f t="shared" si="14"/>
        <v>812.5761910685484</v>
      </c>
      <c r="L95" s="363"/>
      <c r="M95" s="8"/>
      <c r="N95" s="205"/>
      <c r="O95" s="202"/>
      <c r="P95" s="205"/>
      <c r="Q95" s="202"/>
      <c r="R95" s="205"/>
      <c r="S95" s="202"/>
      <c r="T95" s="205"/>
      <c r="U95" s="202"/>
      <c r="V95" s="8"/>
      <c r="Y95" s="43"/>
      <c r="AD95" s="52"/>
    </row>
    <row r="96" spans="1:30" s="7" customFormat="1" ht="12.75" customHeight="1">
      <c r="A96" s="365">
        <f t="shared" si="9"/>
        <v>813.8182029838711</v>
      </c>
      <c r="B96" s="202"/>
      <c r="C96" s="359"/>
      <c r="D96" s="202"/>
      <c r="E96" s="361">
        <f t="shared" si="10"/>
        <v>0.96</v>
      </c>
      <c r="F96" s="198"/>
      <c r="G96" s="333">
        <v>0.06</v>
      </c>
      <c r="H96" s="211"/>
      <c r="I96" s="41">
        <v>16</v>
      </c>
      <c r="J96" s="34">
        <f>J94+25</f>
        <v>80700</v>
      </c>
      <c r="K96" s="362">
        <f t="shared" si="14"/>
        <v>812.858202983871</v>
      </c>
      <c r="L96" s="363"/>
      <c r="M96" s="8"/>
      <c r="N96" s="205"/>
      <c r="O96" s="202"/>
      <c r="P96" s="205"/>
      <c r="Q96" s="202"/>
      <c r="R96" s="205"/>
      <c r="S96" s="202"/>
      <c r="T96" s="205"/>
      <c r="U96" s="202"/>
      <c r="V96" s="8"/>
      <c r="AD96" s="52"/>
    </row>
    <row r="97" spans="1:30" s="7" customFormat="1" ht="12.75" customHeight="1">
      <c r="A97" s="365">
        <f t="shared" si="9"/>
        <v>814.2674462298388</v>
      </c>
      <c r="B97" s="202"/>
      <c r="C97" s="359"/>
      <c r="D97" s="202"/>
      <c r="E97" s="361">
        <f t="shared" si="10"/>
        <v>0.96</v>
      </c>
      <c r="F97" s="198"/>
      <c r="G97" s="333">
        <v>0.06</v>
      </c>
      <c r="H97" s="211"/>
      <c r="I97" s="41">
        <v>16</v>
      </c>
      <c r="J97" s="34">
        <f t="shared" si="13"/>
        <v>80725</v>
      </c>
      <c r="K97" s="362">
        <f t="shared" si="14"/>
        <v>813.3074462298388</v>
      </c>
      <c r="L97" s="363"/>
      <c r="M97" s="8"/>
      <c r="N97" s="205"/>
      <c r="O97" s="202"/>
      <c r="P97" s="205"/>
      <c r="Q97" s="202"/>
      <c r="R97" s="205"/>
      <c r="S97" s="202"/>
      <c r="T97" s="205"/>
      <c r="U97" s="202"/>
      <c r="V97" s="8"/>
      <c r="AD97" s="52"/>
    </row>
    <row r="98" spans="1:30" s="7" customFormat="1" ht="12.75" customHeight="1">
      <c r="A98" s="365">
        <f t="shared" si="9"/>
        <v>814.6907187096775</v>
      </c>
      <c r="B98" s="202"/>
      <c r="C98" s="359"/>
      <c r="D98" s="202"/>
      <c r="E98" s="361">
        <f t="shared" si="10"/>
        <v>0.96</v>
      </c>
      <c r="F98" s="198"/>
      <c r="G98" s="333">
        <v>0.06</v>
      </c>
      <c r="H98" s="211"/>
      <c r="I98" s="41">
        <v>16</v>
      </c>
      <c r="J98" s="34">
        <f t="shared" si="13"/>
        <v>80750</v>
      </c>
      <c r="K98" s="362">
        <f t="shared" si="14"/>
        <v>813.7307187096775</v>
      </c>
      <c r="L98" s="363"/>
      <c r="M98" s="8"/>
      <c r="N98" s="205"/>
      <c r="O98" s="202"/>
      <c r="P98" s="205"/>
      <c r="Q98" s="202"/>
      <c r="R98" s="205"/>
      <c r="S98" s="202"/>
      <c r="T98" s="205"/>
      <c r="U98" s="202"/>
      <c r="V98" s="8"/>
      <c r="AD98" s="52"/>
    </row>
    <row r="99" spans="1:31" s="7" customFormat="1" ht="12.75" customHeight="1">
      <c r="A99" s="365">
        <f t="shared" si="9"/>
        <v>815.0880204233872</v>
      </c>
      <c r="B99" s="202"/>
      <c r="C99" s="359"/>
      <c r="D99" s="202"/>
      <c r="E99" s="361">
        <f t="shared" si="10"/>
        <v>0.96</v>
      </c>
      <c r="F99" s="198"/>
      <c r="G99" s="333">
        <v>0.06</v>
      </c>
      <c r="H99" s="211"/>
      <c r="I99" s="41">
        <v>16</v>
      </c>
      <c r="J99" s="34">
        <f t="shared" si="13"/>
        <v>80775</v>
      </c>
      <c r="K99" s="362">
        <f t="shared" si="14"/>
        <v>814.1280204233872</v>
      </c>
      <c r="L99" s="363"/>
      <c r="M99" s="8"/>
      <c r="N99" s="205"/>
      <c r="O99" s="202"/>
      <c r="P99" s="205"/>
      <c r="Q99" s="202"/>
      <c r="R99" s="205"/>
      <c r="S99" s="202"/>
      <c r="T99" s="205"/>
      <c r="U99" s="202"/>
      <c r="V99" s="8"/>
      <c r="AA99" s="17"/>
      <c r="AB99" s="17"/>
      <c r="AC99" s="18"/>
      <c r="AD99" s="49"/>
      <c r="AE99" s="18"/>
    </row>
    <row r="100" spans="1:31" s="7" customFormat="1" ht="12.75" customHeight="1">
      <c r="A100" s="365">
        <f t="shared" si="9"/>
        <v>815.4593513709677</v>
      </c>
      <c r="B100" s="202"/>
      <c r="C100" s="359"/>
      <c r="D100" s="202"/>
      <c r="E100" s="361">
        <f t="shared" si="10"/>
        <v>0.96</v>
      </c>
      <c r="F100" s="198"/>
      <c r="G100" s="333">
        <v>0.06</v>
      </c>
      <c r="H100" s="211"/>
      <c r="I100" s="41">
        <v>16</v>
      </c>
      <c r="J100" s="34">
        <f t="shared" si="13"/>
        <v>80800</v>
      </c>
      <c r="K100" s="362">
        <f t="shared" si="14"/>
        <v>814.4993513709677</v>
      </c>
      <c r="L100" s="363"/>
      <c r="M100" s="8"/>
      <c r="N100" s="205"/>
      <c r="O100" s="202"/>
      <c r="P100" s="205"/>
      <c r="Q100" s="202"/>
      <c r="R100" s="205"/>
      <c r="S100" s="202"/>
      <c r="T100" s="205"/>
      <c r="U100" s="202"/>
      <c r="V100" s="8"/>
      <c r="Z100" s="27"/>
      <c r="AA100" s="17"/>
      <c r="AB100" s="17"/>
      <c r="AC100" s="18"/>
      <c r="AD100" s="49"/>
      <c r="AE100" s="18"/>
    </row>
    <row r="101" spans="1:31" s="7" customFormat="1" ht="12.75" customHeight="1">
      <c r="A101" s="365">
        <f t="shared" si="9"/>
        <v>815.8047115524193</v>
      </c>
      <c r="B101" s="202"/>
      <c r="C101" s="359"/>
      <c r="D101" s="202"/>
      <c r="E101" s="361">
        <f t="shared" si="10"/>
        <v>0.96</v>
      </c>
      <c r="F101" s="198"/>
      <c r="G101" s="333">
        <v>0.06</v>
      </c>
      <c r="H101" s="211"/>
      <c r="I101" s="41">
        <v>16</v>
      </c>
      <c r="J101" s="34">
        <f t="shared" si="13"/>
        <v>80825</v>
      </c>
      <c r="K101" s="362">
        <f t="shared" si="14"/>
        <v>814.8447115524193</v>
      </c>
      <c r="L101" s="363"/>
      <c r="M101" s="8"/>
      <c r="N101" s="205"/>
      <c r="O101" s="202"/>
      <c r="P101" s="205"/>
      <c r="Q101" s="202"/>
      <c r="R101" s="205"/>
      <c r="S101" s="202"/>
      <c r="T101" s="205"/>
      <c r="U101" s="202"/>
      <c r="V101" s="8"/>
      <c r="Z101" s="27" t="s">
        <v>120</v>
      </c>
      <c r="AA101" s="17"/>
      <c r="AB101" s="17"/>
      <c r="AC101" s="18"/>
      <c r="AD101" s="49"/>
      <c r="AE101" s="18"/>
    </row>
    <row r="102" spans="1:31" s="7" customFormat="1" ht="12.75" customHeight="1">
      <c r="A102" s="365">
        <f t="shared" si="9"/>
        <v>816.1241009677419</v>
      </c>
      <c r="B102" s="202"/>
      <c r="C102" s="359"/>
      <c r="D102" s="202"/>
      <c r="E102" s="361">
        <f t="shared" si="10"/>
        <v>0.96</v>
      </c>
      <c r="F102" s="198"/>
      <c r="G102" s="333">
        <v>0.06</v>
      </c>
      <c r="H102" s="211"/>
      <c r="I102" s="41">
        <v>16</v>
      </c>
      <c r="J102" s="34">
        <f t="shared" si="13"/>
        <v>80850</v>
      </c>
      <c r="K102" s="362">
        <f t="shared" si="14"/>
        <v>815.1641009677419</v>
      </c>
      <c r="L102" s="363"/>
      <c r="M102" s="8"/>
      <c r="N102" s="205"/>
      <c r="O102" s="202"/>
      <c r="P102" s="205"/>
      <c r="Q102" s="202"/>
      <c r="R102" s="205"/>
      <c r="S102" s="202"/>
      <c r="T102" s="205"/>
      <c r="U102" s="202"/>
      <c r="V102" s="8"/>
      <c r="Z102" s="23"/>
      <c r="AA102" s="17"/>
      <c r="AB102" s="17"/>
      <c r="AC102" s="18"/>
      <c r="AD102" s="49"/>
      <c r="AE102" s="18"/>
    </row>
    <row r="103" spans="1:31" s="7" customFormat="1" ht="12.75" customHeight="1">
      <c r="A103" s="365">
        <f t="shared" si="9"/>
        <v>816.4175196169355</v>
      </c>
      <c r="B103" s="202"/>
      <c r="C103" s="359"/>
      <c r="D103" s="202"/>
      <c r="E103" s="361">
        <f t="shared" si="10"/>
        <v>0.96</v>
      </c>
      <c r="F103" s="198"/>
      <c r="G103" s="333">
        <v>0.06</v>
      </c>
      <c r="H103" s="211"/>
      <c r="I103" s="41">
        <v>16</v>
      </c>
      <c r="J103" s="34">
        <f>J102+25</f>
        <v>80875</v>
      </c>
      <c r="K103" s="362">
        <f t="shared" si="14"/>
        <v>815.4575196169354</v>
      </c>
      <c r="L103" s="363"/>
      <c r="M103" s="8"/>
      <c r="N103" s="205"/>
      <c r="O103" s="202"/>
      <c r="P103" s="205"/>
      <c r="Q103" s="202"/>
      <c r="R103" s="205"/>
      <c r="S103" s="202"/>
      <c r="T103" s="205"/>
      <c r="U103" s="202"/>
      <c r="V103" s="8"/>
      <c r="Z103" s="28">
        <v>80590</v>
      </c>
      <c r="AA103" s="22" t="s">
        <v>24</v>
      </c>
      <c r="AB103" s="11"/>
      <c r="AC103" s="12"/>
      <c r="AD103" s="159">
        <v>620</v>
      </c>
      <c r="AE103" s="22" t="s">
        <v>25</v>
      </c>
    </row>
    <row r="104" spans="1:31" s="7" customFormat="1" ht="12.75" customHeight="1">
      <c r="A104" s="365">
        <f t="shared" si="9"/>
        <v>816.6849675</v>
      </c>
      <c r="B104" s="202"/>
      <c r="C104" s="359"/>
      <c r="D104" s="202"/>
      <c r="E104" s="361">
        <f t="shared" si="10"/>
        <v>0.96</v>
      </c>
      <c r="F104" s="198"/>
      <c r="G104" s="333">
        <v>0.06</v>
      </c>
      <c r="H104" s="211"/>
      <c r="I104" s="41">
        <v>16</v>
      </c>
      <c r="J104" s="34">
        <f t="shared" si="13"/>
        <v>80900</v>
      </c>
      <c r="K104" s="362">
        <f t="shared" si="14"/>
        <v>815.7249674999999</v>
      </c>
      <c r="L104" s="363"/>
      <c r="M104" s="8"/>
      <c r="N104" s="205"/>
      <c r="O104" s="202"/>
      <c r="P104" s="205"/>
      <c r="Q104" s="202"/>
      <c r="R104" s="205"/>
      <c r="S104" s="202"/>
      <c r="T104" s="205"/>
      <c r="U104" s="202"/>
      <c r="V104" s="8"/>
      <c r="Z104" s="31">
        <v>810.573</v>
      </c>
      <c r="AA104" s="22" t="s">
        <v>26</v>
      </c>
      <c r="AB104" s="11"/>
      <c r="AC104" s="12"/>
      <c r="AD104" s="66">
        <v>0.02306</v>
      </c>
      <c r="AE104" s="25" t="s">
        <v>22</v>
      </c>
    </row>
    <row r="105" spans="1:31" s="7" customFormat="1" ht="12.75" customHeight="1">
      <c r="A105" s="365">
        <f t="shared" si="9"/>
        <v>816.9264446169354</v>
      </c>
      <c r="B105" s="202"/>
      <c r="C105" s="359"/>
      <c r="D105" s="202"/>
      <c r="E105" s="361">
        <f t="shared" si="10"/>
        <v>0.96</v>
      </c>
      <c r="F105" s="198"/>
      <c r="G105" s="333">
        <v>0.06</v>
      </c>
      <c r="H105" s="211"/>
      <c r="I105" s="41">
        <v>16</v>
      </c>
      <c r="J105" s="34">
        <f>J104+25</f>
        <v>80925</v>
      </c>
      <c r="K105" s="362">
        <f t="shared" si="14"/>
        <v>815.9664446169354</v>
      </c>
      <c r="L105" s="363"/>
      <c r="M105" s="8"/>
      <c r="N105" s="205"/>
      <c r="O105" s="202"/>
      <c r="P105" s="205"/>
      <c r="Q105" s="202"/>
      <c r="R105" s="205"/>
      <c r="S105" s="202"/>
      <c r="T105" s="205"/>
      <c r="U105" s="202"/>
      <c r="V105" s="8"/>
      <c r="Z105" s="28">
        <v>80900</v>
      </c>
      <c r="AA105" s="22" t="s">
        <v>21</v>
      </c>
      <c r="AB105" s="11"/>
      <c r="AC105" s="12"/>
      <c r="AD105" s="86">
        <v>-0.002703</v>
      </c>
      <c r="AE105" s="25" t="s">
        <v>27</v>
      </c>
    </row>
    <row r="106" spans="1:31" s="7" customFormat="1" ht="12.75" customHeight="1">
      <c r="A106" s="365">
        <f t="shared" si="9"/>
        <v>817.141950967742</v>
      </c>
      <c r="B106" s="202"/>
      <c r="C106" s="359"/>
      <c r="D106" s="202"/>
      <c r="E106" s="361">
        <f t="shared" si="10"/>
        <v>0.96</v>
      </c>
      <c r="F106" s="198"/>
      <c r="G106" s="333">
        <v>0.06</v>
      </c>
      <c r="H106" s="211"/>
      <c r="I106" s="41">
        <v>16</v>
      </c>
      <c r="J106" s="34">
        <f t="shared" si="13"/>
        <v>80950</v>
      </c>
      <c r="K106" s="362">
        <f t="shared" si="14"/>
        <v>816.181950967742</v>
      </c>
      <c r="L106" s="363"/>
      <c r="M106" s="8"/>
      <c r="N106" s="205"/>
      <c r="O106" s="202"/>
      <c r="P106" s="205"/>
      <c r="Q106" s="202"/>
      <c r="R106" s="205"/>
      <c r="S106" s="202"/>
      <c r="T106" s="205"/>
      <c r="U106" s="202"/>
      <c r="V106" s="8"/>
      <c r="Z106" s="31">
        <v>817.7214</v>
      </c>
      <c r="AA106" s="22" t="s">
        <v>23</v>
      </c>
      <c r="AB106" s="11"/>
      <c r="AC106" s="12"/>
      <c r="AD106" s="51"/>
      <c r="AE106" s="18"/>
    </row>
    <row r="107" spans="1:31" s="7" customFormat="1" ht="12.75" customHeight="1">
      <c r="A107" s="365">
        <f t="shared" si="9"/>
        <v>817.3314865524194</v>
      </c>
      <c r="B107" s="202"/>
      <c r="C107" s="359"/>
      <c r="D107" s="202"/>
      <c r="E107" s="361">
        <f t="shared" si="10"/>
        <v>0.96</v>
      </c>
      <c r="F107" s="198"/>
      <c r="G107" s="333">
        <v>0.06</v>
      </c>
      <c r="H107" s="211"/>
      <c r="I107" s="41">
        <v>16</v>
      </c>
      <c r="J107" s="34">
        <f t="shared" si="13"/>
        <v>80975</v>
      </c>
      <c r="K107" s="362">
        <f t="shared" si="14"/>
        <v>816.3714865524194</v>
      </c>
      <c r="L107" s="363"/>
      <c r="M107" s="8"/>
      <c r="N107" s="205"/>
      <c r="O107" s="202"/>
      <c r="P107" s="205"/>
      <c r="Q107" s="202"/>
      <c r="R107" s="205"/>
      <c r="S107" s="202"/>
      <c r="T107" s="205"/>
      <c r="U107" s="202"/>
      <c r="V107" s="8"/>
      <c r="Z107" s="28">
        <v>81210</v>
      </c>
      <c r="AA107" s="22" t="s">
        <v>28</v>
      </c>
      <c r="AB107" s="11"/>
      <c r="AC107" s="12"/>
      <c r="AD107" s="51"/>
      <c r="AE107" s="18"/>
    </row>
    <row r="108" spans="1:31" s="7" customFormat="1" ht="12.75" customHeight="1">
      <c r="A108" s="365">
        <f t="shared" si="9"/>
        <v>817.4950513709678</v>
      </c>
      <c r="B108" s="202"/>
      <c r="C108" s="359"/>
      <c r="D108" s="202"/>
      <c r="E108" s="361">
        <f t="shared" si="10"/>
        <v>0.96</v>
      </c>
      <c r="F108" s="198"/>
      <c r="G108" s="333">
        <v>0.06</v>
      </c>
      <c r="H108" s="211"/>
      <c r="I108" s="41">
        <v>16</v>
      </c>
      <c r="J108" s="34">
        <f t="shared" si="13"/>
        <v>81000</v>
      </c>
      <c r="K108" s="362">
        <f t="shared" si="14"/>
        <v>816.5350513709677</v>
      </c>
      <c r="L108" s="363"/>
      <c r="M108" s="8"/>
      <c r="N108" s="205"/>
      <c r="O108" s="202"/>
      <c r="P108" s="205"/>
      <c r="Q108" s="202"/>
      <c r="R108" s="205"/>
      <c r="S108" s="202"/>
      <c r="T108" s="205"/>
      <c r="U108" s="202"/>
      <c r="V108" s="8"/>
      <c r="Z108" s="31">
        <v>816.8835</v>
      </c>
      <c r="AA108" s="22" t="s">
        <v>29</v>
      </c>
      <c r="AB108" s="11"/>
      <c r="AC108" s="12"/>
      <c r="AD108" s="51"/>
      <c r="AE108" s="18"/>
    </row>
    <row r="109" spans="1:31" s="7" customFormat="1" ht="12.75" customHeight="1">
      <c r="A109" s="365">
        <f t="shared" si="9"/>
        <v>817.6326454233872</v>
      </c>
      <c r="B109" s="202"/>
      <c r="C109" s="359"/>
      <c r="D109" s="202"/>
      <c r="E109" s="361">
        <f t="shared" si="10"/>
        <v>0.96</v>
      </c>
      <c r="F109" s="198"/>
      <c r="G109" s="333">
        <v>0.06</v>
      </c>
      <c r="H109" s="211"/>
      <c r="I109" s="41">
        <v>16</v>
      </c>
      <c r="J109" s="34">
        <f t="shared" si="13"/>
        <v>81025</v>
      </c>
      <c r="K109" s="362">
        <f t="shared" si="14"/>
        <v>816.6726454233872</v>
      </c>
      <c r="L109" s="363"/>
      <c r="M109" s="8"/>
      <c r="N109" s="205"/>
      <c r="O109" s="202"/>
      <c r="P109" s="205"/>
      <c r="Q109" s="202"/>
      <c r="R109" s="205"/>
      <c r="S109" s="202"/>
      <c r="T109" s="205"/>
      <c r="U109" s="202"/>
      <c r="V109" s="8"/>
      <c r="Z109" s="31"/>
      <c r="AA109" s="22"/>
      <c r="AB109" s="11"/>
      <c r="AC109" s="12"/>
      <c r="AD109" s="51"/>
      <c r="AE109" s="18"/>
    </row>
    <row r="110" spans="1:31" s="7" customFormat="1" ht="12.75" customHeight="1">
      <c r="A110" s="365">
        <f t="shared" si="9"/>
        <v>817.7442687096775</v>
      </c>
      <c r="B110" s="202"/>
      <c r="C110" s="359"/>
      <c r="D110" s="202"/>
      <c r="E110" s="361">
        <f t="shared" si="10"/>
        <v>0.96</v>
      </c>
      <c r="F110" s="198"/>
      <c r="G110" s="333">
        <v>0.06</v>
      </c>
      <c r="H110" s="211"/>
      <c r="I110" s="41">
        <v>16</v>
      </c>
      <c r="J110" s="34">
        <f t="shared" si="13"/>
        <v>81050</v>
      </c>
      <c r="K110" s="362">
        <f t="shared" si="14"/>
        <v>816.7842687096775</v>
      </c>
      <c r="L110" s="363"/>
      <c r="M110" s="8"/>
      <c r="N110" s="205"/>
      <c r="O110" s="202"/>
      <c r="P110" s="205"/>
      <c r="Q110" s="202"/>
      <c r="R110" s="205"/>
      <c r="S110" s="202"/>
      <c r="T110" s="205"/>
      <c r="U110" s="202"/>
      <c r="V110" s="8"/>
      <c r="Z110" s="31"/>
      <c r="AA110" s="22"/>
      <c r="AB110" s="11"/>
      <c r="AC110" s="12"/>
      <c r="AD110" s="51"/>
      <c r="AE110" s="18"/>
    </row>
    <row r="111" spans="1:31" s="7" customFormat="1" ht="12.75" customHeight="1">
      <c r="A111" s="365">
        <f t="shared" si="9"/>
        <v>817.8299212298386</v>
      </c>
      <c r="B111" s="202"/>
      <c r="C111" s="359"/>
      <c r="D111" s="202"/>
      <c r="E111" s="361">
        <f t="shared" si="10"/>
        <v>0.96</v>
      </c>
      <c r="F111" s="198"/>
      <c r="G111" s="333">
        <v>0.06</v>
      </c>
      <c r="H111" s="211"/>
      <c r="I111" s="41">
        <v>16</v>
      </c>
      <c r="J111" s="34">
        <f t="shared" si="13"/>
        <v>81075</v>
      </c>
      <c r="K111" s="362">
        <f t="shared" si="14"/>
        <v>816.8699212298386</v>
      </c>
      <c r="L111" s="363"/>
      <c r="M111" s="8"/>
      <c r="N111" s="205"/>
      <c r="O111" s="202"/>
      <c r="P111" s="205"/>
      <c r="Q111" s="202"/>
      <c r="R111" s="205"/>
      <c r="S111" s="202"/>
      <c r="T111" s="205"/>
      <c r="U111" s="202"/>
      <c r="V111" s="8"/>
      <c r="Z111" s="27" t="s">
        <v>30</v>
      </c>
      <c r="AA111" s="22"/>
      <c r="AB111" s="11"/>
      <c r="AC111" s="12"/>
      <c r="AD111" s="51"/>
      <c r="AE111" s="18"/>
    </row>
    <row r="112" spans="1:31" s="7" customFormat="1" ht="12.75" customHeight="1">
      <c r="A112" s="365">
        <f t="shared" si="9"/>
        <v>817.889602983871</v>
      </c>
      <c r="B112" s="202"/>
      <c r="C112" s="359"/>
      <c r="D112" s="202"/>
      <c r="E112" s="361">
        <f t="shared" si="10"/>
        <v>0.96</v>
      </c>
      <c r="F112" s="198"/>
      <c r="G112" s="333">
        <v>0.06</v>
      </c>
      <c r="H112" s="211"/>
      <c r="I112" s="41">
        <v>16</v>
      </c>
      <c r="J112" s="34">
        <f t="shared" si="13"/>
        <v>81100</v>
      </c>
      <c r="K112" s="362">
        <f t="shared" si="14"/>
        <v>816.929602983871</v>
      </c>
      <c r="L112" s="363"/>
      <c r="M112" s="8"/>
      <c r="N112" s="205"/>
      <c r="O112" s="202"/>
      <c r="P112" s="205"/>
      <c r="Q112" s="202"/>
      <c r="R112" s="205"/>
      <c r="S112" s="202"/>
      <c r="T112" s="205"/>
      <c r="U112" s="202"/>
      <c r="V112" s="8"/>
      <c r="AA112" s="26"/>
      <c r="AB112" s="11"/>
      <c r="AC112" s="12"/>
      <c r="AD112" s="51"/>
      <c r="AE112" s="18"/>
    </row>
    <row r="113" spans="1:31" s="7" customFormat="1" ht="12.75" customHeight="1">
      <c r="A113" s="365">
        <f t="shared" si="9"/>
        <v>817.9233139717742</v>
      </c>
      <c r="B113" s="202"/>
      <c r="C113" s="359"/>
      <c r="D113" s="202"/>
      <c r="E113" s="361">
        <f t="shared" si="10"/>
        <v>0.96</v>
      </c>
      <c r="F113" s="198"/>
      <c r="G113" s="333">
        <v>0.06</v>
      </c>
      <c r="H113" s="211"/>
      <c r="I113" s="41">
        <v>16</v>
      </c>
      <c r="J113" s="34">
        <f t="shared" si="13"/>
        <v>81125</v>
      </c>
      <c r="K113" s="362">
        <f t="shared" si="14"/>
        <v>816.9633139717741</v>
      </c>
      <c r="L113" s="363"/>
      <c r="M113" s="8"/>
      <c r="N113" s="205"/>
      <c r="O113" s="202"/>
      <c r="P113" s="205"/>
      <c r="Q113" s="202"/>
      <c r="R113" s="205"/>
      <c r="S113" s="202"/>
      <c r="T113" s="205"/>
      <c r="U113" s="202"/>
      <c r="V113" s="8"/>
      <c r="Z113" s="31"/>
      <c r="AA113" s="22"/>
      <c r="AB113" s="11"/>
      <c r="AC113" s="12"/>
      <c r="AD113" s="51"/>
      <c r="AE113" s="18"/>
    </row>
    <row r="114" spans="1:31" s="7" customFormat="1" ht="12.75" customHeight="1">
      <c r="A114" s="365">
        <f t="shared" si="9"/>
        <v>817.9310541935483</v>
      </c>
      <c r="B114" s="202"/>
      <c r="C114" s="359"/>
      <c r="D114" s="202"/>
      <c r="E114" s="361">
        <f t="shared" si="10"/>
        <v>0.96</v>
      </c>
      <c r="F114" s="198"/>
      <c r="G114" s="333">
        <v>0.06</v>
      </c>
      <c r="H114" s="211"/>
      <c r="I114" s="41">
        <v>16</v>
      </c>
      <c r="J114" s="34">
        <f t="shared" si="13"/>
        <v>81150</v>
      </c>
      <c r="K114" s="362">
        <f t="shared" si="14"/>
        <v>816.9710541935483</v>
      </c>
      <c r="L114" s="363"/>
      <c r="M114" s="8"/>
      <c r="N114" s="205"/>
      <c r="O114" s="202"/>
      <c r="P114" s="205"/>
      <c r="Q114" s="202"/>
      <c r="R114" s="205"/>
      <c r="S114" s="202"/>
      <c r="T114" s="205"/>
      <c r="U114" s="202"/>
      <c r="V114" s="8"/>
      <c r="Z114" s="28"/>
      <c r="AA114" s="22"/>
      <c r="AB114" s="11"/>
      <c r="AC114" s="12"/>
      <c r="AD114" s="51"/>
      <c r="AE114" s="18"/>
    </row>
    <row r="115" spans="1:31" s="7" customFormat="1" ht="12.75" customHeight="1">
      <c r="A115" s="365">
        <f t="shared" si="9"/>
        <v>817.9128236491936</v>
      </c>
      <c r="B115" s="202"/>
      <c r="C115" s="359"/>
      <c r="D115" s="202"/>
      <c r="E115" s="361">
        <f t="shared" si="10"/>
        <v>0.96</v>
      </c>
      <c r="F115" s="198"/>
      <c r="G115" s="333">
        <v>0.06</v>
      </c>
      <c r="H115" s="211"/>
      <c r="I115" s="41">
        <v>16</v>
      </c>
      <c r="J115" s="34">
        <f t="shared" si="13"/>
        <v>81175</v>
      </c>
      <c r="K115" s="362">
        <f t="shared" si="14"/>
        <v>816.9528236491935</v>
      </c>
      <c r="L115" s="363"/>
      <c r="M115" s="8"/>
      <c r="N115" s="205"/>
      <c r="O115" s="202"/>
      <c r="P115" s="205"/>
      <c r="Q115" s="202"/>
      <c r="R115" s="205"/>
      <c r="S115" s="202"/>
      <c r="T115" s="205"/>
      <c r="U115" s="202"/>
      <c r="V115" s="8"/>
      <c r="Z115" s="31"/>
      <c r="AA115" s="22"/>
      <c r="AB115" s="11"/>
      <c r="AC115" s="12"/>
      <c r="AD115" s="51"/>
      <c r="AE115" s="18"/>
    </row>
    <row r="116" spans="1:31" s="7" customFormat="1" ht="12.75" customHeight="1">
      <c r="A116" s="365">
        <f t="shared" si="9"/>
        <v>817.8686223387097</v>
      </c>
      <c r="B116" s="202"/>
      <c r="C116" s="359"/>
      <c r="D116" s="202"/>
      <c r="E116" s="361">
        <f t="shared" si="10"/>
        <v>0.96</v>
      </c>
      <c r="F116" s="198"/>
      <c r="G116" s="333">
        <v>0.06</v>
      </c>
      <c r="H116" s="211"/>
      <c r="I116" s="41">
        <v>16</v>
      </c>
      <c r="J116" s="34">
        <f t="shared" si="13"/>
        <v>81200</v>
      </c>
      <c r="K116" s="362">
        <f t="shared" si="14"/>
        <v>816.9086223387096</v>
      </c>
      <c r="L116" s="363"/>
      <c r="M116" s="8"/>
      <c r="N116" s="205"/>
      <c r="O116" s="202"/>
      <c r="P116" s="205"/>
      <c r="Q116" s="202"/>
      <c r="R116" s="205"/>
      <c r="S116" s="202"/>
      <c r="T116" s="205"/>
      <c r="U116" s="202"/>
      <c r="V116" s="8"/>
      <c r="Z116" s="27" t="s">
        <v>125</v>
      </c>
      <c r="AA116" s="17"/>
      <c r="AB116" s="17"/>
      <c r="AC116" s="18"/>
      <c r="AD116" s="49"/>
      <c r="AE116" s="18"/>
    </row>
    <row r="117" spans="1:31" s="7" customFormat="1" ht="12.75" customHeight="1">
      <c r="A117" s="365">
        <f>E117+K117</f>
        <v>817.84367</v>
      </c>
      <c r="B117" s="202"/>
      <c r="C117" s="359"/>
      <c r="D117" s="202"/>
      <c r="E117" s="361">
        <f>G117*I117</f>
        <v>0.96</v>
      </c>
      <c r="F117" s="198"/>
      <c r="G117" s="333">
        <v>0.06</v>
      </c>
      <c r="H117" s="211"/>
      <c r="I117" s="41">
        <v>16</v>
      </c>
      <c r="J117" s="184">
        <v>81210</v>
      </c>
      <c r="K117" s="362">
        <f t="shared" si="14"/>
        <v>816.8836699999999</v>
      </c>
      <c r="L117" s="363"/>
      <c r="M117" s="8"/>
      <c r="N117" s="205"/>
      <c r="O117" s="202"/>
      <c r="P117" s="205"/>
      <c r="Q117" s="202"/>
      <c r="R117" s="205"/>
      <c r="S117" s="202"/>
      <c r="T117" s="205"/>
      <c r="U117" s="202"/>
      <c r="V117" s="8"/>
      <c r="Z117" s="23"/>
      <c r="AA117" s="17"/>
      <c r="AB117" s="17"/>
      <c r="AC117" s="18"/>
      <c r="AD117" s="49"/>
      <c r="AE117" s="18"/>
    </row>
    <row r="118" spans="1:39" s="7" customFormat="1" ht="12.75" customHeight="1">
      <c r="A118" s="365">
        <f t="shared" si="9"/>
        <v>817.8029250000001</v>
      </c>
      <c r="B118" s="202"/>
      <c r="C118" s="359"/>
      <c r="D118" s="202"/>
      <c r="E118" s="361">
        <f t="shared" si="10"/>
        <v>0.96</v>
      </c>
      <c r="F118" s="198"/>
      <c r="G118" s="333">
        <v>0.06</v>
      </c>
      <c r="H118" s="211"/>
      <c r="I118" s="41">
        <v>16</v>
      </c>
      <c r="J118" s="34">
        <f>J116+25</f>
        <v>81225</v>
      </c>
      <c r="K118" s="334">
        <f aca="true" t="shared" si="15" ref="K118:K124">$Z$106+($AD$105*($J118-$Z$105))</f>
        <v>816.842925</v>
      </c>
      <c r="L118" s="335"/>
      <c r="M118" s="8"/>
      <c r="N118" s="205"/>
      <c r="O118" s="202"/>
      <c r="P118" s="205"/>
      <c r="Q118" s="202"/>
      <c r="R118" s="205"/>
      <c r="S118" s="202"/>
      <c r="T118" s="205"/>
      <c r="U118" s="202"/>
      <c r="V118" s="8"/>
      <c r="Z118" s="28">
        <v>81340</v>
      </c>
      <c r="AA118" s="22" t="s">
        <v>24</v>
      </c>
      <c r="AB118" s="11"/>
      <c r="AC118" s="12"/>
      <c r="AD118" s="159">
        <v>213</v>
      </c>
      <c r="AE118" s="22" t="s">
        <v>25</v>
      </c>
      <c r="AI118" s="195" t="s">
        <v>128</v>
      </c>
      <c r="AL118" s="7" t="s">
        <v>129</v>
      </c>
      <c r="AM118" s="7">
        <f>(Z123-Z119)/AD118</f>
        <v>-0.012043192488262931</v>
      </c>
    </row>
    <row r="119" spans="1:35" s="7" customFormat="1" ht="12.75" customHeight="1">
      <c r="A119" s="365">
        <f t="shared" si="9"/>
        <v>817.73535</v>
      </c>
      <c r="B119" s="202"/>
      <c r="C119" s="359"/>
      <c r="D119" s="202"/>
      <c r="E119" s="361">
        <f t="shared" si="10"/>
        <v>0.96</v>
      </c>
      <c r="F119" s="198"/>
      <c r="G119" s="333">
        <v>0.06</v>
      </c>
      <c r="H119" s="211"/>
      <c r="I119" s="41">
        <v>16</v>
      </c>
      <c r="J119" s="34">
        <f t="shared" si="13"/>
        <v>81250</v>
      </c>
      <c r="K119" s="334">
        <f t="shared" si="15"/>
        <v>816.77535</v>
      </c>
      <c r="L119" s="335"/>
      <c r="M119" s="8"/>
      <c r="N119" s="205"/>
      <c r="O119" s="202"/>
      <c r="P119" s="205"/>
      <c r="Q119" s="202"/>
      <c r="R119" s="205"/>
      <c r="S119" s="202"/>
      <c r="T119" s="205"/>
      <c r="U119" s="202"/>
      <c r="V119" s="8"/>
      <c r="Z119" s="31">
        <v>816.5334</v>
      </c>
      <c r="AA119" s="22" t="s">
        <v>26</v>
      </c>
      <c r="AB119" s="11"/>
      <c r="AC119" s="12"/>
      <c r="AD119" s="86">
        <v>-0.002703</v>
      </c>
      <c r="AE119" s="25" t="s">
        <v>22</v>
      </c>
      <c r="AH119" s="7" t="s">
        <v>126</v>
      </c>
      <c r="AI119" s="195">
        <v>85</v>
      </c>
    </row>
    <row r="120" spans="1:35" s="7" customFormat="1" ht="12.75" customHeight="1">
      <c r="A120" s="365">
        <f t="shared" si="9"/>
        <v>817.7272139700001</v>
      </c>
      <c r="B120" s="202"/>
      <c r="C120" s="342" t="s">
        <v>89</v>
      </c>
      <c r="D120" s="343"/>
      <c r="E120" s="361">
        <f t="shared" si="10"/>
        <v>0.96</v>
      </c>
      <c r="F120" s="198"/>
      <c r="G120" s="338">
        <f aca="true" t="shared" si="16" ref="G120:G127">0.06-((0.06-0.02)/($J$127-$J$120))*($J120-$J$120)</f>
        <v>0.06</v>
      </c>
      <c r="H120" s="200"/>
      <c r="I120" s="41">
        <v>16</v>
      </c>
      <c r="J120" s="182">
        <v>81253.01</v>
      </c>
      <c r="K120" s="334">
        <f t="shared" si="15"/>
        <v>816.7672139700001</v>
      </c>
      <c r="L120" s="335"/>
      <c r="M120" s="8"/>
      <c r="N120" s="205"/>
      <c r="O120" s="202"/>
      <c r="P120" s="205"/>
      <c r="Q120" s="202"/>
      <c r="R120" s="205"/>
      <c r="S120" s="202"/>
      <c r="T120" s="205"/>
      <c r="U120" s="202"/>
      <c r="V120" s="56" t="s">
        <v>83</v>
      </c>
      <c r="Z120" s="28">
        <v>81425</v>
      </c>
      <c r="AA120" s="22" t="s">
        <v>21</v>
      </c>
      <c r="AB120" s="11"/>
      <c r="AC120" s="12"/>
      <c r="AD120" s="160">
        <v>-0.018248</v>
      </c>
      <c r="AE120" s="25" t="s">
        <v>27</v>
      </c>
      <c r="AH120" s="7" t="s">
        <v>127</v>
      </c>
      <c r="AI120" s="195">
        <v>128</v>
      </c>
    </row>
    <row r="121" spans="1:31" s="7" customFormat="1" ht="12.75" customHeight="1">
      <c r="A121" s="365">
        <f t="shared" si="9"/>
        <v>817.5720297112048</v>
      </c>
      <c r="B121" s="202"/>
      <c r="C121" s="342" t="s">
        <v>89</v>
      </c>
      <c r="D121" s="343"/>
      <c r="E121" s="361">
        <f t="shared" si="10"/>
        <v>0.8642547112048244</v>
      </c>
      <c r="F121" s="198"/>
      <c r="G121" s="338">
        <f t="shared" si="16"/>
        <v>0.05401591945030153</v>
      </c>
      <c r="H121" s="200"/>
      <c r="I121" s="41">
        <v>16</v>
      </c>
      <c r="J121" s="34">
        <f>J119+25</f>
        <v>81275</v>
      </c>
      <c r="K121" s="334">
        <f t="shared" si="15"/>
        <v>816.707775</v>
      </c>
      <c r="L121" s="335"/>
      <c r="M121" s="8"/>
      <c r="N121" s="205"/>
      <c r="O121" s="202"/>
      <c r="P121" s="205"/>
      <c r="Q121" s="202"/>
      <c r="R121" s="205"/>
      <c r="S121" s="202"/>
      <c r="T121" s="205"/>
      <c r="U121" s="202"/>
      <c r="V121" s="8"/>
      <c r="Z121" s="31">
        <v>816.3039</v>
      </c>
      <c r="AA121" s="22" t="s">
        <v>23</v>
      </c>
      <c r="AB121" s="11"/>
      <c r="AC121" s="12"/>
      <c r="AD121" s="51"/>
      <c r="AE121" s="18"/>
    </row>
    <row r="122" spans="1:31" s="7" customFormat="1" ht="12.75" customHeight="1">
      <c r="A122" s="365">
        <f t="shared" si="9"/>
        <v>817.395603768964</v>
      </c>
      <c r="B122" s="202"/>
      <c r="C122" s="342" t="s">
        <v>89</v>
      </c>
      <c r="D122" s="343"/>
      <c r="E122" s="361">
        <f t="shared" si="10"/>
        <v>0.7554037689638595</v>
      </c>
      <c r="F122" s="198"/>
      <c r="G122" s="338">
        <f t="shared" si="16"/>
        <v>0.04721273556024122</v>
      </c>
      <c r="H122" s="200"/>
      <c r="I122" s="41">
        <v>16</v>
      </c>
      <c r="J122" s="34">
        <f t="shared" si="13"/>
        <v>81300</v>
      </c>
      <c r="K122" s="334">
        <f t="shared" si="15"/>
        <v>816.6402</v>
      </c>
      <c r="L122" s="335"/>
      <c r="M122" s="8"/>
      <c r="N122" s="205"/>
      <c r="O122" s="202"/>
      <c r="P122" s="205"/>
      <c r="Q122" s="202"/>
      <c r="R122" s="205"/>
      <c r="S122" s="202"/>
      <c r="T122" s="205"/>
      <c r="U122" s="202"/>
      <c r="V122" s="8"/>
      <c r="Z122" s="28">
        <v>81553</v>
      </c>
      <c r="AA122" s="22" t="s">
        <v>28</v>
      </c>
      <c r="AB122" s="11"/>
      <c r="AC122" s="12"/>
      <c r="AD122" s="51"/>
      <c r="AE122" s="18"/>
    </row>
    <row r="123" spans="1:31" s="7" customFormat="1" ht="12.75" customHeight="1">
      <c r="A123" s="365">
        <f t="shared" si="9"/>
        <v>817.2191778267229</v>
      </c>
      <c r="B123" s="202"/>
      <c r="C123" s="342" t="s">
        <v>89</v>
      </c>
      <c r="D123" s="343"/>
      <c r="E123" s="361">
        <f t="shared" si="10"/>
        <v>0.6465528267228947</v>
      </c>
      <c r="F123" s="198"/>
      <c r="G123" s="338">
        <f t="shared" si="16"/>
        <v>0.04040955167018092</v>
      </c>
      <c r="H123" s="200"/>
      <c r="I123" s="41">
        <v>16</v>
      </c>
      <c r="J123" s="34">
        <f>J122+25</f>
        <v>81325</v>
      </c>
      <c r="K123" s="334">
        <f t="shared" si="15"/>
        <v>816.572625</v>
      </c>
      <c r="L123" s="335"/>
      <c r="M123" s="8"/>
      <c r="N123" s="205"/>
      <c r="O123" s="202"/>
      <c r="P123" s="205"/>
      <c r="Q123" s="202"/>
      <c r="R123" s="205"/>
      <c r="S123" s="202"/>
      <c r="T123" s="205"/>
      <c r="U123" s="202"/>
      <c r="V123" s="8"/>
      <c r="Z123" s="31">
        <v>813.9682</v>
      </c>
      <c r="AA123" s="22" t="s">
        <v>29</v>
      </c>
      <c r="AB123" s="11"/>
      <c r="AC123" s="12"/>
      <c r="AD123" s="51"/>
      <c r="AE123" s="18"/>
    </row>
    <row r="124" spans="1:31" s="7" customFormat="1" ht="12.75" customHeight="1">
      <c r="A124" s="365">
        <f>E124+K124</f>
        <v>817.1133222613784</v>
      </c>
      <c r="B124" s="202"/>
      <c r="C124" s="342" t="s">
        <v>89</v>
      </c>
      <c r="D124" s="343"/>
      <c r="E124" s="361">
        <f>G124*I124</f>
        <v>0.5812422613783157</v>
      </c>
      <c r="F124" s="198"/>
      <c r="G124" s="338">
        <f t="shared" si="16"/>
        <v>0.03632764133614473</v>
      </c>
      <c r="H124" s="200"/>
      <c r="I124" s="41">
        <v>16</v>
      </c>
      <c r="J124" s="184">
        <v>81340</v>
      </c>
      <c r="K124" s="339">
        <f t="shared" si="15"/>
        <v>816.5320800000001</v>
      </c>
      <c r="L124" s="340"/>
      <c r="M124" s="8"/>
      <c r="N124" s="205"/>
      <c r="O124" s="202"/>
      <c r="P124" s="205"/>
      <c r="Q124" s="202"/>
      <c r="R124" s="205"/>
      <c r="S124" s="202"/>
      <c r="T124" s="205"/>
      <c r="U124" s="202"/>
      <c r="V124" s="8"/>
      <c r="Z124" s="31"/>
      <c r="AA124" s="22"/>
      <c r="AB124" s="11"/>
      <c r="AC124" s="12"/>
      <c r="AD124" s="51"/>
      <c r="AE124" s="18"/>
    </row>
    <row r="125" spans="1:31" s="7" customFormat="1" ht="12.75" customHeight="1">
      <c r="A125" s="365">
        <f t="shared" si="9"/>
        <v>817.0385776536066</v>
      </c>
      <c r="B125" s="202"/>
      <c r="C125" s="342" t="s">
        <v>89</v>
      </c>
      <c r="D125" s="343"/>
      <c r="E125" s="361">
        <f t="shared" si="10"/>
        <v>0.5377018844819298</v>
      </c>
      <c r="F125" s="198"/>
      <c r="G125" s="338">
        <f t="shared" si="16"/>
        <v>0.03360636778012061</v>
      </c>
      <c r="H125" s="200"/>
      <c r="I125" s="41">
        <v>16</v>
      </c>
      <c r="J125" s="34">
        <f>J123+25</f>
        <v>81350</v>
      </c>
      <c r="K125" s="362">
        <f>$Z$119+(0.5*(($AM$118-$AD$119)/$AI$119)*($J125-$Z$118)^2)+($AD$119*($J125-$Z$118))</f>
        <v>816.5008757691246</v>
      </c>
      <c r="L125" s="363"/>
      <c r="M125" s="8"/>
      <c r="N125" s="205"/>
      <c r="O125" s="202"/>
      <c r="P125" s="205"/>
      <c r="Q125" s="202"/>
      <c r="R125" s="205"/>
      <c r="S125" s="202"/>
      <c r="T125" s="205"/>
      <c r="U125" s="202"/>
      <c r="V125" s="8"/>
      <c r="Z125" s="27" t="s">
        <v>30</v>
      </c>
      <c r="AA125" s="22"/>
      <c r="AB125" s="11"/>
      <c r="AC125" s="12"/>
      <c r="AD125" s="51"/>
      <c r="AE125" s="18"/>
    </row>
    <row r="126" spans="1:31" s="7" customFormat="1" ht="12.75" customHeight="1">
      <c r="A126" s="365">
        <f t="shared" si="9"/>
        <v>816.8003416140167</v>
      </c>
      <c r="B126" s="202"/>
      <c r="C126" s="342" t="s">
        <v>89</v>
      </c>
      <c r="D126" s="343"/>
      <c r="E126" s="361">
        <f t="shared" si="10"/>
        <v>0.42885094224096487</v>
      </c>
      <c r="F126" s="198"/>
      <c r="G126" s="338">
        <f t="shared" si="16"/>
        <v>0.026803183890060304</v>
      </c>
      <c r="H126" s="200"/>
      <c r="I126" s="41">
        <v>16</v>
      </c>
      <c r="J126" s="34">
        <f t="shared" si="13"/>
        <v>81375</v>
      </c>
      <c r="K126" s="362">
        <f>$Z$119+(0.5*(($AM$118-$AD$119)/$AI$119)*($J126-$Z$118)^2)+($AD$119*($J126-$Z$118))</f>
        <v>816.3714906717757</v>
      </c>
      <c r="L126" s="363"/>
      <c r="M126" s="8"/>
      <c r="N126" s="205"/>
      <c r="O126" s="202"/>
      <c r="P126" s="205"/>
      <c r="Q126" s="202"/>
      <c r="R126" s="205"/>
      <c r="S126" s="202"/>
      <c r="T126" s="205"/>
      <c r="U126" s="202"/>
      <c r="V126" s="8"/>
      <c r="Z126" s="27"/>
      <c r="AA126" s="22"/>
      <c r="AB126" s="11"/>
      <c r="AC126" s="12"/>
      <c r="AD126" s="51"/>
      <c r="AE126" s="18"/>
    </row>
    <row r="127" spans="1:31" s="7" customFormat="1" ht="12.75" customHeight="1">
      <c r="A127" s="365">
        <f t="shared" si="9"/>
        <v>816.4934276884838</v>
      </c>
      <c r="B127" s="202"/>
      <c r="C127" s="342" t="s">
        <v>89</v>
      </c>
      <c r="D127" s="343"/>
      <c r="E127" s="361">
        <f t="shared" si="10"/>
        <v>0.32000000000000006</v>
      </c>
      <c r="F127" s="198"/>
      <c r="G127" s="338">
        <f t="shared" si="16"/>
        <v>0.020000000000000004</v>
      </c>
      <c r="H127" s="200"/>
      <c r="I127" s="41">
        <v>16</v>
      </c>
      <c r="J127" s="186">
        <f>J126+25</f>
        <v>81400</v>
      </c>
      <c r="K127" s="362">
        <f>$Z$119+(0.5*(($AM$118-$AD$119)/$AI$119)*($J127-$Z$118)^2)+($AD$119*($J127-$Z$118))</f>
        <v>816.1734276884838</v>
      </c>
      <c r="L127" s="363"/>
      <c r="M127" s="8"/>
      <c r="N127" s="205"/>
      <c r="O127" s="202"/>
      <c r="P127" s="205"/>
      <c r="Q127" s="202"/>
      <c r="R127" s="205"/>
      <c r="S127" s="202"/>
      <c r="T127" s="205"/>
      <c r="U127" s="202"/>
      <c r="V127" s="8"/>
      <c r="AA127" s="26"/>
      <c r="AB127" s="11"/>
      <c r="AC127" s="12"/>
      <c r="AD127" s="51"/>
      <c r="AE127" s="18"/>
    </row>
    <row r="128" spans="1:31" s="7" customFormat="1" ht="12.75" customHeight="1">
      <c r="A128" s="365">
        <f t="shared" si="9"/>
        <v>816.2266868192489</v>
      </c>
      <c r="B128" s="202"/>
      <c r="C128" s="342"/>
      <c r="D128" s="343"/>
      <c r="E128" s="361">
        <f t="shared" si="10"/>
        <v>0.32</v>
      </c>
      <c r="F128" s="198"/>
      <c r="G128" s="333">
        <v>0.02</v>
      </c>
      <c r="H128" s="211"/>
      <c r="I128" s="41">
        <v>16</v>
      </c>
      <c r="J128" s="196">
        <f t="shared" si="13"/>
        <v>81425</v>
      </c>
      <c r="K128" s="362">
        <f>$Z$119+(0.5*(($AM$118-$AD$119)/$AI$119)*($J128-$Z$118)^2)+($AD$119*($J128-$Z$118))</f>
        <v>815.9066868192489</v>
      </c>
      <c r="L128" s="363"/>
      <c r="M128" s="8"/>
      <c r="N128" s="205"/>
      <c r="O128" s="202"/>
      <c r="P128" s="205"/>
      <c r="Q128" s="202"/>
      <c r="R128" s="205"/>
      <c r="S128" s="202"/>
      <c r="T128" s="205"/>
      <c r="U128" s="202"/>
      <c r="V128" s="8"/>
      <c r="Z128" s="28">
        <v>81553.01</v>
      </c>
      <c r="AA128" s="25" t="s">
        <v>21</v>
      </c>
      <c r="AB128" s="29"/>
      <c r="AC128" s="24"/>
      <c r="AD128" s="47"/>
      <c r="AE128" s="25"/>
    </row>
    <row r="129" spans="1:31" s="7" customFormat="1" ht="12.75" customHeight="1">
      <c r="A129" s="365">
        <f t="shared" si="9"/>
        <v>815.7856352750881</v>
      </c>
      <c r="B129" s="202"/>
      <c r="C129" s="342"/>
      <c r="D129" s="343"/>
      <c r="E129" s="361">
        <f t="shared" si="10"/>
        <v>0.32</v>
      </c>
      <c r="F129" s="198"/>
      <c r="G129" s="333">
        <v>0.02</v>
      </c>
      <c r="H129" s="211"/>
      <c r="I129" s="41">
        <v>16</v>
      </c>
      <c r="J129" s="34">
        <f t="shared" si="13"/>
        <v>81450</v>
      </c>
      <c r="K129" s="362">
        <f>$K$128+(0.5*(($AM$118-$AD$120)/$AI$120)*($J129-$Z$120)^2)+($AD$120*($J129-$Z$120))</f>
        <v>815.4656352750881</v>
      </c>
      <c r="L129" s="363"/>
      <c r="M129" s="8"/>
      <c r="N129" s="205"/>
      <c r="O129" s="202"/>
      <c r="P129" s="205"/>
      <c r="Q129" s="202"/>
      <c r="R129" s="205"/>
      <c r="S129" s="202"/>
      <c r="T129" s="205"/>
      <c r="U129" s="202"/>
      <c r="V129" s="8"/>
      <c r="Z129" s="31">
        <v>813.968</v>
      </c>
      <c r="AA129" s="25" t="s">
        <v>23</v>
      </c>
      <c r="AB129" s="29"/>
      <c r="AC129" s="24"/>
      <c r="AD129" s="47"/>
      <c r="AE129" s="25"/>
    </row>
    <row r="130" spans="1:31" s="7" customFormat="1" ht="12.75" customHeight="1">
      <c r="A130" s="365">
        <f t="shared" si="9"/>
        <v>815.3748806426057</v>
      </c>
      <c r="B130" s="202"/>
      <c r="C130" s="342"/>
      <c r="D130" s="343"/>
      <c r="E130" s="361">
        <f t="shared" si="10"/>
        <v>0.32</v>
      </c>
      <c r="F130" s="198"/>
      <c r="G130" s="333">
        <v>0.02</v>
      </c>
      <c r="H130" s="211"/>
      <c r="I130" s="41">
        <v>16</v>
      </c>
      <c r="J130" s="34">
        <f t="shared" si="13"/>
        <v>81475</v>
      </c>
      <c r="K130" s="362">
        <f aca="true" t="shared" si="17" ref="K130:K135">$K$128+(0.5*(($AM$118-$AD$120)/$AI$120)*($J130-$Z$120)^2)+($AD$120*($J130-$Z$120))</f>
        <v>815.0548806426057</v>
      </c>
      <c r="L130" s="363"/>
      <c r="M130" s="8"/>
      <c r="N130" s="205"/>
      <c r="O130" s="202"/>
      <c r="P130" s="205"/>
      <c r="Q130" s="202"/>
      <c r="R130" s="205"/>
      <c r="S130" s="202"/>
      <c r="T130" s="205"/>
      <c r="U130" s="202"/>
      <c r="V130" s="40"/>
      <c r="Z130" s="32"/>
      <c r="AA130" s="26"/>
      <c r="AB130" s="11"/>
      <c r="AC130" s="12"/>
      <c r="AD130" s="51"/>
      <c r="AE130" s="18"/>
    </row>
    <row r="131" spans="1:31" s="7" customFormat="1" ht="12.75" customHeight="1">
      <c r="A131" s="365">
        <f>E131+K131</f>
        <v>815.142970380722</v>
      </c>
      <c r="B131" s="202"/>
      <c r="C131" s="342"/>
      <c r="D131" s="343"/>
      <c r="E131" s="361">
        <f>G131*I131</f>
        <v>0.32</v>
      </c>
      <c r="F131" s="198"/>
      <c r="G131" s="333">
        <v>0.02</v>
      </c>
      <c r="H131" s="211"/>
      <c r="I131" s="41">
        <v>16</v>
      </c>
      <c r="J131" s="184">
        <v>81490</v>
      </c>
      <c r="K131" s="362">
        <f t="shared" si="17"/>
        <v>814.8229703807219</v>
      </c>
      <c r="L131" s="363"/>
      <c r="M131" s="8"/>
      <c r="N131" s="205"/>
      <c r="O131" s="202"/>
      <c r="P131" s="205"/>
      <c r="Q131" s="202"/>
      <c r="R131" s="205"/>
      <c r="S131" s="202"/>
      <c r="T131" s="205"/>
      <c r="U131" s="202"/>
      <c r="V131" s="40"/>
      <c r="Z131" s="32"/>
      <c r="AA131" s="26"/>
      <c r="AB131" s="11"/>
      <c r="AC131" s="12"/>
      <c r="AD131" s="51"/>
      <c r="AE131" s="18"/>
    </row>
    <row r="132" spans="1:31" s="7" customFormat="1" ht="12.75" customHeight="1">
      <c r="A132" s="365">
        <f t="shared" si="9"/>
        <v>814.9944229218017</v>
      </c>
      <c r="B132" s="202"/>
      <c r="C132" s="359"/>
      <c r="D132" s="202"/>
      <c r="E132" s="361">
        <f t="shared" si="10"/>
        <v>0.32</v>
      </c>
      <c r="F132" s="198"/>
      <c r="G132" s="333">
        <v>0.02</v>
      </c>
      <c r="H132" s="211"/>
      <c r="I132" s="41">
        <v>16</v>
      </c>
      <c r="J132" s="34">
        <f>J130+25</f>
        <v>81500</v>
      </c>
      <c r="K132" s="362">
        <f t="shared" si="17"/>
        <v>814.6744229218017</v>
      </c>
      <c r="L132" s="363"/>
      <c r="M132" s="8"/>
      <c r="N132" s="205"/>
      <c r="O132" s="202"/>
      <c r="P132" s="205"/>
      <c r="Q132" s="202"/>
      <c r="R132" s="205"/>
      <c r="S132" s="202"/>
      <c r="T132" s="205"/>
      <c r="U132" s="202"/>
      <c r="V132" s="8"/>
      <c r="Z132" s="27"/>
      <c r="AA132" s="26"/>
      <c r="AB132" s="11"/>
      <c r="AC132" s="12"/>
      <c r="AD132" s="51"/>
      <c r="AE132" s="18"/>
    </row>
    <row r="133" spans="1:31" s="7" customFormat="1" ht="12.75" customHeight="1">
      <c r="A133" s="365">
        <f t="shared" si="9"/>
        <v>814.6442621126762</v>
      </c>
      <c r="B133" s="202"/>
      <c r="C133" s="359"/>
      <c r="D133" s="202"/>
      <c r="E133" s="361">
        <f t="shared" si="10"/>
        <v>0.32</v>
      </c>
      <c r="F133" s="198"/>
      <c r="G133" s="333">
        <v>0.02</v>
      </c>
      <c r="H133" s="211"/>
      <c r="I133" s="41">
        <v>16</v>
      </c>
      <c r="J133" s="34">
        <f t="shared" si="13"/>
        <v>81525</v>
      </c>
      <c r="K133" s="362">
        <f t="shared" si="17"/>
        <v>814.3242621126761</v>
      </c>
      <c r="L133" s="363"/>
      <c r="M133" s="8"/>
      <c r="N133" s="205"/>
      <c r="O133" s="202"/>
      <c r="P133" s="205"/>
      <c r="Q133" s="202"/>
      <c r="R133" s="205"/>
      <c r="S133" s="202"/>
      <c r="T133" s="205"/>
      <c r="U133" s="202"/>
      <c r="V133" s="8"/>
      <c r="Z133" s="27"/>
      <c r="AA133" s="26"/>
      <c r="AB133" s="11"/>
      <c r="AC133" s="12"/>
      <c r="AD133" s="51"/>
      <c r="AE133" s="18"/>
    </row>
    <row r="134" spans="1:30" s="7" customFormat="1" ht="12.75" customHeight="1">
      <c r="A134" s="365">
        <f t="shared" si="9"/>
        <v>814.324398215229</v>
      </c>
      <c r="B134" s="202"/>
      <c r="C134" s="359"/>
      <c r="D134" s="202"/>
      <c r="E134" s="361">
        <f t="shared" si="10"/>
        <v>0.32</v>
      </c>
      <c r="F134" s="198"/>
      <c r="G134" s="333">
        <v>0.02</v>
      </c>
      <c r="H134" s="211"/>
      <c r="I134" s="41">
        <v>16</v>
      </c>
      <c r="J134" s="77">
        <f t="shared" si="13"/>
        <v>81550</v>
      </c>
      <c r="K134" s="362">
        <f t="shared" si="17"/>
        <v>814.004398215229</v>
      </c>
      <c r="L134" s="363"/>
      <c r="M134" s="8"/>
      <c r="N134" s="205"/>
      <c r="O134" s="202"/>
      <c r="P134" s="205"/>
      <c r="Q134" s="202"/>
      <c r="R134" s="205"/>
      <c r="S134" s="202"/>
      <c r="T134" s="205"/>
      <c r="U134" s="202"/>
      <c r="V134" s="8"/>
      <c r="AD134" s="52"/>
    </row>
    <row r="135" spans="1:32" s="7" customFormat="1" ht="12.75" customHeight="1">
      <c r="A135" s="365">
        <f t="shared" si="9"/>
        <v>814.287930070499</v>
      </c>
      <c r="B135" s="202"/>
      <c r="C135" s="342"/>
      <c r="D135" s="343"/>
      <c r="E135" s="361">
        <f t="shared" si="10"/>
        <v>0.32</v>
      </c>
      <c r="F135" s="198"/>
      <c r="G135" s="333">
        <v>0.02</v>
      </c>
      <c r="H135" s="211"/>
      <c r="I135" s="41">
        <v>16</v>
      </c>
      <c r="J135" s="182">
        <v>81553.01</v>
      </c>
      <c r="K135" s="362">
        <f t="shared" si="17"/>
        <v>813.9679300704989</v>
      </c>
      <c r="L135" s="363"/>
      <c r="M135" s="8"/>
      <c r="N135" s="205"/>
      <c r="O135" s="202"/>
      <c r="P135" s="205"/>
      <c r="Q135" s="202"/>
      <c r="R135" s="205"/>
      <c r="S135" s="202"/>
      <c r="T135" s="205"/>
      <c r="U135" s="202"/>
      <c r="V135" s="56" t="s">
        <v>34</v>
      </c>
      <c r="Z135"/>
      <c r="AA135"/>
      <c r="AB135"/>
      <c r="AC135"/>
      <c r="AD135" s="46"/>
      <c r="AE135"/>
      <c r="AF135"/>
    </row>
    <row r="136" spans="1:32" s="7" customFormat="1" ht="12.75" customHeight="1">
      <c r="A136" s="359"/>
      <c r="B136" s="202"/>
      <c r="C136" s="359"/>
      <c r="D136" s="202"/>
      <c r="E136" s="359"/>
      <c r="F136" s="202"/>
      <c r="G136" s="361"/>
      <c r="H136" s="198"/>
      <c r="I136" s="8"/>
      <c r="J136" s="34"/>
      <c r="K136" s="205"/>
      <c r="L136" s="202"/>
      <c r="M136" s="8"/>
      <c r="N136" s="205"/>
      <c r="O136" s="202"/>
      <c r="P136" s="205"/>
      <c r="Q136" s="202"/>
      <c r="R136" s="205"/>
      <c r="S136" s="202"/>
      <c r="T136" s="205"/>
      <c r="U136" s="202"/>
      <c r="V136" s="8"/>
      <c r="Z136"/>
      <c r="AA136"/>
      <c r="AB136"/>
      <c r="AC136"/>
      <c r="AD136" s="46"/>
      <c r="AE136"/>
      <c r="AF136"/>
    </row>
    <row r="137" spans="1:32" s="7" customFormat="1" ht="12.75" customHeight="1">
      <c r="A137" s="359"/>
      <c r="B137" s="202"/>
      <c r="C137" s="359"/>
      <c r="D137" s="202"/>
      <c r="E137" s="359"/>
      <c r="F137" s="202"/>
      <c r="G137" s="361"/>
      <c r="H137" s="198"/>
      <c r="I137" s="8"/>
      <c r="J137" s="34"/>
      <c r="K137" s="205"/>
      <c r="L137" s="202"/>
      <c r="M137" s="8"/>
      <c r="N137" s="205"/>
      <c r="O137" s="202"/>
      <c r="P137" s="205"/>
      <c r="Q137" s="202"/>
      <c r="R137" s="205"/>
      <c r="S137" s="202"/>
      <c r="T137" s="205"/>
      <c r="U137" s="202"/>
      <c r="V137" s="8"/>
      <c r="Z137"/>
      <c r="AA137"/>
      <c r="AB137"/>
      <c r="AC137"/>
      <c r="AD137" s="46"/>
      <c r="AE137"/>
      <c r="AF137"/>
    </row>
    <row r="138" spans="1:32" s="7" customFormat="1" ht="12.7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Z138"/>
      <c r="AA138"/>
      <c r="AB138"/>
      <c r="AC138"/>
      <c r="AD138" s="46"/>
      <c r="AE138"/>
      <c r="AF138"/>
    </row>
    <row r="139" spans="1:33" s="7" customFormat="1" ht="12.7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Z139"/>
      <c r="AA139"/>
      <c r="AB139"/>
      <c r="AC139"/>
      <c r="AD139" s="46"/>
      <c r="AE139"/>
      <c r="AF139"/>
      <c r="AG139"/>
    </row>
    <row r="140" spans="1:33" s="7" customFormat="1" ht="12.7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Z140"/>
      <c r="AA140"/>
      <c r="AB140"/>
      <c r="AC140"/>
      <c r="AD140" s="46"/>
      <c r="AE140"/>
      <c r="AF140"/>
      <c r="AG140"/>
    </row>
    <row r="141" spans="1:33" s="7" customFormat="1" ht="12.7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Z141"/>
      <c r="AA141"/>
      <c r="AB141"/>
      <c r="AC141"/>
      <c r="AD141" s="46"/>
      <c r="AE141"/>
      <c r="AF141"/>
      <c r="AG141"/>
    </row>
    <row r="142" spans="1:33" s="7" customFormat="1" ht="12.7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Z142"/>
      <c r="AA142"/>
      <c r="AB142"/>
      <c r="AC142"/>
      <c r="AD142" s="46"/>
      <c r="AE142"/>
      <c r="AF142"/>
      <c r="AG142"/>
    </row>
    <row r="143" spans="1:33" s="7" customFormat="1" ht="12.7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Y143"/>
      <c r="Z143"/>
      <c r="AA143"/>
      <c r="AB143"/>
      <c r="AC143"/>
      <c r="AD143" s="46"/>
      <c r="AE143"/>
      <c r="AF143"/>
      <c r="AG143"/>
    </row>
    <row r="144" spans="1:33" s="7" customFormat="1" ht="12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Y144"/>
      <c r="Z144"/>
      <c r="AA144"/>
      <c r="AB144"/>
      <c r="AC144"/>
      <c r="AD144" s="46"/>
      <c r="AE144"/>
      <c r="AF144"/>
      <c r="AG144"/>
    </row>
    <row r="145" spans="1:33" s="7" customFormat="1" ht="12.7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Y145"/>
      <c r="Z145"/>
      <c r="AA145"/>
      <c r="AB145"/>
      <c r="AC145"/>
      <c r="AD145" s="46"/>
      <c r="AE145"/>
      <c r="AF145"/>
      <c r="AG145"/>
    </row>
    <row r="146" spans="1:33" s="7" customFormat="1" ht="12.7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Y146"/>
      <c r="Z146"/>
      <c r="AA146"/>
      <c r="AB146"/>
      <c r="AC146"/>
      <c r="AD146" s="46"/>
      <c r="AE146"/>
      <c r="AF146"/>
      <c r="AG146"/>
    </row>
    <row r="147" spans="1:33" s="7" customFormat="1" ht="12.7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Y147"/>
      <c r="Z147"/>
      <c r="AA147"/>
      <c r="AB147"/>
      <c r="AC147"/>
      <c r="AD147" s="46"/>
      <c r="AE147"/>
      <c r="AF147"/>
      <c r="AG147"/>
    </row>
    <row r="148" spans="1:33" s="7" customFormat="1" ht="12.7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Y148"/>
      <c r="Z148"/>
      <c r="AA148"/>
      <c r="AB148"/>
      <c r="AC148"/>
      <c r="AD148" s="46"/>
      <c r="AE148"/>
      <c r="AF148"/>
      <c r="AG148"/>
    </row>
    <row r="149" spans="1:34" s="7" customFormat="1" ht="12.7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Y149"/>
      <c r="Z149"/>
      <c r="AA149"/>
      <c r="AB149"/>
      <c r="AC149"/>
      <c r="AD149" s="46"/>
      <c r="AE149"/>
      <c r="AF149"/>
      <c r="AG149"/>
      <c r="AH149"/>
    </row>
    <row r="150" spans="1:34" s="7" customFormat="1" ht="12.7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Y150"/>
      <c r="Z150"/>
      <c r="AA150"/>
      <c r="AB150"/>
      <c r="AC150"/>
      <c r="AD150" s="46"/>
      <c r="AE150"/>
      <c r="AF150"/>
      <c r="AG150"/>
      <c r="AH150"/>
    </row>
    <row r="151" spans="1:34" s="7" customFormat="1" ht="12.7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Y151"/>
      <c r="Z151"/>
      <c r="AA151"/>
      <c r="AB151"/>
      <c r="AC151"/>
      <c r="AD151" s="46"/>
      <c r="AE151"/>
      <c r="AF151"/>
      <c r="AG151"/>
      <c r="AH151"/>
    </row>
    <row r="152" spans="1:34" s="7" customFormat="1" ht="12.7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Y152"/>
      <c r="Z152"/>
      <c r="AA152"/>
      <c r="AB152"/>
      <c r="AC152"/>
      <c r="AD152" s="46"/>
      <c r="AE152"/>
      <c r="AF152"/>
      <c r="AG152"/>
      <c r="AH152"/>
    </row>
    <row r="153" spans="1:34" s="7" customFormat="1" ht="12.7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Y153"/>
      <c r="Z153"/>
      <c r="AA153"/>
      <c r="AB153"/>
      <c r="AC153"/>
      <c r="AD153" s="46"/>
      <c r="AE153"/>
      <c r="AF153"/>
      <c r="AG153"/>
      <c r="AH153"/>
    </row>
    <row r="154" spans="1:34" s="7" customFormat="1" ht="12.7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Y154"/>
      <c r="Z154"/>
      <c r="AA154"/>
      <c r="AB154"/>
      <c r="AC154"/>
      <c r="AD154" s="46"/>
      <c r="AE154"/>
      <c r="AF154"/>
      <c r="AG154"/>
      <c r="AH154"/>
    </row>
  </sheetData>
  <sheetProtection/>
  <mergeCells count="1105">
    <mergeCell ref="T124:U124"/>
    <mergeCell ref="A131:B131"/>
    <mergeCell ref="C131:D131"/>
    <mergeCell ref="E131:F131"/>
    <mergeCell ref="G131:H131"/>
    <mergeCell ref="K131:L131"/>
    <mergeCell ref="N131:O131"/>
    <mergeCell ref="P131:Q131"/>
    <mergeCell ref="R131:S131"/>
    <mergeCell ref="T131:U131"/>
    <mergeCell ref="R117:S117"/>
    <mergeCell ref="T117:U117"/>
    <mergeCell ref="A124:B124"/>
    <mergeCell ref="C124:D124"/>
    <mergeCell ref="E124:F124"/>
    <mergeCell ref="G124:H124"/>
    <mergeCell ref="K124:L124"/>
    <mergeCell ref="N124:O124"/>
    <mergeCell ref="P124:Q124"/>
    <mergeCell ref="R124:S124"/>
    <mergeCell ref="P90:Q90"/>
    <mergeCell ref="R90:S90"/>
    <mergeCell ref="T90:U90"/>
    <mergeCell ref="A117:B117"/>
    <mergeCell ref="C117:D117"/>
    <mergeCell ref="E117:F117"/>
    <mergeCell ref="G117:H117"/>
    <mergeCell ref="K117:L117"/>
    <mergeCell ref="N117:O117"/>
    <mergeCell ref="P117:Q117"/>
    <mergeCell ref="A90:B90"/>
    <mergeCell ref="C90:D90"/>
    <mergeCell ref="E90:F90"/>
    <mergeCell ref="G90:H90"/>
    <mergeCell ref="K90:L90"/>
    <mergeCell ref="N90:O90"/>
    <mergeCell ref="R71:S71"/>
    <mergeCell ref="T71:U71"/>
    <mergeCell ref="P69:Q69"/>
    <mergeCell ref="R69:S69"/>
    <mergeCell ref="T69:U69"/>
    <mergeCell ref="P71:Q71"/>
    <mergeCell ref="R70:S70"/>
    <mergeCell ref="G71:H71"/>
    <mergeCell ref="K71:L71"/>
    <mergeCell ref="N71:O71"/>
    <mergeCell ref="P64:Q64"/>
    <mergeCell ref="C64:D64"/>
    <mergeCell ref="E64:F64"/>
    <mergeCell ref="N70:O70"/>
    <mergeCell ref="P70:Q70"/>
    <mergeCell ref="K68:L68"/>
    <mergeCell ref="N68:O68"/>
    <mergeCell ref="T24:U24"/>
    <mergeCell ref="A69:B69"/>
    <mergeCell ref="C69:D69"/>
    <mergeCell ref="E69:F69"/>
    <mergeCell ref="G69:H69"/>
    <mergeCell ref="K69:L69"/>
    <mergeCell ref="A68:B68"/>
    <mergeCell ref="C68:D68"/>
    <mergeCell ref="E68:F68"/>
    <mergeCell ref="G68:H68"/>
    <mergeCell ref="A133:B133"/>
    <mergeCell ref="C133:D133"/>
    <mergeCell ref="E133:F133"/>
    <mergeCell ref="T70:U70"/>
    <mergeCell ref="P137:Q137"/>
    <mergeCell ref="R137:S137"/>
    <mergeCell ref="T137:U137"/>
    <mergeCell ref="A71:B71"/>
    <mergeCell ref="C71:D71"/>
    <mergeCell ref="E71:F71"/>
    <mergeCell ref="A137:B137"/>
    <mergeCell ref="C137:D137"/>
    <mergeCell ref="E137:F137"/>
    <mergeCell ref="G137:H137"/>
    <mergeCell ref="K137:L137"/>
    <mergeCell ref="N137:O137"/>
    <mergeCell ref="T135:U135"/>
    <mergeCell ref="A136:B136"/>
    <mergeCell ref="C136:D136"/>
    <mergeCell ref="E136:F136"/>
    <mergeCell ref="G136:H136"/>
    <mergeCell ref="K136:L136"/>
    <mergeCell ref="N136:O136"/>
    <mergeCell ref="P136:Q136"/>
    <mergeCell ref="R136:S136"/>
    <mergeCell ref="T136:U136"/>
    <mergeCell ref="R134:S134"/>
    <mergeCell ref="T134:U134"/>
    <mergeCell ref="A135:B135"/>
    <mergeCell ref="C135:D135"/>
    <mergeCell ref="E135:F135"/>
    <mergeCell ref="G135:H135"/>
    <mergeCell ref="K135:L135"/>
    <mergeCell ref="N135:O135"/>
    <mergeCell ref="P135:Q135"/>
    <mergeCell ref="R135:S135"/>
    <mergeCell ref="P133:Q133"/>
    <mergeCell ref="R133:S133"/>
    <mergeCell ref="T133:U133"/>
    <mergeCell ref="A134:B134"/>
    <mergeCell ref="C134:D134"/>
    <mergeCell ref="E134:F134"/>
    <mergeCell ref="G134:H134"/>
    <mergeCell ref="K134:L134"/>
    <mergeCell ref="N134:O134"/>
    <mergeCell ref="P134:Q134"/>
    <mergeCell ref="G133:H133"/>
    <mergeCell ref="K133:L133"/>
    <mergeCell ref="N133:O133"/>
    <mergeCell ref="T130:U130"/>
    <mergeCell ref="A132:B132"/>
    <mergeCell ref="C132:D132"/>
    <mergeCell ref="E132:F132"/>
    <mergeCell ref="G132:H132"/>
    <mergeCell ref="K132:L132"/>
    <mergeCell ref="N132:O132"/>
    <mergeCell ref="P132:Q132"/>
    <mergeCell ref="R132:S132"/>
    <mergeCell ref="T132:U132"/>
    <mergeCell ref="R129:S129"/>
    <mergeCell ref="T129:U129"/>
    <mergeCell ref="A130:B130"/>
    <mergeCell ref="C130:D130"/>
    <mergeCell ref="E130:F130"/>
    <mergeCell ref="G130:H130"/>
    <mergeCell ref="K130:L130"/>
    <mergeCell ref="N130:O130"/>
    <mergeCell ref="P130:Q130"/>
    <mergeCell ref="R130:S130"/>
    <mergeCell ref="P128:Q128"/>
    <mergeCell ref="R128:S128"/>
    <mergeCell ref="T128:U128"/>
    <mergeCell ref="P129:Q129"/>
    <mergeCell ref="A129:B129"/>
    <mergeCell ref="C129:D129"/>
    <mergeCell ref="E129:F129"/>
    <mergeCell ref="G129:H129"/>
    <mergeCell ref="K129:L129"/>
    <mergeCell ref="N129:O129"/>
    <mergeCell ref="A128:B128"/>
    <mergeCell ref="C128:D128"/>
    <mergeCell ref="E128:F128"/>
    <mergeCell ref="G128:H128"/>
    <mergeCell ref="K128:L128"/>
    <mergeCell ref="N128:O128"/>
    <mergeCell ref="T126:U126"/>
    <mergeCell ref="A127:B127"/>
    <mergeCell ref="C127:D127"/>
    <mergeCell ref="E127:F127"/>
    <mergeCell ref="G127:H127"/>
    <mergeCell ref="K127:L127"/>
    <mergeCell ref="N127:O127"/>
    <mergeCell ref="P127:Q127"/>
    <mergeCell ref="R127:S127"/>
    <mergeCell ref="T127:U127"/>
    <mergeCell ref="R125:S125"/>
    <mergeCell ref="T125:U125"/>
    <mergeCell ref="A126:B126"/>
    <mergeCell ref="C126:D126"/>
    <mergeCell ref="E126:F126"/>
    <mergeCell ref="G126:H126"/>
    <mergeCell ref="K126:L126"/>
    <mergeCell ref="N126:O126"/>
    <mergeCell ref="P126:Q126"/>
    <mergeCell ref="R126:S126"/>
    <mergeCell ref="P123:Q123"/>
    <mergeCell ref="R123:S123"/>
    <mergeCell ref="T123:U123"/>
    <mergeCell ref="A125:B125"/>
    <mergeCell ref="C125:D125"/>
    <mergeCell ref="E125:F125"/>
    <mergeCell ref="G125:H125"/>
    <mergeCell ref="K125:L125"/>
    <mergeCell ref="N125:O125"/>
    <mergeCell ref="P125:Q125"/>
    <mergeCell ref="A123:B123"/>
    <mergeCell ref="C123:D123"/>
    <mergeCell ref="E123:F123"/>
    <mergeCell ref="G123:H123"/>
    <mergeCell ref="K123:L123"/>
    <mergeCell ref="N123:O123"/>
    <mergeCell ref="T121:U121"/>
    <mergeCell ref="A122:B122"/>
    <mergeCell ref="C122:D122"/>
    <mergeCell ref="E122:F122"/>
    <mergeCell ref="G122:H122"/>
    <mergeCell ref="K122:L122"/>
    <mergeCell ref="N122:O122"/>
    <mergeCell ref="P122:Q122"/>
    <mergeCell ref="R122:S122"/>
    <mergeCell ref="T122:U122"/>
    <mergeCell ref="R119:S119"/>
    <mergeCell ref="T119:U119"/>
    <mergeCell ref="A121:B121"/>
    <mergeCell ref="C121:D121"/>
    <mergeCell ref="E121:F121"/>
    <mergeCell ref="G121:H121"/>
    <mergeCell ref="K121:L121"/>
    <mergeCell ref="N121:O121"/>
    <mergeCell ref="P121:Q121"/>
    <mergeCell ref="R121:S121"/>
    <mergeCell ref="P118:Q118"/>
    <mergeCell ref="R118:S118"/>
    <mergeCell ref="T118:U118"/>
    <mergeCell ref="A119:B119"/>
    <mergeCell ref="C119:D119"/>
    <mergeCell ref="E119:F119"/>
    <mergeCell ref="G119:H119"/>
    <mergeCell ref="K119:L119"/>
    <mergeCell ref="N119:O119"/>
    <mergeCell ref="P119:Q119"/>
    <mergeCell ref="A118:B118"/>
    <mergeCell ref="C118:D118"/>
    <mergeCell ref="E118:F118"/>
    <mergeCell ref="G118:H118"/>
    <mergeCell ref="K118:L118"/>
    <mergeCell ref="N118:O118"/>
    <mergeCell ref="T115:U115"/>
    <mergeCell ref="A116:B116"/>
    <mergeCell ref="C116:D116"/>
    <mergeCell ref="E116:F116"/>
    <mergeCell ref="G116:H116"/>
    <mergeCell ref="K116:L116"/>
    <mergeCell ref="N116:O116"/>
    <mergeCell ref="P116:Q116"/>
    <mergeCell ref="R116:S116"/>
    <mergeCell ref="T116:U116"/>
    <mergeCell ref="R114:S114"/>
    <mergeCell ref="T114:U114"/>
    <mergeCell ref="A115:B115"/>
    <mergeCell ref="C115:D115"/>
    <mergeCell ref="E115:F115"/>
    <mergeCell ref="G115:H115"/>
    <mergeCell ref="K115:L115"/>
    <mergeCell ref="N115:O115"/>
    <mergeCell ref="P115:Q115"/>
    <mergeCell ref="R115:S115"/>
    <mergeCell ref="P113:Q113"/>
    <mergeCell ref="R113:S113"/>
    <mergeCell ref="T113:U113"/>
    <mergeCell ref="A114:B114"/>
    <mergeCell ref="C114:D114"/>
    <mergeCell ref="E114:F114"/>
    <mergeCell ref="G114:H114"/>
    <mergeCell ref="K114:L114"/>
    <mergeCell ref="N114:O114"/>
    <mergeCell ref="P114:Q114"/>
    <mergeCell ref="A113:B113"/>
    <mergeCell ref="C113:D113"/>
    <mergeCell ref="E113:F113"/>
    <mergeCell ref="G113:H113"/>
    <mergeCell ref="K113:L113"/>
    <mergeCell ref="N113:O113"/>
    <mergeCell ref="T111:U111"/>
    <mergeCell ref="A112:B112"/>
    <mergeCell ref="C112:D112"/>
    <mergeCell ref="E112:F112"/>
    <mergeCell ref="G112:H112"/>
    <mergeCell ref="K112:L112"/>
    <mergeCell ref="N112:O112"/>
    <mergeCell ref="P112:Q112"/>
    <mergeCell ref="R112:S112"/>
    <mergeCell ref="T112:U112"/>
    <mergeCell ref="R110:S110"/>
    <mergeCell ref="T110:U110"/>
    <mergeCell ref="A111:B111"/>
    <mergeCell ref="C111:D111"/>
    <mergeCell ref="E111:F111"/>
    <mergeCell ref="G111:H111"/>
    <mergeCell ref="K111:L111"/>
    <mergeCell ref="N111:O111"/>
    <mergeCell ref="P111:Q111"/>
    <mergeCell ref="R111:S111"/>
    <mergeCell ref="P109:Q109"/>
    <mergeCell ref="R109:S109"/>
    <mergeCell ref="T109:U109"/>
    <mergeCell ref="A110:B110"/>
    <mergeCell ref="C110:D110"/>
    <mergeCell ref="E110:F110"/>
    <mergeCell ref="G110:H110"/>
    <mergeCell ref="K110:L110"/>
    <mergeCell ref="N110:O110"/>
    <mergeCell ref="P110:Q110"/>
    <mergeCell ref="A109:B109"/>
    <mergeCell ref="C109:D109"/>
    <mergeCell ref="E109:F109"/>
    <mergeCell ref="G109:H109"/>
    <mergeCell ref="K109:L109"/>
    <mergeCell ref="N109:O109"/>
    <mergeCell ref="T107:U107"/>
    <mergeCell ref="A108:B108"/>
    <mergeCell ref="C108:D108"/>
    <mergeCell ref="E108:F108"/>
    <mergeCell ref="G108:H108"/>
    <mergeCell ref="K108:L108"/>
    <mergeCell ref="N108:O108"/>
    <mergeCell ref="P108:Q108"/>
    <mergeCell ref="R108:S108"/>
    <mergeCell ref="T108:U108"/>
    <mergeCell ref="R106:S106"/>
    <mergeCell ref="T106:U106"/>
    <mergeCell ref="A107:B107"/>
    <mergeCell ref="C107:D107"/>
    <mergeCell ref="E107:F107"/>
    <mergeCell ref="G107:H107"/>
    <mergeCell ref="K107:L107"/>
    <mergeCell ref="N107:O107"/>
    <mergeCell ref="P107:Q107"/>
    <mergeCell ref="R107:S107"/>
    <mergeCell ref="P105:Q105"/>
    <mergeCell ref="R105:S105"/>
    <mergeCell ref="T105:U105"/>
    <mergeCell ref="A106:B106"/>
    <mergeCell ref="C106:D106"/>
    <mergeCell ref="E106:F106"/>
    <mergeCell ref="G106:H106"/>
    <mergeCell ref="K106:L106"/>
    <mergeCell ref="N106:O106"/>
    <mergeCell ref="P106:Q106"/>
    <mergeCell ref="A105:B105"/>
    <mergeCell ref="C105:D105"/>
    <mergeCell ref="E105:F105"/>
    <mergeCell ref="G105:H105"/>
    <mergeCell ref="K105:L105"/>
    <mergeCell ref="N105:O105"/>
    <mergeCell ref="P22:Q22"/>
    <mergeCell ref="R22:S22"/>
    <mergeCell ref="T22:U22"/>
    <mergeCell ref="K24:L24"/>
    <mergeCell ref="N24:O24"/>
    <mergeCell ref="P24:Q24"/>
    <mergeCell ref="R24:S24"/>
    <mergeCell ref="T23:U23"/>
    <mergeCell ref="R23:S23"/>
    <mergeCell ref="K23:L23"/>
    <mergeCell ref="G22:H22"/>
    <mergeCell ref="A24:B24"/>
    <mergeCell ref="C24:D24"/>
    <mergeCell ref="E24:F24"/>
    <mergeCell ref="G24:H24"/>
    <mergeCell ref="A23:B23"/>
    <mergeCell ref="C23:D23"/>
    <mergeCell ref="E23:F23"/>
    <mergeCell ref="G23:H23"/>
    <mergeCell ref="T96:U96"/>
    <mergeCell ref="A97:B97"/>
    <mergeCell ref="C97:D97"/>
    <mergeCell ref="E97:F97"/>
    <mergeCell ref="G97:H97"/>
    <mergeCell ref="K97:L97"/>
    <mergeCell ref="N97:O97"/>
    <mergeCell ref="P97:Q97"/>
    <mergeCell ref="R97:S97"/>
    <mergeCell ref="T97:U97"/>
    <mergeCell ref="R94:S94"/>
    <mergeCell ref="T94:U94"/>
    <mergeCell ref="A96:B96"/>
    <mergeCell ref="C96:D96"/>
    <mergeCell ref="E96:F96"/>
    <mergeCell ref="G96:H96"/>
    <mergeCell ref="K96:L96"/>
    <mergeCell ref="N96:O96"/>
    <mergeCell ref="P96:Q96"/>
    <mergeCell ref="R96:S96"/>
    <mergeCell ref="A94:B94"/>
    <mergeCell ref="C94:D94"/>
    <mergeCell ref="E94:F94"/>
    <mergeCell ref="G94:H94"/>
    <mergeCell ref="K94:L94"/>
    <mergeCell ref="N94:O94"/>
    <mergeCell ref="G93:H93"/>
    <mergeCell ref="K93:L93"/>
    <mergeCell ref="N93:O93"/>
    <mergeCell ref="P93:Q93"/>
    <mergeCell ref="R93:S93"/>
    <mergeCell ref="T93:U93"/>
    <mergeCell ref="P104:Q104"/>
    <mergeCell ref="R104:S104"/>
    <mergeCell ref="T104:U104"/>
    <mergeCell ref="A92:B92"/>
    <mergeCell ref="C92:D92"/>
    <mergeCell ref="E92:F92"/>
    <mergeCell ref="G92:H92"/>
    <mergeCell ref="K92:L92"/>
    <mergeCell ref="N92:O92"/>
    <mergeCell ref="P92:Q92"/>
    <mergeCell ref="A104:B104"/>
    <mergeCell ref="C104:D104"/>
    <mergeCell ref="E104:F104"/>
    <mergeCell ref="G104:H104"/>
    <mergeCell ref="K104:L104"/>
    <mergeCell ref="N104:O104"/>
    <mergeCell ref="T102:U102"/>
    <mergeCell ref="A103:B103"/>
    <mergeCell ref="C103:D103"/>
    <mergeCell ref="E103:F103"/>
    <mergeCell ref="G103:H103"/>
    <mergeCell ref="K103:L103"/>
    <mergeCell ref="N103:O103"/>
    <mergeCell ref="P103:Q103"/>
    <mergeCell ref="R103:S103"/>
    <mergeCell ref="T103:U103"/>
    <mergeCell ref="R101:S101"/>
    <mergeCell ref="T101:U101"/>
    <mergeCell ref="A102:B102"/>
    <mergeCell ref="C102:D102"/>
    <mergeCell ref="E102:F102"/>
    <mergeCell ref="G102:H102"/>
    <mergeCell ref="K102:L102"/>
    <mergeCell ref="N102:O102"/>
    <mergeCell ref="P102:Q102"/>
    <mergeCell ref="R102:S102"/>
    <mergeCell ref="P100:Q100"/>
    <mergeCell ref="R100:S100"/>
    <mergeCell ref="T100:U100"/>
    <mergeCell ref="A101:B101"/>
    <mergeCell ref="C101:D101"/>
    <mergeCell ref="E101:F101"/>
    <mergeCell ref="G101:H101"/>
    <mergeCell ref="K101:L101"/>
    <mergeCell ref="N101:O101"/>
    <mergeCell ref="P101:Q101"/>
    <mergeCell ref="A100:B100"/>
    <mergeCell ref="C100:D100"/>
    <mergeCell ref="E100:F100"/>
    <mergeCell ref="G100:H100"/>
    <mergeCell ref="K100:L100"/>
    <mergeCell ref="N100:O100"/>
    <mergeCell ref="A99:B99"/>
    <mergeCell ref="C99:D99"/>
    <mergeCell ref="E99:F99"/>
    <mergeCell ref="G99:H99"/>
    <mergeCell ref="K99:L99"/>
    <mergeCell ref="N99:O99"/>
    <mergeCell ref="A98:B98"/>
    <mergeCell ref="C98:D98"/>
    <mergeCell ref="E98:F98"/>
    <mergeCell ref="G98:H98"/>
    <mergeCell ref="K98:L98"/>
    <mergeCell ref="N98:O98"/>
    <mergeCell ref="R91:S91"/>
    <mergeCell ref="T91:U91"/>
    <mergeCell ref="P89:Q89"/>
    <mergeCell ref="R89:S89"/>
    <mergeCell ref="T89:U89"/>
    <mergeCell ref="R98:S98"/>
    <mergeCell ref="T98:U98"/>
    <mergeCell ref="T92:U92"/>
    <mergeCell ref="R92:S92"/>
    <mergeCell ref="P94:Q94"/>
    <mergeCell ref="A91:B91"/>
    <mergeCell ref="C91:D91"/>
    <mergeCell ref="E91:F91"/>
    <mergeCell ref="K91:L91"/>
    <mergeCell ref="N91:O91"/>
    <mergeCell ref="P91:Q91"/>
    <mergeCell ref="G91:H91"/>
    <mergeCell ref="A89:B89"/>
    <mergeCell ref="C89:D89"/>
    <mergeCell ref="E89:F89"/>
    <mergeCell ref="G89:H89"/>
    <mergeCell ref="K89:L89"/>
    <mergeCell ref="N89:O89"/>
    <mergeCell ref="T86:U86"/>
    <mergeCell ref="A88:B88"/>
    <mergeCell ref="C88:D88"/>
    <mergeCell ref="E88:F88"/>
    <mergeCell ref="G88:H88"/>
    <mergeCell ref="K88:L88"/>
    <mergeCell ref="N88:O88"/>
    <mergeCell ref="P88:Q88"/>
    <mergeCell ref="R88:S88"/>
    <mergeCell ref="T88:U88"/>
    <mergeCell ref="R85:S85"/>
    <mergeCell ref="T85:U85"/>
    <mergeCell ref="A86:B86"/>
    <mergeCell ref="C86:D86"/>
    <mergeCell ref="E86:F86"/>
    <mergeCell ref="G86:H86"/>
    <mergeCell ref="K86:L86"/>
    <mergeCell ref="N86:O86"/>
    <mergeCell ref="P86:Q86"/>
    <mergeCell ref="R86:S86"/>
    <mergeCell ref="P84:Q84"/>
    <mergeCell ref="R84:S84"/>
    <mergeCell ref="T84:U84"/>
    <mergeCell ref="A85:B85"/>
    <mergeCell ref="C85:D85"/>
    <mergeCell ref="E85:F85"/>
    <mergeCell ref="G85:H85"/>
    <mergeCell ref="K85:L85"/>
    <mergeCell ref="N85:O85"/>
    <mergeCell ref="P85:Q85"/>
    <mergeCell ref="A84:B84"/>
    <mergeCell ref="C84:D84"/>
    <mergeCell ref="E84:F84"/>
    <mergeCell ref="G84:H84"/>
    <mergeCell ref="K84:L84"/>
    <mergeCell ref="N84:O84"/>
    <mergeCell ref="T83:U83"/>
    <mergeCell ref="R82:S82"/>
    <mergeCell ref="T82:U82"/>
    <mergeCell ref="A83:B83"/>
    <mergeCell ref="C83:D83"/>
    <mergeCell ref="E83:F83"/>
    <mergeCell ref="G83:H83"/>
    <mergeCell ref="K83:L83"/>
    <mergeCell ref="N83:O83"/>
    <mergeCell ref="P83:Q83"/>
    <mergeCell ref="R83:S83"/>
    <mergeCell ref="P81:Q81"/>
    <mergeCell ref="R81:S81"/>
    <mergeCell ref="T81:U81"/>
    <mergeCell ref="A82:B82"/>
    <mergeCell ref="C82:D82"/>
    <mergeCell ref="E82:F82"/>
    <mergeCell ref="G82:H82"/>
    <mergeCell ref="K82:L82"/>
    <mergeCell ref="N82:O82"/>
    <mergeCell ref="P82:Q82"/>
    <mergeCell ref="A81:B81"/>
    <mergeCell ref="C81:D81"/>
    <mergeCell ref="E81:F81"/>
    <mergeCell ref="G81:H81"/>
    <mergeCell ref="K81:L81"/>
    <mergeCell ref="N81:O81"/>
    <mergeCell ref="T78:U78"/>
    <mergeCell ref="A80:B80"/>
    <mergeCell ref="C80:D80"/>
    <mergeCell ref="E80:F80"/>
    <mergeCell ref="G80:H80"/>
    <mergeCell ref="K80:L80"/>
    <mergeCell ref="N80:O80"/>
    <mergeCell ref="P80:Q80"/>
    <mergeCell ref="R80:S80"/>
    <mergeCell ref="T80:U80"/>
    <mergeCell ref="R76:S76"/>
    <mergeCell ref="T76:U76"/>
    <mergeCell ref="A78:B78"/>
    <mergeCell ref="C78:D78"/>
    <mergeCell ref="E78:F78"/>
    <mergeCell ref="G78:H78"/>
    <mergeCell ref="K78:L78"/>
    <mergeCell ref="N78:O78"/>
    <mergeCell ref="P78:Q78"/>
    <mergeCell ref="R78:S78"/>
    <mergeCell ref="P75:Q75"/>
    <mergeCell ref="R75:S75"/>
    <mergeCell ref="T75:U75"/>
    <mergeCell ref="A76:B76"/>
    <mergeCell ref="C76:D76"/>
    <mergeCell ref="E76:F76"/>
    <mergeCell ref="G76:H76"/>
    <mergeCell ref="K76:L76"/>
    <mergeCell ref="N76:O76"/>
    <mergeCell ref="P76:Q76"/>
    <mergeCell ref="A75:B75"/>
    <mergeCell ref="C75:D75"/>
    <mergeCell ref="E75:F75"/>
    <mergeCell ref="G75:H75"/>
    <mergeCell ref="K75:L75"/>
    <mergeCell ref="N75:O75"/>
    <mergeCell ref="T72:U72"/>
    <mergeCell ref="A74:B74"/>
    <mergeCell ref="C74:D74"/>
    <mergeCell ref="E74:F74"/>
    <mergeCell ref="G74:H74"/>
    <mergeCell ref="K74:L74"/>
    <mergeCell ref="N74:O74"/>
    <mergeCell ref="P74:Q74"/>
    <mergeCell ref="R74:S74"/>
    <mergeCell ref="T74:U74"/>
    <mergeCell ref="A72:B72"/>
    <mergeCell ref="C72:D72"/>
    <mergeCell ref="E72:F72"/>
    <mergeCell ref="G72:H72"/>
    <mergeCell ref="K72:L72"/>
    <mergeCell ref="N72:O72"/>
    <mergeCell ref="P72:Q72"/>
    <mergeCell ref="R72:S72"/>
    <mergeCell ref="P68:Q68"/>
    <mergeCell ref="R68:S68"/>
    <mergeCell ref="T68:U68"/>
    <mergeCell ref="A70:B70"/>
    <mergeCell ref="C70:D70"/>
    <mergeCell ref="E70:F70"/>
    <mergeCell ref="G70:H70"/>
    <mergeCell ref="K70:L70"/>
    <mergeCell ref="N69:O69"/>
    <mergeCell ref="T66:U66"/>
    <mergeCell ref="A67:B67"/>
    <mergeCell ref="C67:D67"/>
    <mergeCell ref="E67:F67"/>
    <mergeCell ref="G67:H67"/>
    <mergeCell ref="K67:L67"/>
    <mergeCell ref="N67:O67"/>
    <mergeCell ref="P67:Q67"/>
    <mergeCell ref="R67:S67"/>
    <mergeCell ref="T67:U67"/>
    <mergeCell ref="R65:S65"/>
    <mergeCell ref="T65:U65"/>
    <mergeCell ref="A66:B66"/>
    <mergeCell ref="C66:D66"/>
    <mergeCell ref="E66:F66"/>
    <mergeCell ref="G66:H66"/>
    <mergeCell ref="K66:L66"/>
    <mergeCell ref="N66:O66"/>
    <mergeCell ref="P66:Q66"/>
    <mergeCell ref="R66:S66"/>
    <mergeCell ref="R64:S64"/>
    <mergeCell ref="T64:U64"/>
    <mergeCell ref="A65:B65"/>
    <mergeCell ref="C65:D65"/>
    <mergeCell ref="E65:F65"/>
    <mergeCell ref="G65:H65"/>
    <mergeCell ref="K65:L65"/>
    <mergeCell ref="N65:O65"/>
    <mergeCell ref="P65:Q65"/>
    <mergeCell ref="A64:B64"/>
    <mergeCell ref="G64:H64"/>
    <mergeCell ref="K64:L64"/>
    <mergeCell ref="N64:O64"/>
    <mergeCell ref="T62:U62"/>
    <mergeCell ref="A63:B63"/>
    <mergeCell ref="C63:D63"/>
    <mergeCell ref="E63:F63"/>
    <mergeCell ref="G63:H63"/>
    <mergeCell ref="K63:L63"/>
    <mergeCell ref="N63:O63"/>
    <mergeCell ref="P63:Q63"/>
    <mergeCell ref="R63:S63"/>
    <mergeCell ref="T63:U63"/>
    <mergeCell ref="R61:S61"/>
    <mergeCell ref="T61:U61"/>
    <mergeCell ref="P62:Q62"/>
    <mergeCell ref="R62:S62"/>
    <mergeCell ref="A62:B62"/>
    <mergeCell ref="C62:D62"/>
    <mergeCell ref="E62:F62"/>
    <mergeCell ref="G62:H62"/>
    <mergeCell ref="K62:L62"/>
    <mergeCell ref="N62:O62"/>
    <mergeCell ref="P60:Q60"/>
    <mergeCell ref="R60:S60"/>
    <mergeCell ref="T60:U60"/>
    <mergeCell ref="P61:Q61"/>
    <mergeCell ref="A61:B61"/>
    <mergeCell ref="C61:D61"/>
    <mergeCell ref="E61:F61"/>
    <mergeCell ref="G61:H61"/>
    <mergeCell ref="K61:L61"/>
    <mergeCell ref="N61:O61"/>
    <mergeCell ref="A60:B60"/>
    <mergeCell ref="C60:D60"/>
    <mergeCell ref="E60:F60"/>
    <mergeCell ref="G60:H60"/>
    <mergeCell ref="K60:L60"/>
    <mergeCell ref="N60:O60"/>
    <mergeCell ref="A59:B59"/>
    <mergeCell ref="C59:D59"/>
    <mergeCell ref="E59:F59"/>
    <mergeCell ref="G59:H59"/>
    <mergeCell ref="K59:L59"/>
    <mergeCell ref="N59:O59"/>
    <mergeCell ref="P59:Q59"/>
    <mergeCell ref="R59:S59"/>
    <mergeCell ref="T59:U59"/>
    <mergeCell ref="R58:S58"/>
    <mergeCell ref="T58:U58"/>
    <mergeCell ref="P57:Q57"/>
    <mergeCell ref="R57:S57"/>
    <mergeCell ref="T57:U57"/>
    <mergeCell ref="P58:Q58"/>
    <mergeCell ref="A58:B58"/>
    <mergeCell ref="C58:D58"/>
    <mergeCell ref="E58:F58"/>
    <mergeCell ref="G58:H58"/>
    <mergeCell ref="K58:L58"/>
    <mergeCell ref="N58:O58"/>
    <mergeCell ref="A57:B57"/>
    <mergeCell ref="C57:D57"/>
    <mergeCell ref="E57:F57"/>
    <mergeCell ref="G57:H57"/>
    <mergeCell ref="K57:L57"/>
    <mergeCell ref="N57:O57"/>
    <mergeCell ref="T56:U56"/>
    <mergeCell ref="R55:S55"/>
    <mergeCell ref="T55:U55"/>
    <mergeCell ref="A56:B56"/>
    <mergeCell ref="C56:D56"/>
    <mergeCell ref="E56:F56"/>
    <mergeCell ref="G56:H56"/>
    <mergeCell ref="K56:L56"/>
    <mergeCell ref="N56:O56"/>
    <mergeCell ref="P56:Q56"/>
    <mergeCell ref="R56:S56"/>
    <mergeCell ref="P54:Q54"/>
    <mergeCell ref="R54:S54"/>
    <mergeCell ref="T54:U54"/>
    <mergeCell ref="A55:B55"/>
    <mergeCell ref="C55:D55"/>
    <mergeCell ref="E55:F55"/>
    <mergeCell ref="G55:H55"/>
    <mergeCell ref="K55:L55"/>
    <mergeCell ref="N55:O55"/>
    <mergeCell ref="P55:Q55"/>
    <mergeCell ref="A54:B54"/>
    <mergeCell ref="C54:D54"/>
    <mergeCell ref="E54:F54"/>
    <mergeCell ref="G54:H54"/>
    <mergeCell ref="K54:L54"/>
    <mergeCell ref="N54:O54"/>
    <mergeCell ref="T53:U53"/>
    <mergeCell ref="R52:S52"/>
    <mergeCell ref="T52:U52"/>
    <mergeCell ref="A53:B53"/>
    <mergeCell ref="C53:D53"/>
    <mergeCell ref="E53:F53"/>
    <mergeCell ref="G53:H53"/>
    <mergeCell ref="K53:L53"/>
    <mergeCell ref="N53:O53"/>
    <mergeCell ref="P53:Q53"/>
    <mergeCell ref="R53:S53"/>
    <mergeCell ref="P51:Q51"/>
    <mergeCell ref="R51:S51"/>
    <mergeCell ref="T51:U51"/>
    <mergeCell ref="A52:B52"/>
    <mergeCell ref="C52:D52"/>
    <mergeCell ref="E52:F52"/>
    <mergeCell ref="G52:H52"/>
    <mergeCell ref="K52:L52"/>
    <mergeCell ref="N52:O52"/>
    <mergeCell ref="P52:Q52"/>
    <mergeCell ref="A51:B51"/>
    <mergeCell ref="C51:D51"/>
    <mergeCell ref="E51:F51"/>
    <mergeCell ref="G51:H51"/>
    <mergeCell ref="K51:L51"/>
    <mergeCell ref="N51:O51"/>
    <mergeCell ref="T49:U49"/>
    <mergeCell ref="A50:B50"/>
    <mergeCell ref="C50:D50"/>
    <mergeCell ref="E50:F50"/>
    <mergeCell ref="G50:H50"/>
    <mergeCell ref="K50:L50"/>
    <mergeCell ref="N50:O50"/>
    <mergeCell ref="P50:Q50"/>
    <mergeCell ref="R50:S50"/>
    <mergeCell ref="T50:U50"/>
    <mergeCell ref="R47:S47"/>
    <mergeCell ref="T47:U47"/>
    <mergeCell ref="A49:B49"/>
    <mergeCell ref="C49:D49"/>
    <mergeCell ref="E49:F49"/>
    <mergeCell ref="G49:H49"/>
    <mergeCell ref="K49:L49"/>
    <mergeCell ref="N49:O49"/>
    <mergeCell ref="P49:Q49"/>
    <mergeCell ref="R49:S49"/>
    <mergeCell ref="P46:Q46"/>
    <mergeCell ref="R46:S46"/>
    <mergeCell ref="T46:U46"/>
    <mergeCell ref="A47:B47"/>
    <mergeCell ref="C47:D47"/>
    <mergeCell ref="E47:F47"/>
    <mergeCell ref="G47:H47"/>
    <mergeCell ref="K47:L47"/>
    <mergeCell ref="N47:O47"/>
    <mergeCell ref="P47:Q47"/>
    <mergeCell ref="A46:B46"/>
    <mergeCell ref="C46:D46"/>
    <mergeCell ref="E46:F46"/>
    <mergeCell ref="G46:H46"/>
    <mergeCell ref="K46:L46"/>
    <mergeCell ref="N46:O46"/>
    <mergeCell ref="T44:U44"/>
    <mergeCell ref="R43:S43"/>
    <mergeCell ref="T43:U43"/>
    <mergeCell ref="A44:B44"/>
    <mergeCell ref="C44:D44"/>
    <mergeCell ref="E44:F44"/>
    <mergeCell ref="G44:H44"/>
    <mergeCell ref="K44:L44"/>
    <mergeCell ref="N44:O44"/>
    <mergeCell ref="P44:Q44"/>
    <mergeCell ref="R42:S42"/>
    <mergeCell ref="T42:U42"/>
    <mergeCell ref="R44:S44"/>
    <mergeCell ref="A43:B43"/>
    <mergeCell ref="C43:D43"/>
    <mergeCell ref="E43:F43"/>
    <mergeCell ref="G43:H43"/>
    <mergeCell ref="K43:L43"/>
    <mergeCell ref="N43:O43"/>
    <mergeCell ref="P43:Q43"/>
    <mergeCell ref="P41:Q41"/>
    <mergeCell ref="R41:S41"/>
    <mergeCell ref="T41:U41"/>
    <mergeCell ref="A42:B42"/>
    <mergeCell ref="C42:D42"/>
    <mergeCell ref="E42:F42"/>
    <mergeCell ref="G42:H42"/>
    <mergeCell ref="K42:L42"/>
    <mergeCell ref="N42:O42"/>
    <mergeCell ref="P42:Q42"/>
    <mergeCell ref="A41:B41"/>
    <mergeCell ref="C41:D41"/>
    <mergeCell ref="E41:F41"/>
    <mergeCell ref="G41:H41"/>
    <mergeCell ref="K41:L41"/>
    <mergeCell ref="N41:O41"/>
    <mergeCell ref="A40:B40"/>
    <mergeCell ref="C40:D40"/>
    <mergeCell ref="E40:F40"/>
    <mergeCell ref="G40:H40"/>
    <mergeCell ref="K40:L40"/>
    <mergeCell ref="N40:O40"/>
    <mergeCell ref="P40:Q40"/>
    <mergeCell ref="R39:S39"/>
    <mergeCell ref="T39:U39"/>
    <mergeCell ref="P38:Q38"/>
    <mergeCell ref="R38:S38"/>
    <mergeCell ref="T38:U38"/>
    <mergeCell ref="P39:Q39"/>
    <mergeCell ref="R40:S40"/>
    <mergeCell ref="T40:U40"/>
    <mergeCell ref="A39:B39"/>
    <mergeCell ref="C39:D39"/>
    <mergeCell ref="E39:F39"/>
    <mergeCell ref="G39:H39"/>
    <mergeCell ref="K39:L39"/>
    <mergeCell ref="N39:O39"/>
    <mergeCell ref="A38:B38"/>
    <mergeCell ref="C38:D38"/>
    <mergeCell ref="E38:F38"/>
    <mergeCell ref="G38:H38"/>
    <mergeCell ref="K38:L38"/>
    <mergeCell ref="N38:O38"/>
    <mergeCell ref="T36:U36"/>
    <mergeCell ref="A37:B37"/>
    <mergeCell ref="C37:D37"/>
    <mergeCell ref="E37:F37"/>
    <mergeCell ref="G37:H37"/>
    <mergeCell ref="K37:L37"/>
    <mergeCell ref="N37:O37"/>
    <mergeCell ref="P37:Q37"/>
    <mergeCell ref="R37:S37"/>
    <mergeCell ref="T37:U37"/>
    <mergeCell ref="R35:S35"/>
    <mergeCell ref="T35:U35"/>
    <mergeCell ref="A36:B36"/>
    <mergeCell ref="C36:D36"/>
    <mergeCell ref="E36:F36"/>
    <mergeCell ref="G36:H36"/>
    <mergeCell ref="K36:L36"/>
    <mergeCell ref="N36:O36"/>
    <mergeCell ref="P36:Q36"/>
    <mergeCell ref="R36:S36"/>
    <mergeCell ref="A35:B35"/>
    <mergeCell ref="C35:D35"/>
    <mergeCell ref="E35:F35"/>
    <mergeCell ref="G35:H35"/>
    <mergeCell ref="K35:L35"/>
    <mergeCell ref="N35:O35"/>
    <mergeCell ref="P35:Q35"/>
    <mergeCell ref="T33:U33"/>
    <mergeCell ref="A34:B34"/>
    <mergeCell ref="C34:D34"/>
    <mergeCell ref="E34:F34"/>
    <mergeCell ref="G34:H34"/>
    <mergeCell ref="K34:L34"/>
    <mergeCell ref="N34:O34"/>
    <mergeCell ref="P34:Q34"/>
    <mergeCell ref="R34:S34"/>
    <mergeCell ref="T34:U34"/>
    <mergeCell ref="R32:S32"/>
    <mergeCell ref="T32:U32"/>
    <mergeCell ref="A33:B33"/>
    <mergeCell ref="C33:D33"/>
    <mergeCell ref="E33:F33"/>
    <mergeCell ref="G33:H33"/>
    <mergeCell ref="K33:L33"/>
    <mergeCell ref="N33:O33"/>
    <mergeCell ref="P33:Q33"/>
    <mergeCell ref="R33:S33"/>
    <mergeCell ref="A32:B32"/>
    <mergeCell ref="C32:D32"/>
    <mergeCell ref="E32:F32"/>
    <mergeCell ref="G32:H32"/>
    <mergeCell ref="K32:L32"/>
    <mergeCell ref="N32:O32"/>
    <mergeCell ref="P32:Q32"/>
    <mergeCell ref="T31:U31"/>
    <mergeCell ref="R30:S30"/>
    <mergeCell ref="T30:U30"/>
    <mergeCell ref="A31:B31"/>
    <mergeCell ref="C31:D31"/>
    <mergeCell ref="E31:F31"/>
    <mergeCell ref="G31:H31"/>
    <mergeCell ref="K31:L31"/>
    <mergeCell ref="N31:O31"/>
    <mergeCell ref="P31:Q31"/>
    <mergeCell ref="R31:S31"/>
    <mergeCell ref="P29:Q29"/>
    <mergeCell ref="R29:S29"/>
    <mergeCell ref="T29:U29"/>
    <mergeCell ref="A30:B30"/>
    <mergeCell ref="C30:D30"/>
    <mergeCell ref="E30:F30"/>
    <mergeCell ref="G30:H30"/>
    <mergeCell ref="K30:L30"/>
    <mergeCell ref="N30:O30"/>
    <mergeCell ref="P30:Q30"/>
    <mergeCell ref="A29:B29"/>
    <mergeCell ref="C29:D29"/>
    <mergeCell ref="E29:F29"/>
    <mergeCell ref="G29:H29"/>
    <mergeCell ref="K29:L29"/>
    <mergeCell ref="N29:O29"/>
    <mergeCell ref="T28:U28"/>
    <mergeCell ref="R26:S26"/>
    <mergeCell ref="T26:U26"/>
    <mergeCell ref="A28:B28"/>
    <mergeCell ref="C28:D28"/>
    <mergeCell ref="E28:F28"/>
    <mergeCell ref="G28:H28"/>
    <mergeCell ref="K28:L28"/>
    <mergeCell ref="N28:O28"/>
    <mergeCell ref="P28:Q28"/>
    <mergeCell ref="R28:S28"/>
    <mergeCell ref="P25:Q25"/>
    <mergeCell ref="R25:S25"/>
    <mergeCell ref="T25:U25"/>
    <mergeCell ref="A26:B26"/>
    <mergeCell ref="C26:D26"/>
    <mergeCell ref="E26:F26"/>
    <mergeCell ref="G26:H26"/>
    <mergeCell ref="K26:L26"/>
    <mergeCell ref="N26:O26"/>
    <mergeCell ref="P23:Q23"/>
    <mergeCell ref="K22:L22"/>
    <mergeCell ref="N22:O22"/>
    <mergeCell ref="P26:Q26"/>
    <mergeCell ref="A25:B25"/>
    <mergeCell ref="C25:D25"/>
    <mergeCell ref="E25:F25"/>
    <mergeCell ref="G25:H25"/>
    <mergeCell ref="K25:L25"/>
    <mergeCell ref="N25:O25"/>
    <mergeCell ref="A21:B21"/>
    <mergeCell ref="C21:D21"/>
    <mergeCell ref="N23:O23"/>
    <mergeCell ref="E21:F21"/>
    <mergeCell ref="G21:H21"/>
    <mergeCell ref="K21:L21"/>
    <mergeCell ref="N21:O21"/>
    <mergeCell ref="A22:B22"/>
    <mergeCell ref="C22:D22"/>
    <mergeCell ref="E22:F22"/>
    <mergeCell ref="R21:S21"/>
    <mergeCell ref="T21:U21"/>
    <mergeCell ref="R9:R18"/>
    <mergeCell ref="P20:Q20"/>
    <mergeCell ref="R20:S20"/>
    <mergeCell ref="A20:B20"/>
    <mergeCell ref="C20:D20"/>
    <mergeCell ref="E20:F20"/>
    <mergeCell ref="G20:H20"/>
    <mergeCell ref="K20:L20"/>
    <mergeCell ref="U9:U18"/>
    <mergeCell ref="P21:Q21"/>
    <mergeCell ref="N19:O19"/>
    <mergeCell ref="P19:Q19"/>
    <mergeCell ref="R19:S19"/>
    <mergeCell ref="T19:U19"/>
    <mergeCell ref="T20:U20"/>
    <mergeCell ref="N20:O20"/>
    <mergeCell ref="T9:T18"/>
    <mergeCell ref="S9:S18"/>
    <mergeCell ref="J7:L7"/>
    <mergeCell ref="E9:E18"/>
    <mergeCell ref="F9:F18"/>
    <mergeCell ref="G9:G18"/>
    <mergeCell ref="H9:H18"/>
    <mergeCell ref="D9:D18"/>
    <mergeCell ref="K9:K18"/>
    <mergeCell ref="L9:L18"/>
    <mergeCell ref="I9:I18"/>
    <mergeCell ref="J9:J18"/>
    <mergeCell ref="P9:P18"/>
    <mergeCell ref="Q9:Q18"/>
    <mergeCell ref="A19:B19"/>
    <mergeCell ref="C19:D19"/>
    <mergeCell ref="E19:F19"/>
    <mergeCell ref="G19:H19"/>
    <mergeCell ref="C9:C18"/>
    <mergeCell ref="K19:L19"/>
    <mergeCell ref="A6:V6"/>
    <mergeCell ref="A7:I8"/>
    <mergeCell ref="M7:U8"/>
    <mergeCell ref="V7:V18"/>
    <mergeCell ref="J8:L8"/>
    <mergeCell ref="A9:A18"/>
    <mergeCell ref="B9:B18"/>
    <mergeCell ref="M9:M18"/>
    <mergeCell ref="N9:N18"/>
    <mergeCell ref="O9:O18"/>
    <mergeCell ref="A1:V3"/>
    <mergeCell ref="A4:B5"/>
    <mergeCell ref="C4:D5"/>
    <mergeCell ref="E4:J5"/>
    <mergeCell ref="K4:S5"/>
    <mergeCell ref="T4:U5"/>
    <mergeCell ref="V4:V5"/>
    <mergeCell ref="R73:S73"/>
    <mergeCell ref="T73:U73"/>
    <mergeCell ref="A77:B77"/>
    <mergeCell ref="E77:F77"/>
    <mergeCell ref="G77:H77"/>
    <mergeCell ref="K77:L77"/>
    <mergeCell ref="N77:O77"/>
    <mergeCell ref="P77:Q77"/>
    <mergeCell ref="A73:B73"/>
    <mergeCell ref="C73:D73"/>
    <mergeCell ref="P120:Q120"/>
    <mergeCell ref="R120:S120"/>
    <mergeCell ref="T120:U120"/>
    <mergeCell ref="R77:S77"/>
    <mergeCell ref="T77:U77"/>
    <mergeCell ref="A87:B87"/>
    <mergeCell ref="C87:D87"/>
    <mergeCell ref="E87:F87"/>
    <mergeCell ref="G87:H87"/>
    <mergeCell ref="K87:L87"/>
    <mergeCell ref="A120:B120"/>
    <mergeCell ref="C120:D120"/>
    <mergeCell ref="E120:F120"/>
    <mergeCell ref="G120:H120"/>
    <mergeCell ref="K120:L120"/>
    <mergeCell ref="N120:O120"/>
    <mergeCell ref="A93:B93"/>
    <mergeCell ref="C93:D93"/>
    <mergeCell ref="E93:F93"/>
    <mergeCell ref="P73:Q73"/>
    <mergeCell ref="E73:F73"/>
    <mergeCell ref="G73:H73"/>
    <mergeCell ref="K73:L73"/>
    <mergeCell ref="N87:O87"/>
    <mergeCell ref="P87:Q87"/>
    <mergeCell ref="N73:O73"/>
    <mergeCell ref="A95:B95"/>
    <mergeCell ref="C95:D95"/>
    <mergeCell ref="E95:F95"/>
    <mergeCell ref="G95:H95"/>
    <mergeCell ref="K95:L95"/>
    <mergeCell ref="N95:O95"/>
    <mergeCell ref="C77:D77"/>
    <mergeCell ref="R95:S95"/>
    <mergeCell ref="T95:U95"/>
    <mergeCell ref="P98:Q98"/>
    <mergeCell ref="P99:Q99"/>
    <mergeCell ref="R99:S99"/>
    <mergeCell ref="T99:U99"/>
    <mergeCell ref="P95:Q95"/>
    <mergeCell ref="T87:U87"/>
    <mergeCell ref="R87:S87"/>
    <mergeCell ref="A27:B27"/>
    <mergeCell ref="C27:D27"/>
    <mergeCell ref="E27:F27"/>
    <mergeCell ref="G27:H27"/>
    <mergeCell ref="K27:L27"/>
    <mergeCell ref="N27:O27"/>
    <mergeCell ref="P27:Q27"/>
    <mergeCell ref="R27:S27"/>
    <mergeCell ref="T27:U27"/>
    <mergeCell ref="A45:B45"/>
    <mergeCell ref="C45:D45"/>
    <mergeCell ref="E45:F45"/>
    <mergeCell ref="G45:H45"/>
    <mergeCell ref="K45:L45"/>
    <mergeCell ref="N45:O45"/>
    <mergeCell ref="P45:Q45"/>
    <mergeCell ref="R45:S45"/>
    <mergeCell ref="T45:U45"/>
    <mergeCell ref="A48:B48"/>
    <mergeCell ref="C48:D48"/>
    <mergeCell ref="E48:F48"/>
    <mergeCell ref="G48:H48"/>
    <mergeCell ref="K48:L48"/>
    <mergeCell ref="N48:O48"/>
    <mergeCell ref="P48:Q48"/>
    <mergeCell ref="R48:S48"/>
    <mergeCell ref="T48:U48"/>
    <mergeCell ref="A79:B79"/>
    <mergeCell ref="C79:D79"/>
    <mergeCell ref="E79:F79"/>
    <mergeCell ref="G79:H79"/>
    <mergeCell ref="K79:L79"/>
    <mergeCell ref="N79:O79"/>
    <mergeCell ref="P79:Q79"/>
    <mergeCell ref="R79:S79"/>
    <mergeCell ref="T79:U79"/>
  </mergeCells>
  <printOptions/>
  <pageMargins left="0.75" right="0.75" top="1" bottom="1" header="0.5" footer="0.5"/>
  <pageSetup horizontalDpi="600" verticalDpi="600" orientation="landscape" paperSize="17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O76"/>
  <sheetViews>
    <sheetView showZeros="0" zoomScale="80" zoomScaleNormal="80" zoomScalePageLayoutView="0" workbookViewId="0" topLeftCell="A1">
      <pane ySplit="15" topLeftCell="A16" activePane="bottomLeft" state="frozen"/>
      <selection pane="topLeft" activeCell="A1" sqref="A1"/>
      <selection pane="bottomLeft" activeCell="AO6" sqref="AO6:AO15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4.00390625" style="0" customWidth="1"/>
    <col min="4" max="4" width="4.140625" style="0" customWidth="1"/>
    <col min="5" max="5" width="4.421875" style="0" customWidth="1"/>
    <col min="6" max="8" width="4.28125" style="0" customWidth="1"/>
    <col min="9" max="9" width="8.7109375" style="0" customWidth="1"/>
    <col min="10" max="10" width="11.28125" style="0" customWidth="1"/>
    <col min="11" max="11" width="4.00390625" style="0" customWidth="1"/>
    <col min="12" max="12" width="4.140625" style="0" customWidth="1"/>
    <col min="13" max="13" width="4.421875" style="0" customWidth="1"/>
    <col min="14" max="16" width="4.28125" style="0" customWidth="1"/>
    <col min="17" max="17" width="8.7109375" style="0" customWidth="1"/>
    <col min="18" max="19" width="10.7109375" style="0" customWidth="1"/>
    <col min="20" max="20" width="15.421875" style="138" customWidth="1"/>
    <col min="21" max="21" width="2.28125" style="0" customWidth="1"/>
    <col min="22" max="22" width="15.421875" style="138" customWidth="1"/>
    <col min="23" max="23" width="10.7109375" style="0" customWidth="1"/>
    <col min="24" max="24" width="11.00390625" style="0" customWidth="1"/>
    <col min="25" max="25" width="8.7109375" style="0" customWidth="1"/>
    <col min="26" max="27" width="4.28125" style="0" customWidth="1"/>
    <col min="28" max="28" width="4.421875" style="0" customWidth="1"/>
    <col min="29" max="29" width="4.28125" style="0" customWidth="1"/>
    <col min="30" max="30" width="4.00390625" style="0" customWidth="1"/>
    <col min="31" max="31" width="4.140625" style="0" customWidth="1"/>
    <col min="32" max="32" width="8.421875" style="0" customWidth="1"/>
    <col min="33" max="33" width="8.7109375" style="0" customWidth="1"/>
    <col min="34" max="35" width="4.28125" style="0" customWidth="1"/>
    <col min="36" max="39" width="4.00390625" style="0" customWidth="1"/>
    <col min="40" max="40" width="10.57421875" style="0" customWidth="1"/>
    <col min="41" max="41" width="6.57421875" style="0" customWidth="1"/>
    <col min="42" max="42" width="5.7109375" style="0" customWidth="1"/>
  </cols>
  <sheetData>
    <row r="1" spans="1:41" ht="12.75" customHeight="1">
      <c r="A1" s="254" t="s">
        <v>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6"/>
    </row>
    <row r="2" spans="1:41" ht="12.75" customHeight="1" thickBot="1">
      <c r="A2" s="257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9"/>
    </row>
    <row r="3" spans="1:41" ht="9.75" customHeight="1">
      <c r="A3" s="97"/>
      <c r="B3" s="260" t="s">
        <v>94</v>
      </c>
      <c r="C3" s="260"/>
      <c r="D3" s="260"/>
      <c r="E3" s="260"/>
      <c r="F3" s="260"/>
      <c r="G3" s="260"/>
      <c r="H3" s="260"/>
      <c r="I3" s="260"/>
      <c r="J3" s="260" t="s">
        <v>77</v>
      </c>
      <c r="K3" s="260"/>
      <c r="L3" s="260"/>
      <c r="M3" s="260"/>
      <c r="N3" s="260"/>
      <c r="O3" s="260"/>
      <c r="P3" s="260"/>
      <c r="Q3" s="260"/>
      <c r="R3" s="80"/>
      <c r="X3" s="99"/>
      <c r="Y3" s="260" t="s">
        <v>95</v>
      </c>
      <c r="Z3" s="260"/>
      <c r="AA3" s="260"/>
      <c r="AB3" s="260"/>
      <c r="AC3" s="260"/>
      <c r="AD3" s="260"/>
      <c r="AE3" s="260"/>
      <c r="AF3" s="260"/>
      <c r="AG3" s="260" t="s">
        <v>76</v>
      </c>
      <c r="AH3" s="260"/>
      <c r="AI3" s="260"/>
      <c r="AJ3" s="260"/>
      <c r="AK3" s="260"/>
      <c r="AL3" s="260"/>
      <c r="AM3" s="260"/>
      <c r="AN3" s="260"/>
      <c r="AO3" s="81"/>
    </row>
    <row r="4" spans="1:41" ht="9.75" customHeight="1" thickBot="1">
      <c r="A4" s="79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80"/>
      <c r="X4" s="99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81"/>
    </row>
    <row r="5" spans="1:41" ht="10.5" customHeight="1" thickBot="1">
      <c r="A5" s="98"/>
      <c r="B5" s="78"/>
      <c r="C5" s="262"/>
      <c r="D5" s="262"/>
      <c r="E5" s="262"/>
      <c r="F5" s="262"/>
      <c r="G5" s="262"/>
      <c r="H5" s="262"/>
      <c r="I5" s="262"/>
      <c r="J5" s="262"/>
      <c r="K5" s="78"/>
      <c r="L5" s="78"/>
      <c r="M5" s="78"/>
      <c r="N5" s="78"/>
      <c r="O5" s="78"/>
      <c r="P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82"/>
    </row>
    <row r="6" spans="1:41" ht="12.75" customHeight="1">
      <c r="A6" s="263" t="s">
        <v>0</v>
      </c>
      <c r="B6" s="242"/>
      <c r="C6" s="243"/>
      <c r="D6" s="243"/>
      <c r="E6" s="243"/>
      <c r="F6" s="243"/>
      <c r="G6" s="243"/>
      <c r="H6" s="243"/>
      <c r="I6" s="244"/>
      <c r="J6" s="242"/>
      <c r="K6" s="243"/>
      <c r="L6" s="243"/>
      <c r="M6" s="243"/>
      <c r="N6" s="243"/>
      <c r="O6" s="243"/>
      <c r="P6" s="243"/>
      <c r="Q6" s="244"/>
      <c r="R6" s="245"/>
      <c r="S6" s="228"/>
      <c r="T6" s="370" t="s">
        <v>68</v>
      </c>
      <c r="U6" s="228"/>
      <c r="V6" s="367" t="s">
        <v>69</v>
      </c>
      <c r="W6" s="245"/>
      <c r="X6" s="228"/>
      <c r="Y6" s="242"/>
      <c r="Z6" s="243"/>
      <c r="AA6" s="243"/>
      <c r="AB6" s="243"/>
      <c r="AC6" s="243"/>
      <c r="AD6" s="243"/>
      <c r="AE6" s="243"/>
      <c r="AF6" s="244"/>
      <c r="AG6" s="242"/>
      <c r="AH6" s="243"/>
      <c r="AI6" s="243"/>
      <c r="AJ6" s="243"/>
      <c r="AK6" s="243"/>
      <c r="AL6" s="243"/>
      <c r="AM6" s="243"/>
      <c r="AN6" s="244"/>
      <c r="AO6" s="231" t="s">
        <v>0</v>
      </c>
    </row>
    <row r="7" spans="1:41" ht="10.5" customHeight="1">
      <c r="A7" s="264"/>
      <c r="B7" s="234" t="s">
        <v>63</v>
      </c>
      <c r="C7" s="235"/>
      <c r="D7" s="235"/>
      <c r="E7" s="235"/>
      <c r="F7" s="235"/>
      <c r="G7" s="235"/>
      <c r="H7" s="235"/>
      <c r="I7" s="236"/>
      <c r="J7" s="234" t="s">
        <v>64</v>
      </c>
      <c r="K7" s="235"/>
      <c r="L7" s="235"/>
      <c r="M7" s="235"/>
      <c r="N7" s="235"/>
      <c r="O7" s="235"/>
      <c r="P7" s="235"/>
      <c r="Q7" s="236"/>
      <c r="R7" s="234" t="s">
        <v>65</v>
      </c>
      <c r="S7" s="236"/>
      <c r="T7" s="371"/>
      <c r="U7" s="229"/>
      <c r="V7" s="368"/>
      <c r="W7" s="234" t="s">
        <v>65</v>
      </c>
      <c r="X7" s="236"/>
      <c r="Y7" s="234" t="s">
        <v>64</v>
      </c>
      <c r="Z7" s="235"/>
      <c r="AA7" s="235"/>
      <c r="AB7" s="235"/>
      <c r="AC7" s="235"/>
      <c r="AD7" s="235"/>
      <c r="AE7" s="235"/>
      <c r="AF7" s="236"/>
      <c r="AG7" s="234" t="s">
        <v>63</v>
      </c>
      <c r="AH7" s="235"/>
      <c r="AI7" s="235"/>
      <c r="AJ7" s="235"/>
      <c r="AK7" s="235"/>
      <c r="AL7" s="235"/>
      <c r="AM7" s="235"/>
      <c r="AN7" s="236"/>
      <c r="AO7" s="232"/>
    </row>
    <row r="8" spans="1:41" ht="10.5" customHeight="1" thickBot="1">
      <c r="A8" s="264"/>
      <c r="B8" s="237"/>
      <c r="C8" s="238"/>
      <c r="D8" s="238"/>
      <c r="E8" s="238"/>
      <c r="F8" s="238"/>
      <c r="G8" s="238"/>
      <c r="H8" s="238"/>
      <c r="I8" s="239"/>
      <c r="J8" s="237"/>
      <c r="K8" s="238"/>
      <c r="L8" s="238"/>
      <c r="M8" s="238"/>
      <c r="N8" s="238"/>
      <c r="O8" s="238"/>
      <c r="P8" s="238"/>
      <c r="Q8" s="239"/>
      <c r="R8" s="240" t="s">
        <v>66</v>
      </c>
      <c r="S8" s="241"/>
      <c r="T8" s="371"/>
      <c r="U8" s="229"/>
      <c r="V8" s="368"/>
      <c r="W8" s="240" t="s">
        <v>66</v>
      </c>
      <c r="X8" s="241"/>
      <c r="Y8" s="237"/>
      <c r="Z8" s="238"/>
      <c r="AA8" s="238"/>
      <c r="AB8" s="238"/>
      <c r="AC8" s="238"/>
      <c r="AD8" s="238"/>
      <c r="AE8" s="238"/>
      <c r="AF8" s="239"/>
      <c r="AG8" s="237"/>
      <c r="AH8" s="238"/>
      <c r="AI8" s="238"/>
      <c r="AJ8" s="238"/>
      <c r="AK8" s="238"/>
      <c r="AL8" s="238"/>
      <c r="AM8" s="238"/>
      <c r="AN8" s="239"/>
      <c r="AO8" s="232"/>
    </row>
    <row r="9" spans="1:41" ht="12.75" customHeight="1">
      <c r="A9" s="264"/>
      <c r="B9" s="219" t="s">
        <v>7</v>
      </c>
      <c r="C9" s="225" t="s">
        <v>7</v>
      </c>
      <c r="D9" s="216" t="s">
        <v>10</v>
      </c>
      <c r="E9" s="225" t="s">
        <v>11</v>
      </c>
      <c r="F9" s="216" t="s">
        <v>12</v>
      </c>
      <c r="G9" s="225" t="s">
        <v>8</v>
      </c>
      <c r="H9" s="216" t="s">
        <v>9</v>
      </c>
      <c r="I9" s="228" t="s">
        <v>13</v>
      </c>
      <c r="J9" s="219" t="s">
        <v>7</v>
      </c>
      <c r="K9" s="225" t="s">
        <v>7</v>
      </c>
      <c r="L9" s="216" t="s">
        <v>10</v>
      </c>
      <c r="M9" s="225" t="s">
        <v>11</v>
      </c>
      <c r="N9" s="216" t="s">
        <v>12</v>
      </c>
      <c r="O9" s="225" t="s">
        <v>8</v>
      </c>
      <c r="P9" s="216" t="s">
        <v>9</v>
      </c>
      <c r="Q9" s="228" t="s">
        <v>13</v>
      </c>
      <c r="R9" s="228" t="s">
        <v>7</v>
      </c>
      <c r="S9" s="228" t="s">
        <v>67</v>
      </c>
      <c r="T9" s="371"/>
      <c r="U9" s="229"/>
      <c r="V9" s="368"/>
      <c r="W9" s="219" t="s">
        <v>67</v>
      </c>
      <c r="X9" s="219" t="s">
        <v>7</v>
      </c>
      <c r="Y9" s="219" t="s">
        <v>13</v>
      </c>
      <c r="Z9" s="222" t="s">
        <v>8</v>
      </c>
      <c r="AA9" s="216" t="s">
        <v>9</v>
      </c>
      <c r="AB9" s="222" t="s">
        <v>11</v>
      </c>
      <c r="AC9" s="216" t="s">
        <v>12</v>
      </c>
      <c r="AD9" s="222" t="s">
        <v>7</v>
      </c>
      <c r="AE9" s="216" t="s">
        <v>10</v>
      </c>
      <c r="AF9" s="219" t="s">
        <v>7</v>
      </c>
      <c r="AG9" s="219" t="s">
        <v>13</v>
      </c>
      <c r="AH9" s="222" t="s">
        <v>8</v>
      </c>
      <c r="AI9" s="216" t="s">
        <v>9</v>
      </c>
      <c r="AJ9" s="222" t="s">
        <v>11</v>
      </c>
      <c r="AK9" s="216" t="s">
        <v>12</v>
      </c>
      <c r="AL9" s="222" t="s">
        <v>7</v>
      </c>
      <c r="AM9" s="216" t="s">
        <v>10</v>
      </c>
      <c r="AN9" s="219" t="s">
        <v>7</v>
      </c>
      <c r="AO9" s="232"/>
    </row>
    <row r="10" spans="1:41" ht="12.75" customHeight="1">
      <c r="A10" s="264"/>
      <c r="B10" s="220"/>
      <c r="C10" s="226"/>
      <c r="D10" s="217"/>
      <c r="E10" s="226"/>
      <c r="F10" s="217"/>
      <c r="G10" s="226"/>
      <c r="H10" s="217"/>
      <c r="I10" s="229"/>
      <c r="J10" s="220"/>
      <c r="K10" s="226"/>
      <c r="L10" s="217"/>
      <c r="M10" s="226"/>
      <c r="N10" s="217"/>
      <c r="O10" s="226"/>
      <c r="P10" s="217"/>
      <c r="Q10" s="229"/>
      <c r="R10" s="229"/>
      <c r="S10" s="229"/>
      <c r="T10" s="371"/>
      <c r="U10" s="229"/>
      <c r="V10" s="368"/>
      <c r="W10" s="220"/>
      <c r="X10" s="220"/>
      <c r="Y10" s="220"/>
      <c r="Z10" s="223"/>
      <c r="AA10" s="217"/>
      <c r="AB10" s="223"/>
      <c r="AC10" s="217"/>
      <c r="AD10" s="223"/>
      <c r="AE10" s="217"/>
      <c r="AF10" s="220"/>
      <c r="AG10" s="220"/>
      <c r="AH10" s="223"/>
      <c r="AI10" s="217"/>
      <c r="AJ10" s="223"/>
      <c r="AK10" s="217"/>
      <c r="AL10" s="223"/>
      <c r="AM10" s="217"/>
      <c r="AN10" s="220"/>
      <c r="AO10" s="232"/>
    </row>
    <row r="11" spans="1:41" ht="12.75" customHeight="1">
      <c r="A11" s="264"/>
      <c r="B11" s="220"/>
      <c r="C11" s="226"/>
      <c r="D11" s="217"/>
      <c r="E11" s="226"/>
      <c r="F11" s="217"/>
      <c r="G11" s="226"/>
      <c r="H11" s="217"/>
      <c r="I11" s="229"/>
      <c r="J11" s="220"/>
      <c r="K11" s="226"/>
      <c r="L11" s="217"/>
      <c r="M11" s="226"/>
      <c r="N11" s="217"/>
      <c r="O11" s="226"/>
      <c r="P11" s="217"/>
      <c r="Q11" s="229"/>
      <c r="R11" s="229"/>
      <c r="S11" s="229"/>
      <c r="T11" s="371"/>
      <c r="U11" s="229"/>
      <c r="V11" s="368"/>
      <c r="W11" s="220"/>
      <c r="X11" s="220"/>
      <c r="Y11" s="220"/>
      <c r="Z11" s="223"/>
      <c r="AA11" s="217"/>
      <c r="AB11" s="223"/>
      <c r="AC11" s="217"/>
      <c r="AD11" s="223"/>
      <c r="AE11" s="217"/>
      <c r="AF11" s="220"/>
      <c r="AG11" s="220"/>
      <c r="AH11" s="223"/>
      <c r="AI11" s="217"/>
      <c r="AJ11" s="223"/>
      <c r="AK11" s="217"/>
      <c r="AL11" s="223"/>
      <c r="AM11" s="217"/>
      <c r="AN11" s="220"/>
      <c r="AO11" s="232"/>
    </row>
    <row r="12" spans="1:41" ht="12.75" customHeight="1">
      <c r="A12" s="264"/>
      <c r="B12" s="220"/>
      <c r="C12" s="226"/>
      <c r="D12" s="217"/>
      <c r="E12" s="226"/>
      <c r="F12" s="217"/>
      <c r="G12" s="226"/>
      <c r="H12" s="217"/>
      <c r="I12" s="229"/>
      <c r="J12" s="220"/>
      <c r="K12" s="226"/>
      <c r="L12" s="217"/>
      <c r="M12" s="226"/>
      <c r="N12" s="217"/>
      <c r="O12" s="226"/>
      <c r="P12" s="217"/>
      <c r="Q12" s="229"/>
      <c r="R12" s="229"/>
      <c r="S12" s="229"/>
      <c r="T12" s="371"/>
      <c r="U12" s="229"/>
      <c r="V12" s="368"/>
      <c r="W12" s="220"/>
      <c r="X12" s="220"/>
      <c r="Y12" s="220"/>
      <c r="Z12" s="223"/>
      <c r="AA12" s="217"/>
      <c r="AB12" s="223"/>
      <c r="AC12" s="217"/>
      <c r="AD12" s="223"/>
      <c r="AE12" s="217"/>
      <c r="AF12" s="220"/>
      <c r="AG12" s="220"/>
      <c r="AH12" s="223"/>
      <c r="AI12" s="217"/>
      <c r="AJ12" s="223"/>
      <c r="AK12" s="217"/>
      <c r="AL12" s="223"/>
      <c r="AM12" s="217"/>
      <c r="AN12" s="220"/>
      <c r="AO12" s="232"/>
    </row>
    <row r="13" spans="1:41" ht="12.75" customHeight="1">
      <c r="A13" s="264"/>
      <c r="B13" s="220"/>
      <c r="C13" s="226"/>
      <c r="D13" s="217"/>
      <c r="E13" s="226"/>
      <c r="F13" s="217"/>
      <c r="G13" s="226"/>
      <c r="H13" s="217"/>
      <c r="I13" s="229"/>
      <c r="J13" s="220"/>
      <c r="K13" s="226"/>
      <c r="L13" s="217"/>
      <c r="M13" s="226"/>
      <c r="N13" s="217"/>
      <c r="O13" s="226"/>
      <c r="P13" s="217"/>
      <c r="Q13" s="229"/>
      <c r="R13" s="229"/>
      <c r="S13" s="229"/>
      <c r="T13" s="371"/>
      <c r="U13" s="229"/>
      <c r="V13" s="368"/>
      <c r="W13" s="220"/>
      <c r="X13" s="220"/>
      <c r="Y13" s="220"/>
      <c r="Z13" s="223"/>
      <c r="AA13" s="217"/>
      <c r="AB13" s="223"/>
      <c r="AC13" s="217"/>
      <c r="AD13" s="223"/>
      <c r="AE13" s="217"/>
      <c r="AF13" s="220"/>
      <c r="AG13" s="220"/>
      <c r="AH13" s="223"/>
      <c r="AI13" s="217"/>
      <c r="AJ13" s="223"/>
      <c r="AK13" s="217"/>
      <c r="AL13" s="223"/>
      <c r="AM13" s="217"/>
      <c r="AN13" s="220"/>
      <c r="AO13" s="232"/>
    </row>
    <row r="14" spans="1:41" ht="12.75" customHeight="1">
      <c r="A14" s="264"/>
      <c r="B14" s="220"/>
      <c r="C14" s="226"/>
      <c r="D14" s="217"/>
      <c r="E14" s="226"/>
      <c r="F14" s="217"/>
      <c r="G14" s="226"/>
      <c r="H14" s="217"/>
      <c r="I14" s="229"/>
      <c r="J14" s="220"/>
      <c r="K14" s="226"/>
      <c r="L14" s="217"/>
      <c r="M14" s="226"/>
      <c r="N14" s="217"/>
      <c r="O14" s="226"/>
      <c r="P14" s="217"/>
      <c r="Q14" s="229"/>
      <c r="R14" s="229"/>
      <c r="S14" s="229"/>
      <c r="T14" s="371"/>
      <c r="U14" s="229"/>
      <c r="V14" s="368"/>
      <c r="W14" s="220"/>
      <c r="X14" s="220"/>
      <c r="Y14" s="220"/>
      <c r="Z14" s="223"/>
      <c r="AA14" s="217"/>
      <c r="AB14" s="223"/>
      <c r="AC14" s="217"/>
      <c r="AD14" s="223"/>
      <c r="AE14" s="217"/>
      <c r="AF14" s="220"/>
      <c r="AG14" s="220"/>
      <c r="AH14" s="223"/>
      <c r="AI14" s="217"/>
      <c r="AJ14" s="223"/>
      <c r="AK14" s="217"/>
      <c r="AL14" s="223"/>
      <c r="AM14" s="217"/>
      <c r="AN14" s="220"/>
      <c r="AO14" s="232"/>
    </row>
    <row r="15" spans="1:41" ht="12.75" customHeight="1" thickBot="1">
      <c r="A15" s="265"/>
      <c r="B15" s="221"/>
      <c r="C15" s="227"/>
      <c r="D15" s="218"/>
      <c r="E15" s="227"/>
      <c r="F15" s="218"/>
      <c r="G15" s="227"/>
      <c r="H15" s="218"/>
      <c r="I15" s="230"/>
      <c r="J15" s="221"/>
      <c r="K15" s="227"/>
      <c r="L15" s="218"/>
      <c r="M15" s="227"/>
      <c r="N15" s="218"/>
      <c r="O15" s="227"/>
      <c r="P15" s="218"/>
      <c r="Q15" s="230"/>
      <c r="R15" s="230"/>
      <c r="S15" s="230"/>
      <c r="T15" s="372"/>
      <c r="U15" s="230"/>
      <c r="V15" s="369"/>
      <c r="W15" s="221"/>
      <c r="X15" s="221"/>
      <c r="Y15" s="221"/>
      <c r="Z15" s="224"/>
      <c r="AA15" s="218"/>
      <c r="AB15" s="224"/>
      <c r="AC15" s="218"/>
      <c r="AD15" s="224"/>
      <c r="AE15" s="218"/>
      <c r="AF15" s="221"/>
      <c r="AG15" s="221"/>
      <c r="AH15" s="224"/>
      <c r="AI15" s="218"/>
      <c r="AJ15" s="224"/>
      <c r="AK15" s="218"/>
      <c r="AL15" s="224"/>
      <c r="AM15" s="218"/>
      <c r="AN15" s="221"/>
      <c r="AO15" s="233"/>
    </row>
    <row r="16" spans="1:41" ht="12.75" customHeight="1">
      <c r="A16" s="93"/>
      <c r="B16" s="94"/>
      <c r="C16" s="203"/>
      <c r="D16" s="204"/>
      <c r="E16" s="203"/>
      <c r="F16" s="204"/>
      <c r="G16" s="203"/>
      <c r="H16" s="204"/>
      <c r="I16" s="94"/>
      <c r="J16" s="94"/>
      <c r="K16" s="203"/>
      <c r="L16" s="204"/>
      <c r="M16" s="203"/>
      <c r="N16" s="204"/>
      <c r="O16" s="203"/>
      <c r="P16" s="204"/>
      <c r="Q16" s="94"/>
      <c r="R16" s="95"/>
      <c r="S16" s="94"/>
      <c r="T16" s="139"/>
      <c r="U16" s="94"/>
      <c r="V16" s="83"/>
      <c r="W16" s="95"/>
      <c r="X16" s="94"/>
      <c r="Y16" s="38"/>
      <c r="Z16" s="203"/>
      <c r="AA16" s="204"/>
      <c r="AB16" s="214"/>
      <c r="AC16" s="215"/>
      <c r="AD16" s="212"/>
      <c r="AE16" s="213"/>
      <c r="AF16" s="101"/>
      <c r="AG16" s="102"/>
      <c r="AH16" s="212"/>
      <c r="AI16" s="213"/>
      <c r="AJ16" s="214"/>
      <c r="AK16" s="215"/>
      <c r="AL16" s="203"/>
      <c r="AM16" s="204"/>
      <c r="AN16" s="94"/>
      <c r="AO16" s="143"/>
    </row>
    <row r="17" spans="1:41" ht="12.75" customHeight="1">
      <c r="A17" s="147">
        <f>US68BL_MASTER!A17</f>
        <v>0</v>
      </c>
      <c r="B17" s="38">
        <f>US68BL_MASTER!B17</f>
        <v>803.8267000000001</v>
      </c>
      <c r="C17" s="197">
        <f>US68BL_MASTER!C17</f>
        <v>-1.0224</v>
      </c>
      <c r="D17" s="198"/>
      <c r="E17" s="197">
        <f>US68BL_MASTER!E17</f>
        <v>-0.0852</v>
      </c>
      <c r="F17" s="198"/>
      <c r="G17" s="201" t="str">
        <f>US68BL_MASTER!G17</f>
        <v>264:1</v>
      </c>
      <c r="H17" s="202"/>
      <c r="I17" s="38">
        <f>US68BL_MASTER!I17</f>
        <v>12</v>
      </c>
      <c r="J17" s="38">
        <f>US68BL_MASTER!J17</f>
        <v>804.8491</v>
      </c>
      <c r="K17" s="197">
        <f>US68BL_MASTER!K17</f>
        <v>-0.72</v>
      </c>
      <c r="L17" s="198"/>
      <c r="M17" s="197">
        <f>US68BL_MASTER!M17</f>
        <v>-0.06</v>
      </c>
      <c r="N17" s="198"/>
      <c r="O17" s="201">
        <f>US68BL_MASTER!O17</f>
        <v>0</v>
      </c>
      <c r="P17" s="202"/>
      <c r="Q17" s="38">
        <f>US68BL_MASTER!Q17</f>
        <v>12</v>
      </c>
      <c r="R17" s="130">
        <f>US68BL_MASTER!R17</f>
        <v>805.5691</v>
      </c>
      <c r="S17" s="38">
        <f>US68BL_MASTER!S17</f>
        <v>0</v>
      </c>
      <c r="T17" s="149">
        <f>US68BL_MASTER!T17</f>
        <v>173436.75</v>
      </c>
      <c r="U17" s="145"/>
      <c r="V17" s="142">
        <f>US68BL_MASTER!V17</f>
        <v>173450.16</v>
      </c>
      <c r="W17" s="130">
        <f>US68BL_MASTER!W17</f>
        <v>0</v>
      </c>
      <c r="X17" s="38">
        <f>US68BL_MASTER!X17</f>
        <v>804.5238</v>
      </c>
      <c r="Y17" s="38">
        <f>US68BL_MASTER!Y17</f>
        <v>12</v>
      </c>
      <c r="Z17" s="201" t="str">
        <f>US68BL_MASTER!Z17</f>
        <v>257:1</v>
      </c>
      <c r="AA17" s="202"/>
      <c r="AB17" s="197">
        <f>US68BL_MASTER!AB17</f>
        <v>0.1006</v>
      </c>
      <c r="AC17" s="198"/>
      <c r="AD17" s="197">
        <f>US68BL_MASTER!AD17</f>
        <v>1.2071999999999998</v>
      </c>
      <c r="AE17" s="198"/>
      <c r="AF17" s="38">
        <f>US68BL_MASTER!AF17</f>
        <v>805.731</v>
      </c>
      <c r="AG17" s="38">
        <f>US68BL_MASTER!AG17</f>
        <v>12</v>
      </c>
      <c r="AH17" s="201">
        <f>US68BL_MASTER!AH17</f>
        <v>0</v>
      </c>
      <c r="AI17" s="202"/>
      <c r="AJ17" s="197">
        <f>US68BL_MASTER!AJ17</f>
        <v>0.0861</v>
      </c>
      <c r="AK17" s="198"/>
      <c r="AL17" s="197">
        <f>US68BL_MASTER!AL17</f>
        <v>1.0332</v>
      </c>
      <c r="AM17" s="198"/>
      <c r="AN17" s="38">
        <f>US68BL_MASTER!AN17</f>
        <v>806.7642</v>
      </c>
      <c r="AO17" s="148">
        <f>US68BL_MASTER!AO17</f>
        <v>0</v>
      </c>
    </row>
    <row r="18" spans="1:41" ht="12.75" customHeight="1">
      <c r="A18" s="147">
        <f>US68BL_MASTER!A18</f>
        <v>0</v>
      </c>
      <c r="B18" s="38">
        <f>US68BL_MASTER!B18</f>
        <v>803.7470560169811</v>
      </c>
      <c r="C18" s="197">
        <f>US68BL_MASTER!C18</f>
        <v>-0.9973965678627146</v>
      </c>
      <c r="D18" s="198"/>
      <c r="E18" s="197">
        <f>US68BL_MASTER!E18</f>
        <v>-0.08311638065522621</v>
      </c>
      <c r="F18" s="198"/>
      <c r="G18" s="201" t="str">
        <f>US68BL_MASTER!G18</f>
        <v>264:1</v>
      </c>
      <c r="H18" s="202"/>
      <c r="I18" s="38">
        <f>US68BL_MASTER!I18</f>
        <v>12</v>
      </c>
      <c r="J18" s="38">
        <f>US68BL_MASTER!J18</f>
        <v>804.7444525848438</v>
      </c>
      <c r="K18" s="197">
        <f>US68BL_MASTER!K18</f>
        <v>-0.72</v>
      </c>
      <c r="L18" s="198"/>
      <c r="M18" s="197">
        <f>US68BL_MASTER!M18</f>
        <v>-0.06</v>
      </c>
      <c r="N18" s="198"/>
      <c r="O18" s="201">
        <f>US68BL_MASTER!O18</f>
        <v>0</v>
      </c>
      <c r="P18" s="202"/>
      <c r="Q18" s="38">
        <f>US68BL_MASTER!Q18</f>
        <v>12</v>
      </c>
      <c r="R18" s="130">
        <f>US68BL_MASTER!R18</f>
        <v>805.4644525848438</v>
      </c>
      <c r="S18" s="38">
        <f>US68BL_MASTER!S18</f>
        <v>0</v>
      </c>
      <c r="T18" s="83">
        <f>US68BL_MASTER!T18</f>
        <v>173450</v>
      </c>
      <c r="U18" s="94"/>
      <c r="V18" s="83">
        <f>US68BL_MASTER!V18</f>
        <v>173475</v>
      </c>
      <c r="W18" s="130">
        <f>US68BL_MASTER!W18</f>
        <v>0</v>
      </c>
      <c r="X18" s="38">
        <f>US68BL_MASTER!X18</f>
        <v>804.4871699</v>
      </c>
      <c r="Y18" s="38">
        <f>US68BL_MASTER!Y18</f>
        <v>12</v>
      </c>
      <c r="Z18" s="201" t="str">
        <f>US68BL_MASTER!Z18</f>
        <v>257:1</v>
      </c>
      <c r="AA18" s="202"/>
      <c r="AB18" s="197">
        <f>US68BL_MASTER!AB18</f>
        <v>0.09656598400000056</v>
      </c>
      <c r="AC18" s="198"/>
      <c r="AD18" s="197">
        <f>US68BL_MASTER!AD18</f>
        <v>1.1587918080000068</v>
      </c>
      <c r="AE18" s="198"/>
      <c r="AF18" s="38">
        <f>US68BL_MASTER!AF18</f>
        <v>805.6459617080001</v>
      </c>
      <c r="AG18" s="38">
        <f>US68BL_MASTER!AG18</f>
        <v>12</v>
      </c>
      <c r="AH18" s="201">
        <f>US68BL_MASTER!AH18</f>
        <v>0</v>
      </c>
      <c r="AI18" s="202"/>
      <c r="AJ18" s="197">
        <f>US68BL_MASTER!AJ18</f>
        <v>0.0861</v>
      </c>
      <c r="AK18" s="198"/>
      <c r="AL18" s="197">
        <f>US68BL_MASTER!AL18</f>
        <v>1.0332</v>
      </c>
      <c r="AM18" s="198"/>
      <c r="AN18" s="38">
        <f>US68BL_MASTER!AN18</f>
        <v>806.679161708</v>
      </c>
      <c r="AO18" s="148">
        <f>US68BL_MASTER!AO18</f>
        <v>0</v>
      </c>
    </row>
    <row r="19" spans="1:41" ht="12.75" customHeight="1">
      <c r="A19" s="147">
        <f>US68BL_MASTER!A19</f>
        <v>0</v>
      </c>
      <c r="B19" s="38">
        <f>US68BL_MASTER!B19</f>
        <v>803.6099973352825</v>
      </c>
      <c r="C19" s="197">
        <f>US68BL_MASTER!C19</f>
        <v>-0.9502202808112326</v>
      </c>
      <c r="D19" s="198"/>
      <c r="E19" s="197">
        <f>US68BL_MASTER!E19</f>
        <v>-0.07918502340093604</v>
      </c>
      <c r="F19" s="198"/>
      <c r="G19" s="201" t="str">
        <f>US68BL_MASTER!G19</f>
        <v>264:1</v>
      </c>
      <c r="H19" s="202"/>
      <c r="I19" s="38">
        <f>US68BL_MASTER!I19</f>
        <v>12</v>
      </c>
      <c r="J19" s="38">
        <f>US68BL_MASTER!J19</f>
        <v>804.5602176160937</v>
      </c>
      <c r="K19" s="197">
        <f>US68BL_MASTER!K19</f>
        <v>-0.72</v>
      </c>
      <c r="L19" s="198"/>
      <c r="M19" s="197">
        <f>US68BL_MASTER!M19</f>
        <v>-0.06</v>
      </c>
      <c r="N19" s="198"/>
      <c r="O19" s="201">
        <f>US68BL_MASTER!O19</f>
        <v>0</v>
      </c>
      <c r="P19" s="202"/>
      <c r="Q19" s="38">
        <f>US68BL_MASTER!Q19</f>
        <v>12</v>
      </c>
      <c r="R19" s="130">
        <f>US68BL_MASTER!R19</f>
        <v>805.2802176160938</v>
      </c>
      <c r="S19" s="38">
        <f>US68BL_MASTER!S19</f>
        <v>0</v>
      </c>
      <c r="T19" s="83">
        <f>US68BL_MASTER!T19</f>
        <v>173475</v>
      </c>
      <c r="U19" s="94"/>
      <c r="V19" s="83">
        <f>US68BL_MASTER!V19</f>
        <v>173500</v>
      </c>
      <c r="W19" s="130">
        <f>US68BL_MASTER!W19</f>
        <v>0</v>
      </c>
      <c r="X19" s="38">
        <f>US68BL_MASTER!X19</f>
        <v>804.4500949000001</v>
      </c>
      <c r="Y19" s="38">
        <f>US68BL_MASTER!Y19</f>
        <v>12</v>
      </c>
      <c r="Z19" s="201" t="str">
        <f>US68BL_MASTER!Z19</f>
        <v>257:1</v>
      </c>
      <c r="AA19" s="202"/>
      <c r="AB19" s="197">
        <f>US68BL_MASTER!AB19</f>
        <v>0.09250598400000057</v>
      </c>
      <c r="AC19" s="198"/>
      <c r="AD19" s="197">
        <f>US68BL_MASTER!AD19</f>
        <v>1.110071808000007</v>
      </c>
      <c r="AE19" s="198"/>
      <c r="AF19" s="38">
        <f>US68BL_MASTER!AF19</f>
        <v>805.5601667080001</v>
      </c>
      <c r="AG19" s="38">
        <f>US68BL_MASTER!AG19</f>
        <v>12</v>
      </c>
      <c r="AH19" s="201">
        <f>US68BL_MASTER!AH19</f>
        <v>0</v>
      </c>
      <c r="AI19" s="202"/>
      <c r="AJ19" s="197">
        <f>US68BL_MASTER!AJ19</f>
        <v>0.0861</v>
      </c>
      <c r="AK19" s="198"/>
      <c r="AL19" s="197">
        <f>US68BL_MASTER!AL19</f>
        <v>1.0332</v>
      </c>
      <c r="AM19" s="198"/>
      <c r="AN19" s="38">
        <f>US68BL_MASTER!AN19</f>
        <v>806.5933667080001</v>
      </c>
      <c r="AO19" s="148">
        <f>US68BL_MASTER!AO19</f>
        <v>0</v>
      </c>
    </row>
    <row r="20" spans="1:41" ht="12.75" customHeight="1">
      <c r="A20" s="147">
        <f>US68BL_MASTER!A20</f>
        <v>0</v>
      </c>
      <c r="B20" s="38">
        <f>US68BL_MASTER!B20</f>
        <v>803.490210528584</v>
      </c>
      <c r="C20" s="197">
        <f>US68BL_MASTER!C20</f>
        <v>-0.9030439937597503</v>
      </c>
      <c r="D20" s="198"/>
      <c r="E20" s="197">
        <f>US68BL_MASTER!E20</f>
        <v>-0.07525366614664586</v>
      </c>
      <c r="F20" s="198"/>
      <c r="G20" s="201" t="str">
        <f>US68BL_MASTER!G20</f>
        <v>264:1</v>
      </c>
      <c r="H20" s="202"/>
      <c r="I20" s="38">
        <f>US68BL_MASTER!I20</f>
        <v>12</v>
      </c>
      <c r="J20" s="38">
        <f>US68BL_MASTER!J20</f>
        <v>804.3932545223438</v>
      </c>
      <c r="K20" s="197">
        <f>US68BL_MASTER!K20</f>
        <v>-0.72</v>
      </c>
      <c r="L20" s="198"/>
      <c r="M20" s="197">
        <f>US68BL_MASTER!M20</f>
        <v>-0.06</v>
      </c>
      <c r="N20" s="198"/>
      <c r="O20" s="201">
        <f>US68BL_MASTER!O20</f>
        <v>0</v>
      </c>
      <c r="P20" s="202"/>
      <c r="Q20" s="38">
        <f>US68BL_MASTER!Q20</f>
        <v>12</v>
      </c>
      <c r="R20" s="130">
        <f>US68BL_MASTER!R20</f>
        <v>805.1132545223438</v>
      </c>
      <c r="S20" s="38">
        <f>US68BL_MASTER!S20</f>
        <v>0</v>
      </c>
      <c r="T20" s="83">
        <f>US68BL_MASTER!T20</f>
        <v>173500</v>
      </c>
      <c r="U20" s="94"/>
      <c r="V20" s="83">
        <f>US68BL_MASTER!V20</f>
        <v>173525</v>
      </c>
      <c r="W20" s="130">
        <f>US68BL_MASTER!W20</f>
        <v>0</v>
      </c>
      <c r="X20" s="38">
        <f>US68BL_MASTER!X20</f>
        <v>804.4130199</v>
      </c>
      <c r="Y20" s="38">
        <f>US68BL_MASTER!Y20</f>
        <v>12</v>
      </c>
      <c r="Z20" s="201" t="str">
        <f>US68BL_MASTER!Z20</f>
        <v>257:1</v>
      </c>
      <c r="AA20" s="202"/>
      <c r="AB20" s="197">
        <f>US68BL_MASTER!AB20</f>
        <v>0.08844598400000056</v>
      </c>
      <c r="AC20" s="198"/>
      <c r="AD20" s="197">
        <f>US68BL_MASTER!AD20</f>
        <v>1.0613518080000066</v>
      </c>
      <c r="AE20" s="198"/>
      <c r="AF20" s="38">
        <f>US68BL_MASTER!AF20</f>
        <v>805.474371708</v>
      </c>
      <c r="AG20" s="38">
        <f>US68BL_MASTER!AG20</f>
        <v>12</v>
      </c>
      <c r="AH20" s="201">
        <f>US68BL_MASTER!AH20</f>
        <v>0</v>
      </c>
      <c r="AI20" s="202"/>
      <c r="AJ20" s="197">
        <f>US68BL_MASTER!AJ20</f>
        <v>0.0861</v>
      </c>
      <c r="AK20" s="198"/>
      <c r="AL20" s="197">
        <f>US68BL_MASTER!AL20</f>
        <v>1.0332</v>
      </c>
      <c r="AM20" s="198"/>
      <c r="AN20" s="38">
        <f>US68BL_MASTER!AN20</f>
        <v>806.507571708</v>
      </c>
      <c r="AO20" s="148">
        <f>US68BL_MASTER!AO20</f>
        <v>0</v>
      </c>
    </row>
    <row r="21" spans="1:41" ht="12.75" customHeight="1">
      <c r="A21" s="147">
        <f>US68BL_MASTER!A21</f>
        <v>0</v>
      </c>
      <c r="B21" s="38">
        <f>US68BL_MASTER!B21</f>
        <v>803.4232121444059</v>
      </c>
      <c r="C21" s="197">
        <f>US68BL_MASTER!C21</f>
        <v>-0.8731342277690998</v>
      </c>
      <c r="D21" s="198"/>
      <c r="E21" s="197">
        <f>US68BL_MASTER!E21</f>
        <v>-0.07276118564742498</v>
      </c>
      <c r="F21" s="198"/>
      <c r="G21" s="201" t="str">
        <f>US68BL_MASTER!G21</f>
        <v>264:1</v>
      </c>
      <c r="H21" s="202"/>
      <c r="I21" s="38">
        <f>US68BL_MASTER!I21</f>
        <v>12</v>
      </c>
      <c r="J21" s="38">
        <f>US68BL_MASTER!J21</f>
        <v>804.296346372175</v>
      </c>
      <c r="K21" s="197">
        <f>US68BL_MASTER!K21</f>
        <v>-0.72</v>
      </c>
      <c r="L21" s="198"/>
      <c r="M21" s="197">
        <f>US68BL_MASTER!M21</f>
        <v>-0.06</v>
      </c>
      <c r="N21" s="198"/>
      <c r="O21" s="201">
        <f>US68BL_MASTER!O21</f>
        <v>0</v>
      </c>
      <c r="P21" s="202"/>
      <c r="Q21" s="38">
        <f>US68BL_MASTER!Q21</f>
        <v>12</v>
      </c>
      <c r="R21" s="130">
        <f>US68BL_MASTER!R21</f>
        <v>805.016346372175</v>
      </c>
      <c r="S21" s="38">
        <f>US68BL_MASTER!S21</f>
        <v>0</v>
      </c>
      <c r="T21" s="83">
        <f>US68BL_MASTER!T21</f>
        <v>173515.85</v>
      </c>
      <c r="U21" s="94"/>
      <c r="V21" s="83">
        <f>US68BL_MASTER!V21</f>
        <v>173539.44</v>
      </c>
      <c r="W21" s="130">
        <f>US68BL_MASTER!W21</f>
        <v>0</v>
      </c>
      <c r="X21" s="38">
        <f>US68BL_MASTER!X21</f>
        <v>804.39160538</v>
      </c>
      <c r="Y21" s="38">
        <f>US68BL_MASTER!Y21</f>
        <v>12</v>
      </c>
      <c r="Z21" s="201" t="str">
        <f>US68BL_MASTER!Z21</f>
        <v>257:1</v>
      </c>
      <c r="AA21" s="202"/>
      <c r="AB21" s="197">
        <f>US68BL_MASTER!AB21</f>
        <v>0.08610092800000019</v>
      </c>
      <c r="AC21" s="198"/>
      <c r="AD21" s="197">
        <f>US68BL_MASTER!AD21</f>
        <v>1.0332111360000023</v>
      </c>
      <c r="AE21" s="198"/>
      <c r="AF21" s="38">
        <f>US68BL_MASTER!AF21</f>
        <v>805.424816516</v>
      </c>
      <c r="AG21" s="38">
        <f>US68BL_MASTER!AG21</f>
        <v>13</v>
      </c>
      <c r="AH21" s="201" t="str">
        <f>US68BL_MASTER!AH21</f>
        <v>257:1</v>
      </c>
      <c r="AI21" s="202"/>
      <c r="AJ21" s="197">
        <f>US68BL_MASTER!AJ21</f>
        <v>0.08610092800000019</v>
      </c>
      <c r="AK21" s="198"/>
      <c r="AL21" s="197">
        <f>US68BL_MASTER!AL21</f>
        <v>1.1193120640000025</v>
      </c>
      <c r="AM21" s="198"/>
      <c r="AN21" s="38">
        <f>US68BL_MASTER!AN21</f>
        <v>806.54412858</v>
      </c>
      <c r="AO21" s="148">
        <f>US68BL_MASTER!AO21</f>
        <v>0</v>
      </c>
    </row>
    <row r="22" spans="1:41" ht="12.75" customHeight="1">
      <c r="A22" s="147">
        <f>US68BL_MASTER!A22</f>
        <v>0</v>
      </c>
      <c r="B22" s="38">
        <f>US68BL_MASTER!B22</f>
        <v>803.3876955968855</v>
      </c>
      <c r="C22" s="197">
        <f>US68BL_MASTER!C22</f>
        <v>-0.8558677067082683</v>
      </c>
      <c r="D22" s="198"/>
      <c r="E22" s="197">
        <f>US68BL_MASTER!E22</f>
        <v>-0.07132230889235569</v>
      </c>
      <c r="F22" s="198"/>
      <c r="G22" s="201" t="str">
        <f>US68BL_MASTER!G22</f>
        <v>264:1</v>
      </c>
      <c r="H22" s="202"/>
      <c r="I22" s="38">
        <f>US68BL_MASTER!I22</f>
        <v>12</v>
      </c>
      <c r="J22" s="38">
        <f>US68BL_MASTER!J22</f>
        <v>804.2435633035938</v>
      </c>
      <c r="K22" s="197">
        <f>US68BL_MASTER!K22</f>
        <v>-0.72</v>
      </c>
      <c r="L22" s="198"/>
      <c r="M22" s="197">
        <f>US68BL_MASTER!M22</f>
        <v>-0.06</v>
      </c>
      <c r="N22" s="198"/>
      <c r="O22" s="201">
        <f>US68BL_MASTER!O22</f>
        <v>0</v>
      </c>
      <c r="P22" s="202"/>
      <c r="Q22" s="38">
        <f>US68BL_MASTER!Q22</f>
        <v>12</v>
      </c>
      <c r="R22" s="130">
        <f>US68BL_MASTER!R22</f>
        <v>804.9635633035938</v>
      </c>
      <c r="S22" s="38">
        <f>US68BL_MASTER!S22</f>
        <v>0</v>
      </c>
      <c r="T22" s="83">
        <f>US68BL_MASTER!T22</f>
        <v>173525</v>
      </c>
      <c r="U22" s="94"/>
      <c r="V22" s="83">
        <f>US68BL_MASTER!V22</f>
        <v>173550</v>
      </c>
      <c r="W22" s="130">
        <f>US68BL_MASTER!W22</f>
        <v>0</v>
      </c>
      <c r="X22" s="38">
        <f>US68BL_MASTER!X22</f>
        <v>804.3759449</v>
      </c>
      <c r="Y22" s="38">
        <f>US68BL_MASTER!Y22</f>
        <v>12</v>
      </c>
      <c r="Z22" s="201" t="str">
        <f>US68BL_MASTER!Z22</f>
        <v>257:1</v>
      </c>
      <c r="AA22" s="202"/>
      <c r="AB22" s="197">
        <f>US68BL_MASTER!AB22</f>
        <v>0.08438598400000057</v>
      </c>
      <c r="AC22" s="198"/>
      <c r="AD22" s="197">
        <f>US68BL_MASTER!AD22</f>
        <v>1.0126318080000067</v>
      </c>
      <c r="AE22" s="198"/>
      <c r="AF22" s="38">
        <f>US68BL_MASTER!AF22</f>
        <v>805.3885767080001</v>
      </c>
      <c r="AG22" s="38">
        <f>US68BL_MASTER!AG22</f>
        <v>12</v>
      </c>
      <c r="AH22" s="201" t="str">
        <f>US68BL_MASTER!AH22</f>
        <v>257:1</v>
      </c>
      <c r="AI22" s="202"/>
      <c r="AJ22" s="197">
        <f>US68BL_MASTER!AJ22</f>
        <v>0.08438598400000057</v>
      </c>
      <c r="AK22" s="198"/>
      <c r="AL22" s="197">
        <f>US68BL_MASTER!AL22</f>
        <v>1.0126318080000067</v>
      </c>
      <c r="AM22" s="198"/>
      <c r="AN22" s="38">
        <f>US68BL_MASTER!AN22</f>
        <v>806.4012085160001</v>
      </c>
      <c r="AO22" s="148">
        <f>US68BL_MASTER!AO22</f>
        <v>0</v>
      </c>
    </row>
    <row r="23" spans="1:41" ht="12.75" customHeight="1">
      <c r="A23" s="147">
        <f>US68BL_MASTER!A23</f>
        <v>0</v>
      </c>
      <c r="B23" s="38">
        <f>US68BL_MASTER!B23</f>
        <v>803.302452540187</v>
      </c>
      <c r="C23" s="197">
        <f>US68BL_MASTER!C23</f>
        <v>-0.8086914196567863</v>
      </c>
      <c r="D23" s="198"/>
      <c r="E23" s="197">
        <f>US68BL_MASTER!E23</f>
        <v>-0.06739095163806552</v>
      </c>
      <c r="F23" s="198"/>
      <c r="G23" s="201" t="str">
        <f>US68BL_MASTER!G23</f>
        <v>264:1</v>
      </c>
      <c r="H23" s="202"/>
      <c r="I23" s="38">
        <f>US68BL_MASTER!I23</f>
        <v>12</v>
      </c>
      <c r="J23" s="38">
        <f>US68BL_MASTER!J23</f>
        <v>804.1111439598438</v>
      </c>
      <c r="K23" s="197">
        <f>US68BL_MASTER!K23</f>
        <v>-0.72</v>
      </c>
      <c r="L23" s="198"/>
      <c r="M23" s="197">
        <f>US68BL_MASTER!M23</f>
        <v>-0.06</v>
      </c>
      <c r="N23" s="198"/>
      <c r="O23" s="201">
        <f>US68BL_MASTER!O23</f>
        <v>0</v>
      </c>
      <c r="P23" s="202"/>
      <c r="Q23" s="38">
        <f>US68BL_MASTER!Q23</f>
        <v>12</v>
      </c>
      <c r="R23" s="130">
        <f>US68BL_MASTER!R23</f>
        <v>804.8311439598439</v>
      </c>
      <c r="S23" s="38">
        <f>US68BL_MASTER!S23</f>
        <v>0</v>
      </c>
      <c r="T23" s="83">
        <f>US68BL_MASTER!T23</f>
        <v>173550</v>
      </c>
      <c r="U23" s="94"/>
      <c r="V23" s="83">
        <f>US68BL_MASTER!V23</f>
        <v>173575</v>
      </c>
      <c r="W23" s="130">
        <f>US68BL_MASTER!W23</f>
        <v>0</v>
      </c>
      <c r="X23" s="38">
        <f>US68BL_MASTER!X23</f>
        <v>804.3388699000001</v>
      </c>
      <c r="Y23" s="38">
        <f>US68BL_MASTER!Y23</f>
        <v>12</v>
      </c>
      <c r="Z23" s="201" t="str">
        <f>US68BL_MASTER!Z23</f>
        <v>257:1</v>
      </c>
      <c r="AA23" s="202"/>
      <c r="AB23" s="197">
        <f>US68BL_MASTER!AB23</f>
        <v>0.08032598400000057</v>
      </c>
      <c r="AC23" s="198"/>
      <c r="AD23" s="197">
        <f>US68BL_MASTER!AD23</f>
        <v>0.9639118080000069</v>
      </c>
      <c r="AE23" s="198"/>
      <c r="AF23" s="38">
        <f>US68BL_MASTER!AF23</f>
        <v>805.3027817080001</v>
      </c>
      <c r="AG23" s="38">
        <f>US68BL_MASTER!AG23</f>
        <v>12</v>
      </c>
      <c r="AH23" s="201" t="str">
        <f>US68BL_MASTER!AH23</f>
        <v>257:1</v>
      </c>
      <c r="AI23" s="202"/>
      <c r="AJ23" s="197">
        <f>US68BL_MASTER!AJ23</f>
        <v>0.08032598400000057</v>
      </c>
      <c r="AK23" s="198"/>
      <c r="AL23" s="197">
        <f>US68BL_MASTER!AL23</f>
        <v>0.9639118080000069</v>
      </c>
      <c r="AM23" s="198"/>
      <c r="AN23" s="38">
        <f>US68BL_MASTER!AN23</f>
        <v>806.2666935160001</v>
      </c>
      <c r="AO23" s="148">
        <f>US68BL_MASTER!AO23</f>
        <v>0</v>
      </c>
    </row>
    <row r="24" spans="1:41" ht="12.75" customHeight="1">
      <c r="A24" s="147">
        <f>US68BL_MASTER!A24</f>
        <v>0</v>
      </c>
      <c r="B24" s="38">
        <f>US68BL_MASTER!B24</f>
        <v>803.2344813584886</v>
      </c>
      <c r="C24" s="197">
        <f>US68BL_MASTER!C24</f>
        <v>-0.7615151326053042</v>
      </c>
      <c r="D24" s="198"/>
      <c r="E24" s="197">
        <f>US68BL_MASTER!E24</f>
        <v>-0.06345959438377535</v>
      </c>
      <c r="F24" s="198"/>
      <c r="G24" s="201" t="str">
        <f>US68BL_MASTER!G24</f>
        <v>264:1</v>
      </c>
      <c r="H24" s="202"/>
      <c r="I24" s="38">
        <f>US68BL_MASTER!I24</f>
        <v>12</v>
      </c>
      <c r="J24" s="38">
        <f>US68BL_MASTER!J24</f>
        <v>803.9959964910938</v>
      </c>
      <c r="K24" s="197">
        <f>US68BL_MASTER!K24</f>
        <v>-0.72</v>
      </c>
      <c r="L24" s="198"/>
      <c r="M24" s="197">
        <f>US68BL_MASTER!M24</f>
        <v>-0.06</v>
      </c>
      <c r="N24" s="198"/>
      <c r="O24" s="201">
        <f>US68BL_MASTER!O24</f>
        <v>0</v>
      </c>
      <c r="P24" s="202"/>
      <c r="Q24" s="38">
        <f>US68BL_MASTER!Q24</f>
        <v>12</v>
      </c>
      <c r="R24" s="130">
        <f>US68BL_MASTER!R24</f>
        <v>804.7159964910938</v>
      </c>
      <c r="S24" s="38">
        <f>US68BL_MASTER!S24</f>
        <v>0</v>
      </c>
      <c r="T24" s="83">
        <f>US68BL_MASTER!T24</f>
        <v>173575</v>
      </c>
      <c r="U24" s="94"/>
      <c r="V24" s="83">
        <f>US68BL_MASTER!V24</f>
        <v>173600</v>
      </c>
      <c r="W24" s="130">
        <f>US68BL_MASTER!W24</f>
        <v>0</v>
      </c>
      <c r="X24" s="38">
        <f>US68BL_MASTER!X24</f>
        <v>804.3017949</v>
      </c>
      <c r="Y24" s="38">
        <f>US68BL_MASTER!Y24</f>
        <v>12</v>
      </c>
      <c r="Z24" s="201" t="str">
        <f>US68BL_MASTER!Z24</f>
        <v>257:1</v>
      </c>
      <c r="AA24" s="202"/>
      <c r="AB24" s="197">
        <f>US68BL_MASTER!AB24</f>
        <v>0.07626598400000056</v>
      </c>
      <c r="AC24" s="198"/>
      <c r="AD24" s="197">
        <f>US68BL_MASTER!AD24</f>
        <v>0.9151918080000068</v>
      </c>
      <c r="AE24" s="198"/>
      <c r="AF24" s="38">
        <f>US68BL_MASTER!AF24</f>
        <v>805.216986708</v>
      </c>
      <c r="AG24" s="38">
        <f>US68BL_MASTER!AG24</f>
        <v>12</v>
      </c>
      <c r="AH24" s="201" t="str">
        <f>US68BL_MASTER!AH24</f>
        <v>257:1</v>
      </c>
      <c r="AI24" s="202"/>
      <c r="AJ24" s="197">
        <f>US68BL_MASTER!AJ24</f>
        <v>0.07626598400000056</v>
      </c>
      <c r="AK24" s="198"/>
      <c r="AL24" s="197">
        <f>US68BL_MASTER!AL24</f>
        <v>0.9151918080000068</v>
      </c>
      <c r="AM24" s="198"/>
      <c r="AN24" s="38">
        <f>US68BL_MASTER!AN24</f>
        <v>806.1321785160001</v>
      </c>
      <c r="AO24" s="148">
        <f>US68BL_MASTER!AO24</f>
        <v>0</v>
      </c>
    </row>
    <row r="25" spans="1:41" ht="12.75" customHeight="1">
      <c r="A25" s="147" t="str">
        <f>US68BL_MASTER!A25</f>
        <v>FS</v>
      </c>
      <c r="B25" s="38">
        <f>US68BL_MASTER!B25</f>
        <v>803.1889540135937</v>
      </c>
      <c r="C25" s="197">
        <f>US68BL_MASTER!C25</f>
        <v>-0.72</v>
      </c>
      <c r="D25" s="198"/>
      <c r="E25" s="197">
        <f>US68BL_MASTER!E25</f>
        <v>-0.06</v>
      </c>
      <c r="F25" s="198"/>
      <c r="G25" s="201" t="str">
        <f>US68BL_MASTER!G25</f>
        <v>264:1</v>
      </c>
      <c r="H25" s="202"/>
      <c r="I25" s="38">
        <f>US68BL_MASTER!I25</f>
        <v>12</v>
      </c>
      <c r="J25" s="38">
        <f>US68BL_MASTER!J25</f>
        <v>803.9089540135938</v>
      </c>
      <c r="K25" s="197">
        <f>US68BL_MASTER!K25</f>
        <v>-0.72</v>
      </c>
      <c r="L25" s="198"/>
      <c r="M25" s="197">
        <f>US68BL_MASTER!M25</f>
        <v>-0.06</v>
      </c>
      <c r="N25" s="198"/>
      <c r="O25" s="201">
        <f>US68BL_MASTER!O25</f>
        <v>0</v>
      </c>
      <c r="P25" s="202"/>
      <c r="Q25" s="38">
        <f>US68BL_MASTER!Q25</f>
        <v>12</v>
      </c>
      <c r="R25" s="130">
        <f>US68BL_MASTER!R25</f>
        <v>804.6289540135938</v>
      </c>
      <c r="S25" s="38">
        <f>US68BL_MASTER!S26</f>
        <v>0</v>
      </c>
      <c r="T25" s="149">
        <f>US68BL_MASTER!T25</f>
        <v>173597</v>
      </c>
      <c r="U25" s="94"/>
      <c r="V25" s="83">
        <f>US68BL_MASTER!V25</f>
        <v>173625</v>
      </c>
      <c r="W25" s="130">
        <f>US68BL_MASTER!W25</f>
        <v>0</v>
      </c>
      <c r="X25" s="38">
        <f>US68BL_MASTER!X25</f>
        <v>804.2647199</v>
      </c>
      <c r="Y25" s="38">
        <f>US68BL_MASTER!Y25</f>
        <v>12</v>
      </c>
      <c r="Z25" s="201" t="str">
        <f>US68BL_MASTER!Z25</f>
        <v>257:1</v>
      </c>
      <c r="AA25" s="202"/>
      <c r="AB25" s="197">
        <f>US68BL_MASTER!AB25</f>
        <v>0.07220598400000056</v>
      </c>
      <c r="AC25" s="198"/>
      <c r="AD25" s="197">
        <f>US68BL_MASTER!AD25</f>
        <v>0.8664718080000067</v>
      </c>
      <c r="AE25" s="198"/>
      <c r="AF25" s="38">
        <f>US68BL_MASTER!AF25</f>
        <v>805.1311917080001</v>
      </c>
      <c r="AG25" s="38">
        <f>US68BL_MASTER!AG25</f>
        <v>12</v>
      </c>
      <c r="AH25" s="201" t="str">
        <f>US68BL_MASTER!AH25</f>
        <v>257:1</v>
      </c>
      <c r="AI25" s="202"/>
      <c r="AJ25" s="197">
        <f>US68BL_MASTER!AJ25</f>
        <v>0.07220598400000056</v>
      </c>
      <c r="AK25" s="198"/>
      <c r="AL25" s="197">
        <f>US68BL_MASTER!AL25</f>
        <v>0.8664718080000067</v>
      </c>
      <c r="AM25" s="198"/>
      <c r="AN25" s="38">
        <f>US68BL_MASTER!AN25</f>
        <v>805.9976635160001</v>
      </c>
      <c r="AO25" s="148">
        <f>US68BL_MASTER!AO25</f>
        <v>0</v>
      </c>
    </row>
    <row r="26" spans="1:41" ht="12.75" customHeight="1">
      <c r="A26" s="147">
        <f>US68BL_MASTER!A26</f>
        <v>0</v>
      </c>
      <c r="B26" s="38">
        <f>US68BL_MASTER!B26</f>
        <v>803.1781208973437</v>
      </c>
      <c r="C26" s="197">
        <f>US68BL_MASTER!C26</f>
        <v>-0.72</v>
      </c>
      <c r="D26" s="198"/>
      <c r="E26" s="197">
        <f>US68BL_MASTER!E26</f>
        <v>-0.06</v>
      </c>
      <c r="F26" s="198"/>
      <c r="G26" s="201">
        <f>US68BL_MASTER!G26</f>
        <v>0</v>
      </c>
      <c r="H26" s="202"/>
      <c r="I26" s="38">
        <f>US68BL_MASTER!I26</f>
        <v>12</v>
      </c>
      <c r="J26" s="38">
        <f>US68BL_MASTER!J26</f>
        <v>803.8981208973437</v>
      </c>
      <c r="K26" s="197">
        <f>US68BL_MASTER!K26</f>
        <v>-0.72</v>
      </c>
      <c r="L26" s="198"/>
      <c r="M26" s="197">
        <f>US68BL_MASTER!M26</f>
        <v>-0.06</v>
      </c>
      <c r="N26" s="198"/>
      <c r="O26" s="201">
        <f>US68BL_MASTER!O26</f>
        <v>0</v>
      </c>
      <c r="P26" s="202"/>
      <c r="Q26" s="38">
        <f>US68BL_MASTER!Q26</f>
        <v>12</v>
      </c>
      <c r="R26" s="130">
        <f>US68BL_MASTER!R26</f>
        <v>804.6181208973437</v>
      </c>
      <c r="S26" s="38">
        <f>US68BL_MASTER!S27</f>
        <v>0</v>
      </c>
      <c r="T26" s="83">
        <f>US68BL_MASTER!T26</f>
        <v>173600</v>
      </c>
      <c r="U26" s="94"/>
      <c r="V26" s="83">
        <f>US68BL_MASTER!V26</f>
        <v>173650</v>
      </c>
      <c r="W26" s="130">
        <f>US68BL_MASTER!W26</f>
        <v>0</v>
      </c>
      <c r="X26" s="38">
        <f>US68BL_MASTER!X26</f>
        <v>804.2276449000001</v>
      </c>
      <c r="Y26" s="38">
        <f>US68BL_MASTER!Y26</f>
        <v>12</v>
      </c>
      <c r="Z26" s="201" t="str">
        <f>US68BL_MASTER!Z26</f>
        <v>257:1</v>
      </c>
      <c r="AA26" s="202"/>
      <c r="AB26" s="197">
        <f>US68BL_MASTER!AB26</f>
        <v>0.06814598400000056</v>
      </c>
      <c r="AC26" s="198"/>
      <c r="AD26" s="197">
        <f>US68BL_MASTER!AD26</f>
        <v>0.8177518080000068</v>
      </c>
      <c r="AE26" s="198"/>
      <c r="AF26" s="38">
        <f>US68BL_MASTER!AF26</f>
        <v>805.0453967080001</v>
      </c>
      <c r="AG26" s="38">
        <f>US68BL_MASTER!AG26</f>
        <v>12</v>
      </c>
      <c r="AH26" s="201" t="str">
        <f>US68BL_MASTER!AH26</f>
        <v>257:1</v>
      </c>
      <c r="AI26" s="202"/>
      <c r="AJ26" s="197">
        <f>US68BL_MASTER!AJ26</f>
        <v>0.06814598400000056</v>
      </c>
      <c r="AK26" s="198"/>
      <c r="AL26" s="197">
        <f>US68BL_MASTER!AL26</f>
        <v>0.8177518080000068</v>
      </c>
      <c r="AM26" s="198"/>
      <c r="AN26" s="38">
        <f>US68BL_MASTER!AN26</f>
        <v>805.8631485160001</v>
      </c>
      <c r="AO26" s="148">
        <f>US68BL_MASTER!AO26</f>
        <v>0</v>
      </c>
    </row>
    <row r="27" spans="1:41" ht="12.75" customHeight="1">
      <c r="A27" s="147">
        <f>US68BL_MASTER!A27</f>
        <v>0</v>
      </c>
      <c r="B27" s="38">
        <f>US68BL_MASTER!B27</f>
        <v>803.0975171785938</v>
      </c>
      <c r="C27" s="197">
        <f>US68BL_MASTER!C27</f>
        <v>-0.72</v>
      </c>
      <c r="D27" s="198"/>
      <c r="E27" s="197">
        <f>US68BL_MASTER!E27</f>
        <v>-0.06</v>
      </c>
      <c r="F27" s="198"/>
      <c r="G27" s="201">
        <f>US68BL_MASTER!G27</f>
        <v>0</v>
      </c>
      <c r="H27" s="202"/>
      <c r="I27" s="38">
        <f>US68BL_MASTER!I27</f>
        <v>12</v>
      </c>
      <c r="J27" s="38">
        <f>US68BL_MASTER!J27</f>
        <v>803.8175171785938</v>
      </c>
      <c r="K27" s="197">
        <f>US68BL_MASTER!K27</f>
        <v>-0.72</v>
      </c>
      <c r="L27" s="198"/>
      <c r="M27" s="197">
        <f>US68BL_MASTER!M27</f>
        <v>-0.06</v>
      </c>
      <c r="N27" s="198"/>
      <c r="O27" s="201">
        <f>US68BL_MASTER!O27</f>
        <v>0</v>
      </c>
      <c r="P27" s="202"/>
      <c r="Q27" s="38">
        <f>US68BL_MASTER!Q27</f>
        <v>12</v>
      </c>
      <c r="R27" s="130">
        <f>US68BL_MASTER!R27</f>
        <v>804.5375171785938</v>
      </c>
      <c r="S27" s="38">
        <f>US68BL_MASTER!S28</f>
        <v>0</v>
      </c>
      <c r="T27" s="83">
        <f>US68BL_MASTER!T27</f>
        <v>173625</v>
      </c>
      <c r="U27" s="94"/>
      <c r="V27" s="83">
        <f>US68BL_MASTER!V27</f>
        <v>173675</v>
      </c>
      <c r="W27" s="130">
        <f>US68BL_MASTER!W27</f>
        <v>0</v>
      </c>
      <c r="X27" s="38">
        <f>US68BL_MASTER!X27</f>
        <v>804.1905699</v>
      </c>
      <c r="Y27" s="38">
        <f>US68BL_MASTER!Y27</f>
        <v>12</v>
      </c>
      <c r="Z27" s="201" t="str">
        <f>US68BL_MASTER!Z27</f>
        <v>257:1</v>
      </c>
      <c r="AA27" s="202"/>
      <c r="AB27" s="197">
        <f>US68BL_MASTER!AB27</f>
        <v>0.06408598400000057</v>
      </c>
      <c r="AC27" s="198"/>
      <c r="AD27" s="197">
        <f>US68BL_MASTER!AD27</f>
        <v>0.7690318080000068</v>
      </c>
      <c r="AE27" s="198"/>
      <c r="AF27" s="38">
        <f>US68BL_MASTER!AF27</f>
        <v>804.959601708</v>
      </c>
      <c r="AG27" s="38">
        <f>US68BL_MASTER!AG27</f>
        <v>12</v>
      </c>
      <c r="AH27" s="201" t="str">
        <f>US68BL_MASTER!AH27</f>
        <v>257:1</v>
      </c>
      <c r="AI27" s="202"/>
      <c r="AJ27" s="197">
        <f>US68BL_MASTER!AJ27</f>
        <v>0.06408598400000057</v>
      </c>
      <c r="AK27" s="198"/>
      <c r="AL27" s="197">
        <f>US68BL_MASTER!AL27</f>
        <v>0.7690318080000068</v>
      </c>
      <c r="AM27" s="198"/>
      <c r="AN27" s="38">
        <f>US68BL_MASTER!AN27</f>
        <v>805.7286335160001</v>
      </c>
      <c r="AO27" s="148">
        <f>US68BL_MASTER!AO27</f>
        <v>0</v>
      </c>
    </row>
    <row r="28" spans="1:41" ht="12.75" customHeight="1">
      <c r="A28" s="147">
        <f>US68BL_MASTER!A28</f>
        <v>0</v>
      </c>
      <c r="B28" s="38">
        <f>US68BL_MASTER!B28</f>
        <v>803.0341853348438</v>
      </c>
      <c r="C28" s="197">
        <f>US68BL_MASTER!C28</f>
        <v>-0.72</v>
      </c>
      <c r="D28" s="198"/>
      <c r="E28" s="197">
        <f>US68BL_MASTER!E28</f>
        <v>-0.06</v>
      </c>
      <c r="F28" s="198"/>
      <c r="G28" s="201">
        <f>US68BL_MASTER!G28</f>
        <v>0</v>
      </c>
      <c r="H28" s="202"/>
      <c r="I28" s="38">
        <f>US68BL_MASTER!I28</f>
        <v>12</v>
      </c>
      <c r="J28" s="38">
        <f>US68BL_MASTER!J28</f>
        <v>803.7541853348438</v>
      </c>
      <c r="K28" s="197">
        <f>US68BL_MASTER!K28</f>
        <v>-0.72</v>
      </c>
      <c r="L28" s="198"/>
      <c r="M28" s="197">
        <f>US68BL_MASTER!M28</f>
        <v>-0.06</v>
      </c>
      <c r="N28" s="198"/>
      <c r="O28" s="201">
        <f>US68BL_MASTER!O28</f>
        <v>0</v>
      </c>
      <c r="P28" s="202"/>
      <c r="Q28" s="38">
        <f>US68BL_MASTER!Q28</f>
        <v>12</v>
      </c>
      <c r="R28" s="130">
        <f>US68BL_MASTER!R28</f>
        <v>804.4741853348438</v>
      </c>
      <c r="S28" s="38">
        <f>US68BL_MASTER!S29</f>
        <v>0</v>
      </c>
      <c r="T28" s="83">
        <f>US68BL_MASTER!T28</f>
        <v>173650</v>
      </c>
      <c r="U28" s="94"/>
      <c r="V28" s="83">
        <f>US68BL_MASTER!V28</f>
        <v>173700</v>
      </c>
      <c r="W28" s="130">
        <f>US68BL_MASTER!W28</f>
        <v>0</v>
      </c>
      <c r="X28" s="38">
        <f>US68BL_MASTER!X28</f>
        <v>804.1534949</v>
      </c>
      <c r="Y28" s="38">
        <f>US68BL_MASTER!Y28</f>
        <v>12</v>
      </c>
      <c r="Z28" s="201" t="str">
        <f>US68BL_MASTER!Z28</f>
        <v>257:1</v>
      </c>
      <c r="AA28" s="202"/>
      <c r="AB28" s="197">
        <f>US68BL_MASTER!AB28</f>
        <v>0.060025984000000566</v>
      </c>
      <c r="AC28" s="198"/>
      <c r="AD28" s="197">
        <f>US68BL_MASTER!AD28</f>
        <v>0.7203118080000068</v>
      </c>
      <c r="AE28" s="198"/>
      <c r="AF28" s="38">
        <f>US68BL_MASTER!AF28</f>
        <v>804.8738067080001</v>
      </c>
      <c r="AG28" s="38">
        <f>US68BL_MASTER!AG28</f>
        <v>12</v>
      </c>
      <c r="AH28" s="201" t="str">
        <f>US68BL_MASTER!AH28</f>
        <v>257:1</v>
      </c>
      <c r="AI28" s="202"/>
      <c r="AJ28" s="197">
        <f>US68BL_MASTER!AJ28</f>
        <v>0.060025984000000566</v>
      </c>
      <c r="AK28" s="198"/>
      <c r="AL28" s="197">
        <f>US68BL_MASTER!AL28</f>
        <v>0.7203118080000068</v>
      </c>
      <c r="AM28" s="198"/>
      <c r="AN28" s="38">
        <f>US68BL_MASTER!AN28</f>
        <v>805.5941185160001</v>
      </c>
      <c r="AO28" s="148">
        <f>US68BL_MASTER!AO28</f>
        <v>0</v>
      </c>
    </row>
    <row r="29" spans="1:41" ht="12.75" customHeight="1">
      <c r="A29" s="147">
        <f>US68BL_MASTER!A29</f>
        <v>0</v>
      </c>
      <c r="B29" s="38">
        <f>US68BL_MASTER!B29</f>
        <v>802.9881253660938</v>
      </c>
      <c r="C29" s="197">
        <f>US68BL_MASTER!C29</f>
        <v>-0.72</v>
      </c>
      <c r="D29" s="198"/>
      <c r="E29" s="197">
        <f>US68BL_MASTER!E29</f>
        <v>-0.06</v>
      </c>
      <c r="F29" s="198"/>
      <c r="G29" s="201">
        <f>US68BL_MASTER!G29</f>
        <v>0</v>
      </c>
      <c r="H29" s="202"/>
      <c r="I29" s="38">
        <f>US68BL_MASTER!I29</f>
        <v>12</v>
      </c>
      <c r="J29" s="38">
        <f>US68BL_MASTER!J29</f>
        <v>803.7081253660938</v>
      </c>
      <c r="K29" s="197">
        <f>US68BL_MASTER!K29</f>
        <v>-0.72</v>
      </c>
      <c r="L29" s="198"/>
      <c r="M29" s="197">
        <f>US68BL_MASTER!M29</f>
        <v>-0.06</v>
      </c>
      <c r="N29" s="198"/>
      <c r="O29" s="201">
        <f>US68BL_MASTER!O29</f>
        <v>0</v>
      </c>
      <c r="P29" s="202"/>
      <c r="Q29" s="38">
        <f>US68BL_MASTER!Q29</f>
        <v>12</v>
      </c>
      <c r="R29" s="130">
        <f>US68BL_MASTER!R29</f>
        <v>804.4281253660938</v>
      </c>
      <c r="S29" s="38">
        <f>US68BL_MASTER!S30</f>
        <v>0</v>
      </c>
      <c r="T29" s="83">
        <f>US68BL_MASTER!T29</f>
        <v>173675</v>
      </c>
      <c r="U29" s="94"/>
      <c r="V29" s="149">
        <f>US68BL_MASTER!V29</f>
        <v>173700.16</v>
      </c>
      <c r="W29" s="130">
        <f>US68BL_MASTER!W29</f>
        <v>0</v>
      </c>
      <c r="X29" s="38">
        <f>US68BL_MASTER!X29</f>
        <v>804.15325762</v>
      </c>
      <c r="Y29" s="38">
        <f>US68BL_MASTER!Y29</f>
        <v>12</v>
      </c>
      <c r="Z29" s="201" t="str">
        <f>US68BL_MASTER!Z29</f>
        <v>257:1</v>
      </c>
      <c r="AA29" s="202"/>
      <c r="AB29" s="197">
        <f>US68BL_MASTER!AB29</f>
        <v>0.06</v>
      </c>
      <c r="AC29" s="198"/>
      <c r="AD29" s="197">
        <f>US68BL_MASTER!AD29</f>
        <v>0.72</v>
      </c>
      <c r="AE29" s="198"/>
      <c r="AF29" s="38">
        <f>US68BL_MASTER!AF29</f>
        <v>804.87325762</v>
      </c>
      <c r="AG29" s="38">
        <f>US68BL_MASTER!AG29</f>
        <v>12</v>
      </c>
      <c r="AH29" s="201" t="str">
        <f>US68BL_MASTER!AH29</f>
        <v>257:1</v>
      </c>
      <c r="AI29" s="202"/>
      <c r="AJ29" s="197">
        <f>US68BL_MASTER!AJ29</f>
        <v>0.06</v>
      </c>
      <c r="AK29" s="198"/>
      <c r="AL29" s="197">
        <f>US68BL_MASTER!AL29</f>
        <v>0.72</v>
      </c>
      <c r="AM29" s="198"/>
      <c r="AN29" s="38">
        <f>US68BL_MASTER!AN29</f>
        <v>805.59325762</v>
      </c>
      <c r="AO29" s="148" t="str">
        <f>US68BL_MASTER!AO29</f>
        <v>FS</v>
      </c>
    </row>
    <row r="30" spans="1:41" ht="12.75" customHeight="1">
      <c r="A30" s="147">
        <f>US68BL_MASTER!A30</f>
        <v>0</v>
      </c>
      <c r="B30" s="38">
        <f>US68BL_MASTER!B30</f>
        <v>802.9593372723438</v>
      </c>
      <c r="C30" s="197">
        <f>US68BL_MASTER!C30</f>
        <v>-0.72</v>
      </c>
      <c r="D30" s="198"/>
      <c r="E30" s="197">
        <f>US68BL_MASTER!E30</f>
        <v>-0.06</v>
      </c>
      <c r="F30" s="198"/>
      <c r="G30" s="201">
        <f>US68BL_MASTER!G30</f>
        <v>0</v>
      </c>
      <c r="H30" s="202"/>
      <c r="I30" s="38">
        <f>US68BL_MASTER!I30</f>
        <v>12</v>
      </c>
      <c r="J30" s="38">
        <f>US68BL_MASTER!J30</f>
        <v>803.6793372723438</v>
      </c>
      <c r="K30" s="197">
        <f>US68BL_MASTER!K30</f>
        <v>-0.72</v>
      </c>
      <c r="L30" s="198"/>
      <c r="M30" s="197">
        <f>US68BL_MASTER!M30</f>
        <v>-0.06</v>
      </c>
      <c r="N30" s="198"/>
      <c r="O30" s="201">
        <f>US68BL_MASTER!O30</f>
        <v>0</v>
      </c>
      <c r="P30" s="202"/>
      <c r="Q30" s="38">
        <f>US68BL_MASTER!Q30</f>
        <v>12</v>
      </c>
      <c r="R30" s="130">
        <f>US68BL_MASTER!R30</f>
        <v>804.3993372723438</v>
      </c>
      <c r="S30" s="38">
        <f>US68BL_MASTER!S31</f>
        <v>0</v>
      </c>
      <c r="T30" s="83">
        <f>US68BL_MASTER!T30</f>
        <v>173700</v>
      </c>
      <c r="U30" s="94"/>
      <c r="V30" s="83">
        <f>US68BL_MASTER!V30</f>
        <v>173725</v>
      </c>
      <c r="W30" s="130">
        <f>US68BL_MASTER!W30</f>
        <v>0</v>
      </c>
      <c r="X30" s="38">
        <f>US68BL_MASTER!X30</f>
        <v>804.1164199</v>
      </c>
      <c r="Y30" s="38">
        <f>US68BL_MASTER!Y30</f>
        <v>12</v>
      </c>
      <c r="Z30" s="201">
        <f>US68BL_MASTER!Z30</f>
        <v>0</v>
      </c>
      <c r="AA30" s="202"/>
      <c r="AB30" s="197">
        <f>US68BL_MASTER!AB30</f>
        <v>0.06</v>
      </c>
      <c r="AC30" s="198"/>
      <c r="AD30" s="197">
        <f>US68BL_MASTER!AD30</f>
        <v>0.72</v>
      </c>
      <c r="AE30" s="198"/>
      <c r="AF30" s="38">
        <f>US68BL_MASTER!AF30</f>
        <v>804.8364199</v>
      </c>
      <c r="AG30" s="38">
        <f>US68BL_MASTER!AG30</f>
        <v>12</v>
      </c>
      <c r="AH30" s="201">
        <f>US68BL_MASTER!AH30</f>
        <v>0</v>
      </c>
      <c r="AI30" s="202"/>
      <c r="AJ30" s="197">
        <f>US68BL_MASTER!AJ30</f>
        <v>0.06</v>
      </c>
      <c r="AK30" s="198"/>
      <c r="AL30" s="197">
        <f>US68BL_MASTER!AL30</f>
        <v>0.72</v>
      </c>
      <c r="AM30" s="198"/>
      <c r="AN30" s="38">
        <f>US68BL_MASTER!AN30</f>
        <v>805.5564199</v>
      </c>
      <c r="AO30" s="148">
        <f>US68BL_MASTER!AO30</f>
        <v>0</v>
      </c>
    </row>
    <row r="31" spans="1:41" ht="12.75" customHeight="1">
      <c r="A31" s="147">
        <f>US68BL_MASTER!A31</f>
        <v>0</v>
      </c>
      <c r="B31" s="38">
        <f>US68BL_MASTER!B31</f>
        <v>802.8401094999999</v>
      </c>
      <c r="C31" s="197">
        <f>US68BL_MASTER!C31</f>
        <v>-0.72</v>
      </c>
      <c r="D31" s="198"/>
      <c r="E31" s="197">
        <f>US68BL_MASTER!E31</f>
        <v>-0.06</v>
      </c>
      <c r="F31" s="198"/>
      <c r="G31" s="201">
        <f>US68BL_MASTER!G31</f>
        <v>0</v>
      </c>
      <c r="H31" s="202"/>
      <c r="I31" s="38">
        <f>US68BL_MASTER!I31</f>
        <v>12</v>
      </c>
      <c r="J31" s="38">
        <f>US68BL_MASTER!J31</f>
        <v>803.5601095</v>
      </c>
      <c r="K31" s="197">
        <f>US68BL_MASTER!K31</f>
        <v>-0.72</v>
      </c>
      <c r="L31" s="198"/>
      <c r="M31" s="197">
        <f>US68BL_MASTER!M31</f>
        <v>-0.06</v>
      </c>
      <c r="N31" s="198"/>
      <c r="O31" s="201">
        <f>US68BL_MASTER!O31</f>
        <v>0</v>
      </c>
      <c r="P31" s="202"/>
      <c r="Q31" s="38">
        <f>US68BL_MASTER!Q31</f>
        <v>12</v>
      </c>
      <c r="R31" s="130">
        <f>US68BL_MASTER!R31</f>
        <v>804.2801095</v>
      </c>
      <c r="S31" s="38">
        <f>US68BL_MASTER!S32</f>
        <v>0</v>
      </c>
      <c r="T31" s="83">
        <f>US68BL_MASTER!T31</f>
        <v>173725</v>
      </c>
      <c r="U31" s="94"/>
      <c r="V31" s="83">
        <f>US68BL_MASTER!V31</f>
        <v>173750</v>
      </c>
      <c r="W31" s="130">
        <f>US68BL_MASTER!W31</f>
        <v>0</v>
      </c>
      <c r="X31" s="38">
        <f>US68BL_MASTER!X31</f>
        <v>804.0793449</v>
      </c>
      <c r="Y31" s="38">
        <f>US68BL_MASTER!Y31</f>
        <v>12</v>
      </c>
      <c r="Z31" s="201">
        <f>US68BL_MASTER!Z31</f>
        <v>0</v>
      </c>
      <c r="AA31" s="202"/>
      <c r="AB31" s="197">
        <f>US68BL_MASTER!AB31</f>
        <v>0.06</v>
      </c>
      <c r="AC31" s="198"/>
      <c r="AD31" s="197">
        <f>US68BL_MASTER!AD31</f>
        <v>0.72</v>
      </c>
      <c r="AE31" s="198"/>
      <c r="AF31" s="38">
        <f>US68BL_MASTER!AF31</f>
        <v>804.7993449</v>
      </c>
      <c r="AG31" s="38">
        <f>US68BL_MASTER!AG31</f>
        <v>12</v>
      </c>
      <c r="AH31" s="201">
        <f>US68BL_MASTER!AH31</f>
        <v>0</v>
      </c>
      <c r="AI31" s="202"/>
      <c r="AJ31" s="197">
        <f>US68BL_MASTER!AJ31</f>
        <v>0.06</v>
      </c>
      <c r="AK31" s="198"/>
      <c r="AL31" s="197">
        <f>US68BL_MASTER!AL31</f>
        <v>0.72</v>
      </c>
      <c r="AM31" s="198"/>
      <c r="AN31" s="38">
        <f>US68BL_MASTER!AN31</f>
        <v>805.5193449000001</v>
      </c>
      <c r="AO31" s="148">
        <f>US68BL_MASTER!AO31</f>
        <v>0</v>
      </c>
    </row>
    <row r="32" spans="1:41" ht="12.75" customHeight="1">
      <c r="A32" s="147">
        <f>US68BL_MASTER!A32</f>
        <v>0</v>
      </c>
      <c r="B32" s="38">
        <f>US68BL_MASTER!B32</f>
        <v>802.7762594999999</v>
      </c>
      <c r="C32" s="197">
        <f>US68BL_MASTER!C32</f>
        <v>-0.72</v>
      </c>
      <c r="D32" s="198"/>
      <c r="E32" s="197">
        <f>US68BL_MASTER!E32</f>
        <v>-0.06</v>
      </c>
      <c r="F32" s="198"/>
      <c r="G32" s="201">
        <f>US68BL_MASTER!G32</f>
        <v>0</v>
      </c>
      <c r="H32" s="202"/>
      <c r="I32" s="38">
        <f>US68BL_MASTER!I32</f>
        <v>12</v>
      </c>
      <c r="J32" s="38">
        <f>US68BL_MASTER!J32</f>
        <v>803.4962595</v>
      </c>
      <c r="K32" s="197">
        <f>US68BL_MASTER!K32</f>
        <v>-0.72</v>
      </c>
      <c r="L32" s="198"/>
      <c r="M32" s="197">
        <f>US68BL_MASTER!M32</f>
        <v>-0.06</v>
      </c>
      <c r="N32" s="198"/>
      <c r="O32" s="201">
        <f>US68BL_MASTER!O32</f>
        <v>0</v>
      </c>
      <c r="P32" s="202"/>
      <c r="Q32" s="38">
        <f>US68BL_MASTER!Q32</f>
        <v>12</v>
      </c>
      <c r="R32" s="130">
        <f>US68BL_MASTER!R32</f>
        <v>804.2162595</v>
      </c>
      <c r="S32" s="38">
        <f>US68BL_MASTER!S33</f>
        <v>0</v>
      </c>
      <c r="T32" s="83">
        <f>US68BL_MASTER!T32</f>
        <v>173750</v>
      </c>
      <c r="U32" s="94"/>
      <c r="V32" s="83">
        <f>US68BL_MASTER!V32</f>
        <v>173775</v>
      </c>
      <c r="W32" s="130">
        <f>US68BL_MASTER!W32</f>
        <v>0</v>
      </c>
      <c r="X32" s="38">
        <f>US68BL_MASTER!X32</f>
        <v>804.0422699000001</v>
      </c>
      <c r="Y32" s="38">
        <f>US68BL_MASTER!Y32</f>
        <v>12</v>
      </c>
      <c r="Z32" s="201">
        <f>US68BL_MASTER!Z32</f>
        <v>0</v>
      </c>
      <c r="AA32" s="202"/>
      <c r="AB32" s="197">
        <f>US68BL_MASTER!AB32</f>
        <v>0.06</v>
      </c>
      <c r="AC32" s="198"/>
      <c r="AD32" s="197">
        <f>US68BL_MASTER!AD32</f>
        <v>0.72</v>
      </c>
      <c r="AE32" s="198"/>
      <c r="AF32" s="38">
        <f>US68BL_MASTER!AF32</f>
        <v>804.7622699000001</v>
      </c>
      <c r="AG32" s="38">
        <f>US68BL_MASTER!AG32</f>
        <v>12</v>
      </c>
      <c r="AH32" s="201">
        <f>US68BL_MASTER!AH32</f>
        <v>0</v>
      </c>
      <c r="AI32" s="202"/>
      <c r="AJ32" s="197">
        <f>US68BL_MASTER!AJ32</f>
        <v>0.06</v>
      </c>
      <c r="AK32" s="198"/>
      <c r="AL32" s="197">
        <f>US68BL_MASTER!AL32</f>
        <v>0.72</v>
      </c>
      <c r="AM32" s="198"/>
      <c r="AN32" s="38">
        <f>US68BL_MASTER!AN32</f>
        <v>805.4822699000001</v>
      </c>
      <c r="AO32" s="148">
        <f>US68BL_MASTER!AO32</f>
        <v>0</v>
      </c>
    </row>
    <row r="33" spans="1:41" ht="12.75" customHeight="1">
      <c r="A33" s="147">
        <f>US68BL_MASTER!A33</f>
        <v>0</v>
      </c>
      <c r="B33" s="38">
        <f>US68BL_MASTER!B33</f>
        <v>802.7124094999999</v>
      </c>
      <c r="C33" s="197">
        <f>US68BL_MASTER!C33</f>
        <v>-0.72</v>
      </c>
      <c r="D33" s="198"/>
      <c r="E33" s="197">
        <f>US68BL_MASTER!E33</f>
        <v>-0.06</v>
      </c>
      <c r="F33" s="198"/>
      <c r="G33" s="201">
        <f>US68BL_MASTER!G33</f>
        <v>0</v>
      </c>
      <c r="H33" s="202"/>
      <c r="I33" s="38">
        <f>US68BL_MASTER!I33</f>
        <v>12</v>
      </c>
      <c r="J33" s="38">
        <f>US68BL_MASTER!J33</f>
        <v>803.4324095</v>
      </c>
      <c r="K33" s="197">
        <f>US68BL_MASTER!K33</f>
        <v>-0.72</v>
      </c>
      <c r="L33" s="198"/>
      <c r="M33" s="197">
        <f>US68BL_MASTER!M33</f>
        <v>-0.06</v>
      </c>
      <c r="N33" s="198"/>
      <c r="O33" s="201">
        <f>US68BL_MASTER!O33</f>
        <v>0</v>
      </c>
      <c r="P33" s="202"/>
      <c r="Q33" s="38">
        <f>US68BL_MASTER!Q33</f>
        <v>12</v>
      </c>
      <c r="R33" s="130">
        <f>US68BL_MASTER!R33</f>
        <v>804.1524095</v>
      </c>
      <c r="S33" s="38">
        <f>US68BL_MASTER!S34</f>
        <v>0</v>
      </c>
      <c r="T33" s="83">
        <f>US68BL_MASTER!T33</f>
        <v>173775</v>
      </c>
      <c r="U33" s="94"/>
      <c r="V33" s="83">
        <f>US68BL_MASTER!V33</f>
        <v>173800</v>
      </c>
      <c r="W33" s="130">
        <f>US68BL_MASTER!W33</f>
        <v>0</v>
      </c>
      <c r="X33" s="38">
        <f>US68BL_MASTER!X33</f>
        <v>804.0051949</v>
      </c>
      <c r="Y33" s="38">
        <f>US68BL_MASTER!Y33</f>
        <v>12</v>
      </c>
      <c r="Z33" s="201">
        <f>US68BL_MASTER!Z33</f>
        <v>0</v>
      </c>
      <c r="AA33" s="202"/>
      <c r="AB33" s="197">
        <f>US68BL_MASTER!AB33</f>
        <v>0.06</v>
      </c>
      <c r="AC33" s="198"/>
      <c r="AD33" s="197">
        <f>US68BL_MASTER!AD33</f>
        <v>0.72</v>
      </c>
      <c r="AE33" s="198"/>
      <c r="AF33" s="38">
        <f>US68BL_MASTER!AF33</f>
        <v>804.7251949</v>
      </c>
      <c r="AG33" s="38">
        <f>US68BL_MASTER!AG33</f>
        <v>12</v>
      </c>
      <c r="AH33" s="201">
        <f>US68BL_MASTER!AH33</f>
        <v>0</v>
      </c>
      <c r="AI33" s="202"/>
      <c r="AJ33" s="197">
        <f>US68BL_MASTER!AJ33</f>
        <v>0.06</v>
      </c>
      <c r="AK33" s="198"/>
      <c r="AL33" s="197">
        <f>US68BL_MASTER!AL33</f>
        <v>0.72</v>
      </c>
      <c r="AM33" s="198"/>
      <c r="AN33" s="38">
        <f>US68BL_MASTER!AN33</f>
        <v>805.4451949</v>
      </c>
      <c r="AO33" s="148">
        <f>US68BL_MASTER!AO33</f>
        <v>0</v>
      </c>
    </row>
    <row r="34" spans="1:41" ht="12.75" customHeight="1">
      <c r="A34" s="147">
        <f>US68BL_MASTER!A34</f>
        <v>0</v>
      </c>
      <c r="B34" s="38">
        <f>US68BL_MASTER!B34</f>
        <v>802.6485594999999</v>
      </c>
      <c r="C34" s="197">
        <f>US68BL_MASTER!C34</f>
        <v>-0.72</v>
      </c>
      <c r="D34" s="198"/>
      <c r="E34" s="197">
        <f>US68BL_MASTER!E34</f>
        <v>-0.06</v>
      </c>
      <c r="F34" s="198"/>
      <c r="G34" s="201">
        <f>US68BL_MASTER!G34</f>
        <v>0</v>
      </c>
      <c r="H34" s="202"/>
      <c r="I34" s="38">
        <f>US68BL_MASTER!I34</f>
        <v>12</v>
      </c>
      <c r="J34" s="38">
        <f>US68BL_MASTER!J34</f>
        <v>803.3685595</v>
      </c>
      <c r="K34" s="197">
        <f>US68BL_MASTER!K34</f>
        <v>-0.72</v>
      </c>
      <c r="L34" s="198"/>
      <c r="M34" s="197">
        <f>US68BL_MASTER!M34</f>
        <v>-0.06</v>
      </c>
      <c r="N34" s="198"/>
      <c r="O34" s="201">
        <f>US68BL_MASTER!O34</f>
        <v>0</v>
      </c>
      <c r="P34" s="202"/>
      <c r="Q34" s="38">
        <f>US68BL_MASTER!Q34</f>
        <v>12</v>
      </c>
      <c r="R34" s="130">
        <f>US68BL_MASTER!R34</f>
        <v>804.0885595</v>
      </c>
      <c r="S34" s="38">
        <f>US68BL_MASTER!S35</f>
        <v>0</v>
      </c>
      <c r="T34" s="83">
        <f>US68BL_MASTER!T34</f>
        <v>173800</v>
      </c>
      <c r="U34" s="94"/>
      <c r="V34" s="83">
        <f>US68BL_MASTER!V34</f>
        <v>173825</v>
      </c>
      <c r="W34" s="130">
        <f>US68BL_MASTER!W34</f>
        <v>0</v>
      </c>
      <c r="X34" s="38">
        <f>US68BL_MASTER!X34</f>
        <v>803.9681199</v>
      </c>
      <c r="Y34" s="38">
        <f>US68BL_MASTER!Y34</f>
        <v>12</v>
      </c>
      <c r="Z34" s="201">
        <f>US68BL_MASTER!Z34</f>
        <v>0</v>
      </c>
      <c r="AA34" s="202"/>
      <c r="AB34" s="197">
        <f>US68BL_MASTER!AB34</f>
        <v>0.06</v>
      </c>
      <c r="AC34" s="198"/>
      <c r="AD34" s="197">
        <f>US68BL_MASTER!AD34</f>
        <v>0.72</v>
      </c>
      <c r="AE34" s="198"/>
      <c r="AF34" s="38">
        <f>US68BL_MASTER!AF34</f>
        <v>804.6881199000001</v>
      </c>
      <c r="AG34" s="38">
        <f>US68BL_MASTER!AG34</f>
        <v>12</v>
      </c>
      <c r="AH34" s="201">
        <f>US68BL_MASTER!AH34</f>
        <v>0</v>
      </c>
      <c r="AI34" s="202"/>
      <c r="AJ34" s="197">
        <f>US68BL_MASTER!AJ34</f>
        <v>0.06</v>
      </c>
      <c r="AK34" s="198"/>
      <c r="AL34" s="197">
        <f>US68BL_MASTER!AL34</f>
        <v>0.72</v>
      </c>
      <c r="AM34" s="198"/>
      <c r="AN34" s="38">
        <f>US68BL_MASTER!AN34</f>
        <v>805.4081199000001</v>
      </c>
      <c r="AO34" s="148">
        <f>US68BL_MASTER!AO34</f>
        <v>0</v>
      </c>
    </row>
    <row r="35" spans="1:41" ht="12.75" customHeight="1">
      <c r="A35" s="147">
        <f>US68BL_MASTER!A35</f>
        <v>0</v>
      </c>
      <c r="B35" s="38">
        <f>US68BL_MASTER!B35</f>
        <v>802.5847094999999</v>
      </c>
      <c r="C35" s="197">
        <f>US68BL_MASTER!C35</f>
        <v>-0.72</v>
      </c>
      <c r="D35" s="198"/>
      <c r="E35" s="197">
        <f>US68BL_MASTER!E35</f>
        <v>-0.06</v>
      </c>
      <c r="F35" s="198"/>
      <c r="G35" s="201">
        <f>US68BL_MASTER!G35</f>
        <v>0</v>
      </c>
      <c r="H35" s="202"/>
      <c r="I35" s="38">
        <f>US68BL_MASTER!I35</f>
        <v>12</v>
      </c>
      <c r="J35" s="38">
        <f>US68BL_MASTER!J35</f>
        <v>803.3047095</v>
      </c>
      <c r="K35" s="197">
        <f>US68BL_MASTER!K35</f>
        <v>-0.72</v>
      </c>
      <c r="L35" s="198"/>
      <c r="M35" s="197">
        <f>US68BL_MASTER!M35</f>
        <v>-0.06</v>
      </c>
      <c r="N35" s="198"/>
      <c r="O35" s="201">
        <f>US68BL_MASTER!O35</f>
        <v>0</v>
      </c>
      <c r="P35" s="202"/>
      <c r="Q35" s="38">
        <f>US68BL_MASTER!Q35</f>
        <v>12</v>
      </c>
      <c r="R35" s="130">
        <f>US68BL_MASTER!R35</f>
        <v>804.0247095</v>
      </c>
      <c r="S35" s="38">
        <f>US68BL_MASTER!S36</f>
        <v>0</v>
      </c>
      <c r="T35" s="83">
        <f>US68BL_MASTER!T35</f>
        <v>173825</v>
      </c>
      <c r="U35" s="94"/>
      <c r="V35" s="83">
        <f>US68BL_MASTER!V35</f>
        <v>173850</v>
      </c>
      <c r="W35" s="130">
        <f>US68BL_MASTER!W35</f>
        <v>0</v>
      </c>
      <c r="X35" s="38">
        <f>US68BL_MASTER!X35</f>
        <v>803.9310449000001</v>
      </c>
      <c r="Y35" s="38">
        <f>US68BL_MASTER!Y35</f>
        <v>12</v>
      </c>
      <c r="Z35" s="201">
        <f>US68BL_MASTER!Z35</f>
        <v>0</v>
      </c>
      <c r="AA35" s="202"/>
      <c r="AB35" s="197">
        <f>US68BL_MASTER!AB35</f>
        <v>0.06</v>
      </c>
      <c r="AC35" s="198"/>
      <c r="AD35" s="197">
        <f>US68BL_MASTER!AD35</f>
        <v>0.72</v>
      </c>
      <c r="AE35" s="198"/>
      <c r="AF35" s="38">
        <f>US68BL_MASTER!AF35</f>
        <v>804.6510449000001</v>
      </c>
      <c r="AG35" s="38">
        <f>US68BL_MASTER!AG35</f>
        <v>12</v>
      </c>
      <c r="AH35" s="201">
        <f>US68BL_MASTER!AH35</f>
        <v>0</v>
      </c>
      <c r="AI35" s="202"/>
      <c r="AJ35" s="197">
        <f>US68BL_MASTER!AJ35</f>
        <v>0.06</v>
      </c>
      <c r="AK35" s="198"/>
      <c r="AL35" s="197">
        <f>US68BL_MASTER!AL35</f>
        <v>0.72</v>
      </c>
      <c r="AM35" s="198"/>
      <c r="AN35" s="38">
        <f>US68BL_MASTER!AN35</f>
        <v>805.3710449000001</v>
      </c>
      <c r="AO35" s="148">
        <f>US68BL_MASTER!AO35</f>
        <v>0</v>
      </c>
    </row>
    <row r="36" spans="1:41" ht="12.75" customHeight="1">
      <c r="A36" s="147">
        <f>US68BL_MASTER!A36</f>
        <v>0</v>
      </c>
      <c r="B36" s="38">
        <f>US68BL_MASTER!B36</f>
        <v>802.5208594999999</v>
      </c>
      <c r="C36" s="197">
        <f>US68BL_MASTER!C36</f>
        <v>-0.72</v>
      </c>
      <c r="D36" s="198"/>
      <c r="E36" s="197">
        <f>US68BL_MASTER!E36</f>
        <v>-0.06</v>
      </c>
      <c r="F36" s="198"/>
      <c r="G36" s="201">
        <f>US68BL_MASTER!G36</f>
        <v>0</v>
      </c>
      <c r="H36" s="202"/>
      <c r="I36" s="38">
        <f>US68BL_MASTER!I36</f>
        <v>12</v>
      </c>
      <c r="J36" s="38">
        <f>US68BL_MASTER!J36</f>
        <v>803.2408594999999</v>
      </c>
      <c r="K36" s="197">
        <f>US68BL_MASTER!K36</f>
        <v>-0.72</v>
      </c>
      <c r="L36" s="198"/>
      <c r="M36" s="197">
        <f>US68BL_MASTER!M36</f>
        <v>-0.06</v>
      </c>
      <c r="N36" s="198"/>
      <c r="O36" s="201">
        <f>US68BL_MASTER!O36</f>
        <v>0</v>
      </c>
      <c r="P36" s="202"/>
      <c r="Q36" s="38">
        <f>US68BL_MASTER!Q36</f>
        <v>12</v>
      </c>
      <c r="R36" s="130">
        <f>US68BL_MASTER!R36</f>
        <v>803.9608595</v>
      </c>
      <c r="S36" s="38">
        <f>US68BL_MASTER!S37</f>
        <v>0</v>
      </c>
      <c r="T36" s="83">
        <f>US68BL_MASTER!T36</f>
        <v>173850</v>
      </c>
      <c r="U36" s="94"/>
      <c r="V36" s="83">
        <f>US68BL_MASTER!V36</f>
        <v>173875</v>
      </c>
      <c r="W36" s="130">
        <f>US68BL_MASTER!W36</f>
        <v>0</v>
      </c>
      <c r="X36" s="38">
        <f>US68BL_MASTER!X36</f>
        <v>803.8939699</v>
      </c>
      <c r="Y36" s="38">
        <f>US68BL_MASTER!Y36</f>
        <v>12</v>
      </c>
      <c r="Z36" s="201">
        <f>US68BL_MASTER!Z36</f>
        <v>0</v>
      </c>
      <c r="AA36" s="202"/>
      <c r="AB36" s="197">
        <f>US68BL_MASTER!AB36</f>
        <v>0.06</v>
      </c>
      <c r="AC36" s="198"/>
      <c r="AD36" s="197">
        <f>US68BL_MASTER!AD36</f>
        <v>0.72</v>
      </c>
      <c r="AE36" s="198"/>
      <c r="AF36" s="38">
        <f>US68BL_MASTER!AF36</f>
        <v>804.6139699</v>
      </c>
      <c r="AG36" s="38">
        <f>US68BL_MASTER!AG36</f>
        <v>12</v>
      </c>
      <c r="AH36" s="201">
        <f>US68BL_MASTER!AH36</f>
        <v>0</v>
      </c>
      <c r="AI36" s="202"/>
      <c r="AJ36" s="197">
        <f>US68BL_MASTER!AJ36</f>
        <v>0.06</v>
      </c>
      <c r="AK36" s="198"/>
      <c r="AL36" s="197">
        <f>US68BL_MASTER!AL36</f>
        <v>0.72</v>
      </c>
      <c r="AM36" s="198"/>
      <c r="AN36" s="38">
        <f>US68BL_MASTER!AN36</f>
        <v>805.3339699</v>
      </c>
      <c r="AO36" s="148">
        <f>US68BL_MASTER!AO36</f>
        <v>0</v>
      </c>
    </row>
    <row r="37" spans="1:41" ht="12.75" customHeight="1">
      <c r="A37" s="147">
        <f>US68BL_MASTER!A37</f>
        <v>0</v>
      </c>
      <c r="B37" s="38">
        <f>US68BL_MASTER!B37</f>
        <v>802.4570094999999</v>
      </c>
      <c r="C37" s="197">
        <f>US68BL_MASTER!C37</f>
        <v>-0.72</v>
      </c>
      <c r="D37" s="198"/>
      <c r="E37" s="197">
        <f>US68BL_MASTER!E37</f>
        <v>-0.06</v>
      </c>
      <c r="F37" s="198"/>
      <c r="G37" s="201">
        <f>US68BL_MASTER!G37</f>
        <v>0</v>
      </c>
      <c r="H37" s="202"/>
      <c r="I37" s="38">
        <f>US68BL_MASTER!I37</f>
        <v>12</v>
      </c>
      <c r="J37" s="38">
        <f>US68BL_MASTER!J37</f>
        <v>803.1770094999999</v>
      </c>
      <c r="K37" s="197">
        <f>US68BL_MASTER!K37</f>
        <v>-0.72</v>
      </c>
      <c r="L37" s="198"/>
      <c r="M37" s="197">
        <f>US68BL_MASTER!M37</f>
        <v>-0.06</v>
      </c>
      <c r="N37" s="198"/>
      <c r="O37" s="201">
        <f>US68BL_MASTER!O37</f>
        <v>0</v>
      </c>
      <c r="P37" s="202"/>
      <c r="Q37" s="38">
        <f>US68BL_MASTER!Q37</f>
        <v>12</v>
      </c>
      <c r="R37" s="130">
        <f>US68BL_MASTER!R37</f>
        <v>803.8970095</v>
      </c>
      <c r="S37" s="38">
        <f>US68BL_MASTER!S38</f>
        <v>0</v>
      </c>
      <c r="T37" s="83">
        <f>US68BL_MASTER!T37</f>
        <v>173875</v>
      </c>
      <c r="U37" s="94"/>
      <c r="V37" s="83">
        <f>US68BL_MASTER!V37</f>
        <v>173900</v>
      </c>
      <c r="W37" s="130">
        <f>US68BL_MASTER!W37</f>
        <v>0</v>
      </c>
      <c r="X37" s="38">
        <f>US68BL_MASTER!X37</f>
        <v>803.8568</v>
      </c>
      <c r="Y37" s="38">
        <f>US68BL_MASTER!Y37</f>
        <v>12</v>
      </c>
      <c r="Z37" s="201">
        <f>US68BL_MASTER!Z37</f>
        <v>0</v>
      </c>
      <c r="AA37" s="202"/>
      <c r="AB37" s="197">
        <f>US68BL_MASTER!AB37</f>
        <v>0.06</v>
      </c>
      <c r="AC37" s="198"/>
      <c r="AD37" s="197">
        <f>US68BL_MASTER!AD37</f>
        <v>0.72</v>
      </c>
      <c r="AE37" s="198"/>
      <c r="AF37" s="38">
        <f>US68BL_MASTER!AF37</f>
        <v>804.5768</v>
      </c>
      <c r="AG37" s="38">
        <f>US68BL_MASTER!AG37</f>
        <v>12</v>
      </c>
      <c r="AH37" s="201">
        <f>US68BL_MASTER!AH37</f>
        <v>0</v>
      </c>
      <c r="AI37" s="202"/>
      <c r="AJ37" s="197">
        <f>US68BL_MASTER!AJ37</f>
        <v>0.06</v>
      </c>
      <c r="AK37" s="198"/>
      <c r="AL37" s="197">
        <f>US68BL_MASTER!AL37</f>
        <v>0.72</v>
      </c>
      <c r="AM37" s="198"/>
      <c r="AN37" s="38">
        <f>US68BL_MASTER!AN37</f>
        <v>805.2968000000001</v>
      </c>
      <c r="AO37" s="148">
        <f>US68BL_MASTER!AO37</f>
        <v>0</v>
      </c>
    </row>
    <row r="38" spans="1:41" ht="12.75" customHeight="1">
      <c r="A38" s="147">
        <f>US68BL_MASTER!A38</f>
        <v>0</v>
      </c>
      <c r="B38" s="38">
        <f>US68BL_MASTER!B38</f>
        <v>802.3930999999999</v>
      </c>
      <c r="C38" s="197">
        <f>US68BL_MASTER!C38</f>
        <v>-0.72</v>
      </c>
      <c r="D38" s="198"/>
      <c r="E38" s="197">
        <f>US68BL_MASTER!E38</f>
        <v>-0.06</v>
      </c>
      <c r="F38" s="198"/>
      <c r="G38" s="201">
        <f>US68BL_MASTER!G38</f>
        <v>0</v>
      </c>
      <c r="H38" s="202"/>
      <c r="I38" s="38">
        <f>US68BL_MASTER!I38</f>
        <v>12</v>
      </c>
      <c r="J38" s="38">
        <f>US68BL_MASTER!J38</f>
        <v>803.1130999999999</v>
      </c>
      <c r="K38" s="197">
        <f>US68BL_MASTER!K38</f>
        <v>-0.72</v>
      </c>
      <c r="L38" s="198"/>
      <c r="M38" s="197">
        <f>US68BL_MASTER!M38</f>
        <v>-0.06</v>
      </c>
      <c r="N38" s="198"/>
      <c r="O38" s="201">
        <f>US68BL_MASTER!O38</f>
        <v>0</v>
      </c>
      <c r="P38" s="202"/>
      <c r="Q38" s="38">
        <f>US68BL_MASTER!Q38</f>
        <v>12</v>
      </c>
      <c r="R38" s="130">
        <f>US68BL_MASTER!R38</f>
        <v>803.8331</v>
      </c>
      <c r="S38" s="38">
        <f>US68BL_MASTER!S39</f>
        <v>0</v>
      </c>
      <c r="T38" s="83">
        <f>US68BL_MASTER!T38</f>
        <v>173900</v>
      </c>
      <c r="U38" s="94"/>
      <c r="V38" s="83">
        <f>US68BL_MASTER!V38</f>
        <v>173925</v>
      </c>
      <c r="W38" s="130">
        <f>US68BL_MASTER!W38</f>
        <v>0</v>
      </c>
      <c r="X38" s="38">
        <f>US68BL_MASTER!X38</f>
        <v>803.8116864583334</v>
      </c>
      <c r="Y38" s="38">
        <f>US68BL_MASTER!Y38</f>
        <v>12</v>
      </c>
      <c r="Z38" s="201">
        <f>US68BL_MASTER!Z38</f>
        <v>0</v>
      </c>
      <c r="AA38" s="202"/>
      <c r="AB38" s="197">
        <f>US68BL_MASTER!AB38</f>
        <v>0.06</v>
      </c>
      <c r="AC38" s="198"/>
      <c r="AD38" s="197">
        <f>US68BL_MASTER!AD38</f>
        <v>0.72</v>
      </c>
      <c r="AE38" s="198"/>
      <c r="AF38" s="38">
        <f>US68BL_MASTER!AF38</f>
        <v>804.5316864583334</v>
      </c>
      <c r="AG38" s="38">
        <f>US68BL_MASTER!AG38</f>
        <v>12</v>
      </c>
      <c r="AH38" s="201">
        <f>US68BL_MASTER!AH38</f>
        <v>0</v>
      </c>
      <c r="AI38" s="202"/>
      <c r="AJ38" s="197">
        <f>US68BL_MASTER!AJ38</f>
        <v>0.06</v>
      </c>
      <c r="AK38" s="198"/>
      <c r="AL38" s="197">
        <f>US68BL_MASTER!AL38</f>
        <v>0.72</v>
      </c>
      <c r="AM38" s="198"/>
      <c r="AN38" s="38">
        <f>US68BL_MASTER!AN38</f>
        <v>805.2516864583334</v>
      </c>
      <c r="AO38" s="148">
        <f>US68BL_MASTER!AO38</f>
        <v>0</v>
      </c>
    </row>
    <row r="39" spans="1:41" ht="12.75" customHeight="1">
      <c r="A39" s="147">
        <f>US68BL_MASTER!A39</f>
        <v>0</v>
      </c>
      <c r="B39" s="38">
        <f>US68BL_MASTER!B39</f>
        <v>802.3223270833332</v>
      </c>
      <c r="C39" s="197">
        <f>US68BL_MASTER!C39</f>
        <v>-0.72</v>
      </c>
      <c r="D39" s="198"/>
      <c r="E39" s="197">
        <f>US68BL_MASTER!E39</f>
        <v>-0.06</v>
      </c>
      <c r="F39" s="198"/>
      <c r="G39" s="201">
        <f>US68BL_MASTER!G39</f>
        <v>0</v>
      </c>
      <c r="H39" s="202"/>
      <c r="I39" s="38">
        <f>US68BL_MASTER!I39</f>
        <v>12</v>
      </c>
      <c r="J39" s="38">
        <f>US68BL_MASTER!J39</f>
        <v>803.0423270833332</v>
      </c>
      <c r="K39" s="197">
        <f>US68BL_MASTER!K39</f>
        <v>-0.72</v>
      </c>
      <c r="L39" s="198"/>
      <c r="M39" s="197">
        <f>US68BL_MASTER!M39</f>
        <v>-0.06</v>
      </c>
      <c r="N39" s="198"/>
      <c r="O39" s="201">
        <f>US68BL_MASTER!O39</f>
        <v>0</v>
      </c>
      <c r="P39" s="202"/>
      <c r="Q39" s="38">
        <f>US68BL_MASTER!Q39</f>
        <v>12</v>
      </c>
      <c r="R39" s="130">
        <f>US68BL_MASTER!R39</f>
        <v>803.7623270833333</v>
      </c>
      <c r="S39" s="38">
        <f>US68BL_MASTER!S40</f>
        <v>0</v>
      </c>
      <c r="T39" s="83">
        <f>US68BL_MASTER!T39</f>
        <v>173925</v>
      </c>
      <c r="U39" s="94"/>
      <c r="V39" s="83">
        <f>US68BL_MASTER!V39</f>
        <v>173950</v>
      </c>
      <c r="W39" s="130">
        <f>US68BL_MASTER!W39</f>
        <v>0</v>
      </c>
      <c r="X39" s="38">
        <f>US68BL_MASTER!X39</f>
        <v>803.7504958333333</v>
      </c>
      <c r="Y39" s="38">
        <f>US68BL_MASTER!Y39</f>
        <v>12</v>
      </c>
      <c r="Z39" s="201">
        <f>US68BL_MASTER!Z39</f>
        <v>0</v>
      </c>
      <c r="AA39" s="202"/>
      <c r="AB39" s="197">
        <f>US68BL_MASTER!AB39</f>
        <v>0.06</v>
      </c>
      <c r="AC39" s="198"/>
      <c r="AD39" s="197">
        <f>US68BL_MASTER!AD39</f>
        <v>0.72</v>
      </c>
      <c r="AE39" s="198"/>
      <c r="AF39" s="38">
        <f>US68BL_MASTER!AF39</f>
        <v>804.4704958333333</v>
      </c>
      <c r="AG39" s="38">
        <f>US68BL_MASTER!AG39</f>
        <v>12</v>
      </c>
      <c r="AH39" s="201">
        <f>US68BL_MASTER!AH39</f>
        <v>0</v>
      </c>
      <c r="AI39" s="202"/>
      <c r="AJ39" s="197">
        <f>US68BL_MASTER!AJ39</f>
        <v>0.06</v>
      </c>
      <c r="AK39" s="198"/>
      <c r="AL39" s="197">
        <f>US68BL_MASTER!AL39</f>
        <v>0.72</v>
      </c>
      <c r="AM39" s="198"/>
      <c r="AN39" s="38">
        <f>US68BL_MASTER!AN39</f>
        <v>805.1904958333333</v>
      </c>
      <c r="AO39" s="148">
        <f>US68BL_MASTER!AO39</f>
        <v>0</v>
      </c>
    </row>
    <row r="40" spans="1:41" ht="12.75" customHeight="1">
      <c r="A40" s="147">
        <f>US68BL_MASTER!A40</f>
        <v>0</v>
      </c>
      <c r="B40" s="38">
        <f>US68BL_MASTER!B40</f>
        <v>802.2377083333332</v>
      </c>
      <c r="C40" s="197">
        <f>US68BL_MASTER!C40</f>
        <v>-0.72</v>
      </c>
      <c r="D40" s="198"/>
      <c r="E40" s="197">
        <f>US68BL_MASTER!E40</f>
        <v>-0.06</v>
      </c>
      <c r="F40" s="198"/>
      <c r="G40" s="201">
        <f>US68BL_MASTER!G40</f>
        <v>0</v>
      </c>
      <c r="H40" s="202"/>
      <c r="I40" s="38">
        <f>US68BL_MASTER!I40</f>
        <v>12</v>
      </c>
      <c r="J40" s="38">
        <f>US68BL_MASTER!J40</f>
        <v>802.9577083333332</v>
      </c>
      <c r="K40" s="197">
        <f>US68BL_MASTER!K40</f>
        <v>-0.72</v>
      </c>
      <c r="L40" s="198"/>
      <c r="M40" s="197">
        <f>US68BL_MASTER!M40</f>
        <v>-0.06</v>
      </c>
      <c r="N40" s="198"/>
      <c r="O40" s="201">
        <f>US68BL_MASTER!O40</f>
        <v>0</v>
      </c>
      <c r="P40" s="202"/>
      <c r="Q40" s="38">
        <f>US68BL_MASTER!Q40</f>
        <v>12</v>
      </c>
      <c r="R40" s="130">
        <f>US68BL_MASTER!R40</f>
        <v>803.6777083333333</v>
      </c>
      <c r="S40" s="38">
        <f>US68BL_MASTER!S41</f>
        <v>0</v>
      </c>
      <c r="T40" s="83">
        <f>US68BL_MASTER!T40</f>
        <v>173950</v>
      </c>
      <c r="U40" s="94"/>
      <c r="V40" s="83">
        <f>US68BL_MASTER!V40</f>
        <v>173975</v>
      </c>
      <c r="W40" s="130">
        <f>US68BL_MASTER!W40</f>
        <v>0</v>
      </c>
      <c r="X40" s="38">
        <f>US68BL_MASTER!X40</f>
        <v>803.673228125</v>
      </c>
      <c r="Y40" s="38">
        <f>US68BL_MASTER!Y40</f>
        <v>12</v>
      </c>
      <c r="Z40" s="201">
        <f>US68BL_MASTER!Z40</f>
        <v>0</v>
      </c>
      <c r="AA40" s="202"/>
      <c r="AB40" s="197">
        <f>US68BL_MASTER!AB40</f>
        <v>0.06</v>
      </c>
      <c r="AC40" s="198"/>
      <c r="AD40" s="197">
        <f>US68BL_MASTER!AD40</f>
        <v>0.72</v>
      </c>
      <c r="AE40" s="198"/>
      <c r="AF40" s="38">
        <f>US68BL_MASTER!AF40</f>
        <v>804.3932281250001</v>
      </c>
      <c r="AG40" s="38">
        <f>US68BL_MASTER!AG40</f>
        <v>12</v>
      </c>
      <c r="AH40" s="201">
        <f>US68BL_MASTER!AH40</f>
        <v>0</v>
      </c>
      <c r="AI40" s="202"/>
      <c r="AJ40" s="197">
        <f>US68BL_MASTER!AJ40</f>
        <v>0.06</v>
      </c>
      <c r="AK40" s="198"/>
      <c r="AL40" s="197">
        <f>US68BL_MASTER!AL40</f>
        <v>0.72</v>
      </c>
      <c r="AM40" s="198"/>
      <c r="AN40" s="38">
        <f>US68BL_MASTER!AN40</f>
        <v>805.1132281250001</v>
      </c>
      <c r="AO40" s="148">
        <f>US68BL_MASTER!AO40</f>
        <v>0</v>
      </c>
    </row>
    <row r="41" spans="1:41" ht="12.75" customHeight="1">
      <c r="A41" s="147">
        <f>US68BL_MASTER!A41</f>
        <v>0</v>
      </c>
      <c r="B41" s="38">
        <f>US68BL_MASTER!B41</f>
        <v>802.1392437499999</v>
      </c>
      <c r="C41" s="197">
        <f>US68BL_MASTER!C41</f>
        <v>-0.72</v>
      </c>
      <c r="D41" s="198"/>
      <c r="E41" s="197">
        <f>US68BL_MASTER!E41</f>
        <v>-0.06</v>
      </c>
      <c r="F41" s="198"/>
      <c r="G41" s="201">
        <f>US68BL_MASTER!G41</f>
        <v>0</v>
      </c>
      <c r="H41" s="202"/>
      <c r="I41" s="38">
        <f>US68BL_MASTER!I41</f>
        <v>12</v>
      </c>
      <c r="J41" s="38">
        <f>US68BL_MASTER!J41</f>
        <v>802.8592437499999</v>
      </c>
      <c r="K41" s="197">
        <f>US68BL_MASTER!K41</f>
        <v>-0.72</v>
      </c>
      <c r="L41" s="198"/>
      <c r="M41" s="197">
        <f>US68BL_MASTER!M41</f>
        <v>-0.06</v>
      </c>
      <c r="N41" s="198"/>
      <c r="O41" s="201">
        <f>US68BL_MASTER!O41</f>
        <v>0</v>
      </c>
      <c r="P41" s="202"/>
      <c r="Q41" s="38">
        <f>US68BL_MASTER!Q41</f>
        <v>12</v>
      </c>
      <c r="R41" s="130">
        <f>US68BL_MASTER!R41</f>
        <v>803.5792437499999</v>
      </c>
      <c r="S41" s="38">
        <f>US68BL_MASTER!S42</f>
        <v>0</v>
      </c>
      <c r="T41" s="83">
        <f>US68BL_MASTER!T41</f>
        <v>173975</v>
      </c>
      <c r="U41" s="94"/>
      <c r="V41" s="83">
        <f>US68BL_MASTER!V41</f>
        <v>174000</v>
      </c>
      <c r="W41" s="130">
        <f>US68BL_MASTER!W41</f>
        <v>0</v>
      </c>
      <c r="X41" s="38">
        <f>US68BL_MASTER!X41</f>
        <v>803.5798833333334</v>
      </c>
      <c r="Y41" s="38">
        <f>US68BL_MASTER!Y41</f>
        <v>12</v>
      </c>
      <c r="Z41" s="201">
        <f>US68BL_MASTER!Z41</f>
        <v>0</v>
      </c>
      <c r="AA41" s="202"/>
      <c r="AB41" s="197">
        <f>US68BL_MASTER!AB41</f>
        <v>0.06</v>
      </c>
      <c r="AC41" s="198"/>
      <c r="AD41" s="197">
        <f>US68BL_MASTER!AD41</f>
        <v>0.72</v>
      </c>
      <c r="AE41" s="198"/>
      <c r="AF41" s="38">
        <f>US68BL_MASTER!AF41</f>
        <v>804.2998833333335</v>
      </c>
      <c r="AG41" s="38">
        <f>US68BL_MASTER!AG41</f>
        <v>12</v>
      </c>
      <c r="AH41" s="201">
        <f>US68BL_MASTER!AH41</f>
        <v>0</v>
      </c>
      <c r="AI41" s="202"/>
      <c r="AJ41" s="197">
        <f>US68BL_MASTER!AJ41</f>
        <v>0.06</v>
      </c>
      <c r="AK41" s="198"/>
      <c r="AL41" s="197">
        <f>US68BL_MASTER!AL41</f>
        <v>0.72</v>
      </c>
      <c r="AM41" s="198"/>
      <c r="AN41" s="38">
        <f>US68BL_MASTER!AN41</f>
        <v>805.0198833333335</v>
      </c>
      <c r="AO41" s="148">
        <f>US68BL_MASTER!AO41</f>
        <v>0</v>
      </c>
    </row>
    <row r="42" spans="1:41" ht="12.75" customHeight="1">
      <c r="A42" s="147">
        <f>US68BL_MASTER!A42</f>
        <v>0</v>
      </c>
      <c r="B42" s="38">
        <f>US68BL_MASTER!B42</f>
        <v>802.0269333333332</v>
      </c>
      <c r="C42" s="197">
        <f>US68BL_MASTER!C42</f>
        <v>-0.72</v>
      </c>
      <c r="D42" s="198"/>
      <c r="E42" s="197">
        <f>US68BL_MASTER!E42</f>
        <v>-0.06</v>
      </c>
      <c r="F42" s="198"/>
      <c r="G42" s="201">
        <f>US68BL_MASTER!G42</f>
        <v>0</v>
      </c>
      <c r="H42" s="202"/>
      <c r="I42" s="38">
        <f>US68BL_MASTER!I42</f>
        <v>12</v>
      </c>
      <c r="J42" s="38">
        <f>US68BL_MASTER!J42</f>
        <v>802.7469333333332</v>
      </c>
      <c r="K42" s="197">
        <f>US68BL_MASTER!K42</f>
        <v>-0.72</v>
      </c>
      <c r="L42" s="198"/>
      <c r="M42" s="197">
        <f>US68BL_MASTER!M42</f>
        <v>-0.06</v>
      </c>
      <c r="N42" s="198"/>
      <c r="O42" s="201">
        <f>US68BL_MASTER!O42</f>
        <v>0</v>
      </c>
      <c r="P42" s="202"/>
      <c r="Q42" s="38">
        <f>US68BL_MASTER!Q42</f>
        <v>12</v>
      </c>
      <c r="R42" s="130">
        <f>US68BL_MASTER!R42</f>
        <v>803.4669333333333</v>
      </c>
      <c r="S42" s="38">
        <f>US68BL_MASTER!S43</f>
        <v>0</v>
      </c>
      <c r="T42" s="83">
        <f>US68BL_MASTER!T42</f>
        <v>174000</v>
      </c>
      <c r="U42" s="94"/>
      <c r="V42" s="83">
        <f>US68BL_MASTER!V42</f>
        <v>174025</v>
      </c>
      <c r="W42" s="130">
        <f>US68BL_MASTER!W42</f>
        <v>0</v>
      </c>
      <c r="X42" s="38">
        <f>US68BL_MASTER!X42</f>
        <v>803.4704614583334</v>
      </c>
      <c r="Y42" s="38">
        <f>US68BL_MASTER!Y42</f>
        <v>12</v>
      </c>
      <c r="Z42" s="201">
        <f>US68BL_MASTER!Z42</f>
        <v>0</v>
      </c>
      <c r="AA42" s="202"/>
      <c r="AB42" s="197">
        <f>US68BL_MASTER!AB42</f>
        <v>0.06</v>
      </c>
      <c r="AC42" s="198"/>
      <c r="AD42" s="197">
        <f>US68BL_MASTER!AD42</f>
        <v>0.72</v>
      </c>
      <c r="AE42" s="198"/>
      <c r="AF42" s="38">
        <f>US68BL_MASTER!AF42</f>
        <v>804.1904614583334</v>
      </c>
      <c r="AG42" s="38">
        <f>US68BL_MASTER!AG42</f>
        <v>12</v>
      </c>
      <c r="AH42" s="201">
        <f>US68BL_MASTER!AH42</f>
        <v>0</v>
      </c>
      <c r="AI42" s="202"/>
      <c r="AJ42" s="197">
        <f>US68BL_MASTER!AJ42</f>
        <v>0.06</v>
      </c>
      <c r="AK42" s="198"/>
      <c r="AL42" s="197">
        <f>US68BL_MASTER!AL42</f>
        <v>0.72</v>
      </c>
      <c r="AM42" s="198"/>
      <c r="AN42" s="38">
        <f>US68BL_MASTER!AN42</f>
        <v>804.9104614583334</v>
      </c>
      <c r="AO42" s="148">
        <f>US68BL_MASTER!AO42</f>
        <v>0</v>
      </c>
    </row>
    <row r="43" spans="1:41" ht="12.75" customHeight="1">
      <c r="A43" s="147">
        <f>US68BL_MASTER!A43</f>
        <v>0</v>
      </c>
      <c r="B43" s="38">
        <f>US68BL_MASTER!B43</f>
        <v>801.7607749999999</v>
      </c>
      <c r="C43" s="197">
        <f>US68BL_MASTER!C43</f>
        <v>-0.72</v>
      </c>
      <c r="D43" s="198"/>
      <c r="E43" s="197">
        <f>US68BL_MASTER!E43</f>
        <v>-0.06</v>
      </c>
      <c r="F43" s="198"/>
      <c r="G43" s="201">
        <f>US68BL_MASTER!G43</f>
        <v>0</v>
      </c>
      <c r="H43" s="202"/>
      <c r="I43" s="38">
        <f>US68BL_MASTER!I43</f>
        <v>12</v>
      </c>
      <c r="J43" s="38">
        <f>US68BL_MASTER!J43</f>
        <v>802.4807749999999</v>
      </c>
      <c r="K43" s="197">
        <f>US68BL_MASTER!K43</f>
        <v>-0.72</v>
      </c>
      <c r="L43" s="198"/>
      <c r="M43" s="197">
        <f>US68BL_MASTER!M43</f>
        <v>-0.06</v>
      </c>
      <c r="N43" s="198"/>
      <c r="O43" s="201">
        <f>US68BL_MASTER!O43</f>
        <v>0</v>
      </c>
      <c r="P43" s="202"/>
      <c r="Q43" s="38">
        <f>US68BL_MASTER!Q43</f>
        <v>12</v>
      </c>
      <c r="R43" s="130">
        <f>US68BL_MASTER!R43</f>
        <v>803.2007749999999</v>
      </c>
      <c r="S43" s="38">
        <f>US68BL_MASTER!S44</f>
        <v>0</v>
      </c>
      <c r="T43" s="83">
        <f>US68BL_MASTER!T43</f>
        <v>174050</v>
      </c>
      <c r="U43" s="94"/>
      <c r="V43" s="83">
        <f>US68BL_MASTER!V43</f>
        <v>174050</v>
      </c>
      <c r="W43" s="130">
        <f>US68BL_MASTER!W43</f>
        <v>0</v>
      </c>
      <c r="X43" s="38">
        <f>US68BL_MASTER!X43</f>
        <v>803.3449625000001</v>
      </c>
      <c r="Y43" s="38">
        <f>US68BL_MASTER!Y43</f>
        <v>12</v>
      </c>
      <c r="Z43" s="201">
        <f>US68BL_MASTER!Z43</f>
        <v>0</v>
      </c>
      <c r="AA43" s="202"/>
      <c r="AB43" s="197">
        <f>US68BL_MASTER!AB43</f>
        <v>0.06</v>
      </c>
      <c r="AC43" s="198"/>
      <c r="AD43" s="197">
        <f>US68BL_MASTER!AD43</f>
        <v>0.72</v>
      </c>
      <c r="AE43" s="198"/>
      <c r="AF43" s="38">
        <f>US68BL_MASTER!AF43</f>
        <v>804.0649625000001</v>
      </c>
      <c r="AG43" s="38">
        <f>US68BL_MASTER!AG43</f>
        <v>12</v>
      </c>
      <c r="AH43" s="201">
        <f>US68BL_MASTER!AH43</f>
        <v>0</v>
      </c>
      <c r="AI43" s="202"/>
      <c r="AJ43" s="197">
        <f>US68BL_MASTER!AJ43</f>
        <v>0.06</v>
      </c>
      <c r="AK43" s="198"/>
      <c r="AL43" s="197">
        <f>US68BL_MASTER!AL43</f>
        <v>0.72</v>
      </c>
      <c r="AM43" s="198"/>
      <c r="AN43" s="38">
        <f>US68BL_MASTER!AN43</f>
        <v>804.7849625000001</v>
      </c>
      <c r="AO43" s="148">
        <f>US68BL_MASTER!AO43</f>
        <v>0</v>
      </c>
    </row>
    <row r="44" spans="1:41" ht="12.75" customHeight="1">
      <c r="A44" s="147">
        <f>US68BL_MASTER!A44</f>
        <v>0</v>
      </c>
      <c r="B44" s="38">
        <f>US68BL_MASTER!B44</f>
        <v>801.6069270833332</v>
      </c>
      <c r="C44" s="197">
        <f>US68BL_MASTER!C44</f>
        <v>-0.72</v>
      </c>
      <c r="D44" s="198"/>
      <c r="E44" s="197">
        <f>US68BL_MASTER!E44</f>
        <v>-0.06</v>
      </c>
      <c r="F44" s="198"/>
      <c r="G44" s="201">
        <f>US68BL_MASTER!G44</f>
        <v>0</v>
      </c>
      <c r="H44" s="202"/>
      <c r="I44" s="38">
        <f>US68BL_MASTER!I44</f>
        <v>12</v>
      </c>
      <c r="J44" s="38">
        <f>US68BL_MASTER!J44</f>
        <v>802.3269270833332</v>
      </c>
      <c r="K44" s="197">
        <f>US68BL_MASTER!K44</f>
        <v>-0.72</v>
      </c>
      <c r="L44" s="198"/>
      <c r="M44" s="197">
        <f>US68BL_MASTER!M44</f>
        <v>-0.06</v>
      </c>
      <c r="N44" s="198"/>
      <c r="O44" s="201">
        <f>US68BL_MASTER!O44</f>
        <v>0</v>
      </c>
      <c r="P44" s="202"/>
      <c r="Q44" s="38">
        <f>US68BL_MASTER!Q44</f>
        <v>12</v>
      </c>
      <c r="R44" s="130">
        <f>US68BL_MASTER!R44</f>
        <v>803.0469270833332</v>
      </c>
      <c r="S44" s="38">
        <f>US68BL_MASTER!S45</f>
        <v>0</v>
      </c>
      <c r="T44" s="83">
        <f>US68BL_MASTER!T44</f>
        <v>174075</v>
      </c>
      <c r="U44" s="94"/>
      <c r="V44" s="83">
        <f>US68BL_MASTER!V44</f>
        <v>174075</v>
      </c>
      <c r="W44" s="130">
        <f>US68BL_MASTER!W44</f>
        <v>0</v>
      </c>
      <c r="X44" s="38">
        <f>US68BL_MASTER!X44</f>
        <v>803.2033864583333</v>
      </c>
      <c r="Y44" s="38">
        <f>US68BL_MASTER!Y44</f>
        <v>12</v>
      </c>
      <c r="Z44" s="201">
        <f>US68BL_MASTER!Z44</f>
        <v>0</v>
      </c>
      <c r="AA44" s="202"/>
      <c r="AB44" s="197">
        <f>US68BL_MASTER!AB44</f>
        <v>0.06</v>
      </c>
      <c r="AC44" s="198"/>
      <c r="AD44" s="197">
        <f>US68BL_MASTER!AD44</f>
        <v>0.72</v>
      </c>
      <c r="AE44" s="198"/>
      <c r="AF44" s="38">
        <f>US68BL_MASTER!AF44</f>
        <v>803.9233864583333</v>
      </c>
      <c r="AG44" s="38">
        <f>US68BL_MASTER!AG44</f>
        <v>12</v>
      </c>
      <c r="AH44" s="201">
        <f>US68BL_MASTER!AH44</f>
        <v>0</v>
      </c>
      <c r="AI44" s="202"/>
      <c r="AJ44" s="197">
        <f>US68BL_MASTER!AJ44</f>
        <v>0.06</v>
      </c>
      <c r="AK44" s="198"/>
      <c r="AL44" s="197">
        <f>US68BL_MASTER!AL44</f>
        <v>0.72</v>
      </c>
      <c r="AM44" s="198"/>
      <c r="AN44" s="38">
        <f>US68BL_MASTER!AN44</f>
        <v>804.6433864583333</v>
      </c>
      <c r="AO44" s="148">
        <f>US68BL_MASTER!AO44</f>
        <v>0</v>
      </c>
    </row>
    <row r="45" spans="1:41" ht="12.75" customHeight="1">
      <c r="A45" s="147">
        <f>US68BL_MASTER!A45</f>
        <v>0</v>
      </c>
      <c r="B45" s="38">
        <f>US68BL_MASTER!B45</f>
        <v>801.4392333333332</v>
      </c>
      <c r="C45" s="197">
        <f>US68BL_MASTER!C45</f>
        <v>-0.72</v>
      </c>
      <c r="D45" s="198"/>
      <c r="E45" s="197">
        <f>US68BL_MASTER!E45</f>
        <v>-0.06</v>
      </c>
      <c r="F45" s="198"/>
      <c r="G45" s="201">
        <f>US68BL_MASTER!G45</f>
        <v>0</v>
      </c>
      <c r="H45" s="202"/>
      <c r="I45" s="38">
        <f>US68BL_MASTER!I45</f>
        <v>12</v>
      </c>
      <c r="J45" s="38">
        <f>US68BL_MASTER!J45</f>
        <v>802.1592333333332</v>
      </c>
      <c r="K45" s="197">
        <f>US68BL_MASTER!K45</f>
        <v>-0.72</v>
      </c>
      <c r="L45" s="198"/>
      <c r="M45" s="197">
        <f>US68BL_MASTER!M45</f>
        <v>-0.06</v>
      </c>
      <c r="N45" s="198"/>
      <c r="O45" s="201">
        <f>US68BL_MASTER!O45</f>
        <v>0</v>
      </c>
      <c r="P45" s="202"/>
      <c r="Q45" s="38">
        <f>US68BL_MASTER!Q45</f>
        <v>12</v>
      </c>
      <c r="R45" s="130">
        <f>US68BL_MASTER!R45</f>
        <v>802.8792333333332</v>
      </c>
      <c r="S45" s="38">
        <f>US68BL_MASTER!S46</f>
        <v>0</v>
      </c>
      <c r="T45" s="83">
        <f>US68BL_MASTER!T45</f>
        <v>174100</v>
      </c>
      <c r="U45" s="94"/>
      <c r="V45" s="83">
        <f>US68BL_MASTER!V45</f>
        <v>174100</v>
      </c>
      <c r="W45" s="130">
        <f>US68BL_MASTER!W45</f>
        <v>0</v>
      </c>
      <c r="X45" s="38">
        <f>US68BL_MASTER!X45</f>
        <v>803.0457333333334</v>
      </c>
      <c r="Y45" s="38">
        <f>US68BL_MASTER!Y45</f>
        <v>12</v>
      </c>
      <c r="Z45" s="201">
        <f>US68BL_MASTER!Z45</f>
        <v>0</v>
      </c>
      <c r="AA45" s="202"/>
      <c r="AB45" s="197">
        <f>US68BL_MASTER!AB45</f>
        <v>0.06</v>
      </c>
      <c r="AC45" s="198"/>
      <c r="AD45" s="197">
        <f>US68BL_MASTER!AD45</f>
        <v>0.72</v>
      </c>
      <c r="AE45" s="198"/>
      <c r="AF45" s="38">
        <f>US68BL_MASTER!AF45</f>
        <v>803.7657333333334</v>
      </c>
      <c r="AG45" s="38">
        <f>US68BL_MASTER!AG45</f>
        <v>12</v>
      </c>
      <c r="AH45" s="201">
        <f>US68BL_MASTER!AH45</f>
        <v>0</v>
      </c>
      <c r="AI45" s="202"/>
      <c r="AJ45" s="197">
        <f>US68BL_MASTER!AJ45</f>
        <v>0.06</v>
      </c>
      <c r="AK45" s="198"/>
      <c r="AL45" s="197">
        <f>US68BL_MASTER!AL45</f>
        <v>0.72</v>
      </c>
      <c r="AM45" s="198"/>
      <c r="AN45" s="38">
        <f>US68BL_MASTER!AN45</f>
        <v>804.4857333333334</v>
      </c>
      <c r="AO45" s="148">
        <f>US68BL_MASTER!AO45</f>
        <v>0</v>
      </c>
    </row>
    <row r="46" spans="1:41" ht="12.75" customHeight="1">
      <c r="A46" s="147" t="str">
        <f>US68BL_MASTER!A46</f>
        <v>CS/FS</v>
      </c>
      <c r="B46" s="38">
        <f>US68BL_MASTER!B46</f>
        <v>801.4009799989243</v>
      </c>
      <c r="C46" s="197">
        <f>US68BL_MASTER!C46</f>
        <v>-0.72</v>
      </c>
      <c r="D46" s="198"/>
      <c r="E46" s="197">
        <f>US68BL_MASTER!E46</f>
        <v>-0.06</v>
      </c>
      <c r="F46" s="198"/>
      <c r="G46" s="201" t="str">
        <f>US68BL_MASTER!G46</f>
        <v>278:1</v>
      </c>
      <c r="H46" s="202"/>
      <c r="I46" s="38">
        <f>US68BL_MASTER!I46</f>
        <v>12</v>
      </c>
      <c r="J46" s="38">
        <f>US68BL_MASTER!J46</f>
        <v>802.1209799989243</v>
      </c>
      <c r="K46" s="197">
        <f>US68BL_MASTER!K46</f>
        <v>-0.72</v>
      </c>
      <c r="L46" s="198"/>
      <c r="M46" s="197">
        <f>US68BL_MASTER!M46</f>
        <v>-0.06</v>
      </c>
      <c r="N46" s="198"/>
      <c r="O46" s="201" t="str">
        <f>US68BL_MASTER!O46</f>
        <v>278:1</v>
      </c>
      <c r="P46" s="202"/>
      <c r="Q46" s="38">
        <f>US68BL_MASTER!Q46</f>
        <v>12</v>
      </c>
      <c r="R46" s="130">
        <f>US68BL_MASTER!R46</f>
        <v>802.8409799989244</v>
      </c>
      <c r="S46" s="38">
        <f>US68BL_MASTER!S47</f>
        <v>0</v>
      </c>
      <c r="T46" s="149">
        <f>US68BL_MASTER!T46</f>
        <v>174105.43</v>
      </c>
      <c r="U46" s="94"/>
      <c r="V46" s="149">
        <f>US68BL_MASTER!V46</f>
        <v>174123.3</v>
      </c>
      <c r="W46" s="130">
        <f>US68BL_MASTER!W46</f>
        <v>0</v>
      </c>
      <c r="X46" s="38">
        <f>US68BL_MASTER!X46</f>
        <v>802.8843262297834</v>
      </c>
      <c r="Y46" s="38">
        <f>US68BL_MASTER!Y46</f>
        <v>12</v>
      </c>
      <c r="Z46" s="201" t="str">
        <f>US68BL_MASTER!Z46</f>
        <v>276:1</v>
      </c>
      <c r="AA46" s="202"/>
      <c r="AB46" s="197">
        <f>US68BL_MASTER!AB46</f>
        <v>0.06</v>
      </c>
      <c r="AC46" s="198"/>
      <c r="AD46" s="197">
        <f>US68BL_MASTER!AD46</f>
        <v>0.72</v>
      </c>
      <c r="AE46" s="198"/>
      <c r="AF46" s="38">
        <f>US68BL_MASTER!AF46</f>
        <v>803.6043262297834</v>
      </c>
      <c r="AG46" s="38">
        <f>US68BL_MASTER!AG46</f>
        <v>12</v>
      </c>
      <c r="AH46" s="201" t="str">
        <f>US68BL_MASTER!AH46</f>
        <v>276:1</v>
      </c>
      <c r="AI46" s="202"/>
      <c r="AJ46" s="197">
        <f>US68BL_MASTER!AJ46</f>
        <v>0.06</v>
      </c>
      <c r="AK46" s="198"/>
      <c r="AL46" s="197">
        <f>US68BL_MASTER!AL46</f>
        <v>0.72</v>
      </c>
      <c r="AM46" s="198"/>
      <c r="AN46" s="38">
        <f>US68BL_MASTER!AN46</f>
        <v>804.3243262297834</v>
      </c>
      <c r="AO46" s="148" t="str">
        <f>US68BL_MASTER!AO46</f>
        <v>CS/FS</v>
      </c>
    </row>
    <row r="47" spans="1:41" ht="12.75" customHeight="1">
      <c r="A47" s="147">
        <f>US68BL_MASTER!A47</f>
        <v>0</v>
      </c>
      <c r="B47" s="38">
        <f>US68BL_MASTER!B47</f>
        <v>801.328363649427</v>
      </c>
      <c r="C47" s="197">
        <f>US68BL_MASTER!C47</f>
        <v>-0.684556100572827</v>
      </c>
      <c r="D47" s="198"/>
      <c r="E47" s="197">
        <f>US68BL_MASTER!E47</f>
        <v>-0.05704634171440225</v>
      </c>
      <c r="F47" s="198"/>
      <c r="G47" s="201" t="str">
        <f>US68BL_MASTER!G47</f>
        <v>278:1</v>
      </c>
      <c r="H47" s="202"/>
      <c r="I47" s="38">
        <f>US68BL_MASTER!I47</f>
        <v>12</v>
      </c>
      <c r="J47" s="38">
        <f>US68BL_MASTER!J47</f>
        <v>802.0129197499999</v>
      </c>
      <c r="K47" s="197">
        <f>US68BL_MASTER!K47</f>
        <v>-0.6847739999999873</v>
      </c>
      <c r="L47" s="198"/>
      <c r="M47" s="197">
        <f>US68BL_MASTER!M47</f>
        <v>-0.05706449999999895</v>
      </c>
      <c r="N47" s="198"/>
      <c r="O47" s="201" t="str">
        <f>US68BL_MASTER!O47</f>
        <v>278:1</v>
      </c>
      <c r="P47" s="202"/>
      <c r="Q47" s="38">
        <f>US68BL_MASTER!Q47</f>
        <v>12</v>
      </c>
      <c r="R47" s="130">
        <f>US68BL_MASTER!R47</f>
        <v>802.6976937499999</v>
      </c>
      <c r="S47" s="38">
        <f>US68BL_MASTER!S48</f>
        <v>0</v>
      </c>
      <c r="T47" s="83">
        <f>US68BL_MASTER!T47</f>
        <v>174125</v>
      </c>
      <c r="U47" s="94"/>
      <c r="V47" s="83">
        <f>US68BL_MASTER!V47</f>
        <v>174125</v>
      </c>
      <c r="W47" s="130">
        <f>US68BL_MASTER!W47</f>
        <v>0</v>
      </c>
      <c r="X47" s="38">
        <f>US68BL_MASTER!X47</f>
        <v>802.8720031250001</v>
      </c>
      <c r="Y47" s="38">
        <f>US68BL_MASTER!Y47</f>
        <v>12</v>
      </c>
      <c r="Z47" s="201" t="str">
        <f>US68BL_MASTER!Z47</f>
        <v>276:1</v>
      </c>
      <c r="AA47" s="202"/>
      <c r="AB47" s="197">
        <f>US68BL_MASTER!AB47</f>
        <v>0.05974342263231738</v>
      </c>
      <c r="AC47" s="198"/>
      <c r="AD47" s="197">
        <f>US68BL_MASTER!AD47</f>
        <v>0.7169210715878086</v>
      </c>
      <c r="AE47" s="198"/>
      <c r="AF47" s="38">
        <f>US68BL_MASTER!AF47</f>
        <v>803.5889241965879</v>
      </c>
      <c r="AG47" s="38">
        <f>US68BL_MASTER!AG47</f>
        <v>12</v>
      </c>
      <c r="AH47" s="201" t="str">
        <f>US68BL_MASTER!AH47</f>
        <v>276:1</v>
      </c>
      <c r="AI47" s="202"/>
      <c r="AJ47" s="197">
        <f>US68BL_MASTER!AJ47</f>
        <v>0.05974499999999825</v>
      </c>
      <c r="AK47" s="198"/>
      <c r="AL47" s="197">
        <f>US68BL_MASTER!AL47</f>
        <v>0.716939999999979</v>
      </c>
      <c r="AM47" s="198"/>
      <c r="AN47" s="38">
        <f>US68BL_MASTER!AN47</f>
        <v>804.3058641965879</v>
      </c>
      <c r="AO47" s="148">
        <f>US68BL_MASTER!AO47</f>
        <v>0</v>
      </c>
    </row>
    <row r="48" spans="1:41" ht="12.75" customHeight="1">
      <c r="A48" s="147">
        <f>US68BL_MASTER!A48</f>
        <v>0</v>
      </c>
      <c r="B48" s="38">
        <f>US68BL_MASTER!B48</f>
        <v>801.223256591763</v>
      </c>
      <c r="C48" s="197">
        <f>US68BL_MASTER!C48</f>
        <v>-0.6392777415703228</v>
      </c>
      <c r="D48" s="198"/>
      <c r="E48" s="197">
        <f>US68BL_MASTER!E48</f>
        <v>-0.05327314513086023</v>
      </c>
      <c r="F48" s="198"/>
      <c r="G48" s="201" t="str">
        <f>US68BL_MASTER!G48</f>
        <v>278:1</v>
      </c>
      <c r="H48" s="202"/>
      <c r="I48" s="38">
        <f>US68BL_MASTER!I48</f>
        <v>12</v>
      </c>
      <c r="J48" s="38">
        <f>US68BL_MASTER!J48</f>
        <v>801.8625343333333</v>
      </c>
      <c r="K48" s="197">
        <f>US68BL_MASTER!K48</f>
        <v>-0.6397739999999874</v>
      </c>
      <c r="L48" s="198"/>
      <c r="M48" s="197">
        <f>US68BL_MASTER!M48</f>
        <v>-0.05331449999999895</v>
      </c>
      <c r="N48" s="198"/>
      <c r="O48" s="201" t="str">
        <f>US68BL_MASTER!O48</f>
        <v>278:1</v>
      </c>
      <c r="P48" s="202"/>
      <c r="Q48" s="38">
        <f>US68BL_MASTER!Q48</f>
        <v>12</v>
      </c>
      <c r="R48" s="130">
        <f>US68BL_MASTER!R48</f>
        <v>802.5023083333333</v>
      </c>
      <c r="S48" s="38">
        <f>US68BL_MASTER!S49</f>
        <v>0</v>
      </c>
      <c r="T48" s="83">
        <f>US68BL_MASTER!T48</f>
        <v>174150</v>
      </c>
      <c r="U48" s="94"/>
      <c r="V48" s="83">
        <f>US68BL_MASTER!V48</f>
        <v>174150</v>
      </c>
      <c r="W48" s="130">
        <f>US68BL_MASTER!W48</f>
        <v>0</v>
      </c>
      <c r="X48" s="38">
        <f>US68BL_MASTER!X48</f>
        <v>802.6821958333334</v>
      </c>
      <c r="Y48" s="38">
        <f>US68BL_MASTER!Y48</f>
        <v>12</v>
      </c>
      <c r="Z48" s="201" t="str">
        <f>US68BL_MASTER!Z48</f>
        <v>276:1</v>
      </c>
      <c r="AA48" s="202"/>
      <c r="AB48" s="197">
        <f>US68BL_MASTER!AB48</f>
        <v>0.055970226048775364</v>
      </c>
      <c r="AC48" s="198"/>
      <c r="AD48" s="197">
        <f>US68BL_MASTER!AD48</f>
        <v>0.6716427125853044</v>
      </c>
      <c r="AE48" s="198"/>
      <c r="AF48" s="38">
        <f>US68BL_MASTER!AF48</f>
        <v>803.3538385459186</v>
      </c>
      <c r="AG48" s="38">
        <f>US68BL_MASTER!AG48</f>
        <v>12</v>
      </c>
      <c r="AH48" s="201" t="str">
        <f>US68BL_MASTER!AH48</f>
        <v>276:1</v>
      </c>
      <c r="AI48" s="202"/>
      <c r="AJ48" s="197">
        <f>US68BL_MASTER!AJ48</f>
        <v>0.055994999999998255</v>
      </c>
      <c r="AK48" s="198"/>
      <c r="AL48" s="197">
        <f>US68BL_MASTER!AL48</f>
        <v>0.6719399999999791</v>
      </c>
      <c r="AM48" s="198"/>
      <c r="AN48" s="38">
        <f>US68BL_MASTER!AN48</f>
        <v>804.0257785459186</v>
      </c>
      <c r="AO48" s="148">
        <f>US68BL_MASTER!AO48</f>
        <v>0</v>
      </c>
    </row>
    <row r="49" spans="1:41" ht="12.75" customHeight="1">
      <c r="A49" s="147">
        <f>US68BL_MASTER!A49</f>
        <v>0</v>
      </c>
      <c r="B49" s="38">
        <f>US68BL_MASTER!B49</f>
        <v>801.1043037007654</v>
      </c>
      <c r="C49" s="197">
        <f>US68BL_MASTER!C49</f>
        <v>-0.5939993825678187</v>
      </c>
      <c r="D49" s="198"/>
      <c r="E49" s="197">
        <f>US68BL_MASTER!E49</f>
        <v>-0.04949994854731822</v>
      </c>
      <c r="F49" s="198"/>
      <c r="G49" s="201" t="str">
        <f>US68BL_MASTER!G49</f>
        <v>278:1</v>
      </c>
      <c r="H49" s="202"/>
      <c r="I49" s="38">
        <f>US68BL_MASTER!I49</f>
        <v>12</v>
      </c>
      <c r="J49" s="38">
        <f>US68BL_MASTER!J49</f>
        <v>801.6983030833333</v>
      </c>
      <c r="K49" s="197">
        <f>US68BL_MASTER!K49</f>
        <v>-0.5947739999999874</v>
      </c>
      <c r="L49" s="198"/>
      <c r="M49" s="197">
        <f>US68BL_MASTER!M49</f>
        <v>-0.04956449999999895</v>
      </c>
      <c r="N49" s="198"/>
      <c r="O49" s="201" t="str">
        <f>US68BL_MASTER!O49</f>
        <v>278:1</v>
      </c>
      <c r="P49" s="202"/>
      <c r="Q49" s="38">
        <f>US68BL_MASTER!Q49</f>
        <v>12</v>
      </c>
      <c r="R49" s="130">
        <f>US68BL_MASTER!R49</f>
        <v>802.2930770833333</v>
      </c>
      <c r="S49" s="38">
        <f>US68BL_MASTER!S50</f>
        <v>0</v>
      </c>
      <c r="T49" s="83">
        <f>US68BL_MASTER!T49</f>
        <v>174175</v>
      </c>
      <c r="U49" s="94"/>
      <c r="V49" s="83">
        <f>US68BL_MASTER!V49</f>
        <v>174175</v>
      </c>
      <c r="W49" s="130">
        <f>US68BL_MASTER!W49</f>
        <v>0</v>
      </c>
      <c r="X49" s="38">
        <f>US68BL_MASTER!X49</f>
        <v>802.4763114583334</v>
      </c>
      <c r="Y49" s="38">
        <f>US68BL_MASTER!Y49</f>
        <v>12</v>
      </c>
      <c r="Z49" s="201" t="str">
        <f>US68BL_MASTER!Z49</f>
        <v>276:1</v>
      </c>
      <c r="AA49" s="202"/>
      <c r="AB49" s="197">
        <f>US68BL_MASTER!AB49</f>
        <v>0.05219702946523335</v>
      </c>
      <c r="AC49" s="198"/>
      <c r="AD49" s="197">
        <f>US68BL_MASTER!AD49</f>
        <v>0.6263643535828002</v>
      </c>
      <c r="AE49" s="198"/>
      <c r="AF49" s="38">
        <f>US68BL_MASTER!AF49</f>
        <v>803.1026758119161</v>
      </c>
      <c r="AG49" s="38">
        <f>US68BL_MASTER!AG49</f>
        <v>12</v>
      </c>
      <c r="AH49" s="201" t="str">
        <f>US68BL_MASTER!AH49</f>
        <v>276:1</v>
      </c>
      <c r="AI49" s="202"/>
      <c r="AJ49" s="197">
        <f>US68BL_MASTER!AJ49</f>
        <v>0.05224499999999825</v>
      </c>
      <c r="AK49" s="198"/>
      <c r="AL49" s="197">
        <f>US68BL_MASTER!AL49</f>
        <v>0.626939999999979</v>
      </c>
      <c r="AM49" s="198"/>
      <c r="AN49" s="38">
        <f>US68BL_MASTER!AN49</f>
        <v>803.7296158119161</v>
      </c>
      <c r="AO49" s="148">
        <f>US68BL_MASTER!AO49</f>
        <v>0</v>
      </c>
    </row>
    <row r="50" spans="1:41" ht="12.75" customHeight="1">
      <c r="A50" s="147">
        <f>US68BL_MASTER!A50</f>
        <v>0</v>
      </c>
      <c r="B50" s="38">
        <f>US68BL_MASTER!B50</f>
        <v>800.9715049764346</v>
      </c>
      <c r="C50" s="197">
        <f>US68BL_MASTER!C50</f>
        <v>-0.5487210235653144</v>
      </c>
      <c r="D50" s="198"/>
      <c r="E50" s="197">
        <f>US68BL_MASTER!E50</f>
        <v>-0.0457267519637762</v>
      </c>
      <c r="F50" s="198"/>
      <c r="G50" s="201" t="str">
        <f>US68BL_MASTER!G50</f>
        <v>278:1</v>
      </c>
      <c r="H50" s="202"/>
      <c r="I50" s="38">
        <f>US68BL_MASTER!I50</f>
        <v>12</v>
      </c>
      <c r="J50" s="38">
        <f>US68BL_MASTER!J50</f>
        <v>801.520226</v>
      </c>
      <c r="K50" s="197">
        <f>US68BL_MASTER!K50</f>
        <v>-0.5497739999999874</v>
      </c>
      <c r="L50" s="198"/>
      <c r="M50" s="197">
        <f>US68BL_MASTER!M50</f>
        <v>-0.04581449999999895</v>
      </c>
      <c r="N50" s="198"/>
      <c r="O50" s="201" t="str">
        <f>US68BL_MASTER!O50</f>
        <v>278:1</v>
      </c>
      <c r="P50" s="202"/>
      <c r="Q50" s="38">
        <f>US68BL_MASTER!Q50</f>
        <v>12</v>
      </c>
      <c r="R50" s="130">
        <f>US68BL_MASTER!R50</f>
        <v>802.0699999999999</v>
      </c>
      <c r="S50" s="38">
        <f>US68BL_MASTER!S51</f>
        <v>0</v>
      </c>
      <c r="T50" s="83">
        <f>US68BL_MASTER!T50</f>
        <v>174200</v>
      </c>
      <c r="U50" s="94"/>
      <c r="V50" s="83">
        <f>US68BL_MASTER!V50</f>
        <v>174200</v>
      </c>
      <c r="W50" s="130">
        <f>US68BL_MASTER!W50</f>
        <v>0</v>
      </c>
      <c r="X50" s="38">
        <f>US68BL_MASTER!X50</f>
        <v>802.25435</v>
      </c>
      <c r="Y50" s="38">
        <f>US68BL_MASTER!Y50</f>
        <v>12</v>
      </c>
      <c r="Z50" s="201" t="str">
        <f>US68BL_MASTER!Z50</f>
        <v>276:1</v>
      </c>
      <c r="AA50" s="202"/>
      <c r="AB50" s="197">
        <f>US68BL_MASTER!AB50</f>
        <v>0.04842383288169133</v>
      </c>
      <c r="AC50" s="198"/>
      <c r="AD50" s="197">
        <f>US68BL_MASTER!AD50</f>
        <v>0.581085994580296</v>
      </c>
      <c r="AE50" s="198"/>
      <c r="AF50" s="38">
        <f>US68BL_MASTER!AF50</f>
        <v>802.8354359945804</v>
      </c>
      <c r="AG50" s="38">
        <f>US68BL_MASTER!AG50</f>
        <v>12</v>
      </c>
      <c r="AH50" s="201" t="str">
        <f>US68BL_MASTER!AH50</f>
        <v>276:1</v>
      </c>
      <c r="AI50" s="202"/>
      <c r="AJ50" s="197">
        <f>US68BL_MASTER!AJ50</f>
        <v>0.048494999999998255</v>
      </c>
      <c r="AK50" s="198"/>
      <c r="AL50" s="197">
        <f>US68BL_MASTER!AL50</f>
        <v>0.581939999999979</v>
      </c>
      <c r="AM50" s="198"/>
      <c r="AN50" s="38">
        <f>US68BL_MASTER!AN50</f>
        <v>803.4173759945804</v>
      </c>
      <c r="AO50" s="148">
        <f>US68BL_MASTER!AO50</f>
        <v>0</v>
      </c>
    </row>
    <row r="51" spans="1:41" ht="12.75" customHeight="1">
      <c r="A51" s="147">
        <f>US68BL_MASTER!A51</f>
        <v>0</v>
      </c>
      <c r="B51" s="38">
        <f>US68BL_MASTER!B51</f>
        <v>800.8317833354372</v>
      </c>
      <c r="C51" s="197">
        <f>US68BL_MASTER!C51</f>
        <v>-0.5034426645628102</v>
      </c>
      <c r="D51" s="198"/>
      <c r="E51" s="197">
        <f>US68BL_MASTER!E51</f>
        <v>-0.04195355538023418</v>
      </c>
      <c r="F51" s="198"/>
      <c r="G51" s="201" t="str">
        <f>US68BL_MASTER!G51</f>
        <v>278:1</v>
      </c>
      <c r="H51" s="202"/>
      <c r="I51" s="38">
        <f>US68BL_MASTER!I51</f>
        <v>12</v>
      </c>
      <c r="J51" s="38">
        <f>US68BL_MASTER!J51</f>
        <v>801.335226</v>
      </c>
      <c r="K51" s="197">
        <f>US68BL_MASTER!K51</f>
        <v>-0.5047739999999874</v>
      </c>
      <c r="L51" s="198"/>
      <c r="M51" s="197">
        <f>US68BL_MASTER!M51</f>
        <v>-0.04206449999999895</v>
      </c>
      <c r="N51" s="198"/>
      <c r="O51" s="201" t="str">
        <f>US68BL_MASTER!O51</f>
        <v>278:1</v>
      </c>
      <c r="P51" s="202"/>
      <c r="Q51" s="38">
        <f>US68BL_MASTER!Q51</f>
        <v>12</v>
      </c>
      <c r="R51" s="130">
        <f>US68BL_MASTER!R51</f>
        <v>801.84</v>
      </c>
      <c r="S51" s="38">
        <f>US68BL_MASTER!S52</f>
        <v>0</v>
      </c>
      <c r="T51" s="83">
        <f>US68BL_MASTER!T51</f>
        <v>174225</v>
      </c>
      <c r="U51" s="94"/>
      <c r="V51" s="83">
        <f>US68BL_MASTER!V51</f>
        <v>174225</v>
      </c>
      <c r="W51" s="130">
        <f>US68BL_MASTER!W51</f>
        <v>0</v>
      </c>
      <c r="X51" s="38">
        <f>US68BL_MASTER!X51</f>
        <v>802.0242999999999</v>
      </c>
      <c r="Y51" s="38">
        <f>US68BL_MASTER!Y51</f>
        <v>12</v>
      </c>
      <c r="Z51" s="201" t="str">
        <f>US68BL_MASTER!Z51</f>
        <v>276:1</v>
      </c>
      <c r="AA51" s="202"/>
      <c r="AB51" s="197">
        <f>US68BL_MASTER!AB51</f>
        <v>0.04465063629814931</v>
      </c>
      <c r="AC51" s="198"/>
      <c r="AD51" s="197">
        <f>US68BL_MASTER!AD51</f>
        <v>0.5358076355777918</v>
      </c>
      <c r="AE51" s="198"/>
      <c r="AF51" s="38">
        <f>US68BL_MASTER!AF51</f>
        <v>802.5601076355778</v>
      </c>
      <c r="AG51" s="38">
        <f>US68BL_MASTER!AG51</f>
        <v>12</v>
      </c>
      <c r="AH51" s="201" t="str">
        <f>US68BL_MASTER!AH51</f>
        <v>276:1</v>
      </c>
      <c r="AI51" s="202"/>
      <c r="AJ51" s="197">
        <f>US68BL_MASTER!AJ51</f>
        <v>0.04474499999999825</v>
      </c>
      <c r="AK51" s="198"/>
      <c r="AL51" s="197">
        <f>US68BL_MASTER!AL51</f>
        <v>0.536939999999979</v>
      </c>
      <c r="AM51" s="198"/>
      <c r="AN51" s="38">
        <f>US68BL_MASTER!AN51</f>
        <v>803.0970476355777</v>
      </c>
      <c r="AO51" s="148">
        <f>US68BL_MASTER!AO51</f>
        <v>0</v>
      </c>
    </row>
    <row r="52" spans="1:41" ht="12.75" customHeight="1">
      <c r="A52" s="147">
        <f>US68BL_MASTER!A52</f>
        <v>0</v>
      </c>
      <c r="B52" s="38">
        <f>US68BL_MASTER!B52</f>
        <v>800.6920616944396</v>
      </c>
      <c r="C52" s="197">
        <f>US68BL_MASTER!C52</f>
        <v>-0.458164305560306</v>
      </c>
      <c r="D52" s="198"/>
      <c r="E52" s="197">
        <f>US68BL_MASTER!E52</f>
        <v>-0.03818035879669217</v>
      </c>
      <c r="F52" s="198"/>
      <c r="G52" s="201" t="str">
        <f>US68BL_MASTER!G52</f>
        <v>278:1</v>
      </c>
      <c r="H52" s="202"/>
      <c r="I52" s="38">
        <f>US68BL_MASTER!I52</f>
        <v>12</v>
      </c>
      <c r="J52" s="38">
        <f>US68BL_MASTER!J52</f>
        <v>801.150226</v>
      </c>
      <c r="K52" s="197">
        <f>US68BL_MASTER!K52</f>
        <v>-0.45977399999998747</v>
      </c>
      <c r="L52" s="198"/>
      <c r="M52" s="197">
        <f>US68BL_MASTER!M52</f>
        <v>-0.038314499999998954</v>
      </c>
      <c r="N52" s="198"/>
      <c r="O52" s="201" t="str">
        <f>US68BL_MASTER!O52</f>
        <v>278:1</v>
      </c>
      <c r="P52" s="202"/>
      <c r="Q52" s="38">
        <f>US68BL_MASTER!Q52</f>
        <v>12</v>
      </c>
      <c r="R52" s="130">
        <f>US68BL_MASTER!R52</f>
        <v>801.61</v>
      </c>
      <c r="S52" s="38">
        <f>US68BL_MASTER!S53</f>
        <v>0</v>
      </c>
      <c r="T52" s="83">
        <f>US68BL_MASTER!T52</f>
        <v>174250</v>
      </c>
      <c r="U52" s="94"/>
      <c r="V52" s="83">
        <f>US68BL_MASTER!V52</f>
        <v>174250</v>
      </c>
      <c r="W52" s="130">
        <f>US68BL_MASTER!W52</f>
        <v>0</v>
      </c>
      <c r="X52" s="38">
        <f>US68BL_MASTER!X52</f>
        <v>801.7942999999999</v>
      </c>
      <c r="Y52" s="38">
        <f>US68BL_MASTER!Y52</f>
        <v>12</v>
      </c>
      <c r="Z52" s="201" t="str">
        <f>US68BL_MASTER!Z52</f>
        <v>276:1</v>
      </c>
      <c r="AA52" s="202"/>
      <c r="AB52" s="197">
        <f>US68BL_MASTER!AB52</f>
        <v>0.04087743971460729</v>
      </c>
      <c r="AC52" s="198"/>
      <c r="AD52" s="197">
        <f>US68BL_MASTER!AD52</f>
        <v>0.4905292765752875</v>
      </c>
      <c r="AE52" s="198"/>
      <c r="AF52" s="38">
        <f>US68BL_MASTER!AF52</f>
        <v>802.2848292765752</v>
      </c>
      <c r="AG52" s="38">
        <f>US68BL_MASTER!AG52</f>
        <v>12</v>
      </c>
      <c r="AH52" s="201" t="str">
        <f>US68BL_MASTER!AH52</f>
        <v>276:1</v>
      </c>
      <c r="AI52" s="202"/>
      <c r="AJ52" s="197">
        <f>US68BL_MASTER!AJ52</f>
        <v>0.040994999999998255</v>
      </c>
      <c r="AK52" s="198"/>
      <c r="AL52" s="197">
        <f>US68BL_MASTER!AL52</f>
        <v>0.49193999999997906</v>
      </c>
      <c r="AM52" s="198"/>
      <c r="AN52" s="38">
        <f>US68BL_MASTER!AN52</f>
        <v>802.7767692765752</v>
      </c>
      <c r="AO52" s="148">
        <f>US68BL_MASTER!AO52</f>
        <v>0</v>
      </c>
    </row>
    <row r="53" spans="1:41" ht="12.75" customHeight="1">
      <c r="A53" s="147">
        <f>US68BL_MASTER!A53</f>
        <v>0</v>
      </c>
      <c r="B53" s="38">
        <f>US68BL_MASTER!B53</f>
        <v>800.5523400534422</v>
      </c>
      <c r="C53" s="197">
        <f>US68BL_MASTER!C53</f>
        <v>-0.41288594655780175</v>
      </c>
      <c r="D53" s="198"/>
      <c r="E53" s="197">
        <f>US68BL_MASTER!E53</f>
        <v>-0.03440716221315015</v>
      </c>
      <c r="F53" s="198"/>
      <c r="G53" s="201" t="str">
        <f>US68BL_MASTER!G53</f>
        <v>278:1</v>
      </c>
      <c r="H53" s="202"/>
      <c r="I53" s="38">
        <f>US68BL_MASTER!I53</f>
        <v>12</v>
      </c>
      <c r="J53" s="38">
        <f>US68BL_MASTER!J53</f>
        <v>800.965226</v>
      </c>
      <c r="K53" s="197">
        <f>US68BL_MASTER!K53</f>
        <v>-0.4147739999999875</v>
      </c>
      <c r="L53" s="198"/>
      <c r="M53" s="197">
        <f>US68BL_MASTER!M53</f>
        <v>-0.03456449999999896</v>
      </c>
      <c r="N53" s="198"/>
      <c r="O53" s="201" t="str">
        <f>US68BL_MASTER!O53</f>
        <v>278:1</v>
      </c>
      <c r="P53" s="202"/>
      <c r="Q53" s="38">
        <f>US68BL_MASTER!Q53</f>
        <v>12</v>
      </c>
      <c r="R53" s="130">
        <f>US68BL_MASTER!R53</f>
        <v>801.38</v>
      </c>
      <c r="S53" s="38">
        <f>US68BL_MASTER!S54</f>
        <v>0</v>
      </c>
      <c r="T53" s="83">
        <f>US68BL_MASTER!T53</f>
        <v>174275</v>
      </c>
      <c r="U53" s="94"/>
      <c r="V53" s="83">
        <f>US68BL_MASTER!V53</f>
        <v>174275</v>
      </c>
      <c r="W53" s="130">
        <f>US68BL_MASTER!W53</f>
        <v>0</v>
      </c>
      <c r="X53" s="38">
        <f>US68BL_MASTER!X53</f>
        <v>801.5642999999999</v>
      </c>
      <c r="Y53" s="38">
        <f>US68BL_MASTER!Y53</f>
        <v>12</v>
      </c>
      <c r="Z53" s="201" t="str">
        <f>US68BL_MASTER!Z53</f>
        <v>276:1</v>
      </c>
      <c r="AA53" s="202"/>
      <c r="AB53" s="197">
        <f>US68BL_MASTER!AB53</f>
        <v>0.03710424313106528</v>
      </c>
      <c r="AC53" s="198"/>
      <c r="AD53" s="197">
        <f>US68BL_MASTER!AD53</f>
        <v>0.44525091757278334</v>
      </c>
      <c r="AE53" s="198"/>
      <c r="AF53" s="38">
        <f>US68BL_MASTER!AF53</f>
        <v>802.0095509175727</v>
      </c>
      <c r="AG53" s="38">
        <f>US68BL_MASTER!AG53</f>
        <v>12</v>
      </c>
      <c r="AH53" s="201" t="str">
        <f>US68BL_MASTER!AH53</f>
        <v>276:1</v>
      </c>
      <c r="AI53" s="202"/>
      <c r="AJ53" s="197">
        <f>US68BL_MASTER!AJ53</f>
        <v>0.03724499999999825</v>
      </c>
      <c r="AK53" s="198"/>
      <c r="AL53" s="197">
        <f>US68BL_MASTER!AL53</f>
        <v>0.446939999999979</v>
      </c>
      <c r="AM53" s="198"/>
      <c r="AN53" s="38">
        <f>US68BL_MASTER!AN53</f>
        <v>802.4564909175726</v>
      </c>
      <c r="AO53" s="148">
        <f>US68BL_MASTER!AO53</f>
        <v>0</v>
      </c>
    </row>
    <row r="54" spans="1:41" ht="12.75" customHeight="1">
      <c r="A54" s="147">
        <f>US68BL_MASTER!A54</f>
        <v>0</v>
      </c>
      <c r="B54" s="38">
        <f>US68BL_MASTER!B54</f>
        <v>800.4126184124448</v>
      </c>
      <c r="C54" s="197">
        <f>US68BL_MASTER!C54</f>
        <v>-0.36760758755529754</v>
      </c>
      <c r="D54" s="198"/>
      <c r="E54" s="197">
        <f>US68BL_MASTER!E54</f>
        <v>-0.03063396562960813</v>
      </c>
      <c r="F54" s="198"/>
      <c r="G54" s="201" t="str">
        <f>US68BL_MASTER!G54</f>
        <v>278:1</v>
      </c>
      <c r="H54" s="202"/>
      <c r="I54" s="38">
        <f>US68BL_MASTER!I54</f>
        <v>12</v>
      </c>
      <c r="J54" s="38">
        <f>US68BL_MASTER!J54</f>
        <v>800.7802260000001</v>
      </c>
      <c r="K54" s="197">
        <f>US68BL_MASTER!K54</f>
        <v>-0.36977399999998745</v>
      </c>
      <c r="L54" s="198"/>
      <c r="M54" s="197">
        <f>US68BL_MASTER!M54</f>
        <v>-0.030814499999998954</v>
      </c>
      <c r="N54" s="198"/>
      <c r="O54" s="201" t="str">
        <f>US68BL_MASTER!O54</f>
        <v>278:1</v>
      </c>
      <c r="P54" s="202"/>
      <c r="Q54" s="38">
        <f>US68BL_MASTER!Q54</f>
        <v>12</v>
      </c>
      <c r="R54" s="130">
        <f>US68BL_MASTER!R54</f>
        <v>801.1500000000001</v>
      </c>
      <c r="S54" s="38">
        <f>US68BL_MASTER!S55</f>
        <v>0</v>
      </c>
      <c r="T54" s="83">
        <f>US68BL_MASTER!T54</f>
        <v>174300</v>
      </c>
      <c r="U54" s="94"/>
      <c r="V54" s="83">
        <f>US68BL_MASTER!V54</f>
        <v>174300</v>
      </c>
      <c r="W54" s="130">
        <f>US68BL_MASTER!W54</f>
        <v>0</v>
      </c>
      <c r="X54" s="38">
        <f>US68BL_MASTER!X54</f>
        <v>801.3343</v>
      </c>
      <c r="Y54" s="38">
        <f>US68BL_MASTER!Y54</f>
        <v>12</v>
      </c>
      <c r="Z54" s="201" t="str">
        <f>US68BL_MASTER!Z54</f>
        <v>276:1</v>
      </c>
      <c r="AA54" s="202"/>
      <c r="AB54" s="197">
        <f>US68BL_MASTER!AB54</f>
        <v>0.033331046547523266</v>
      </c>
      <c r="AC54" s="198"/>
      <c r="AD54" s="197">
        <f>US68BL_MASTER!AD54</f>
        <v>0.3999725585702792</v>
      </c>
      <c r="AE54" s="198"/>
      <c r="AF54" s="38">
        <f>US68BL_MASTER!AF54</f>
        <v>801.7342725585703</v>
      </c>
      <c r="AG54" s="38">
        <f>US68BL_MASTER!AG54</f>
        <v>12</v>
      </c>
      <c r="AH54" s="201" t="str">
        <f>US68BL_MASTER!AH54</f>
        <v>276:1</v>
      </c>
      <c r="AI54" s="202"/>
      <c r="AJ54" s="197">
        <f>US68BL_MASTER!AJ54</f>
        <v>0.033494999999998255</v>
      </c>
      <c r="AK54" s="198"/>
      <c r="AL54" s="197">
        <f>US68BL_MASTER!AL54</f>
        <v>0.4019399999999791</v>
      </c>
      <c r="AM54" s="198"/>
      <c r="AN54" s="38">
        <f>US68BL_MASTER!AN54</f>
        <v>802.1362125585703</v>
      </c>
      <c r="AO54" s="148">
        <f>US68BL_MASTER!AO54</f>
        <v>0</v>
      </c>
    </row>
    <row r="55" spans="1:41" ht="12.75" customHeight="1">
      <c r="A55" s="147">
        <f>US68BL_MASTER!A55</f>
        <v>0</v>
      </c>
      <c r="B55" s="38">
        <f>US68BL_MASTER!B55</f>
        <v>800.2728967714473</v>
      </c>
      <c r="C55" s="197">
        <f>US68BL_MASTER!C55</f>
        <v>-0.3223292285527934</v>
      </c>
      <c r="D55" s="198"/>
      <c r="E55" s="197">
        <f>US68BL_MASTER!E55</f>
        <v>-0.026860769046066116</v>
      </c>
      <c r="F55" s="198"/>
      <c r="G55" s="201" t="str">
        <f>US68BL_MASTER!G55</f>
        <v>278:1</v>
      </c>
      <c r="H55" s="202"/>
      <c r="I55" s="38">
        <f>US68BL_MASTER!I55</f>
        <v>12</v>
      </c>
      <c r="J55" s="38">
        <f>US68BL_MASTER!J55</f>
        <v>800.5952260000001</v>
      </c>
      <c r="K55" s="197">
        <f>US68BL_MASTER!K55</f>
        <v>-0.3247739999999874</v>
      </c>
      <c r="L55" s="198"/>
      <c r="M55" s="197">
        <f>US68BL_MASTER!M55</f>
        <v>-0.02706449999999895</v>
      </c>
      <c r="N55" s="198"/>
      <c r="O55" s="201" t="str">
        <f>US68BL_MASTER!O55</f>
        <v>278:1</v>
      </c>
      <c r="P55" s="202"/>
      <c r="Q55" s="38">
        <f>US68BL_MASTER!Q55</f>
        <v>12</v>
      </c>
      <c r="R55" s="130">
        <f>US68BL_MASTER!R55</f>
        <v>800.9200000000001</v>
      </c>
      <c r="S55" s="38">
        <f>US68BL_MASTER!S56</f>
        <v>0</v>
      </c>
      <c r="T55" s="83">
        <f>US68BL_MASTER!T55</f>
        <v>174325</v>
      </c>
      <c r="U55" s="94"/>
      <c r="V55" s="83">
        <f>US68BL_MASTER!V55</f>
        <v>174325</v>
      </c>
      <c r="W55" s="130">
        <f>US68BL_MASTER!W55</f>
        <v>0</v>
      </c>
      <c r="X55" s="38">
        <f>US68BL_MASTER!X55</f>
        <v>801.1043</v>
      </c>
      <c r="Y55" s="38">
        <f>US68BL_MASTER!Y55</f>
        <v>12</v>
      </c>
      <c r="Z55" s="201" t="str">
        <f>US68BL_MASTER!Z55</f>
        <v>276:1</v>
      </c>
      <c r="AA55" s="202"/>
      <c r="AB55" s="197">
        <f>US68BL_MASTER!AB55</f>
        <v>0.029557849963981243</v>
      </c>
      <c r="AC55" s="198"/>
      <c r="AD55" s="197">
        <f>US68BL_MASTER!AD55</f>
        <v>0.3546941995677749</v>
      </c>
      <c r="AE55" s="198"/>
      <c r="AF55" s="38">
        <f>US68BL_MASTER!AF55</f>
        <v>801.4589941995678</v>
      </c>
      <c r="AG55" s="38">
        <f>US68BL_MASTER!AG55</f>
        <v>12</v>
      </c>
      <c r="AH55" s="201" t="str">
        <f>US68BL_MASTER!AH55</f>
        <v>276:1</v>
      </c>
      <c r="AI55" s="202"/>
      <c r="AJ55" s="197">
        <f>US68BL_MASTER!AJ55</f>
        <v>0.029744999999998255</v>
      </c>
      <c r="AK55" s="198"/>
      <c r="AL55" s="197">
        <f>US68BL_MASTER!AL55</f>
        <v>0.35693999999997905</v>
      </c>
      <c r="AM55" s="198"/>
      <c r="AN55" s="38">
        <f>US68BL_MASTER!AN55</f>
        <v>801.8159341995678</v>
      </c>
      <c r="AO55" s="148">
        <f>US68BL_MASTER!AO55</f>
        <v>0</v>
      </c>
    </row>
    <row r="56" spans="1:41" ht="12.75" customHeight="1">
      <c r="A56" s="147">
        <f>US68BL_MASTER!A56</f>
        <v>0</v>
      </c>
      <c r="B56" s="38">
        <f>US68BL_MASTER!B56</f>
        <v>800.1331751304498</v>
      </c>
      <c r="C56" s="197">
        <f>US68BL_MASTER!C56</f>
        <v>-0.2770508695502891</v>
      </c>
      <c r="D56" s="198"/>
      <c r="E56" s="197">
        <f>US68BL_MASTER!E56</f>
        <v>-0.023087572462524096</v>
      </c>
      <c r="F56" s="198"/>
      <c r="G56" s="201" t="str">
        <f>US68BL_MASTER!G56</f>
        <v>278:1</v>
      </c>
      <c r="H56" s="202"/>
      <c r="I56" s="38">
        <f>US68BL_MASTER!I56</f>
        <v>12</v>
      </c>
      <c r="J56" s="38">
        <f>US68BL_MASTER!J56</f>
        <v>800.4102260000001</v>
      </c>
      <c r="K56" s="197">
        <f>US68BL_MASTER!K56</f>
        <v>-0.2797739999999874</v>
      </c>
      <c r="L56" s="198"/>
      <c r="M56" s="197">
        <f>US68BL_MASTER!M56</f>
        <v>-0.023314499999998954</v>
      </c>
      <c r="N56" s="198"/>
      <c r="O56" s="201" t="str">
        <f>US68BL_MASTER!O56</f>
        <v>278:1</v>
      </c>
      <c r="P56" s="202"/>
      <c r="Q56" s="38">
        <f>US68BL_MASTER!Q56</f>
        <v>12</v>
      </c>
      <c r="R56" s="130">
        <f>US68BL_MASTER!R56</f>
        <v>800.69</v>
      </c>
      <c r="S56" s="38">
        <f>US68BL_MASTER!S57</f>
        <v>0</v>
      </c>
      <c r="T56" s="83">
        <f>US68BL_MASTER!T56</f>
        <v>174350</v>
      </c>
      <c r="U56" s="94"/>
      <c r="V56" s="83">
        <f>US68BL_MASTER!V56</f>
        <v>174350</v>
      </c>
      <c r="W56" s="130">
        <f>US68BL_MASTER!W56</f>
        <v>0</v>
      </c>
      <c r="X56" s="38">
        <f>US68BL_MASTER!X56</f>
        <v>800.8743</v>
      </c>
      <c r="Y56" s="38">
        <f>US68BL_MASTER!Y56</f>
        <v>12</v>
      </c>
      <c r="Z56" s="201" t="str">
        <f>US68BL_MASTER!Z56</f>
        <v>276:1</v>
      </c>
      <c r="AA56" s="202"/>
      <c r="AB56" s="197">
        <f>US68BL_MASTER!AB56</f>
        <v>0.025784653380439226</v>
      </c>
      <c r="AC56" s="198"/>
      <c r="AD56" s="197">
        <f>US68BL_MASTER!AD56</f>
        <v>0.3094158405652707</v>
      </c>
      <c r="AE56" s="198"/>
      <c r="AF56" s="38">
        <f>US68BL_MASTER!AF56</f>
        <v>801.1837158405652</v>
      </c>
      <c r="AG56" s="38">
        <f>US68BL_MASTER!AG56</f>
        <v>12</v>
      </c>
      <c r="AH56" s="201" t="str">
        <f>US68BL_MASTER!AH56</f>
        <v>276:1</v>
      </c>
      <c r="AI56" s="202"/>
      <c r="AJ56" s="197">
        <f>US68BL_MASTER!AJ56</f>
        <v>0.025994999999998256</v>
      </c>
      <c r="AK56" s="198"/>
      <c r="AL56" s="197">
        <f>US68BL_MASTER!AL56</f>
        <v>0.31193999999997907</v>
      </c>
      <c r="AM56" s="198"/>
      <c r="AN56" s="38">
        <f>US68BL_MASTER!AN56</f>
        <v>801.4956558405652</v>
      </c>
      <c r="AO56" s="148">
        <f>US68BL_MASTER!AO56</f>
        <v>0</v>
      </c>
    </row>
    <row r="57" spans="1:41" ht="12.75" customHeight="1">
      <c r="A57" s="147">
        <f>US68BL_MASTER!A57</f>
        <v>0</v>
      </c>
      <c r="B57" s="38">
        <f>US68BL_MASTER!B57</f>
        <v>799.9934534894522</v>
      </c>
      <c r="C57" s="197">
        <f>US68BL_MASTER!C57</f>
        <v>-0.23177251054778492</v>
      </c>
      <c r="D57" s="198"/>
      <c r="E57" s="197">
        <f>US68BL_MASTER!E57</f>
        <v>-0.019314375878982076</v>
      </c>
      <c r="F57" s="198"/>
      <c r="G57" s="201" t="str">
        <f>US68BL_MASTER!G57</f>
        <v>278:1</v>
      </c>
      <c r="H57" s="202"/>
      <c r="I57" s="38">
        <f>US68BL_MASTER!I57</f>
        <v>12</v>
      </c>
      <c r="J57" s="38">
        <f>US68BL_MASTER!J57</f>
        <v>800.225226</v>
      </c>
      <c r="K57" s="197">
        <f>US68BL_MASTER!K57</f>
        <v>-0.2347739999999874</v>
      </c>
      <c r="L57" s="198"/>
      <c r="M57" s="197">
        <f>US68BL_MASTER!M57</f>
        <v>-0.01956449999999895</v>
      </c>
      <c r="N57" s="198"/>
      <c r="O57" s="201" t="str">
        <f>US68BL_MASTER!O57</f>
        <v>278:1</v>
      </c>
      <c r="P57" s="202"/>
      <c r="Q57" s="38">
        <f>US68BL_MASTER!Q57</f>
        <v>12</v>
      </c>
      <c r="R57" s="130">
        <f>US68BL_MASTER!R57</f>
        <v>800.46</v>
      </c>
      <c r="S57" s="38">
        <f>US68BL_MASTER!S58</f>
        <v>0</v>
      </c>
      <c r="T57" s="83">
        <f>US68BL_MASTER!T57</f>
        <v>174375</v>
      </c>
      <c r="U57" s="94"/>
      <c r="V57" s="83">
        <f>US68BL_MASTER!V57</f>
        <v>174375</v>
      </c>
      <c r="W57" s="130">
        <f>US68BL_MASTER!W57</f>
        <v>0</v>
      </c>
      <c r="X57" s="38">
        <f>US68BL_MASTER!X57</f>
        <v>800.6442999999999</v>
      </c>
      <c r="Y57" s="38">
        <f>US68BL_MASTER!Y57</f>
        <v>12</v>
      </c>
      <c r="Z57" s="201" t="str">
        <f>US68BL_MASTER!Z57</f>
        <v>276:1</v>
      </c>
      <c r="AA57" s="202"/>
      <c r="AB57" s="197">
        <f>US68BL_MASTER!AB57</f>
        <v>0.022011456796897207</v>
      </c>
      <c r="AC57" s="198"/>
      <c r="AD57" s="197">
        <f>US68BL_MASTER!AD57</f>
        <v>0.2641374815627665</v>
      </c>
      <c r="AE57" s="198"/>
      <c r="AF57" s="38">
        <f>US68BL_MASTER!AF57</f>
        <v>800.9084374815627</v>
      </c>
      <c r="AG57" s="38">
        <f>US68BL_MASTER!AG57</f>
        <v>12</v>
      </c>
      <c r="AH57" s="201" t="str">
        <f>US68BL_MASTER!AH57</f>
        <v>276:1</v>
      </c>
      <c r="AI57" s="202"/>
      <c r="AJ57" s="197">
        <f>US68BL_MASTER!AJ57</f>
        <v>0.022244999999998252</v>
      </c>
      <c r="AK57" s="198"/>
      <c r="AL57" s="197">
        <f>US68BL_MASTER!AL57</f>
        <v>0.266939999999979</v>
      </c>
      <c r="AM57" s="198"/>
      <c r="AN57" s="38">
        <f>US68BL_MASTER!AN57</f>
        <v>801.1753774815627</v>
      </c>
      <c r="AO57" s="148">
        <f>US68BL_MASTER!AO57</f>
        <v>0</v>
      </c>
    </row>
    <row r="58" spans="1:41" ht="12.75" customHeight="1">
      <c r="A58" s="147">
        <f>US68BL_MASTER!A58</f>
        <v>0</v>
      </c>
      <c r="B58" s="38">
        <f>US68BL_MASTER!B58</f>
        <v>799.8707220000001</v>
      </c>
      <c r="C58" s="197">
        <f>US68BL_MASTER!C58</f>
        <v>-0.192</v>
      </c>
      <c r="D58" s="198"/>
      <c r="E58" s="197">
        <f>US68BL_MASTER!E58</f>
        <v>-0.016</v>
      </c>
      <c r="F58" s="198"/>
      <c r="G58" s="201" t="str">
        <f>US68BL_MASTER!G58</f>
        <v>278:1</v>
      </c>
      <c r="H58" s="202"/>
      <c r="I58" s="38">
        <f>US68BL_MASTER!I58</f>
        <v>12</v>
      </c>
      <c r="J58" s="38">
        <f>US68BL_MASTER!J58</f>
        <v>800.0627220000001</v>
      </c>
      <c r="K58" s="197">
        <f>US68BL_MASTER!K58</f>
        <v>-0.19524600000000208</v>
      </c>
      <c r="L58" s="198"/>
      <c r="M58" s="197">
        <f>US68BL_MASTER!M58</f>
        <v>-0.016270500000000174</v>
      </c>
      <c r="N58" s="198"/>
      <c r="O58" s="201" t="str">
        <f>US68BL_MASTER!O58</f>
        <v>278:1</v>
      </c>
      <c r="P58" s="202"/>
      <c r="Q58" s="38">
        <f>US68BL_MASTER!Q58</f>
        <v>12</v>
      </c>
      <c r="R58" s="130">
        <f>US68BL_MASTER!R58</f>
        <v>800.2579680000001</v>
      </c>
      <c r="S58" s="38">
        <f>US68BL_MASTER!S59</f>
        <v>0</v>
      </c>
      <c r="T58" s="149">
        <f>US68BL_MASTER!T58</f>
        <v>174396.96</v>
      </c>
      <c r="U58" s="94"/>
      <c r="V58" s="83">
        <f>US68BL_MASTER!V58</f>
        <v>174400</v>
      </c>
      <c r="W58" s="130">
        <f>US68BL_MASTER!W58</f>
        <v>0</v>
      </c>
      <c r="X58" s="38">
        <f>US68BL_MASTER!X58</f>
        <v>800.4142999999999</v>
      </c>
      <c r="Y58" s="38">
        <f>US68BL_MASTER!Y58</f>
        <v>12</v>
      </c>
      <c r="Z58" s="201" t="str">
        <f>US68BL_MASTER!Z58</f>
        <v>276:1</v>
      </c>
      <c r="AA58" s="202"/>
      <c r="AB58" s="197">
        <f>US68BL_MASTER!AB58</f>
        <v>0.018238260213355194</v>
      </c>
      <c r="AC58" s="198"/>
      <c r="AD58" s="197">
        <f>US68BL_MASTER!AD58</f>
        <v>0.21885912256026233</v>
      </c>
      <c r="AE58" s="198"/>
      <c r="AF58" s="38">
        <f>US68BL_MASTER!AF58</f>
        <v>800.6331591225602</v>
      </c>
      <c r="AG58" s="38">
        <f>US68BL_MASTER!AG58</f>
        <v>12</v>
      </c>
      <c r="AH58" s="201" t="str">
        <f>US68BL_MASTER!AH58</f>
        <v>276:1</v>
      </c>
      <c r="AI58" s="202"/>
      <c r="AJ58" s="197">
        <f>US68BL_MASTER!AJ58</f>
        <v>0.018494999999998256</v>
      </c>
      <c r="AK58" s="198"/>
      <c r="AL58" s="197">
        <f>US68BL_MASTER!AL58</f>
        <v>0.22193999999997907</v>
      </c>
      <c r="AM58" s="198"/>
      <c r="AN58" s="38">
        <f>US68BL_MASTER!AN58</f>
        <v>800.8550991225602</v>
      </c>
      <c r="AO58" s="148">
        <f>US68BL_MASTER!AO58</f>
        <v>0</v>
      </c>
    </row>
    <row r="59" spans="1:41" ht="12.75" customHeight="1">
      <c r="A59" s="147">
        <f>US68BL_MASTER!A59</f>
        <v>0</v>
      </c>
      <c r="B59" s="38">
        <f>US68BL_MASTER!B59</f>
        <v>799.8482260000001</v>
      </c>
      <c r="C59" s="197">
        <f>US68BL_MASTER!C59</f>
        <v>-0.192</v>
      </c>
      <c r="D59" s="198"/>
      <c r="E59" s="197">
        <f>US68BL_MASTER!E59</f>
        <v>-0.016</v>
      </c>
      <c r="F59" s="198"/>
      <c r="G59" s="201">
        <f>US68BL_MASTER!G59</f>
        <v>0</v>
      </c>
      <c r="H59" s="202"/>
      <c r="I59" s="38">
        <f>US68BL_MASTER!I59</f>
        <v>12</v>
      </c>
      <c r="J59" s="38">
        <f>US68BL_MASTER!J59</f>
        <v>800.0402260000001</v>
      </c>
      <c r="K59" s="197">
        <f>US68BL_MASTER!K59</f>
        <v>-0.18977399999998745</v>
      </c>
      <c r="L59" s="198"/>
      <c r="M59" s="197">
        <f>US68BL_MASTER!M59</f>
        <v>-0.015814499999998954</v>
      </c>
      <c r="N59" s="198"/>
      <c r="O59" s="201" t="str">
        <f>US68BL_MASTER!O59</f>
        <v>278:1</v>
      </c>
      <c r="P59" s="202"/>
      <c r="Q59" s="38">
        <f>US68BL_MASTER!Q59</f>
        <v>12</v>
      </c>
      <c r="R59" s="130">
        <f>US68BL_MASTER!R59</f>
        <v>800.23</v>
      </c>
      <c r="S59" s="38">
        <f>US68BL_MASTER!S60</f>
        <v>0</v>
      </c>
      <c r="T59" s="83">
        <f>US68BL_MASTER!T59</f>
        <v>174400</v>
      </c>
      <c r="U59" s="94"/>
      <c r="V59" s="149">
        <f>US68BL_MASTER!V59</f>
        <v>174414.83</v>
      </c>
      <c r="W59" s="130">
        <f>US68BL_MASTER!W59</f>
        <v>0</v>
      </c>
      <c r="X59" s="38">
        <f>US68BL_MASTER!X59</f>
        <v>800.277864</v>
      </c>
      <c r="Y59" s="38">
        <f>US68BL_MASTER!Y59</f>
        <v>12</v>
      </c>
      <c r="Z59" s="201" t="str">
        <f>US68BL_MASTER!Z59</f>
        <v>276:1</v>
      </c>
      <c r="AA59" s="202"/>
      <c r="AB59" s="197">
        <f>US68BL_MASTER!AB59</f>
        <v>0.016</v>
      </c>
      <c r="AC59" s="198"/>
      <c r="AD59" s="197">
        <f>US68BL_MASTER!AD59</f>
        <v>0.192</v>
      </c>
      <c r="AE59" s="198"/>
      <c r="AF59" s="38">
        <f>US68BL_MASTER!AF59</f>
        <v>800.469864</v>
      </c>
      <c r="AG59" s="38">
        <f>US68BL_MASTER!AG59</f>
        <v>12</v>
      </c>
      <c r="AH59" s="201" t="str">
        <f>US68BL_MASTER!AH59</f>
        <v>276:1</v>
      </c>
      <c r="AI59" s="202"/>
      <c r="AJ59" s="197">
        <f>US68BL_MASTER!AJ59</f>
        <v>0.016270500000000174</v>
      </c>
      <c r="AK59" s="198"/>
      <c r="AL59" s="197">
        <f>US68BL_MASTER!AL59</f>
        <v>0.19524600000000208</v>
      </c>
      <c r="AM59" s="198"/>
      <c r="AN59" s="38">
        <f>US68BL_MASTER!AN59</f>
        <v>800.66511</v>
      </c>
      <c r="AO59" s="148">
        <f>US68BL_MASTER!AO59</f>
        <v>0</v>
      </c>
    </row>
    <row r="60" spans="1:41" ht="12.75" customHeight="1">
      <c r="A60" s="147">
        <f>US68BL_MASTER!A60</f>
        <v>0</v>
      </c>
      <c r="B60" s="38">
        <f>US68BL_MASTER!B60</f>
        <v>799.663226</v>
      </c>
      <c r="C60" s="197">
        <f>US68BL_MASTER!C60</f>
        <v>-0.192</v>
      </c>
      <c r="D60" s="198"/>
      <c r="E60" s="197">
        <f>US68BL_MASTER!E60</f>
        <v>-0.016</v>
      </c>
      <c r="F60" s="198"/>
      <c r="G60" s="201">
        <f>US68BL_MASTER!G60</f>
        <v>0</v>
      </c>
      <c r="H60" s="202"/>
      <c r="I60" s="38">
        <f>US68BL_MASTER!I60</f>
        <v>12</v>
      </c>
      <c r="J60" s="38">
        <f>US68BL_MASTER!J60</f>
        <v>799.855226</v>
      </c>
      <c r="K60" s="197">
        <f>US68BL_MASTER!K60</f>
        <v>-0.1447739999999874</v>
      </c>
      <c r="L60" s="198"/>
      <c r="M60" s="197">
        <f>US68BL_MASTER!M60</f>
        <v>-0.012064499999998951</v>
      </c>
      <c r="N60" s="198"/>
      <c r="O60" s="201" t="str">
        <f>US68BL_MASTER!O60</f>
        <v>278:1</v>
      </c>
      <c r="P60" s="202"/>
      <c r="Q60" s="38">
        <f>US68BL_MASTER!Q60</f>
        <v>12</v>
      </c>
      <c r="R60" s="130">
        <f>US68BL_MASTER!R60</f>
        <v>800</v>
      </c>
      <c r="S60" s="38">
        <f>US68BL_MASTER!S61</f>
        <v>0</v>
      </c>
      <c r="T60" s="83">
        <f>US68BL_MASTER!T60</f>
        <v>174425</v>
      </c>
      <c r="U60" s="94"/>
      <c r="V60" s="83">
        <f>US68BL_MASTER!V60</f>
        <v>174425</v>
      </c>
      <c r="W60" s="130">
        <f>US68BL_MASTER!W60</f>
        <v>0</v>
      </c>
      <c r="X60" s="38">
        <f>US68BL_MASTER!X60</f>
        <v>800.1842999999999</v>
      </c>
      <c r="Y60" s="38">
        <f>US68BL_MASTER!Y60</f>
        <v>12</v>
      </c>
      <c r="Z60" s="201">
        <f>US68BL_MASTER!Z60</f>
        <v>0</v>
      </c>
      <c r="AA60" s="202"/>
      <c r="AB60" s="197">
        <f>US68BL_MASTER!AB60</f>
        <v>0.016</v>
      </c>
      <c r="AC60" s="198"/>
      <c r="AD60" s="197">
        <f>US68BL_MASTER!AD60</f>
        <v>0.192</v>
      </c>
      <c r="AE60" s="198"/>
      <c r="AF60" s="38">
        <f>US68BL_MASTER!AF60</f>
        <v>800.3762999999999</v>
      </c>
      <c r="AG60" s="38">
        <f>US68BL_MASTER!AG60</f>
        <v>12</v>
      </c>
      <c r="AH60" s="201" t="str">
        <f>US68BL_MASTER!AH60</f>
        <v>276:1</v>
      </c>
      <c r="AI60" s="202"/>
      <c r="AJ60" s="197">
        <f>US68BL_MASTER!AJ60</f>
        <v>0.014744999999998253</v>
      </c>
      <c r="AK60" s="198"/>
      <c r="AL60" s="197">
        <f>US68BL_MASTER!AL60</f>
        <v>0.17693999999997903</v>
      </c>
      <c r="AM60" s="198"/>
      <c r="AN60" s="38">
        <f>US68BL_MASTER!AN60</f>
        <v>800.5532399999998</v>
      </c>
      <c r="AO60" s="148">
        <f>US68BL_MASTER!AO60</f>
        <v>0</v>
      </c>
    </row>
    <row r="61" spans="1:41" ht="12.75" customHeight="1">
      <c r="A61" s="147">
        <f>US68BL_MASTER!A61</f>
        <v>0</v>
      </c>
      <c r="B61" s="38">
        <f>US68BL_MASTER!B61</f>
        <v>799.4782260000001</v>
      </c>
      <c r="C61" s="197">
        <f>US68BL_MASTER!C61</f>
        <v>-0.192</v>
      </c>
      <c r="D61" s="198"/>
      <c r="E61" s="197">
        <f>US68BL_MASTER!E61</f>
        <v>-0.016</v>
      </c>
      <c r="F61" s="198"/>
      <c r="G61" s="201">
        <f>US68BL_MASTER!G61</f>
        <v>0</v>
      </c>
      <c r="H61" s="202"/>
      <c r="I61" s="38">
        <f>US68BL_MASTER!I61</f>
        <v>12</v>
      </c>
      <c r="J61" s="38">
        <f>US68BL_MASTER!J61</f>
        <v>799.6702260000001</v>
      </c>
      <c r="K61" s="197">
        <f>US68BL_MASTER!K61</f>
        <v>-0.09977399999998746</v>
      </c>
      <c r="L61" s="198"/>
      <c r="M61" s="197">
        <f>US68BL_MASTER!M61</f>
        <v>-0.008314499999998955</v>
      </c>
      <c r="N61" s="198"/>
      <c r="O61" s="201" t="str">
        <f>US68BL_MASTER!O61</f>
        <v>278:1</v>
      </c>
      <c r="P61" s="202"/>
      <c r="Q61" s="38">
        <f>US68BL_MASTER!Q61</f>
        <v>12</v>
      </c>
      <c r="R61" s="130">
        <f>US68BL_MASTER!R61</f>
        <v>799.7700000000001</v>
      </c>
      <c r="S61" s="38">
        <f>US68BL_MASTER!S62</f>
        <v>0</v>
      </c>
      <c r="T61" s="83">
        <f>US68BL_MASTER!T61</f>
        <v>174450</v>
      </c>
      <c r="U61" s="94"/>
      <c r="V61" s="83">
        <f>US68BL_MASTER!V61</f>
        <v>174450</v>
      </c>
      <c r="W61" s="130">
        <f>US68BL_MASTER!W61</f>
        <v>0</v>
      </c>
      <c r="X61" s="38">
        <f>US68BL_MASTER!X61</f>
        <v>799.9543</v>
      </c>
      <c r="Y61" s="38">
        <f>US68BL_MASTER!Y61</f>
        <v>12</v>
      </c>
      <c r="Z61" s="201">
        <f>US68BL_MASTER!Z61</f>
        <v>0</v>
      </c>
      <c r="AA61" s="202"/>
      <c r="AB61" s="197">
        <f>US68BL_MASTER!AB61</f>
        <v>0.016</v>
      </c>
      <c r="AC61" s="198"/>
      <c r="AD61" s="197">
        <f>US68BL_MASTER!AD61</f>
        <v>0.192</v>
      </c>
      <c r="AE61" s="198"/>
      <c r="AF61" s="38">
        <f>US68BL_MASTER!AF61</f>
        <v>800.1463</v>
      </c>
      <c r="AG61" s="38">
        <f>US68BL_MASTER!AG61</f>
        <v>12</v>
      </c>
      <c r="AH61" s="201" t="str">
        <f>US68BL_MASTER!AH61</f>
        <v>276:1</v>
      </c>
      <c r="AI61" s="202"/>
      <c r="AJ61" s="197">
        <f>US68BL_MASTER!AJ61</f>
        <v>0.010994999999998256</v>
      </c>
      <c r="AK61" s="198"/>
      <c r="AL61" s="197">
        <f>US68BL_MASTER!AL61</f>
        <v>0.13193999999997907</v>
      </c>
      <c r="AM61" s="198"/>
      <c r="AN61" s="38">
        <f>US68BL_MASTER!AN61</f>
        <v>800.27824</v>
      </c>
      <c r="AO61" s="148">
        <f>US68BL_MASTER!AO61</f>
        <v>0</v>
      </c>
    </row>
    <row r="62" spans="1:41" ht="12.75" customHeight="1">
      <c r="A62" s="147">
        <f>US68BL_MASTER!A62</f>
        <v>0</v>
      </c>
      <c r="B62" s="38">
        <f>US68BL_MASTER!B62</f>
        <v>799.2932260000001</v>
      </c>
      <c r="C62" s="197">
        <f>US68BL_MASTER!C62</f>
        <v>-0.192</v>
      </c>
      <c r="D62" s="198"/>
      <c r="E62" s="197">
        <f>US68BL_MASTER!E62</f>
        <v>-0.016</v>
      </c>
      <c r="F62" s="198"/>
      <c r="G62" s="201">
        <f>US68BL_MASTER!G62</f>
        <v>0</v>
      </c>
      <c r="H62" s="202"/>
      <c r="I62" s="38">
        <f>US68BL_MASTER!I62</f>
        <v>12</v>
      </c>
      <c r="J62" s="38">
        <f>US68BL_MASTER!J62</f>
        <v>799.4852260000001</v>
      </c>
      <c r="K62" s="197">
        <f>US68BL_MASTER!K62</f>
        <v>-0.0547739999999875</v>
      </c>
      <c r="L62" s="198"/>
      <c r="M62" s="197">
        <f>US68BL_MASTER!M62</f>
        <v>-0.004564499999998958</v>
      </c>
      <c r="N62" s="198"/>
      <c r="O62" s="201" t="str">
        <f>US68BL_MASTER!O62</f>
        <v>278:1</v>
      </c>
      <c r="P62" s="202"/>
      <c r="Q62" s="38">
        <f>US68BL_MASTER!Q62</f>
        <v>12</v>
      </c>
      <c r="R62" s="130">
        <f>US68BL_MASTER!R62</f>
        <v>799.5400000000001</v>
      </c>
      <c r="S62" s="38">
        <f>US68BL_MASTER!S63</f>
        <v>0</v>
      </c>
      <c r="T62" s="83">
        <f>US68BL_MASTER!T62</f>
        <v>174475</v>
      </c>
      <c r="U62" s="94"/>
      <c r="V62" s="83">
        <f>US68BL_MASTER!V62</f>
        <v>174475</v>
      </c>
      <c r="W62" s="130">
        <f>US68BL_MASTER!W62</f>
        <v>0</v>
      </c>
      <c r="X62" s="38">
        <f>US68BL_MASTER!X62</f>
        <v>799.7243</v>
      </c>
      <c r="Y62" s="38">
        <f>US68BL_MASTER!Y62</f>
        <v>12</v>
      </c>
      <c r="Z62" s="201">
        <f>US68BL_MASTER!Z62</f>
        <v>0</v>
      </c>
      <c r="AA62" s="202"/>
      <c r="AB62" s="197">
        <f>US68BL_MASTER!AB62</f>
        <v>0.016</v>
      </c>
      <c r="AC62" s="198"/>
      <c r="AD62" s="197">
        <f>US68BL_MASTER!AD62</f>
        <v>0.192</v>
      </c>
      <c r="AE62" s="198"/>
      <c r="AF62" s="38">
        <f>US68BL_MASTER!AF62</f>
        <v>799.9163</v>
      </c>
      <c r="AG62" s="38">
        <f>US68BL_MASTER!AG62</f>
        <v>12</v>
      </c>
      <c r="AH62" s="201" t="str">
        <f>US68BL_MASTER!AH62</f>
        <v>276:1</v>
      </c>
      <c r="AI62" s="202"/>
      <c r="AJ62" s="197">
        <f>US68BL_MASTER!AJ62</f>
        <v>0.007244999999998253</v>
      </c>
      <c r="AK62" s="198"/>
      <c r="AL62" s="197">
        <f>US68BL_MASTER!AL62</f>
        <v>0.08693999999997903</v>
      </c>
      <c r="AM62" s="198"/>
      <c r="AN62" s="38">
        <f>US68BL_MASTER!AN62</f>
        <v>800.00324</v>
      </c>
      <c r="AO62" s="148">
        <f>US68BL_MASTER!AO62</f>
        <v>0</v>
      </c>
    </row>
    <row r="63" spans="1:41" ht="12.75" customHeight="1">
      <c r="A63" s="147">
        <f>US68BL_MASTER!A63</f>
        <v>0</v>
      </c>
      <c r="B63" s="38">
        <f>US68BL_MASTER!B63</f>
        <v>799.1082260000001</v>
      </c>
      <c r="C63" s="197">
        <f>US68BL_MASTER!C63</f>
        <v>-0.192</v>
      </c>
      <c r="D63" s="198"/>
      <c r="E63" s="197">
        <f>US68BL_MASTER!E63</f>
        <v>-0.016</v>
      </c>
      <c r="F63" s="198"/>
      <c r="G63" s="201">
        <f>US68BL_MASTER!G63</f>
        <v>0</v>
      </c>
      <c r="H63" s="202"/>
      <c r="I63" s="38">
        <f>US68BL_MASTER!I63</f>
        <v>12</v>
      </c>
      <c r="J63" s="38">
        <f>US68BL_MASTER!J63</f>
        <v>799.3002260000001</v>
      </c>
      <c r="K63" s="197">
        <f>US68BL_MASTER!K63</f>
        <v>-0.00977399999998746</v>
      </c>
      <c r="L63" s="198"/>
      <c r="M63" s="197">
        <f>US68BL_MASTER!M63</f>
        <v>-0.000814499999998955</v>
      </c>
      <c r="N63" s="198"/>
      <c r="O63" s="201" t="str">
        <f>US68BL_MASTER!O63</f>
        <v>278:1</v>
      </c>
      <c r="P63" s="202"/>
      <c r="Q63" s="38">
        <f>US68BL_MASTER!Q63</f>
        <v>12</v>
      </c>
      <c r="R63" s="130">
        <f>US68BL_MASTER!R63</f>
        <v>799.3100000000001</v>
      </c>
      <c r="S63" s="38">
        <f>US68BL_MASTER!S64</f>
        <v>0</v>
      </c>
      <c r="T63" s="83">
        <f>US68BL_MASTER!T63</f>
        <v>174500</v>
      </c>
      <c r="U63" s="94"/>
      <c r="V63" s="83">
        <f>US68BL_MASTER!V63</f>
        <v>174500</v>
      </c>
      <c r="W63" s="130">
        <f>US68BL_MASTER!W63</f>
        <v>0</v>
      </c>
      <c r="X63" s="38">
        <f>US68BL_MASTER!X63</f>
        <v>799.4943</v>
      </c>
      <c r="Y63" s="38">
        <f>US68BL_MASTER!Y63</f>
        <v>12</v>
      </c>
      <c r="Z63" s="201">
        <f>US68BL_MASTER!Z63</f>
        <v>0</v>
      </c>
      <c r="AA63" s="202"/>
      <c r="AB63" s="197">
        <f>US68BL_MASTER!AB63</f>
        <v>0.016</v>
      </c>
      <c r="AC63" s="198"/>
      <c r="AD63" s="197">
        <f>US68BL_MASTER!AD63</f>
        <v>0.192</v>
      </c>
      <c r="AE63" s="198"/>
      <c r="AF63" s="38">
        <f>US68BL_MASTER!AF63</f>
        <v>799.6863</v>
      </c>
      <c r="AG63" s="38">
        <f>US68BL_MASTER!AG63</f>
        <v>12</v>
      </c>
      <c r="AH63" s="201" t="str">
        <f>US68BL_MASTER!AH63</f>
        <v>276:1</v>
      </c>
      <c r="AI63" s="202"/>
      <c r="AJ63" s="197">
        <f>US68BL_MASTER!AJ63</f>
        <v>0.0034949999999982564</v>
      </c>
      <c r="AK63" s="198"/>
      <c r="AL63" s="197">
        <f>US68BL_MASTER!AL63</f>
        <v>0.04193999999997908</v>
      </c>
      <c r="AM63" s="198"/>
      <c r="AN63" s="38">
        <f>US68BL_MASTER!AN63</f>
        <v>799.7282399999999</v>
      </c>
      <c r="AO63" s="148">
        <f>US68BL_MASTER!AO63</f>
        <v>0</v>
      </c>
    </row>
    <row r="64" spans="1:41" ht="12.75" customHeight="1">
      <c r="A64" s="147" t="str">
        <f>US68BL_MASTER!A64</f>
        <v>ST</v>
      </c>
      <c r="B64" s="38">
        <f>US68BL_MASTER!B64</f>
        <v>799.0680560100001</v>
      </c>
      <c r="C64" s="197">
        <f>US68BL_MASTER!C64</f>
        <v>-0.192</v>
      </c>
      <c r="D64" s="198"/>
      <c r="E64" s="197">
        <f>US68BL_MASTER!E64</f>
        <v>-0.016</v>
      </c>
      <c r="F64" s="198"/>
      <c r="G64" s="201">
        <f>US68BL_MASTER!G64</f>
        <v>0</v>
      </c>
      <c r="H64" s="202"/>
      <c r="I64" s="38">
        <f>US68BL_MASTER!I64</f>
        <v>12</v>
      </c>
      <c r="J64" s="38">
        <f>US68BL_MASTER!J64</f>
        <v>799.2600560100001</v>
      </c>
      <c r="K64" s="197">
        <f>US68BL_MASTER!K64</f>
        <v>1.201E-05</v>
      </c>
      <c r="L64" s="198"/>
      <c r="M64" s="197">
        <f>US68BL_MASTER!M64</f>
        <v>1E-06</v>
      </c>
      <c r="N64" s="198"/>
      <c r="O64" s="201" t="str">
        <f>US68BL_MASTER!O64</f>
        <v>278:1</v>
      </c>
      <c r="P64" s="202"/>
      <c r="Q64" s="38">
        <f>US68BL_MASTER!Q64</f>
        <v>12</v>
      </c>
      <c r="R64" s="130">
        <f>US68BL_MASTER!R64</f>
        <v>799.2600440000001</v>
      </c>
      <c r="S64" s="94"/>
      <c r="T64" s="149">
        <f>US68BL_MASTER!T64</f>
        <v>174505.43</v>
      </c>
      <c r="U64" s="94"/>
      <c r="V64" s="149">
        <f>US68BL_MASTER!V64</f>
        <v>174523.3</v>
      </c>
      <c r="W64" s="130">
        <f>US68BL_MASTER!W64</f>
        <v>0</v>
      </c>
      <c r="X64" s="38">
        <f>US68BL_MASTER!X64</f>
        <v>799.27994</v>
      </c>
      <c r="Y64" s="38">
        <f>US68BL_MASTER!Y64</f>
        <v>12</v>
      </c>
      <c r="Z64" s="201">
        <f>US68BL_MASTER!Z64</f>
        <v>0</v>
      </c>
      <c r="AA64" s="202"/>
      <c r="AB64" s="197">
        <f>US68BL_MASTER!AB64</f>
        <v>0.016</v>
      </c>
      <c r="AC64" s="198"/>
      <c r="AD64" s="197">
        <f>US68BL_MASTER!AD64</f>
        <v>0.192</v>
      </c>
      <c r="AE64" s="198"/>
      <c r="AF64" s="38">
        <f>US68BL_MASTER!AF64</f>
        <v>799.47194</v>
      </c>
      <c r="AG64" s="38">
        <f>US68BL_MASTER!AG64</f>
        <v>12</v>
      </c>
      <c r="AH64" s="201" t="str">
        <f>US68BL_MASTER!AH64</f>
        <v>276:1</v>
      </c>
      <c r="AI64" s="202"/>
      <c r="AJ64" s="197">
        <f>US68BL_MASTER!AJ64</f>
        <v>1E-07</v>
      </c>
      <c r="AK64" s="198"/>
      <c r="AL64" s="197">
        <f>US68BL_MASTER!AL64</f>
        <v>1.2E-06</v>
      </c>
      <c r="AM64" s="198"/>
      <c r="AN64" s="38">
        <f>US68BL_MASTER!AN64</f>
        <v>799.4719412000001</v>
      </c>
      <c r="AO64" s="148" t="str">
        <f>US68BL_MASTER!AO64</f>
        <v>ST</v>
      </c>
    </row>
    <row r="65" spans="1:41" ht="12.75" customHeight="1">
      <c r="A65" s="147">
        <f>US68BL_MASTER!A65</f>
        <v>0</v>
      </c>
      <c r="B65" s="38">
        <f>US68BL_MASTER!B65</f>
        <v>0</v>
      </c>
      <c r="C65" s="197">
        <f>US68BL_MASTER!C65</f>
        <v>0</v>
      </c>
      <c r="D65" s="198"/>
      <c r="E65" s="197">
        <f>US68BL_MASTER!E65</f>
        <v>0</v>
      </c>
      <c r="F65" s="198"/>
      <c r="G65" s="201">
        <f>US68BL_MASTER!G65</f>
        <v>0</v>
      </c>
      <c r="H65" s="202"/>
      <c r="I65" s="38">
        <f>US68BL_MASTER!I65</f>
        <v>0</v>
      </c>
      <c r="J65" s="38">
        <f>US68BL_MASTER!J65</f>
        <v>0</v>
      </c>
      <c r="K65" s="197">
        <f>US68BL_MASTER!K65</f>
        <v>0</v>
      </c>
      <c r="L65" s="198"/>
      <c r="M65" s="197">
        <f>US68BL_MASTER!M65</f>
        <v>0</v>
      </c>
      <c r="N65" s="198"/>
      <c r="O65" s="201">
        <f>US68BL_MASTER!O65</f>
        <v>0</v>
      </c>
      <c r="P65" s="202"/>
      <c r="Q65" s="38">
        <f>US68BL_MASTER!Q65</f>
        <v>0</v>
      </c>
      <c r="R65" s="130">
        <f>US68BL_MASTER!R65</f>
        <v>0</v>
      </c>
      <c r="S65" s="94"/>
      <c r="T65" s="83">
        <f>US68BL_MASTER!T65</f>
        <v>0</v>
      </c>
      <c r="U65" s="94"/>
      <c r="V65" s="83">
        <f>US68BL_MASTER!V65</f>
        <v>0</v>
      </c>
      <c r="W65" s="130">
        <f>US68BL_MASTER!W65</f>
        <v>0</v>
      </c>
      <c r="X65" s="38">
        <f>US68BL_MASTER!X65</f>
        <v>0</v>
      </c>
      <c r="Y65" s="38">
        <f>US68BL_MASTER!Y65</f>
        <v>0</v>
      </c>
      <c r="Z65" s="201">
        <f>US68BL_MASTER!Z65</f>
        <v>0</v>
      </c>
      <c r="AA65" s="202"/>
      <c r="AB65" s="197">
        <f>US68BL_MASTER!AB65</f>
        <v>0</v>
      </c>
      <c r="AC65" s="198"/>
      <c r="AD65" s="197">
        <f>US68BL_MASTER!AD65</f>
        <v>0</v>
      </c>
      <c r="AE65" s="198"/>
      <c r="AF65" s="38">
        <f>US68BL_MASTER!AF65</f>
        <v>0</v>
      </c>
      <c r="AG65" s="38">
        <f>US68BL_MASTER!AG65</f>
        <v>0</v>
      </c>
      <c r="AH65" s="201">
        <f>US68BL_MASTER!AH65</f>
        <v>0</v>
      </c>
      <c r="AI65" s="202"/>
      <c r="AJ65" s="197">
        <f>US68BL_MASTER!AJ65</f>
        <v>0</v>
      </c>
      <c r="AK65" s="198"/>
      <c r="AL65" s="197">
        <f>US68BL_MASTER!AL65</f>
        <v>0</v>
      </c>
      <c r="AM65" s="198"/>
      <c r="AN65" s="38">
        <f>US68BL_MASTER!AN65</f>
        <v>0</v>
      </c>
      <c r="AO65" s="148">
        <f>US68BL_MASTER!AO65</f>
        <v>0</v>
      </c>
    </row>
    <row r="66" spans="1:41" ht="12.75" customHeight="1">
      <c r="A66" s="147">
        <f>US68BL_MASTER!A66</f>
        <v>0</v>
      </c>
      <c r="B66" s="38">
        <f>US68BL_MASTER!B66</f>
        <v>0</v>
      </c>
      <c r="C66" s="197">
        <f>US68BL_MASTER!C66</f>
        <v>0</v>
      </c>
      <c r="D66" s="198"/>
      <c r="E66" s="197">
        <f>US68BL_MASTER!E66</f>
        <v>0</v>
      </c>
      <c r="F66" s="198"/>
      <c r="G66" s="201">
        <f>US68BL_MASTER!G66</f>
        <v>0</v>
      </c>
      <c r="H66" s="202"/>
      <c r="I66" s="38">
        <f>US68BL_MASTER!I66</f>
        <v>0</v>
      </c>
      <c r="J66" s="38">
        <f>US68BL_MASTER!J66</f>
        <v>0</v>
      </c>
      <c r="K66" s="197">
        <f>US68BL_MASTER!K66</f>
        <v>0</v>
      </c>
      <c r="L66" s="198"/>
      <c r="M66" s="197">
        <f>US68BL_MASTER!M66</f>
        <v>0</v>
      </c>
      <c r="N66" s="198"/>
      <c r="O66" s="201">
        <f>US68BL_MASTER!O66</f>
        <v>0</v>
      </c>
      <c r="P66" s="202"/>
      <c r="Q66" s="38">
        <f>US68BL_MASTER!Q66</f>
        <v>0</v>
      </c>
      <c r="R66" s="130">
        <f>US68BL_MASTER!R66</f>
        <v>0</v>
      </c>
      <c r="S66" s="94"/>
      <c r="T66" s="83">
        <f>US68BL_MASTER!T66</f>
        <v>0</v>
      </c>
      <c r="U66" s="94"/>
      <c r="V66" s="83">
        <f>US68BL_MASTER!V66</f>
        <v>0</v>
      </c>
      <c r="W66" s="130">
        <f>US68BL_MASTER!W66</f>
        <v>0</v>
      </c>
      <c r="X66" s="38">
        <f>US68BL_MASTER!X66</f>
        <v>0</v>
      </c>
      <c r="Y66" s="38">
        <f>US68BL_MASTER!Y66</f>
        <v>0</v>
      </c>
      <c r="Z66" s="201">
        <f>US68BL_MASTER!Z66</f>
        <v>0</v>
      </c>
      <c r="AA66" s="202"/>
      <c r="AB66" s="197">
        <f>US68BL_MASTER!AB66</f>
        <v>0</v>
      </c>
      <c r="AC66" s="198"/>
      <c r="AD66" s="197">
        <f>US68BL_MASTER!AD66</f>
        <v>0</v>
      </c>
      <c r="AE66" s="198"/>
      <c r="AF66" s="38">
        <f>US68BL_MASTER!AF66</f>
        <v>0</v>
      </c>
      <c r="AG66" s="38">
        <f>US68BL_MASTER!AG66</f>
        <v>0</v>
      </c>
      <c r="AH66" s="201">
        <f>US68BL_MASTER!AH66</f>
        <v>0</v>
      </c>
      <c r="AI66" s="202"/>
      <c r="AJ66" s="197">
        <f>US68BL_MASTER!AJ66</f>
        <v>0</v>
      </c>
      <c r="AK66" s="198"/>
      <c r="AL66" s="197">
        <f>US68BL_MASTER!AL66</f>
        <v>0</v>
      </c>
      <c r="AM66" s="198"/>
      <c r="AN66" s="38">
        <f>US68BL_MASTER!AN66</f>
        <v>0</v>
      </c>
      <c r="AO66" s="148">
        <f>US68BL_MASTER!AO66</f>
        <v>0</v>
      </c>
    </row>
    <row r="67" spans="1:41" ht="12.75" customHeight="1">
      <c r="A67" s="93"/>
      <c r="B67" s="94"/>
      <c r="C67" s="203"/>
      <c r="D67" s="204"/>
      <c r="E67" s="203"/>
      <c r="F67" s="204"/>
      <c r="G67" s="203"/>
      <c r="H67" s="204"/>
      <c r="I67" s="38">
        <f>US68BL_MASTER!I67</f>
        <v>0</v>
      </c>
      <c r="J67" s="38">
        <f>US68BL_MASTER!J67</f>
        <v>0</v>
      </c>
      <c r="K67" s="197">
        <f>US68BL_MASTER!K67</f>
        <v>0</v>
      </c>
      <c r="L67" s="198"/>
      <c r="M67" s="197">
        <f>US68BL_MASTER!M67</f>
        <v>0</v>
      </c>
      <c r="N67" s="198"/>
      <c r="O67" s="201">
        <f>US68BL_MASTER!O67</f>
        <v>0</v>
      </c>
      <c r="P67" s="202"/>
      <c r="Q67" s="38">
        <f>US68BL_MASTER!Q67</f>
        <v>0</v>
      </c>
      <c r="R67" s="130">
        <f>US68BL_MASTER!R67</f>
        <v>0</v>
      </c>
      <c r="S67" s="94"/>
      <c r="T67" s="83">
        <f>US68BL_MASTER!T67</f>
        <v>0</v>
      </c>
      <c r="U67" s="94"/>
      <c r="V67" s="83">
        <f>US68BL_MASTER!V67</f>
        <v>0</v>
      </c>
      <c r="W67" s="130">
        <f>US68BL_MASTER!W67</f>
        <v>0</v>
      </c>
      <c r="X67" s="38">
        <f>US68BL_MASTER!X67</f>
        <v>0</v>
      </c>
      <c r="Y67" s="38">
        <f>US68BL_MASTER!Y67</f>
        <v>0</v>
      </c>
      <c r="Z67" s="201">
        <f>US68BL_MASTER!Z67</f>
        <v>0</v>
      </c>
      <c r="AA67" s="202"/>
      <c r="AB67" s="197">
        <f>US68BL_MASTER!AB67</f>
        <v>0</v>
      </c>
      <c r="AC67" s="198"/>
      <c r="AD67" s="197">
        <f>US68BL_MASTER!AD67</f>
        <v>0</v>
      </c>
      <c r="AE67" s="198"/>
      <c r="AF67" s="38">
        <f>US68BL_MASTER!AF67</f>
        <v>0</v>
      </c>
      <c r="AG67" s="38">
        <f>US68BL_MASTER!AG67</f>
        <v>0</v>
      </c>
      <c r="AH67" s="201">
        <f>US68BL_MASTER!AH67</f>
        <v>0</v>
      </c>
      <c r="AI67" s="202"/>
      <c r="AJ67" s="197">
        <f>US68BL_MASTER!AJ67</f>
        <v>0</v>
      </c>
      <c r="AK67" s="198"/>
      <c r="AL67" s="197">
        <f>US68BL_MASTER!AL67</f>
        <v>0</v>
      </c>
      <c r="AM67" s="198"/>
      <c r="AN67" s="38">
        <f>US68BL_MASTER!AN67</f>
        <v>0</v>
      </c>
      <c r="AO67" s="148">
        <f>US68BL_MASTER!AO67</f>
        <v>0</v>
      </c>
    </row>
    <row r="68" spans="1:41" ht="12.75" customHeight="1">
      <c r="A68" s="93"/>
      <c r="B68" s="94"/>
      <c r="C68" s="203"/>
      <c r="D68" s="204"/>
      <c r="E68" s="203"/>
      <c r="F68" s="204"/>
      <c r="G68" s="203"/>
      <c r="H68" s="204"/>
      <c r="I68" s="94"/>
      <c r="J68" s="94"/>
      <c r="K68" s="203"/>
      <c r="L68" s="204"/>
      <c r="M68" s="205"/>
      <c r="N68" s="202"/>
      <c r="O68" s="203"/>
      <c r="P68" s="204"/>
      <c r="Q68" s="94"/>
      <c r="R68" s="95"/>
      <c r="S68" s="94"/>
      <c r="T68" s="83"/>
      <c r="U68" s="94"/>
      <c r="V68" s="83"/>
      <c r="W68" s="130">
        <f>US68BL_MASTER!W68</f>
        <v>0</v>
      </c>
      <c r="X68" s="94"/>
      <c r="Y68" s="94"/>
      <c r="Z68" s="203"/>
      <c r="AA68" s="204"/>
      <c r="AB68" s="203"/>
      <c r="AC68" s="204"/>
      <c r="AD68" s="197">
        <f>US68BL_MASTER!AD68</f>
        <v>0</v>
      </c>
      <c r="AE68" s="198"/>
      <c r="AF68" s="38">
        <f>US68BL_MASTER!AF68</f>
        <v>0</v>
      </c>
      <c r="AG68" s="38">
        <f>US68BL_MASTER!AG68</f>
        <v>0</v>
      </c>
      <c r="AH68" s="201">
        <f>US68BL_MASTER!AH68</f>
        <v>0</v>
      </c>
      <c r="AI68" s="202"/>
      <c r="AJ68" s="197">
        <f>US68BL_MASTER!AJ68</f>
        <v>0</v>
      </c>
      <c r="AK68" s="198"/>
      <c r="AL68" s="197">
        <f>US68BL_MASTER!AL68</f>
        <v>0</v>
      </c>
      <c r="AM68" s="198"/>
      <c r="AN68" s="38">
        <f>US68BL_MASTER!AN68</f>
        <v>0</v>
      </c>
      <c r="AO68" s="148">
        <f>US68BL_MASTER!AO68</f>
        <v>0</v>
      </c>
    </row>
    <row r="69" spans="1:41" ht="12.75" customHeight="1">
      <c r="A69" s="93"/>
      <c r="B69" s="94"/>
      <c r="C69" s="203"/>
      <c r="D69" s="204"/>
      <c r="E69" s="203"/>
      <c r="F69" s="204"/>
      <c r="G69" s="203"/>
      <c r="H69" s="204"/>
      <c r="I69" s="94"/>
      <c r="J69" s="94"/>
      <c r="K69" s="203"/>
      <c r="L69" s="204"/>
      <c r="M69" s="205"/>
      <c r="N69" s="202"/>
      <c r="O69" s="203"/>
      <c r="P69" s="204"/>
      <c r="Q69" s="94"/>
      <c r="R69" s="95"/>
      <c r="S69" s="94"/>
      <c r="T69" s="83"/>
      <c r="U69" s="94"/>
      <c r="V69" s="83"/>
      <c r="W69" s="130">
        <f>US68BL_MASTER!W69</f>
        <v>0</v>
      </c>
      <c r="X69" s="94"/>
      <c r="Y69" s="94"/>
      <c r="Z69" s="203"/>
      <c r="AA69" s="204"/>
      <c r="AB69" s="203"/>
      <c r="AC69" s="204"/>
      <c r="AD69" s="197">
        <f>US68BL_MASTER!AD69</f>
        <v>0</v>
      </c>
      <c r="AE69" s="198"/>
      <c r="AF69" s="38">
        <f>US68BL_MASTER!AF69</f>
        <v>0</v>
      </c>
      <c r="AG69" s="38">
        <f>US68BL_MASTER!AG69</f>
        <v>0</v>
      </c>
      <c r="AH69" s="201">
        <f>US68BL_MASTER!AH69</f>
        <v>0</v>
      </c>
      <c r="AI69" s="202"/>
      <c r="AJ69" s="197">
        <f>US68BL_MASTER!AJ69</f>
        <v>0</v>
      </c>
      <c r="AK69" s="198"/>
      <c r="AL69" s="197">
        <f>US68BL_MASTER!AL69</f>
        <v>0</v>
      </c>
      <c r="AM69" s="198"/>
      <c r="AN69" s="38">
        <f>US68BL_MASTER!AN69</f>
        <v>0</v>
      </c>
      <c r="AO69" s="148"/>
    </row>
    <row r="70" spans="1:41" ht="12.75" customHeight="1">
      <c r="A70" s="93"/>
      <c r="B70" s="94"/>
      <c r="C70" s="203"/>
      <c r="D70" s="204"/>
      <c r="E70" s="203"/>
      <c r="F70" s="204"/>
      <c r="G70" s="203"/>
      <c r="H70" s="204"/>
      <c r="I70" s="94"/>
      <c r="J70" s="94"/>
      <c r="K70" s="203"/>
      <c r="L70" s="204"/>
      <c r="M70" s="205"/>
      <c r="N70" s="202"/>
      <c r="O70" s="203"/>
      <c r="P70" s="204"/>
      <c r="Q70" s="94"/>
      <c r="R70" s="95"/>
      <c r="S70" s="94"/>
      <c r="T70" s="83"/>
      <c r="U70" s="94"/>
      <c r="V70" s="140"/>
      <c r="W70" s="95"/>
      <c r="X70" s="94"/>
      <c r="Y70" s="94"/>
      <c r="Z70" s="203"/>
      <c r="AA70" s="204"/>
      <c r="AB70" s="203"/>
      <c r="AC70" s="204"/>
      <c r="AD70" s="203"/>
      <c r="AE70" s="204"/>
      <c r="AF70" s="94"/>
      <c r="AG70" s="94"/>
      <c r="AH70" s="203"/>
      <c r="AI70" s="204"/>
      <c r="AJ70" s="203"/>
      <c r="AK70" s="204"/>
      <c r="AL70" s="203"/>
      <c r="AM70" s="204"/>
      <c r="AN70" s="94"/>
      <c r="AO70" s="96"/>
    </row>
    <row r="71" spans="1:41" ht="12.75" customHeight="1">
      <c r="A71" s="93"/>
      <c r="B71" s="94"/>
      <c r="C71" s="203"/>
      <c r="D71" s="204"/>
      <c r="E71" s="203"/>
      <c r="F71" s="204"/>
      <c r="G71" s="203"/>
      <c r="H71" s="204"/>
      <c r="I71" s="94"/>
      <c r="J71" s="94"/>
      <c r="K71" s="203"/>
      <c r="L71" s="204"/>
      <c r="M71" s="205"/>
      <c r="N71" s="202"/>
      <c r="O71" s="203"/>
      <c r="P71" s="204"/>
      <c r="Q71" s="94"/>
      <c r="R71" s="95"/>
      <c r="S71" s="94"/>
      <c r="T71" s="83"/>
      <c r="U71" s="94"/>
      <c r="V71" s="140"/>
      <c r="W71" s="95"/>
      <c r="X71" s="94"/>
      <c r="Y71" s="94"/>
      <c r="Z71" s="203"/>
      <c r="AA71" s="204"/>
      <c r="AB71" s="203"/>
      <c r="AC71" s="204"/>
      <c r="AD71" s="203"/>
      <c r="AE71" s="204"/>
      <c r="AF71" s="94"/>
      <c r="AG71" s="94"/>
      <c r="AH71" s="203"/>
      <c r="AI71" s="204"/>
      <c r="AJ71" s="203"/>
      <c r="AK71" s="204"/>
      <c r="AL71" s="203"/>
      <c r="AM71" s="204"/>
      <c r="AN71" s="94"/>
      <c r="AO71" s="96"/>
    </row>
    <row r="72" spans="1:41" ht="12.75" customHeight="1">
      <c r="A72" s="93"/>
      <c r="B72" s="94"/>
      <c r="C72" s="203"/>
      <c r="D72" s="204"/>
      <c r="E72" s="203"/>
      <c r="F72" s="204"/>
      <c r="G72" s="203"/>
      <c r="H72" s="204"/>
      <c r="I72" s="94"/>
      <c r="J72" s="94"/>
      <c r="K72" s="203"/>
      <c r="L72" s="204"/>
      <c r="M72" s="205"/>
      <c r="N72" s="202"/>
      <c r="O72" s="203"/>
      <c r="P72" s="204"/>
      <c r="Q72" s="94"/>
      <c r="R72" s="95"/>
      <c r="S72" s="94"/>
      <c r="T72" s="83"/>
      <c r="U72" s="94"/>
      <c r="V72" s="140"/>
      <c r="W72" s="95"/>
      <c r="X72" s="94"/>
      <c r="Y72" s="94"/>
      <c r="Z72" s="203"/>
      <c r="AA72" s="204"/>
      <c r="AB72" s="203"/>
      <c r="AC72" s="204"/>
      <c r="AD72" s="203"/>
      <c r="AE72" s="204"/>
      <c r="AF72" s="94"/>
      <c r="AG72" s="94"/>
      <c r="AH72" s="203"/>
      <c r="AI72" s="204"/>
      <c r="AJ72" s="203"/>
      <c r="AK72" s="204"/>
      <c r="AL72" s="203"/>
      <c r="AM72" s="204"/>
      <c r="AN72" s="94"/>
      <c r="AO72" s="96"/>
    </row>
    <row r="73" spans="1:41" ht="12.75" customHeight="1">
      <c r="A73" s="93"/>
      <c r="B73" s="94"/>
      <c r="C73" s="203"/>
      <c r="D73" s="204"/>
      <c r="E73" s="203"/>
      <c r="F73" s="204"/>
      <c r="G73" s="203"/>
      <c r="H73" s="204"/>
      <c r="I73" s="94"/>
      <c r="J73" s="94"/>
      <c r="K73" s="203"/>
      <c r="L73" s="204"/>
      <c r="M73" s="205"/>
      <c r="N73" s="202"/>
      <c r="O73" s="203"/>
      <c r="P73" s="204"/>
      <c r="Q73" s="94"/>
      <c r="R73" s="95"/>
      <c r="S73" s="94"/>
      <c r="T73" s="83"/>
      <c r="U73" s="94"/>
      <c r="V73" s="140"/>
      <c r="W73" s="95"/>
      <c r="X73" s="94"/>
      <c r="Y73" s="94"/>
      <c r="Z73" s="203"/>
      <c r="AA73" s="204"/>
      <c r="AB73" s="203"/>
      <c r="AC73" s="204"/>
      <c r="AD73" s="203"/>
      <c r="AE73" s="204"/>
      <c r="AF73" s="94"/>
      <c r="AG73" s="94"/>
      <c r="AH73" s="203"/>
      <c r="AI73" s="204"/>
      <c r="AJ73" s="203"/>
      <c r="AK73" s="204"/>
      <c r="AL73" s="203"/>
      <c r="AM73" s="204"/>
      <c r="AN73" s="94"/>
      <c r="AO73" s="96"/>
    </row>
    <row r="74" spans="1:41" ht="12.75" customHeight="1">
      <c r="A74" s="93"/>
      <c r="B74" s="94"/>
      <c r="C74" s="203"/>
      <c r="D74" s="204"/>
      <c r="E74" s="203"/>
      <c r="F74" s="204"/>
      <c r="G74" s="203"/>
      <c r="H74" s="204"/>
      <c r="I74" s="94"/>
      <c r="J74" s="94"/>
      <c r="K74" s="203"/>
      <c r="L74" s="204"/>
      <c r="M74" s="205"/>
      <c r="N74" s="202"/>
      <c r="O74" s="203"/>
      <c r="P74" s="204"/>
      <c r="Q74" s="94"/>
      <c r="R74" s="95"/>
      <c r="S74" s="94"/>
      <c r="T74" s="83"/>
      <c r="U74" s="94"/>
      <c r="V74" s="140"/>
      <c r="W74" s="95"/>
      <c r="X74" s="94"/>
      <c r="Y74" s="94"/>
      <c r="Z74" s="203"/>
      <c r="AA74" s="204"/>
      <c r="AB74" s="203"/>
      <c r="AC74" s="204"/>
      <c r="AD74" s="203"/>
      <c r="AE74" s="204"/>
      <c r="AF74" s="94"/>
      <c r="AG74" s="94"/>
      <c r="AH74" s="203"/>
      <c r="AI74" s="204"/>
      <c r="AJ74" s="203"/>
      <c r="AK74" s="204"/>
      <c r="AL74" s="203"/>
      <c r="AM74" s="204"/>
      <c r="AN74" s="94"/>
      <c r="AO74" s="96"/>
    </row>
    <row r="75" spans="1:41" ht="12.75" customHeight="1">
      <c r="A75" s="93"/>
      <c r="B75" s="94"/>
      <c r="C75" s="203"/>
      <c r="D75" s="204"/>
      <c r="E75" s="203"/>
      <c r="F75" s="204"/>
      <c r="G75" s="203"/>
      <c r="H75" s="204"/>
      <c r="I75" s="94"/>
      <c r="J75" s="94"/>
      <c r="K75" s="203"/>
      <c r="L75" s="204"/>
      <c r="M75" s="205"/>
      <c r="N75" s="202"/>
      <c r="O75" s="203"/>
      <c r="P75" s="204"/>
      <c r="Q75" s="94"/>
      <c r="R75" s="95"/>
      <c r="S75" s="94"/>
      <c r="T75" s="83"/>
      <c r="U75" s="94"/>
      <c r="V75" s="140"/>
      <c r="W75" s="95"/>
      <c r="X75" s="94"/>
      <c r="Y75" s="94"/>
      <c r="Z75" s="203"/>
      <c r="AA75" s="204"/>
      <c r="AB75" s="203"/>
      <c r="AC75" s="204"/>
      <c r="AD75" s="203"/>
      <c r="AE75" s="204"/>
      <c r="AF75" s="94"/>
      <c r="AG75" s="94"/>
      <c r="AH75" s="203"/>
      <c r="AI75" s="204"/>
      <c r="AJ75" s="203"/>
      <c r="AK75" s="204"/>
      <c r="AL75" s="203"/>
      <c r="AM75" s="204"/>
      <c r="AN75" s="94"/>
      <c r="AO75" s="96"/>
    </row>
    <row r="76" spans="1:41" ht="12.75" customHeight="1">
      <c r="A76" s="93"/>
      <c r="B76" s="94"/>
      <c r="C76" s="203"/>
      <c r="D76" s="204"/>
      <c r="E76" s="203"/>
      <c r="F76" s="204"/>
      <c r="G76" s="203"/>
      <c r="H76" s="204"/>
      <c r="I76" s="94"/>
      <c r="J76" s="94"/>
      <c r="K76" s="203"/>
      <c r="L76" s="204"/>
      <c r="M76" s="205"/>
      <c r="N76" s="202"/>
      <c r="O76" s="203"/>
      <c r="P76" s="204"/>
      <c r="Q76" s="94"/>
      <c r="R76" s="95"/>
      <c r="S76" s="94"/>
      <c r="T76" s="83"/>
      <c r="U76" s="94"/>
      <c r="V76" s="140"/>
      <c r="W76" s="95"/>
      <c r="X76" s="94"/>
      <c r="Y76" s="94"/>
      <c r="Z76" s="203"/>
      <c r="AA76" s="204"/>
      <c r="AB76" s="203"/>
      <c r="AC76" s="204"/>
      <c r="AD76" s="203"/>
      <c r="AE76" s="204"/>
      <c r="AF76" s="94"/>
      <c r="AG76" s="94"/>
      <c r="AH76" s="203"/>
      <c r="AI76" s="204"/>
      <c r="AJ76" s="203"/>
      <c r="AK76" s="204"/>
      <c r="AL76" s="203"/>
      <c r="AM76" s="204"/>
      <c r="AN76" s="94"/>
      <c r="AO76" s="96"/>
    </row>
  </sheetData>
  <sheetProtection/>
  <mergeCells count="801">
    <mergeCell ref="AD69:AE69"/>
    <mergeCell ref="AH69:AI69"/>
    <mergeCell ref="AJ69:AK69"/>
    <mergeCell ref="AL69:AM69"/>
    <mergeCell ref="C69:D69"/>
    <mergeCell ref="E69:F69"/>
    <mergeCell ref="G69:H69"/>
    <mergeCell ref="K69:L69"/>
    <mergeCell ref="M69:N69"/>
    <mergeCell ref="O69:P69"/>
    <mergeCell ref="Z64:AA64"/>
    <mergeCell ref="O62:P62"/>
    <mergeCell ref="C63:D63"/>
    <mergeCell ref="E63:F63"/>
    <mergeCell ref="G63:H63"/>
    <mergeCell ref="K63:L63"/>
    <mergeCell ref="M63:N63"/>
    <mergeCell ref="O63:P63"/>
    <mergeCell ref="C62:D62"/>
    <mergeCell ref="E62:F62"/>
    <mergeCell ref="T6:T15"/>
    <mergeCell ref="Z62:AA62"/>
    <mergeCell ref="AB62:AC62"/>
    <mergeCell ref="AD62:AE62"/>
    <mergeCell ref="AH62:AI62"/>
    <mergeCell ref="Z16:AA16"/>
    <mergeCell ref="AB16:AC16"/>
    <mergeCell ref="AD16:AE16"/>
    <mergeCell ref="AH16:AI16"/>
    <mergeCell ref="AH61:AI61"/>
    <mergeCell ref="G62:H62"/>
    <mergeCell ref="K62:L62"/>
    <mergeCell ref="M62:N62"/>
    <mergeCell ref="AB74:AC74"/>
    <mergeCell ref="AB64:AC64"/>
    <mergeCell ref="O72:P72"/>
    <mergeCell ref="Z72:AA72"/>
    <mergeCell ref="AB72:AC72"/>
    <mergeCell ref="Z74:AA74"/>
    <mergeCell ref="AB73:AC73"/>
    <mergeCell ref="AH64:AI64"/>
    <mergeCell ref="AJ64:AK64"/>
    <mergeCell ref="AL64:AM64"/>
    <mergeCell ref="Z76:AA76"/>
    <mergeCell ref="AJ62:AK62"/>
    <mergeCell ref="AH76:AI76"/>
    <mergeCell ref="AJ76:AK76"/>
    <mergeCell ref="AB76:AC76"/>
    <mergeCell ref="AD76:AE76"/>
    <mergeCell ref="AL63:AM63"/>
    <mergeCell ref="AL76:AM76"/>
    <mergeCell ref="U6:U15"/>
    <mergeCell ref="AL62:AM62"/>
    <mergeCell ref="Z63:AA63"/>
    <mergeCell ref="AB63:AC63"/>
    <mergeCell ref="AD63:AE63"/>
    <mergeCell ref="AH63:AI63"/>
    <mergeCell ref="AJ63:AK63"/>
    <mergeCell ref="AL75:AM75"/>
    <mergeCell ref="AD64:AE64"/>
    <mergeCell ref="C76:D76"/>
    <mergeCell ref="E76:F76"/>
    <mergeCell ref="G76:H76"/>
    <mergeCell ref="K76:L76"/>
    <mergeCell ref="M76:N76"/>
    <mergeCell ref="O76:P76"/>
    <mergeCell ref="O75:P75"/>
    <mergeCell ref="Z75:AA75"/>
    <mergeCell ref="AB75:AC75"/>
    <mergeCell ref="AD75:AE75"/>
    <mergeCell ref="AH75:AI75"/>
    <mergeCell ref="AJ75:AK75"/>
    <mergeCell ref="AD74:AE74"/>
    <mergeCell ref="AH74:AI74"/>
    <mergeCell ref="AJ74:AK74"/>
    <mergeCell ref="AL74:AM74"/>
    <mergeCell ref="C75:D75"/>
    <mergeCell ref="E75:F75"/>
    <mergeCell ref="G75:H75"/>
    <mergeCell ref="K75:L75"/>
    <mergeCell ref="M75:N75"/>
    <mergeCell ref="C74:D74"/>
    <mergeCell ref="E74:F74"/>
    <mergeCell ref="G74:H74"/>
    <mergeCell ref="K74:L74"/>
    <mergeCell ref="M74:N74"/>
    <mergeCell ref="O74:P74"/>
    <mergeCell ref="Z73:AA73"/>
    <mergeCell ref="AD73:AE73"/>
    <mergeCell ref="AH73:AI73"/>
    <mergeCell ref="AJ73:AK73"/>
    <mergeCell ref="AL73:AM73"/>
    <mergeCell ref="AD71:AE71"/>
    <mergeCell ref="AH71:AI71"/>
    <mergeCell ref="AJ71:AK71"/>
    <mergeCell ref="AL72:AM72"/>
    <mergeCell ref="AL71:AM71"/>
    <mergeCell ref="AH72:AI72"/>
    <mergeCell ref="C73:D73"/>
    <mergeCell ref="E73:F73"/>
    <mergeCell ref="G73:H73"/>
    <mergeCell ref="K73:L73"/>
    <mergeCell ref="M73:N73"/>
    <mergeCell ref="O73:P73"/>
    <mergeCell ref="C72:D72"/>
    <mergeCell ref="E72:F72"/>
    <mergeCell ref="G72:H72"/>
    <mergeCell ref="K72:L72"/>
    <mergeCell ref="M72:N72"/>
    <mergeCell ref="AD72:AE72"/>
    <mergeCell ref="AJ72:AK72"/>
    <mergeCell ref="AB71:AC71"/>
    <mergeCell ref="AH70:AI70"/>
    <mergeCell ref="AJ70:AK70"/>
    <mergeCell ref="AL70:AM70"/>
    <mergeCell ref="C71:D71"/>
    <mergeCell ref="E71:F71"/>
    <mergeCell ref="G71:H71"/>
    <mergeCell ref="K71:L71"/>
    <mergeCell ref="M71:N71"/>
    <mergeCell ref="O71:P71"/>
    <mergeCell ref="Z71:AA71"/>
    <mergeCell ref="AL68:AM68"/>
    <mergeCell ref="C70:D70"/>
    <mergeCell ref="E70:F70"/>
    <mergeCell ref="G70:H70"/>
    <mergeCell ref="K70:L70"/>
    <mergeCell ref="M70:N70"/>
    <mergeCell ref="O70:P70"/>
    <mergeCell ref="Z70:AA70"/>
    <mergeCell ref="AH67:AI67"/>
    <mergeCell ref="AJ67:AK67"/>
    <mergeCell ref="AB70:AC70"/>
    <mergeCell ref="AD70:AE70"/>
    <mergeCell ref="O68:P68"/>
    <mergeCell ref="Z68:AA68"/>
    <mergeCell ref="AB68:AC68"/>
    <mergeCell ref="AD68:AE68"/>
    <mergeCell ref="Z69:AA69"/>
    <mergeCell ref="AB69:AC69"/>
    <mergeCell ref="AL67:AM67"/>
    <mergeCell ref="C68:D68"/>
    <mergeCell ref="E68:F68"/>
    <mergeCell ref="G68:H68"/>
    <mergeCell ref="K68:L68"/>
    <mergeCell ref="M68:N68"/>
    <mergeCell ref="AH68:AI68"/>
    <mergeCell ref="AJ68:AK68"/>
    <mergeCell ref="AB67:AC67"/>
    <mergeCell ref="AD67:AE67"/>
    <mergeCell ref="AH66:AI66"/>
    <mergeCell ref="AJ66:AK66"/>
    <mergeCell ref="AL66:AM66"/>
    <mergeCell ref="C67:D67"/>
    <mergeCell ref="E67:F67"/>
    <mergeCell ref="G67:H67"/>
    <mergeCell ref="K67:L67"/>
    <mergeCell ref="M67:N67"/>
    <mergeCell ref="O67:P67"/>
    <mergeCell ref="Z67:AA67"/>
    <mergeCell ref="C66:D66"/>
    <mergeCell ref="E66:F66"/>
    <mergeCell ref="G66:H66"/>
    <mergeCell ref="K66:L66"/>
    <mergeCell ref="M66:N66"/>
    <mergeCell ref="O66:P66"/>
    <mergeCell ref="Z66:AA66"/>
    <mergeCell ref="AB66:AC66"/>
    <mergeCell ref="AD66:AE66"/>
    <mergeCell ref="O65:P65"/>
    <mergeCell ref="AB65:AC65"/>
    <mergeCell ref="AD65:AE65"/>
    <mergeCell ref="AH65:AI65"/>
    <mergeCell ref="AJ65:AK65"/>
    <mergeCell ref="AL65:AM65"/>
    <mergeCell ref="C65:D65"/>
    <mergeCell ref="E65:F65"/>
    <mergeCell ref="G65:H65"/>
    <mergeCell ref="K65:L65"/>
    <mergeCell ref="M65:N65"/>
    <mergeCell ref="Z65:AA65"/>
    <mergeCell ref="AJ61:AK61"/>
    <mergeCell ref="AL61:AM61"/>
    <mergeCell ref="C64:D64"/>
    <mergeCell ref="E64:F64"/>
    <mergeCell ref="G64:H64"/>
    <mergeCell ref="K64:L64"/>
    <mergeCell ref="M64:N64"/>
    <mergeCell ref="O64:P64"/>
    <mergeCell ref="Z61:AA61"/>
    <mergeCell ref="AB61:AC61"/>
    <mergeCell ref="AL60:AM60"/>
    <mergeCell ref="C60:D60"/>
    <mergeCell ref="E60:F60"/>
    <mergeCell ref="G60:H60"/>
    <mergeCell ref="K60:L60"/>
    <mergeCell ref="M60:N60"/>
    <mergeCell ref="O60:P60"/>
    <mergeCell ref="AH60:AI60"/>
    <mergeCell ref="AJ60:AK60"/>
    <mergeCell ref="AD61:AE61"/>
    <mergeCell ref="O59:P59"/>
    <mergeCell ref="Z60:AA60"/>
    <mergeCell ref="AB60:AC60"/>
    <mergeCell ref="AD60:AE60"/>
    <mergeCell ref="AB59:AC59"/>
    <mergeCell ref="AD59:AE59"/>
    <mergeCell ref="AH59:AI59"/>
    <mergeCell ref="AJ59:AK59"/>
    <mergeCell ref="AL59:AM59"/>
    <mergeCell ref="C59:D59"/>
    <mergeCell ref="E59:F59"/>
    <mergeCell ref="G59:H59"/>
    <mergeCell ref="K59:L59"/>
    <mergeCell ref="M59:N59"/>
    <mergeCell ref="Z59:AA59"/>
    <mergeCell ref="AH58:AI58"/>
    <mergeCell ref="AJ58:AK58"/>
    <mergeCell ref="AL58:AM58"/>
    <mergeCell ref="C58:D58"/>
    <mergeCell ref="E58:F58"/>
    <mergeCell ref="G58:H58"/>
    <mergeCell ref="K58:L58"/>
    <mergeCell ref="M58:N58"/>
    <mergeCell ref="O58:P58"/>
    <mergeCell ref="Z58:AA58"/>
    <mergeCell ref="AL57:AM57"/>
    <mergeCell ref="C57:D57"/>
    <mergeCell ref="E57:F57"/>
    <mergeCell ref="G57:H57"/>
    <mergeCell ref="K57:L57"/>
    <mergeCell ref="M57:N57"/>
    <mergeCell ref="O57:P57"/>
    <mergeCell ref="AH57:AI57"/>
    <mergeCell ref="AJ57:AK57"/>
    <mergeCell ref="AB58:AC58"/>
    <mergeCell ref="AD58:AE58"/>
    <mergeCell ref="O56:P56"/>
    <mergeCell ref="Z57:AA57"/>
    <mergeCell ref="AB57:AC57"/>
    <mergeCell ref="AD57:AE57"/>
    <mergeCell ref="AB56:AC56"/>
    <mergeCell ref="AD56:AE56"/>
    <mergeCell ref="AH56:AI56"/>
    <mergeCell ref="AJ56:AK56"/>
    <mergeCell ref="AL56:AM56"/>
    <mergeCell ref="C56:D56"/>
    <mergeCell ref="E56:F56"/>
    <mergeCell ref="G56:H56"/>
    <mergeCell ref="K56:L56"/>
    <mergeCell ref="M56:N56"/>
    <mergeCell ref="Z56:AA56"/>
    <mergeCell ref="AH55:AI55"/>
    <mergeCell ref="AJ55:AK55"/>
    <mergeCell ref="AL55:AM55"/>
    <mergeCell ref="C55:D55"/>
    <mergeCell ref="E55:F55"/>
    <mergeCell ref="G55:H55"/>
    <mergeCell ref="K55:L55"/>
    <mergeCell ref="M55:N55"/>
    <mergeCell ref="O55:P55"/>
    <mergeCell ref="Z55:AA55"/>
    <mergeCell ref="AL54:AM54"/>
    <mergeCell ref="C54:D54"/>
    <mergeCell ref="E54:F54"/>
    <mergeCell ref="G54:H54"/>
    <mergeCell ref="K54:L54"/>
    <mergeCell ref="M54:N54"/>
    <mergeCell ref="O54:P54"/>
    <mergeCell ref="AH54:AI54"/>
    <mergeCell ref="AJ54:AK54"/>
    <mergeCell ref="AB55:AC55"/>
    <mergeCell ref="AD55:AE55"/>
    <mergeCell ref="O53:P53"/>
    <mergeCell ref="Z54:AA54"/>
    <mergeCell ref="AB54:AC54"/>
    <mergeCell ref="AD54:AE54"/>
    <mergeCell ref="AB53:AC53"/>
    <mergeCell ref="AD53:AE53"/>
    <mergeCell ref="AH53:AI53"/>
    <mergeCell ref="AJ53:AK53"/>
    <mergeCell ref="AL53:AM53"/>
    <mergeCell ref="C53:D53"/>
    <mergeCell ref="E53:F53"/>
    <mergeCell ref="G53:H53"/>
    <mergeCell ref="K53:L53"/>
    <mergeCell ref="M53:N53"/>
    <mergeCell ref="Z53:AA53"/>
    <mergeCell ref="AH52:AI52"/>
    <mergeCell ref="AJ52:AK52"/>
    <mergeCell ref="AL52:AM52"/>
    <mergeCell ref="C52:D52"/>
    <mergeCell ref="E52:F52"/>
    <mergeCell ref="G52:H52"/>
    <mergeCell ref="K52:L52"/>
    <mergeCell ref="M52:N52"/>
    <mergeCell ref="O52:P52"/>
    <mergeCell ref="Z52:AA52"/>
    <mergeCell ref="AL51:AM51"/>
    <mergeCell ref="C51:D51"/>
    <mergeCell ref="E51:F51"/>
    <mergeCell ref="G51:H51"/>
    <mergeCell ref="K51:L51"/>
    <mergeCell ref="M51:N51"/>
    <mergeCell ref="O51:P51"/>
    <mergeCell ref="AH51:AI51"/>
    <mergeCell ref="AJ51:AK51"/>
    <mergeCell ref="AB52:AC52"/>
    <mergeCell ref="AD52:AE52"/>
    <mergeCell ref="O50:P50"/>
    <mergeCell ref="Z51:AA51"/>
    <mergeCell ref="AB51:AC51"/>
    <mergeCell ref="AD51:AE51"/>
    <mergeCell ref="AB50:AC50"/>
    <mergeCell ref="AD50:AE50"/>
    <mergeCell ref="AH50:AI50"/>
    <mergeCell ref="AJ50:AK50"/>
    <mergeCell ref="AL50:AM50"/>
    <mergeCell ref="C50:D50"/>
    <mergeCell ref="E50:F50"/>
    <mergeCell ref="G50:H50"/>
    <mergeCell ref="K50:L50"/>
    <mergeCell ref="M50:N50"/>
    <mergeCell ref="Z50:AA50"/>
    <mergeCell ref="AH49:AI49"/>
    <mergeCell ref="AJ49:AK49"/>
    <mergeCell ref="AL49:AM49"/>
    <mergeCell ref="C49:D49"/>
    <mergeCell ref="E49:F49"/>
    <mergeCell ref="G49:H49"/>
    <mergeCell ref="K49:L49"/>
    <mergeCell ref="M49:N49"/>
    <mergeCell ref="O49:P49"/>
    <mergeCell ref="Z49:AA49"/>
    <mergeCell ref="AL48:AM48"/>
    <mergeCell ref="C48:D48"/>
    <mergeCell ref="E48:F48"/>
    <mergeCell ref="G48:H48"/>
    <mergeCell ref="K48:L48"/>
    <mergeCell ref="M48:N48"/>
    <mergeCell ref="O48:P48"/>
    <mergeCell ref="AH48:AI48"/>
    <mergeCell ref="AJ48:AK48"/>
    <mergeCell ref="AB49:AC49"/>
    <mergeCell ref="AD49:AE49"/>
    <mergeCell ref="O47:P47"/>
    <mergeCell ref="Z48:AA48"/>
    <mergeCell ref="AB48:AC48"/>
    <mergeCell ref="AD48:AE48"/>
    <mergeCell ref="AB47:AC47"/>
    <mergeCell ref="AD47:AE47"/>
    <mergeCell ref="AH47:AI47"/>
    <mergeCell ref="AJ47:AK47"/>
    <mergeCell ref="AL47:AM47"/>
    <mergeCell ref="C47:D47"/>
    <mergeCell ref="E47:F47"/>
    <mergeCell ref="G47:H47"/>
    <mergeCell ref="K47:L47"/>
    <mergeCell ref="M47:N47"/>
    <mergeCell ref="Z47:AA47"/>
    <mergeCell ref="AH46:AI46"/>
    <mergeCell ref="AJ46:AK46"/>
    <mergeCell ref="AL46:AM46"/>
    <mergeCell ref="C46:D46"/>
    <mergeCell ref="E46:F46"/>
    <mergeCell ref="G46:H46"/>
    <mergeCell ref="K46:L46"/>
    <mergeCell ref="M46:N46"/>
    <mergeCell ref="O46:P46"/>
    <mergeCell ref="Z46:AA46"/>
    <mergeCell ref="AL45:AM45"/>
    <mergeCell ref="C45:D45"/>
    <mergeCell ref="E45:F45"/>
    <mergeCell ref="G45:H45"/>
    <mergeCell ref="K45:L45"/>
    <mergeCell ref="M45:N45"/>
    <mergeCell ref="O45:P45"/>
    <mergeCell ref="AH45:AI45"/>
    <mergeCell ref="AJ45:AK45"/>
    <mergeCell ref="Z44:AA44"/>
    <mergeCell ref="AB46:AC46"/>
    <mergeCell ref="AD46:AE46"/>
    <mergeCell ref="O44:P44"/>
    <mergeCell ref="Z45:AA45"/>
    <mergeCell ref="AB45:AC45"/>
    <mergeCell ref="AD45:AE45"/>
    <mergeCell ref="AB44:AC44"/>
    <mergeCell ref="AD44:AE44"/>
    <mergeCell ref="O43:P43"/>
    <mergeCell ref="Z43:AA43"/>
    <mergeCell ref="AH44:AI44"/>
    <mergeCell ref="AJ44:AK44"/>
    <mergeCell ref="AL44:AM44"/>
    <mergeCell ref="C44:D44"/>
    <mergeCell ref="E44:F44"/>
    <mergeCell ref="G44:H44"/>
    <mergeCell ref="K44:L44"/>
    <mergeCell ref="M44:N44"/>
    <mergeCell ref="O42:P42"/>
    <mergeCell ref="AJ42:AK42"/>
    <mergeCell ref="AH43:AI43"/>
    <mergeCell ref="AJ43:AK43"/>
    <mergeCell ref="AL43:AM43"/>
    <mergeCell ref="C43:D43"/>
    <mergeCell ref="E43:F43"/>
    <mergeCell ref="G43:H43"/>
    <mergeCell ref="K43:L43"/>
    <mergeCell ref="M43:N43"/>
    <mergeCell ref="Z42:AA42"/>
    <mergeCell ref="AB42:AC42"/>
    <mergeCell ref="AD42:AE42"/>
    <mergeCell ref="AH42:AI42"/>
    <mergeCell ref="AL42:AM42"/>
    <mergeCell ref="C42:D42"/>
    <mergeCell ref="E42:F42"/>
    <mergeCell ref="G42:H42"/>
    <mergeCell ref="K42:L42"/>
    <mergeCell ref="M42:N42"/>
    <mergeCell ref="AL41:AM41"/>
    <mergeCell ref="AH40:AI40"/>
    <mergeCell ref="AJ40:AK40"/>
    <mergeCell ref="AL40:AM40"/>
    <mergeCell ref="AD40:AE40"/>
    <mergeCell ref="AB43:AC43"/>
    <mergeCell ref="AD43:AE43"/>
    <mergeCell ref="C41:D41"/>
    <mergeCell ref="E41:F41"/>
    <mergeCell ref="G41:H41"/>
    <mergeCell ref="K41:L41"/>
    <mergeCell ref="M41:N41"/>
    <mergeCell ref="O41:P41"/>
    <mergeCell ref="AL39:AM39"/>
    <mergeCell ref="C40:D40"/>
    <mergeCell ref="E40:F40"/>
    <mergeCell ref="G40:H40"/>
    <mergeCell ref="K40:L40"/>
    <mergeCell ref="M40:N40"/>
    <mergeCell ref="O40:P40"/>
    <mergeCell ref="Z40:AA40"/>
    <mergeCell ref="AB40:AC40"/>
    <mergeCell ref="Z39:AA39"/>
    <mergeCell ref="AB39:AC39"/>
    <mergeCell ref="AD39:AE39"/>
    <mergeCell ref="AH39:AI39"/>
    <mergeCell ref="AJ39:AK39"/>
    <mergeCell ref="Z41:AA41"/>
    <mergeCell ref="AB41:AC41"/>
    <mergeCell ref="AD41:AE41"/>
    <mergeCell ref="AH41:AI41"/>
    <mergeCell ref="AJ41:AK41"/>
    <mergeCell ref="C39:D39"/>
    <mergeCell ref="E39:F39"/>
    <mergeCell ref="G39:H39"/>
    <mergeCell ref="K39:L39"/>
    <mergeCell ref="M39:N39"/>
    <mergeCell ref="O39:P39"/>
    <mergeCell ref="Z38:AA38"/>
    <mergeCell ref="AB38:AC38"/>
    <mergeCell ref="AD38:AE38"/>
    <mergeCell ref="AH38:AI38"/>
    <mergeCell ref="AJ38:AK38"/>
    <mergeCell ref="AL38:AM38"/>
    <mergeCell ref="C38:D38"/>
    <mergeCell ref="E38:F38"/>
    <mergeCell ref="G38:H38"/>
    <mergeCell ref="K38:L38"/>
    <mergeCell ref="M38:N38"/>
    <mergeCell ref="O38:P38"/>
    <mergeCell ref="Z37:AA37"/>
    <mergeCell ref="AB37:AC37"/>
    <mergeCell ref="AD37:AE37"/>
    <mergeCell ref="AH37:AI37"/>
    <mergeCell ref="AJ37:AK37"/>
    <mergeCell ref="AL37:AM37"/>
    <mergeCell ref="C37:D37"/>
    <mergeCell ref="E37:F37"/>
    <mergeCell ref="G37:H37"/>
    <mergeCell ref="K37:L37"/>
    <mergeCell ref="M37:N37"/>
    <mergeCell ref="O37:P37"/>
    <mergeCell ref="Z36:AA36"/>
    <mergeCell ref="AB36:AC36"/>
    <mergeCell ref="AD36:AE36"/>
    <mergeCell ref="AH36:AI36"/>
    <mergeCell ref="AJ36:AK36"/>
    <mergeCell ref="AL36:AM36"/>
    <mergeCell ref="C36:D36"/>
    <mergeCell ref="E36:F36"/>
    <mergeCell ref="G36:H36"/>
    <mergeCell ref="K36:L36"/>
    <mergeCell ref="M36:N36"/>
    <mergeCell ref="O36:P36"/>
    <mergeCell ref="Z35:AA35"/>
    <mergeCell ref="AB35:AC35"/>
    <mergeCell ref="AD35:AE35"/>
    <mergeCell ref="AH35:AI35"/>
    <mergeCell ref="AJ35:AK35"/>
    <mergeCell ref="AL35:AM35"/>
    <mergeCell ref="C35:D35"/>
    <mergeCell ref="E35:F35"/>
    <mergeCell ref="G35:H35"/>
    <mergeCell ref="K35:L35"/>
    <mergeCell ref="M35:N35"/>
    <mergeCell ref="O35:P35"/>
    <mergeCell ref="Z34:AA34"/>
    <mergeCell ref="AB34:AC34"/>
    <mergeCell ref="AD34:AE34"/>
    <mergeCell ref="AH34:AI34"/>
    <mergeCell ref="AJ34:AK34"/>
    <mergeCell ref="AL34:AM34"/>
    <mergeCell ref="C34:D34"/>
    <mergeCell ref="E34:F34"/>
    <mergeCell ref="G34:H34"/>
    <mergeCell ref="K34:L34"/>
    <mergeCell ref="M34:N34"/>
    <mergeCell ref="O34:P34"/>
    <mergeCell ref="Z33:AA33"/>
    <mergeCell ref="AB33:AC33"/>
    <mergeCell ref="AD33:AE33"/>
    <mergeCell ref="AH33:AI33"/>
    <mergeCell ref="AJ33:AK33"/>
    <mergeCell ref="AL33:AM33"/>
    <mergeCell ref="C33:D33"/>
    <mergeCell ref="E33:F33"/>
    <mergeCell ref="G33:H33"/>
    <mergeCell ref="K33:L33"/>
    <mergeCell ref="M33:N33"/>
    <mergeCell ref="O33:P33"/>
    <mergeCell ref="Z32:AA32"/>
    <mergeCell ref="AB32:AC32"/>
    <mergeCell ref="AD32:AE32"/>
    <mergeCell ref="AH32:AI32"/>
    <mergeCell ref="AJ32:AK32"/>
    <mergeCell ref="AL32:AM32"/>
    <mergeCell ref="C32:D32"/>
    <mergeCell ref="E32:F32"/>
    <mergeCell ref="G32:H32"/>
    <mergeCell ref="K32:L32"/>
    <mergeCell ref="M32:N32"/>
    <mergeCell ref="O32:P32"/>
    <mergeCell ref="Z31:AA31"/>
    <mergeCell ref="AB31:AC31"/>
    <mergeCell ref="AD31:AE31"/>
    <mergeCell ref="AH31:AI31"/>
    <mergeCell ref="AJ31:AK31"/>
    <mergeCell ref="AL31:AM31"/>
    <mergeCell ref="C31:D31"/>
    <mergeCell ref="E31:F31"/>
    <mergeCell ref="G31:H31"/>
    <mergeCell ref="K31:L31"/>
    <mergeCell ref="M31:N31"/>
    <mergeCell ref="O31:P31"/>
    <mergeCell ref="Z30:AA30"/>
    <mergeCell ref="AB30:AC30"/>
    <mergeCell ref="AD30:AE30"/>
    <mergeCell ref="AH30:AI30"/>
    <mergeCell ref="AJ30:AK30"/>
    <mergeCell ref="AL30:AM30"/>
    <mergeCell ref="C30:D30"/>
    <mergeCell ref="E30:F30"/>
    <mergeCell ref="G30:H30"/>
    <mergeCell ref="K30:L30"/>
    <mergeCell ref="M30:N30"/>
    <mergeCell ref="O30:P30"/>
    <mergeCell ref="Z29:AA29"/>
    <mergeCell ref="AB29:AC29"/>
    <mergeCell ref="AD29:AE29"/>
    <mergeCell ref="AH29:AI29"/>
    <mergeCell ref="AJ29:AK29"/>
    <mergeCell ref="AL29:AM29"/>
    <mergeCell ref="C29:D29"/>
    <mergeCell ref="E29:F29"/>
    <mergeCell ref="G29:H29"/>
    <mergeCell ref="K29:L29"/>
    <mergeCell ref="M29:N29"/>
    <mergeCell ref="O29:P29"/>
    <mergeCell ref="Z28:AA28"/>
    <mergeCell ref="AB28:AC28"/>
    <mergeCell ref="AD28:AE28"/>
    <mergeCell ref="AH28:AI28"/>
    <mergeCell ref="AJ28:AK28"/>
    <mergeCell ref="AL28:AM28"/>
    <mergeCell ref="C28:D28"/>
    <mergeCell ref="E28:F28"/>
    <mergeCell ref="G28:H28"/>
    <mergeCell ref="K28:L28"/>
    <mergeCell ref="M28:N28"/>
    <mergeCell ref="O28:P28"/>
    <mergeCell ref="Z27:AA27"/>
    <mergeCell ref="AB27:AC27"/>
    <mergeCell ref="AD27:AE27"/>
    <mergeCell ref="AH27:AI27"/>
    <mergeCell ref="AJ27:AK27"/>
    <mergeCell ref="AL27:AM27"/>
    <mergeCell ref="C27:D27"/>
    <mergeCell ref="E27:F27"/>
    <mergeCell ref="G27:H27"/>
    <mergeCell ref="K27:L27"/>
    <mergeCell ref="M27:N27"/>
    <mergeCell ref="O27:P27"/>
    <mergeCell ref="Z26:AA26"/>
    <mergeCell ref="AB26:AC26"/>
    <mergeCell ref="AD26:AE26"/>
    <mergeCell ref="AH26:AI26"/>
    <mergeCell ref="AJ26:AK26"/>
    <mergeCell ref="AL26:AM26"/>
    <mergeCell ref="C26:D26"/>
    <mergeCell ref="E26:F26"/>
    <mergeCell ref="G26:H26"/>
    <mergeCell ref="K26:L26"/>
    <mergeCell ref="M26:N26"/>
    <mergeCell ref="O26:P26"/>
    <mergeCell ref="Z25:AA25"/>
    <mergeCell ref="AB25:AC25"/>
    <mergeCell ref="AD25:AE25"/>
    <mergeCell ref="AH25:AI25"/>
    <mergeCell ref="AJ25:AK25"/>
    <mergeCell ref="AL25:AM25"/>
    <mergeCell ref="C25:D25"/>
    <mergeCell ref="E25:F25"/>
    <mergeCell ref="G25:H25"/>
    <mergeCell ref="K25:L25"/>
    <mergeCell ref="M25:N25"/>
    <mergeCell ref="O25:P25"/>
    <mergeCell ref="Z24:AA24"/>
    <mergeCell ref="AB24:AC24"/>
    <mergeCell ref="AD24:AE24"/>
    <mergeCell ref="AH24:AI24"/>
    <mergeCell ref="AJ24:AK24"/>
    <mergeCell ref="AL24:AM24"/>
    <mergeCell ref="C24:D24"/>
    <mergeCell ref="E24:F24"/>
    <mergeCell ref="G24:H24"/>
    <mergeCell ref="K24:L24"/>
    <mergeCell ref="M24:N24"/>
    <mergeCell ref="O24:P24"/>
    <mergeCell ref="Z23:AA23"/>
    <mergeCell ref="AB23:AC23"/>
    <mergeCell ref="AD23:AE23"/>
    <mergeCell ref="AH23:AI23"/>
    <mergeCell ref="AJ23:AK23"/>
    <mergeCell ref="AL23:AM23"/>
    <mergeCell ref="C23:D23"/>
    <mergeCell ref="E23:F23"/>
    <mergeCell ref="G23:H23"/>
    <mergeCell ref="K23:L23"/>
    <mergeCell ref="M23:N23"/>
    <mergeCell ref="O23:P23"/>
    <mergeCell ref="Z22:AA22"/>
    <mergeCell ref="AB22:AC22"/>
    <mergeCell ref="AD22:AE22"/>
    <mergeCell ref="AH22:AI22"/>
    <mergeCell ref="AJ22:AK22"/>
    <mergeCell ref="AL22:AM22"/>
    <mergeCell ref="C22:D22"/>
    <mergeCell ref="E22:F22"/>
    <mergeCell ref="G22:H22"/>
    <mergeCell ref="K22:L22"/>
    <mergeCell ref="M22:N22"/>
    <mergeCell ref="O22:P22"/>
    <mergeCell ref="Z21:AA21"/>
    <mergeCell ref="AB21:AC21"/>
    <mergeCell ref="AD21:AE21"/>
    <mergeCell ref="AH21:AI21"/>
    <mergeCell ref="AJ21:AK21"/>
    <mergeCell ref="AL21:AM21"/>
    <mergeCell ref="C21:D21"/>
    <mergeCell ref="E21:F21"/>
    <mergeCell ref="G21:H21"/>
    <mergeCell ref="K21:L21"/>
    <mergeCell ref="M21:N21"/>
    <mergeCell ref="O21:P21"/>
    <mergeCell ref="Z20:AA20"/>
    <mergeCell ref="AB20:AC20"/>
    <mergeCell ref="AD20:AE20"/>
    <mergeCell ref="AH20:AI20"/>
    <mergeCell ref="AJ20:AK20"/>
    <mergeCell ref="AL20:AM20"/>
    <mergeCell ref="C20:D20"/>
    <mergeCell ref="E20:F20"/>
    <mergeCell ref="G20:H20"/>
    <mergeCell ref="K20:L20"/>
    <mergeCell ref="M20:N20"/>
    <mergeCell ref="O20:P20"/>
    <mergeCell ref="Z19:AA19"/>
    <mergeCell ref="AB19:AC19"/>
    <mergeCell ref="AD19:AE19"/>
    <mergeCell ref="AH19:AI19"/>
    <mergeCell ref="AJ19:AK19"/>
    <mergeCell ref="AL19:AM19"/>
    <mergeCell ref="C19:D19"/>
    <mergeCell ref="E19:F19"/>
    <mergeCell ref="G19:H19"/>
    <mergeCell ref="K19:L19"/>
    <mergeCell ref="M19:N19"/>
    <mergeCell ref="O19:P19"/>
    <mergeCell ref="Z18:AA18"/>
    <mergeCell ref="AB18:AC18"/>
    <mergeCell ref="AD18:AE18"/>
    <mergeCell ref="AH18:AI18"/>
    <mergeCell ref="AJ18:AK18"/>
    <mergeCell ref="AL18:AM18"/>
    <mergeCell ref="C18:D18"/>
    <mergeCell ref="E18:F18"/>
    <mergeCell ref="G18:H18"/>
    <mergeCell ref="K18:L18"/>
    <mergeCell ref="M18:N18"/>
    <mergeCell ref="O18:P18"/>
    <mergeCell ref="O17:P17"/>
    <mergeCell ref="AB17:AC17"/>
    <mergeCell ref="AD17:AE17"/>
    <mergeCell ref="AH17:AI17"/>
    <mergeCell ref="AJ17:AK17"/>
    <mergeCell ref="AL17:AM17"/>
    <mergeCell ref="E16:F16"/>
    <mergeCell ref="G16:H16"/>
    <mergeCell ref="K16:L16"/>
    <mergeCell ref="M16:N16"/>
    <mergeCell ref="O16:P16"/>
    <mergeCell ref="C17:D17"/>
    <mergeCell ref="E17:F17"/>
    <mergeCell ref="G17:H17"/>
    <mergeCell ref="K17:L17"/>
    <mergeCell ref="M17:N17"/>
    <mergeCell ref="AJ16:AK16"/>
    <mergeCell ref="AL16:AM16"/>
    <mergeCell ref="C61:D61"/>
    <mergeCell ref="E61:F61"/>
    <mergeCell ref="G61:H61"/>
    <mergeCell ref="K61:L61"/>
    <mergeCell ref="M61:N61"/>
    <mergeCell ref="O61:P61"/>
    <mergeCell ref="Z17:AA17"/>
    <mergeCell ref="C16:D16"/>
    <mergeCell ref="AL9:AL15"/>
    <mergeCell ref="AM9:AM15"/>
    <mergeCell ref="AN9:AN15"/>
    <mergeCell ref="AF9:AF15"/>
    <mergeCell ref="AG9:AG15"/>
    <mergeCell ref="AH9:AH15"/>
    <mergeCell ref="AI9:AI15"/>
    <mergeCell ref="AJ9:AJ15"/>
    <mergeCell ref="AK9:AK15"/>
    <mergeCell ref="Z9:Z15"/>
    <mergeCell ref="AA9:AA15"/>
    <mergeCell ref="AB9:AB15"/>
    <mergeCell ref="AC9:AC15"/>
    <mergeCell ref="AD9:AD15"/>
    <mergeCell ref="AE9:AE15"/>
    <mergeCell ref="M9:M15"/>
    <mergeCell ref="N9:N15"/>
    <mergeCell ref="O9:O15"/>
    <mergeCell ref="P9:P15"/>
    <mergeCell ref="Q9:Q15"/>
    <mergeCell ref="R9:R15"/>
    <mergeCell ref="AG7:AN8"/>
    <mergeCell ref="R8:S8"/>
    <mergeCell ref="W8:X8"/>
    <mergeCell ref="B9:B15"/>
    <mergeCell ref="C9:C15"/>
    <mergeCell ref="D9:D15"/>
    <mergeCell ref="E9:E15"/>
    <mergeCell ref="F9:F15"/>
    <mergeCell ref="G9:G15"/>
    <mergeCell ref="H9:H15"/>
    <mergeCell ref="AE6:AF6"/>
    <mergeCell ref="AG6:AH6"/>
    <mergeCell ref="AI6:AL6"/>
    <mergeCell ref="AM6:AN6"/>
    <mergeCell ref="AO6:AO15"/>
    <mergeCell ref="B7:I8"/>
    <mergeCell ref="J7:Q8"/>
    <mergeCell ref="R7:S7"/>
    <mergeCell ref="W7:X7"/>
    <mergeCell ref="Y7:AF8"/>
    <mergeCell ref="P6:Q6"/>
    <mergeCell ref="R6:S6"/>
    <mergeCell ref="V6:V15"/>
    <mergeCell ref="W6:X6"/>
    <mergeCell ref="Y6:Z6"/>
    <mergeCell ref="AA6:AD6"/>
    <mergeCell ref="S9:S15"/>
    <mergeCell ref="W9:W15"/>
    <mergeCell ref="X9:X15"/>
    <mergeCell ref="Y9:Y15"/>
    <mergeCell ref="A6:A15"/>
    <mergeCell ref="B6:C6"/>
    <mergeCell ref="D6:G6"/>
    <mergeCell ref="H6:I6"/>
    <mergeCell ref="J6:K6"/>
    <mergeCell ref="L6:O6"/>
    <mergeCell ref="I9:I15"/>
    <mergeCell ref="J9:J15"/>
    <mergeCell ref="K9:K15"/>
    <mergeCell ref="L9:L15"/>
    <mergeCell ref="A1:AO2"/>
    <mergeCell ref="B3:I4"/>
    <mergeCell ref="J3:Q4"/>
    <mergeCell ref="Y3:AF4"/>
    <mergeCell ref="AG3:AN4"/>
    <mergeCell ref="C5:J5"/>
  </mergeCells>
  <printOptions/>
  <pageMargins left="0.75" right="0.75" top="1" bottom="1" header="0.5" footer="0.5"/>
  <pageSetup horizontalDpi="600" verticalDpi="600" orientation="landscape" paperSize="17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Y76"/>
  <sheetViews>
    <sheetView showZeros="0" zoomScale="70" zoomScaleNormal="70" zoomScalePageLayoutView="0" workbookViewId="0" topLeftCell="A1">
      <selection activeCell="S23" sqref="S23:S24"/>
    </sheetView>
  </sheetViews>
  <sheetFormatPr defaultColWidth="9.140625" defaultRowHeight="12.75"/>
  <cols>
    <col min="1" max="1" width="13.00390625" style="0" customWidth="1"/>
    <col min="2" max="2" width="10.8515625" style="0" customWidth="1"/>
    <col min="3" max="3" width="4.00390625" style="0" customWidth="1"/>
    <col min="4" max="4" width="4.140625" style="0" customWidth="1"/>
    <col min="5" max="5" width="4.421875" style="0" customWidth="1"/>
    <col min="6" max="8" width="4.28125" style="0" customWidth="1"/>
    <col min="9" max="9" width="8.7109375" style="0" customWidth="1"/>
    <col min="10" max="10" width="10.8515625" style="0" customWidth="1"/>
    <col min="11" max="11" width="4.00390625" style="0" customWidth="1"/>
    <col min="12" max="12" width="4.140625" style="0" customWidth="1"/>
    <col min="13" max="13" width="4.421875" style="0" customWidth="1"/>
    <col min="14" max="16" width="4.28125" style="0" customWidth="1"/>
    <col min="17" max="17" width="8.7109375" style="0" customWidth="1"/>
    <col min="18" max="19" width="10.7109375" style="0" customWidth="1"/>
    <col min="20" max="20" width="15.421875" style="0" customWidth="1"/>
    <col min="21" max="21" width="10.7109375" style="0" customWidth="1"/>
    <col min="22" max="22" width="11.00390625" style="0" customWidth="1"/>
    <col min="23" max="23" width="8.7109375" style="0" customWidth="1"/>
    <col min="24" max="25" width="4.28125" style="0" customWidth="1"/>
    <col min="26" max="26" width="4.421875" style="0" customWidth="1"/>
    <col min="27" max="27" width="4.28125" style="0" customWidth="1"/>
    <col min="28" max="28" width="4.00390625" style="0" customWidth="1"/>
    <col min="29" max="29" width="4.140625" style="0" customWidth="1"/>
    <col min="30" max="30" width="10.8515625" style="0" customWidth="1"/>
    <col min="31" max="31" width="8.7109375" style="0" customWidth="1"/>
    <col min="32" max="33" width="4.28125" style="0" customWidth="1"/>
    <col min="34" max="34" width="4.421875" style="0" customWidth="1"/>
    <col min="35" max="35" width="4.28125" style="0" customWidth="1"/>
    <col min="36" max="36" width="4.00390625" style="0" customWidth="1"/>
    <col min="37" max="37" width="4.140625" style="0" customWidth="1"/>
    <col min="38" max="38" width="10.8515625" style="0" customWidth="1"/>
    <col min="39" max="39" width="13.00390625" style="0" customWidth="1"/>
    <col min="40" max="40" width="5.7109375" style="0" customWidth="1"/>
  </cols>
  <sheetData>
    <row r="1" spans="1:39" ht="12.75" customHeight="1">
      <c r="A1" s="254" t="s">
        <v>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6"/>
    </row>
    <row r="2" spans="1:39" ht="12.75" customHeight="1" thickBot="1">
      <c r="A2" s="257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9"/>
    </row>
    <row r="3" spans="1:39" ht="9.75" customHeight="1">
      <c r="A3" s="377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81" t="s">
        <v>96</v>
      </c>
      <c r="N3" s="382"/>
      <c r="O3" s="382"/>
      <c r="P3" s="382"/>
      <c r="Q3" s="382"/>
      <c r="R3" s="382"/>
      <c r="S3" s="383"/>
      <c r="T3" s="381" t="s">
        <v>73</v>
      </c>
      <c r="U3" s="382"/>
      <c r="V3" s="382"/>
      <c r="W3" s="382"/>
      <c r="X3" s="382"/>
      <c r="Y3" s="382"/>
      <c r="Z3" s="382"/>
      <c r="AA3" s="383"/>
      <c r="AB3" s="373"/>
      <c r="AC3" s="373"/>
      <c r="AD3" s="373"/>
      <c r="AE3" s="373"/>
      <c r="AF3" s="373"/>
      <c r="AG3" s="373"/>
      <c r="AH3" s="373"/>
      <c r="AI3" s="373"/>
      <c r="AJ3" s="373"/>
      <c r="AK3" s="373"/>
      <c r="AL3" s="373"/>
      <c r="AM3" s="374"/>
    </row>
    <row r="4" spans="1:39" ht="9.75" customHeight="1" thickBot="1">
      <c r="A4" s="377"/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84"/>
      <c r="N4" s="375"/>
      <c r="O4" s="375"/>
      <c r="P4" s="375"/>
      <c r="Q4" s="375"/>
      <c r="R4" s="375"/>
      <c r="S4" s="385"/>
      <c r="T4" s="384"/>
      <c r="U4" s="375"/>
      <c r="V4" s="375"/>
      <c r="W4" s="375"/>
      <c r="X4" s="375"/>
      <c r="Y4" s="375"/>
      <c r="Z4" s="375"/>
      <c r="AA4" s="385"/>
      <c r="AB4" s="373"/>
      <c r="AC4" s="373"/>
      <c r="AD4" s="373"/>
      <c r="AE4" s="373"/>
      <c r="AF4" s="373"/>
      <c r="AG4" s="373"/>
      <c r="AH4" s="373"/>
      <c r="AI4" s="373"/>
      <c r="AJ4" s="373"/>
      <c r="AK4" s="373"/>
      <c r="AL4" s="373"/>
      <c r="AM4" s="374"/>
    </row>
    <row r="5" spans="1:39" ht="10.5" customHeight="1" thickBot="1">
      <c r="A5" s="379"/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75"/>
      <c r="AC5" s="375"/>
      <c r="AD5" s="375"/>
      <c r="AE5" s="375"/>
      <c r="AF5" s="375"/>
      <c r="AG5" s="375"/>
      <c r="AH5" s="375"/>
      <c r="AI5" s="375"/>
      <c r="AJ5" s="375"/>
      <c r="AK5" s="375"/>
      <c r="AL5" s="375"/>
      <c r="AM5" s="376"/>
    </row>
    <row r="6" spans="1:39" ht="12.75" customHeight="1">
      <c r="A6" s="263" t="s">
        <v>0</v>
      </c>
      <c r="B6" s="242"/>
      <c r="C6" s="243"/>
      <c r="D6" s="243"/>
      <c r="E6" s="243"/>
      <c r="F6" s="243"/>
      <c r="G6" s="243"/>
      <c r="H6" s="243"/>
      <c r="I6" s="244"/>
      <c r="J6" s="242"/>
      <c r="K6" s="243"/>
      <c r="L6" s="243"/>
      <c r="M6" s="243"/>
      <c r="N6" s="243"/>
      <c r="O6" s="243"/>
      <c r="P6" s="243"/>
      <c r="Q6" s="244"/>
      <c r="R6" s="245"/>
      <c r="S6" s="228"/>
      <c r="T6" s="245" t="s">
        <v>14</v>
      </c>
      <c r="U6" s="245"/>
      <c r="V6" s="228"/>
      <c r="W6" s="242"/>
      <c r="X6" s="243"/>
      <c r="Y6" s="243"/>
      <c r="Z6" s="243"/>
      <c r="AA6" s="243"/>
      <c r="AB6" s="243"/>
      <c r="AC6" s="243"/>
      <c r="AD6" s="244"/>
      <c r="AE6" s="242"/>
      <c r="AF6" s="243"/>
      <c r="AG6" s="243"/>
      <c r="AH6" s="243"/>
      <c r="AI6" s="243"/>
      <c r="AJ6" s="243"/>
      <c r="AK6" s="243"/>
      <c r="AL6" s="244"/>
      <c r="AM6" s="231" t="s">
        <v>0</v>
      </c>
    </row>
    <row r="7" spans="1:39" ht="10.5" customHeight="1">
      <c r="A7" s="264"/>
      <c r="B7" s="234" t="s">
        <v>79</v>
      </c>
      <c r="C7" s="235"/>
      <c r="D7" s="235"/>
      <c r="E7" s="235"/>
      <c r="F7" s="235"/>
      <c r="G7" s="235"/>
      <c r="H7" s="235"/>
      <c r="I7" s="236"/>
      <c r="J7" s="234" t="s">
        <v>64</v>
      </c>
      <c r="K7" s="235"/>
      <c r="L7" s="235"/>
      <c r="M7" s="235"/>
      <c r="N7" s="235"/>
      <c r="O7" s="235"/>
      <c r="P7" s="235"/>
      <c r="Q7" s="236"/>
      <c r="R7" s="234" t="s">
        <v>80</v>
      </c>
      <c r="S7" s="236"/>
      <c r="T7" s="248"/>
      <c r="U7" s="234" t="s">
        <v>81</v>
      </c>
      <c r="V7" s="236"/>
      <c r="W7" s="234" t="s">
        <v>64</v>
      </c>
      <c r="X7" s="235"/>
      <c r="Y7" s="235"/>
      <c r="Z7" s="235"/>
      <c r="AA7" s="235"/>
      <c r="AB7" s="235"/>
      <c r="AC7" s="235"/>
      <c r="AD7" s="236"/>
      <c r="AE7" s="234" t="s">
        <v>78</v>
      </c>
      <c r="AF7" s="235"/>
      <c r="AG7" s="235"/>
      <c r="AH7" s="235"/>
      <c r="AI7" s="235"/>
      <c r="AJ7" s="235"/>
      <c r="AK7" s="235"/>
      <c r="AL7" s="236"/>
      <c r="AM7" s="232"/>
    </row>
    <row r="8" spans="1:39" ht="10.5" customHeight="1" thickBot="1">
      <c r="A8" s="264"/>
      <c r="B8" s="237"/>
      <c r="C8" s="238"/>
      <c r="D8" s="238"/>
      <c r="E8" s="238"/>
      <c r="F8" s="238"/>
      <c r="G8" s="238"/>
      <c r="H8" s="238"/>
      <c r="I8" s="239"/>
      <c r="J8" s="237"/>
      <c r="K8" s="238"/>
      <c r="L8" s="238"/>
      <c r="M8" s="238"/>
      <c r="N8" s="238"/>
      <c r="O8" s="238"/>
      <c r="P8" s="238"/>
      <c r="Q8" s="239"/>
      <c r="R8" s="240" t="s">
        <v>66</v>
      </c>
      <c r="S8" s="241"/>
      <c r="T8" s="248"/>
      <c r="U8" s="240" t="s">
        <v>66</v>
      </c>
      <c r="V8" s="241"/>
      <c r="W8" s="237"/>
      <c r="X8" s="238"/>
      <c r="Y8" s="238"/>
      <c r="Z8" s="238"/>
      <c r="AA8" s="238"/>
      <c r="AB8" s="238"/>
      <c r="AC8" s="238"/>
      <c r="AD8" s="239"/>
      <c r="AE8" s="237"/>
      <c r="AF8" s="238"/>
      <c r="AG8" s="238"/>
      <c r="AH8" s="238"/>
      <c r="AI8" s="238"/>
      <c r="AJ8" s="238"/>
      <c r="AK8" s="238"/>
      <c r="AL8" s="239"/>
      <c r="AM8" s="232"/>
    </row>
    <row r="9" spans="1:39" ht="12.75" customHeight="1">
      <c r="A9" s="264"/>
      <c r="B9" s="219" t="s">
        <v>7</v>
      </c>
      <c r="C9" s="225" t="s">
        <v>7</v>
      </c>
      <c r="D9" s="216" t="s">
        <v>10</v>
      </c>
      <c r="E9" s="225" t="s">
        <v>11</v>
      </c>
      <c r="F9" s="216" t="s">
        <v>12</v>
      </c>
      <c r="G9" s="225" t="s">
        <v>8</v>
      </c>
      <c r="H9" s="216" t="s">
        <v>9</v>
      </c>
      <c r="I9" s="228" t="s">
        <v>13</v>
      </c>
      <c r="J9" s="219" t="s">
        <v>7</v>
      </c>
      <c r="K9" s="225" t="s">
        <v>7</v>
      </c>
      <c r="L9" s="216" t="s">
        <v>10</v>
      </c>
      <c r="M9" s="225" t="s">
        <v>11</v>
      </c>
      <c r="N9" s="216" t="s">
        <v>12</v>
      </c>
      <c r="O9" s="225" t="s">
        <v>8</v>
      </c>
      <c r="P9" s="216" t="s">
        <v>9</v>
      </c>
      <c r="Q9" s="228" t="s">
        <v>13</v>
      </c>
      <c r="R9" s="228" t="s">
        <v>7</v>
      </c>
      <c r="S9" s="228" t="s">
        <v>67</v>
      </c>
      <c r="T9" s="248"/>
      <c r="U9" s="219" t="s">
        <v>67</v>
      </c>
      <c r="V9" s="219" t="s">
        <v>7</v>
      </c>
      <c r="W9" s="219" t="s">
        <v>13</v>
      </c>
      <c r="X9" s="222" t="s">
        <v>8</v>
      </c>
      <c r="Y9" s="216" t="s">
        <v>9</v>
      </c>
      <c r="Z9" s="222" t="s">
        <v>11</v>
      </c>
      <c r="AA9" s="216" t="s">
        <v>12</v>
      </c>
      <c r="AB9" s="222" t="s">
        <v>7</v>
      </c>
      <c r="AC9" s="216" t="s">
        <v>10</v>
      </c>
      <c r="AD9" s="219" t="s">
        <v>7</v>
      </c>
      <c r="AE9" s="219" t="s">
        <v>13</v>
      </c>
      <c r="AF9" s="222" t="s">
        <v>8</v>
      </c>
      <c r="AG9" s="216" t="s">
        <v>9</v>
      </c>
      <c r="AH9" s="222" t="s">
        <v>11</v>
      </c>
      <c r="AI9" s="216" t="s">
        <v>12</v>
      </c>
      <c r="AJ9" s="222" t="s">
        <v>7</v>
      </c>
      <c r="AK9" s="216" t="s">
        <v>10</v>
      </c>
      <c r="AL9" s="219" t="s">
        <v>7</v>
      </c>
      <c r="AM9" s="232"/>
    </row>
    <row r="10" spans="1:39" ht="12.75" customHeight="1">
      <c r="A10" s="264"/>
      <c r="B10" s="220"/>
      <c r="C10" s="226"/>
      <c r="D10" s="217"/>
      <c r="E10" s="226"/>
      <c r="F10" s="217"/>
      <c r="G10" s="226"/>
      <c r="H10" s="217"/>
      <c r="I10" s="229"/>
      <c r="J10" s="220"/>
      <c r="K10" s="226"/>
      <c r="L10" s="217"/>
      <c r="M10" s="226"/>
      <c r="N10" s="217"/>
      <c r="O10" s="226"/>
      <c r="P10" s="217"/>
      <c r="Q10" s="229"/>
      <c r="R10" s="229"/>
      <c r="S10" s="229"/>
      <c r="T10" s="248"/>
      <c r="U10" s="220"/>
      <c r="V10" s="220"/>
      <c r="W10" s="220"/>
      <c r="X10" s="223"/>
      <c r="Y10" s="217"/>
      <c r="Z10" s="223"/>
      <c r="AA10" s="217"/>
      <c r="AB10" s="223"/>
      <c r="AC10" s="217"/>
      <c r="AD10" s="220"/>
      <c r="AE10" s="220"/>
      <c r="AF10" s="223"/>
      <c r="AG10" s="217"/>
      <c r="AH10" s="223"/>
      <c r="AI10" s="217"/>
      <c r="AJ10" s="223"/>
      <c r="AK10" s="217"/>
      <c r="AL10" s="220"/>
      <c r="AM10" s="232"/>
    </row>
    <row r="11" spans="1:39" ht="12.75" customHeight="1">
      <c r="A11" s="264"/>
      <c r="B11" s="220"/>
      <c r="C11" s="226"/>
      <c r="D11" s="217"/>
      <c r="E11" s="226"/>
      <c r="F11" s="217"/>
      <c r="G11" s="226"/>
      <c r="H11" s="217"/>
      <c r="I11" s="229"/>
      <c r="J11" s="220"/>
      <c r="K11" s="226"/>
      <c r="L11" s="217"/>
      <c r="M11" s="226"/>
      <c r="N11" s="217"/>
      <c r="O11" s="226"/>
      <c r="P11" s="217"/>
      <c r="Q11" s="229"/>
      <c r="R11" s="229"/>
      <c r="S11" s="229"/>
      <c r="T11" s="248"/>
      <c r="U11" s="220"/>
      <c r="V11" s="220"/>
      <c r="W11" s="220"/>
      <c r="X11" s="223"/>
      <c r="Y11" s="217"/>
      <c r="Z11" s="223"/>
      <c r="AA11" s="217"/>
      <c r="AB11" s="223"/>
      <c r="AC11" s="217"/>
      <c r="AD11" s="220"/>
      <c r="AE11" s="220"/>
      <c r="AF11" s="223"/>
      <c r="AG11" s="217"/>
      <c r="AH11" s="223"/>
      <c r="AI11" s="217"/>
      <c r="AJ11" s="223"/>
      <c r="AK11" s="217"/>
      <c r="AL11" s="220"/>
      <c r="AM11" s="232"/>
    </row>
    <row r="12" spans="1:77" ht="12.75" customHeight="1">
      <c r="A12" s="264"/>
      <c r="B12" s="220"/>
      <c r="C12" s="226"/>
      <c r="D12" s="217"/>
      <c r="E12" s="226"/>
      <c r="F12" s="217"/>
      <c r="G12" s="226"/>
      <c r="H12" s="217"/>
      <c r="I12" s="229"/>
      <c r="J12" s="220"/>
      <c r="K12" s="226"/>
      <c r="L12" s="217"/>
      <c r="M12" s="226"/>
      <c r="N12" s="217"/>
      <c r="O12" s="226"/>
      <c r="P12" s="217"/>
      <c r="Q12" s="229"/>
      <c r="R12" s="229"/>
      <c r="S12" s="229"/>
      <c r="T12" s="248"/>
      <c r="U12" s="220"/>
      <c r="V12" s="220"/>
      <c r="W12" s="220"/>
      <c r="X12" s="223"/>
      <c r="Y12" s="217"/>
      <c r="Z12" s="223"/>
      <c r="AA12" s="217"/>
      <c r="AB12" s="223"/>
      <c r="AC12" s="217"/>
      <c r="AD12" s="220"/>
      <c r="AE12" s="220"/>
      <c r="AF12" s="223"/>
      <c r="AG12" s="217"/>
      <c r="AH12" s="223"/>
      <c r="AI12" s="217"/>
      <c r="AJ12" s="223"/>
      <c r="AK12" s="217"/>
      <c r="AL12" s="220"/>
      <c r="AM12" s="232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</row>
    <row r="13" spans="1:77" ht="12.75" customHeight="1">
      <c r="A13" s="264"/>
      <c r="B13" s="220"/>
      <c r="C13" s="226"/>
      <c r="D13" s="217"/>
      <c r="E13" s="226"/>
      <c r="F13" s="217"/>
      <c r="G13" s="226"/>
      <c r="H13" s="217"/>
      <c r="I13" s="229"/>
      <c r="J13" s="220"/>
      <c r="K13" s="226"/>
      <c r="L13" s="217"/>
      <c r="M13" s="226"/>
      <c r="N13" s="217"/>
      <c r="O13" s="226"/>
      <c r="P13" s="217"/>
      <c r="Q13" s="229"/>
      <c r="R13" s="229"/>
      <c r="S13" s="229"/>
      <c r="T13" s="248"/>
      <c r="U13" s="220"/>
      <c r="V13" s="220"/>
      <c r="W13" s="220"/>
      <c r="X13" s="223"/>
      <c r="Y13" s="217"/>
      <c r="Z13" s="223"/>
      <c r="AA13" s="217"/>
      <c r="AB13" s="223"/>
      <c r="AC13" s="217"/>
      <c r="AD13" s="220"/>
      <c r="AE13" s="220"/>
      <c r="AF13" s="223"/>
      <c r="AG13" s="217"/>
      <c r="AH13" s="223"/>
      <c r="AI13" s="217"/>
      <c r="AJ13" s="223"/>
      <c r="AK13" s="217"/>
      <c r="AL13" s="220"/>
      <c r="AM13" s="232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</row>
    <row r="14" spans="1:77" ht="12.75" customHeight="1">
      <c r="A14" s="264"/>
      <c r="B14" s="220"/>
      <c r="C14" s="226"/>
      <c r="D14" s="217"/>
      <c r="E14" s="226"/>
      <c r="F14" s="217"/>
      <c r="G14" s="226"/>
      <c r="H14" s="217"/>
      <c r="I14" s="229"/>
      <c r="J14" s="220"/>
      <c r="K14" s="226"/>
      <c r="L14" s="217"/>
      <c r="M14" s="226"/>
      <c r="N14" s="217"/>
      <c r="O14" s="226"/>
      <c r="P14" s="217"/>
      <c r="Q14" s="229"/>
      <c r="R14" s="229"/>
      <c r="S14" s="229"/>
      <c r="T14" s="248"/>
      <c r="U14" s="220"/>
      <c r="V14" s="220"/>
      <c r="W14" s="220"/>
      <c r="X14" s="223"/>
      <c r="Y14" s="217"/>
      <c r="Z14" s="223"/>
      <c r="AA14" s="217"/>
      <c r="AB14" s="223"/>
      <c r="AC14" s="217"/>
      <c r="AD14" s="220"/>
      <c r="AE14" s="220"/>
      <c r="AF14" s="223"/>
      <c r="AG14" s="217"/>
      <c r="AH14" s="223"/>
      <c r="AI14" s="217"/>
      <c r="AJ14" s="223"/>
      <c r="AK14" s="217"/>
      <c r="AL14" s="220"/>
      <c r="AM14" s="232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</row>
    <row r="15" spans="1:77" ht="12.75" customHeight="1" thickBot="1">
      <c r="A15" s="265"/>
      <c r="B15" s="221"/>
      <c r="C15" s="227"/>
      <c r="D15" s="218"/>
      <c r="E15" s="227"/>
      <c r="F15" s="218"/>
      <c r="G15" s="227"/>
      <c r="H15" s="218"/>
      <c r="I15" s="230"/>
      <c r="J15" s="221"/>
      <c r="K15" s="227"/>
      <c r="L15" s="218"/>
      <c r="M15" s="227"/>
      <c r="N15" s="218"/>
      <c r="O15" s="227"/>
      <c r="P15" s="218"/>
      <c r="Q15" s="230"/>
      <c r="R15" s="230"/>
      <c r="S15" s="230"/>
      <c r="T15" s="249"/>
      <c r="U15" s="221"/>
      <c r="V15" s="221"/>
      <c r="W15" s="221"/>
      <c r="X15" s="224"/>
      <c r="Y15" s="218"/>
      <c r="Z15" s="224"/>
      <c r="AA15" s="218"/>
      <c r="AB15" s="224"/>
      <c r="AC15" s="218"/>
      <c r="AD15" s="221"/>
      <c r="AE15" s="221"/>
      <c r="AF15" s="224"/>
      <c r="AG15" s="218"/>
      <c r="AH15" s="224"/>
      <c r="AI15" s="218"/>
      <c r="AJ15" s="224"/>
      <c r="AK15" s="218"/>
      <c r="AL15" s="221"/>
      <c r="AM15" s="233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</row>
    <row r="16" spans="1:77" ht="12.75" customHeight="1">
      <c r="A16" s="106"/>
      <c r="B16" s="107"/>
      <c r="C16" s="266"/>
      <c r="D16" s="267"/>
      <c r="E16" s="266"/>
      <c r="F16" s="267"/>
      <c r="G16" s="266"/>
      <c r="H16" s="267"/>
      <c r="I16" s="108"/>
      <c r="J16" s="107"/>
      <c r="K16" s="266"/>
      <c r="L16" s="267"/>
      <c r="M16" s="266"/>
      <c r="N16" s="267"/>
      <c r="O16" s="266"/>
      <c r="P16" s="267"/>
      <c r="Q16" s="108"/>
      <c r="R16" s="109"/>
      <c r="S16" s="108"/>
      <c r="T16" s="110"/>
      <c r="U16" s="109"/>
      <c r="V16" s="108"/>
      <c r="W16" s="107"/>
      <c r="X16" s="266"/>
      <c r="Y16" s="267"/>
      <c r="Z16" s="266"/>
      <c r="AA16" s="267"/>
      <c r="AB16" s="266"/>
      <c r="AC16" s="267"/>
      <c r="AD16" s="108"/>
      <c r="AE16" s="107"/>
      <c r="AF16" s="266"/>
      <c r="AG16" s="267"/>
      <c r="AH16" s="266"/>
      <c r="AI16" s="267"/>
      <c r="AJ16" s="266"/>
      <c r="AK16" s="267"/>
      <c r="AL16" s="108"/>
      <c r="AM16" s="111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</row>
    <row r="17" spans="1:77" ht="12.75" customHeight="1">
      <c r="A17" s="112"/>
      <c r="B17" s="113"/>
      <c r="C17" s="268"/>
      <c r="D17" s="269"/>
      <c r="E17" s="268"/>
      <c r="F17" s="269"/>
      <c r="G17" s="268"/>
      <c r="H17" s="269"/>
      <c r="I17" s="113"/>
      <c r="J17" s="113"/>
      <c r="K17" s="268"/>
      <c r="L17" s="269"/>
      <c r="M17" s="268"/>
      <c r="N17" s="269"/>
      <c r="O17" s="268"/>
      <c r="P17" s="269"/>
      <c r="Q17" s="113"/>
      <c r="R17" s="114"/>
      <c r="S17" s="113"/>
      <c r="T17" s="105"/>
      <c r="U17" s="114"/>
      <c r="V17" s="113"/>
      <c r="W17" s="113"/>
      <c r="X17" s="268"/>
      <c r="Y17" s="269"/>
      <c r="Z17" s="268"/>
      <c r="AA17" s="269"/>
      <c r="AB17" s="268"/>
      <c r="AC17" s="269"/>
      <c r="AD17" s="113"/>
      <c r="AE17" s="113"/>
      <c r="AF17" s="268"/>
      <c r="AG17" s="269"/>
      <c r="AH17" s="268"/>
      <c r="AI17" s="269"/>
      <c r="AJ17" s="268"/>
      <c r="AK17" s="269"/>
      <c r="AL17" s="113"/>
      <c r="AM17" s="15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</row>
    <row r="18" spans="1:77" ht="12.75" customHeight="1">
      <c r="A18" s="147">
        <f>US68_MASTER!A18</f>
        <v>0</v>
      </c>
      <c r="B18" s="38">
        <f>US68_MASTER!J18</f>
        <v>0</v>
      </c>
      <c r="C18" s="197">
        <f>US68_MASTER!K18</f>
        <v>0</v>
      </c>
      <c r="D18" s="198"/>
      <c r="E18" s="205">
        <f>US68_MASTER!M18</f>
        <v>0</v>
      </c>
      <c r="F18" s="202"/>
      <c r="G18" s="268"/>
      <c r="H18" s="269"/>
      <c r="I18" s="38">
        <f>US68_MASTER!Q18</f>
        <v>0</v>
      </c>
      <c r="J18" s="38">
        <f>US68_MASTER!R18</f>
        <v>0</v>
      </c>
      <c r="K18" s="197">
        <f>US68_MASTER!S18</f>
        <v>0</v>
      </c>
      <c r="L18" s="198"/>
      <c r="M18" s="197">
        <f>US68_MASTER!U18</f>
        <v>0</v>
      </c>
      <c r="N18" s="198"/>
      <c r="O18" s="201">
        <f>US68_MASTER!W18</f>
        <v>0</v>
      </c>
      <c r="P18" s="202"/>
      <c r="Q18" s="38">
        <f>US68_MASTER!Y18</f>
        <v>0</v>
      </c>
      <c r="R18" s="130">
        <f>US68_MASTER!AB18</f>
        <v>799.2858</v>
      </c>
      <c r="S18" s="130">
        <f>US68_MASTER!AA18</f>
        <v>6.4167</v>
      </c>
      <c r="T18" s="142">
        <f>US68_MASTER!Z18</f>
        <v>74515.67</v>
      </c>
      <c r="U18" s="130">
        <f>US68_MASTER!AA18</f>
        <v>6.4167</v>
      </c>
      <c r="V18" s="38">
        <f>US68_MASTER!AB18</f>
        <v>799.2858</v>
      </c>
      <c r="W18" s="38">
        <f>US68_MASTER!AC18</f>
        <v>12</v>
      </c>
      <c r="X18" s="268"/>
      <c r="Y18" s="269"/>
      <c r="Z18" s="205">
        <f>US68_MASTER!AF18</f>
        <v>0.016</v>
      </c>
      <c r="AA18" s="202"/>
      <c r="AB18" s="197">
        <f>US68_MASTER!AH18</f>
        <v>0.192</v>
      </c>
      <c r="AC18" s="198"/>
      <c r="AD18" s="38">
        <f>US68_MASTER!AJ18</f>
        <v>799.4778</v>
      </c>
      <c r="AE18" s="38">
        <f>US68_MASTER!AK18</f>
        <v>12</v>
      </c>
      <c r="AF18" s="201" t="str">
        <f>US68_MASTER!AL18</f>
        <v>276:1</v>
      </c>
      <c r="AG18" s="202"/>
      <c r="AH18" s="197">
        <f>US68_MASTER!AN18</f>
        <v>1E-09</v>
      </c>
      <c r="AI18" s="198"/>
      <c r="AJ18" s="197">
        <f>US68_MASTER!AP18</f>
        <v>1.12E-07</v>
      </c>
      <c r="AK18" s="198"/>
      <c r="AL18" s="38">
        <f>US68_MASTER!AR18</f>
        <v>799.477800112</v>
      </c>
      <c r="AM18" s="148">
        <f>US68_MASTER!AS18</f>
        <v>0</v>
      </c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</row>
    <row r="19" spans="1:77" ht="12.75" customHeight="1">
      <c r="A19" s="147">
        <f>US68_MASTER!A19</f>
        <v>0</v>
      </c>
      <c r="B19" s="38">
        <f>US68_MASTER!J19</f>
        <v>799.0697012999999</v>
      </c>
      <c r="C19" s="197">
        <f>US68_MASTER!K19</f>
        <v>-0.192</v>
      </c>
      <c r="D19" s="198"/>
      <c r="E19" s="205">
        <f>US68_MASTER!M19</f>
        <v>-0.016</v>
      </c>
      <c r="F19" s="202"/>
      <c r="G19" s="268"/>
      <c r="H19" s="269"/>
      <c r="I19" s="38">
        <f>US68_MASTER!Q19</f>
        <v>12</v>
      </c>
      <c r="J19" s="38">
        <f>US68_MASTER!R19</f>
        <v>799.2617012999999</v>
      </c>
      <c r="K19" s="197">
        <f>US68_MASTER!S19</f>
        <v>1.2999999999999998E-06</v>
      </c>
      <c r="L19" s="198"/>
      <c r="M19" s="197">
        <f>US68_MASTER!U19</f>
        <v>1E-07</v>
      </c>
      <c r="N19" s="198"/>
      <c r="O19" s="201" t="str">
        <f>US68_MASTER!W19</f>
        <v>278:1</v>
      </c>
      <c r="P19" s="202"/>
      <c r="Q19" s="38">
        <f>US68_MASTER!Y19</f>
        <v>12</v>
      </c>
      <c r="R19" s="130">
        <f>US68_MASTER!AB19</f>
        <v>799.2616999999999</v>
      </c>
      <c r="S19" s="130">
        <f>US68_MASTER!AA19</f>
        <v>6.4167</v>
      </c>
      <c r="T19" s="142">
        <f>US68_MASTER!Z19</f>
        <v>74518.08</v>
      </c>
      <c r="U19" s="130">
        <f>US68_MASTER!AA19</f>
        <v>6.4167</v>
      </c>
      <c r="V19" s="38">
        <f>US68_MASTER!AB19</f>
        <v>799.2616999999999</v>
      </c>
      <c r="W19" s="38">
        <f>US68_MASTER!AC19</f>
        <v>12</v>
      </c>
      <c r="X19" s="268"/>
      <c r="Y19" s="269"/>
      <c r="Z19" s="205">
        <f>US68_MASTER!AF19</f>
        <v>0.016</v>
      </c>
      <c r="AA19" s="202"/>
      <c r="AB19" s="197">
        <f>US68_MASTER!AH19</f>
        <v>0.192</v>
      </c>
      <c r="AC19" s="198"/>
      <c r="AD19" s="38">
        <f>US68_MASTER!AJ19</f>
        <v>799.4536999999999</v>
      </c>
      <c r="AE19" s="38">
        <f>US68_MASTER!AK19</f>
        <v>12</v>
      </c>
      <c r="AF19" s="201" t="str">
        <f>US68_MASTER!AL19</f>
        <v>276:1</v>
      </c>
      <c r="AG19" s="202"/>
      <c r="AH19" s="197">
        <f>US68_MASTER!AN19</f>
        <v>-0.00035548899723476964</v>
      </c>
      <c r="AI19" s="198"/>
      <c r="AJ19" s="197">
        <f>US68_MASTER!AP19</f>
        <v>-0.004265867966817235</v>
      </c>
      <c r="AK19" s="198"/>
      <c r="AL19" s="38">
        <f>US68_MASTER!AR19</f>
        <v>799.449434132033</v>
      </c>
      <c r="AM19" s="148">
        <f>US68_MASTER!AS19</f>
        <v>0</v>
      </c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</row>
    <row r="20" spans="1:77" ht="12.75" customHeight="1">
      <c r="A20" s="147">
        <f>US68_MASTER!A20</f>
        <v>0</v>
      </c>
      <c r="B20" s="38">
        <f>US68_MASTER!J20</f>
        <v>799.0127501167511</v>
      </c>
      <c r="C20" s="197">
        <f>US68_MASTER!K20</f>
        <v>-0.192</v>
      </c>
      <c r="D20" s="198"/>
      <c r="E20" s="205">
        <f>US68_MASTER!M20</f>
        <v>-0.016</v>
      </c>
      <c r="F20" s="202"/>
      <c r="G20" s="268"/>
      <c r="H20" s="269"/>
      <c r="I20" s="38">
        <f>US68_MASTER!Q20</f>
        <v>12</v>
      </c>
      <c r="J20" s="38">
        <f>US68_MASTER!R20</f>
        <v>799.2047501167511</v>
      </c>
      <c r="K20" s="197">
        <f>US68_MASTER!S20</f>
        <v>0.012250116751172218</v>
      </c>
      <c r="L20" s="198"/>
      <c r="M20" s="197">
        <f>US68_MASTER!U20</f>
        <v>0.0010208430625976849</v>
      </c>
      <c r="N20" s="198"/>
      <c r="O20" s="201" t="str">
        <f>US68_MASTER!W20</f>
        <v>278:1</v>
      </c>
      <c r="P20" s="202"/>
      <c r="Q20" s="38">
        <f>US68_MASTER!Y20</f>
        <v>12</v>
      </c>
      <c r="R20" s="130">
        <f>US68_MASTER!AB20</f>
        <v>799.1925</v>
      </c>
      <c r="S20" s="130">
        <f>US68_MASTER!AA20</f>
        <v>6.4167</v>
      </c>
      <c r="T20" s="105">
        <f>US68_MASTER!Z20</f>
        <v>74525</v>
      </c>
      <c r="U20" s="130">
        <f>US68_MASTER!AA20</f>
        <v>6.4167</v>
      </c>
      <c r="V20" s="38">
        <f>US68_MASTER!AB20</f>
        <v>799.1925</v>
      </c>
      <c r="W20" s="38">
        <f>US68_MASTER!AC20</f>
        <v>12</v>
      </c>
      <c r="X20" s="268"/>
      <c r="Y20" s="269"/>
      <c r="Z20" s="205">
        <f>US68_MASTER!AF20</f>
        <v>0.016</v>
      </c>
      <c r="AA20" s="202"/>
      <c r="AB20" s="197">
        <f>US68_MASTER!AH20</f>
        <v>0.192</v>
      </c>
      <c r="AC20" s="198"/>
      <c r="AD20" s="38">
        <f>US68_MASTER!AJ20</f>
        <v>799.3845</v>
      </c>
      <c r="AE20" s="38">
        <f>US68_MASTER!AK20</f>
        <v>12</v>
      </c>
      <c r="AF20" s="201" t="str">
        <f>US68_MASTER!AL20</f>
        <v>276:1</v>
      </c>
      <c r="AG20" s="202"/>
      <c r="AH20" s="197">
        <f>US68_MASTER!AN20</f>
        <v>-0.0013762320598324545</v>
      </c>
      <c r="AI20" s="198"/>
      <c r="AJ20" s="197">
        <f>US68_MASTER!AP20</f>
        <v>-0.016514784717989454</v>
      </c>
      <c r="AK20" s="198"/>
      <c r="AL20" s="38">
        <f>US68_MASTER!AR20</f>
        <v>799.367985215282</v>
      </c>
      <c r="AM20" s="148">
        <f>US68_MASTER!AS20</f>
        <v>0</v>
      </c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</row>
    <row r="21" spans="1:77" ht="12.75" customHeight="1">
      <c r="A21" s="147">
        <f>US68_MASTER!A21</f>
        <v>0</v>
      </c>
      <c r="B21" s="38">
        <f>US68_MASTER!J21</f>
        <v>798.8070019836268</v>
      </c>
      <c r="C21" s="197">
        <f>US68_MASTER!K21</f>
        <v>-0.192</v>
      </c>
      <c r="D21" s="198"/>
      <c r="E21" s="205">
        <f>US68_MASTER!M21</f>
        <v>-0.016</v>
      </c>
      <c r="F21" s="202"/>
      <c r="G21" s="268"/>
      <c r="H21" s="269"/>
      <c r="I21" s="38">
        <f>US68_MASTER!Q21</f>
        <v>12</v>
      </c>
      <c r="J21" s="38">
        <f>US68_MASTER!R21</f>
        <v>798.9990019836268</v>
      </c>
      <c r="K21" s="197">
        <f>US68_MASTER!S21</f>
        <v>0.056501983626805564</v>
      </c>
      <c r="L21" s="198"/>
      <c r="M21" s="197">
        <f>US68_MASTER!U21</f>
        <v>0.00470849863556713</v>
      </c>
      <c r="N21" s="198"/>
      <c r="O21" s="201" t="str">
        <f>US68_MASTER!W21</f>
        <v>278:1</v>
      </c>
      <c r="P21" s="202"/>
      <c r="Q21" s="38">
        <f>US68_MASTER!Y21</f>
        <v>12</v>
      </c>
      <c r="R21" s="130">
        <f>US68_MASTER!AB21</f>
        <v>798.9425</v>
      </c>
      <c r="S21" s="130">
        <f>US68_MASTER!AA21</f>
        <v>6.4167</v>
      </c>
      <c r="T21" s="105">
        <f>US68_MASTER!Z21</f>
        <v>74550</v>
      </c>
      <c r="U21" s="130">
        <f>US68_MASTER!AA21</f>
        <v>6.4167</v>
      </c>
      <c r="V21" s="38">
        <f>US68_MASTER!AB21</f>
        <v>798.9425</v>
      </c>
      <c r="W21" s="38">
        <f>US68_MASTER!AC21</f>
        <v>12</v>
      </c>
      <c r="X21" s="268"/>
      <c r="Y21" s="269"/>
      <c r="Z21" s="205">
        <f>US68_MASTER!AF21</f>
        <v>0.016</v>
      </c>
      <c r="AA21" s="202"/>
      <c r="AB21" s="197">
        <f>US68_MASTER!AH21</f>
        <v>0.192</v>
      </c>
      <c r="AC21" s="198"/>
      <c r="AD21" s="38">
        <f>US68_MASTER!AJ21</f>
        <v>799.1345</v>
      </c>
      <c r="AE21" s="38">
        <f>US68_MASTER!AK21</f>
        <v>12</v>
      </c>
      <c r="AF21" s="201" t="str">
        <f>US68_MASTER!AL21</f>
        <v>276:1</v>
      </c>
      <c r="AG21" s="202"/>
      <c r="AH21" s="197">
        <f>US68_MASTER!AN21</f>
        <v>-0.005063887632801899</v>
      </c>
      <c r="AI21" s="198"/>
      <c r="AJ21" s="197">
        <f>US68_MASTER!AP21</f>
        <v>-0.06076665159362279</v>
      </c>
      <c r="AK21" s="198"/>
      <c r="AL21" s="38">
        <f>US68_MASTER!AR21</f>
        <v>799.0737333484063</v>
      </c>
      <c r="AM21" s="148">
        <f>US68_MASTER!AS21</f>
        <v>0</v>
      </c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</row>
    <row r="22" spans="1:77" ht="12.75" customHeight="1">
      <c r="A22" s="147">
        <f>US68_MASTER!A22</f>
        <v>0</v>
      </c>
      <c r="B22" s="38">
        <f>US68_MASTER!J22</f>
        <v>798.6012538505024</v>
      </c>
      <c r="C22" s="197">
        <f>US68_MASTER!K22</f>
        <v>-0.192</v>
      </c>
      <c r="D22" s="198"/>
      <c r="E22" s="205">
        <f>US68_MASTER!M22</f>
        <v>-0.016</v>
      </c>
      <c r="F22" s="202"/>
      <c r="G22" s="268"/>
      <c r="H22" s="269"/>
      <c r="I22" s="38">
        <f>US68_MASTER!Q22</f>
        <v>12</v>
      </c>
      <c r="J22" s="38">
        <f>US68_MASTER!R22</f>
        <v>798.7932538505024</v>
      </c>
      <c r="K22" s="197">
        <f>US68_MASTER!S22</f>
        <v>0.1007538505024389</v>
      </c>
      <c r="L22" s="198"/>
      <c r="M22" s="197">
        <f>US68_MASTER!U22</f>
        <v>0.008396154208536575</v>
      </c>
      <c r="N22" s="198"/>
      <c r="O22" s="201" t="str">
        <f>US68_MASTER!W22</f>
        <v>278:1</v>
      </c>
      <c r="P22" s="202"/>
      <c r="Q22" s="38">
        <f>US68_MASTER!Y22</f>
        <v>12</v>
      </c>
      <c r="R22" s="130">
        <f>US68_MASTER!AB22</f>
        <v>798.6925</v>
      </c>
      <c r="S22" s="130">
        <f>US68_MASTER!AA22</f>
        <v>6.4167</v>
      </c>
      <c r="T22" s="105">
        <f>US68_MASTER!Z22</f>
        <v>74575</v>
      </c>
      <c r="U22" s="130">
        <f>US68_MASTER!AA22</f>
        <v>6.4167</v>
      </c>
      <c r="V22" s="38">
        <f>US68_MASTER!AB22</f>
        <v>798.6925</v>
      </c>
      <c r="W22" s="38">
        <f>US68_MASTER!AC22</f>
        <v>12</v>
      </c>
      <c r="X22" s="268"/>
      <c r="Y22" s="269"/>
      <c r="Z22" s="205">
        <f>US68_MASTER!AF22</f>
        <v>0.016</v>
      </c>
      <c r="AA22" s="202"/>
      <c r="AB22" s="197">
        <f>US68_MASTER!AH22</f>
        <v>0.192</v>
      </c>
      <c r="AC22" s="198"/>
      <c r="AD22" s="38">
        <f>US68_MASTER!AJ22</f>
        <v>798.8845</v>
      </c>
      <c r="AE22" s="38">
        <f>US68_MASTER!AK22</f>
        <v>12</v>
      </c>
      <c r="AF22" s="201" t="str">
        <f>US68_MASTER!AL22</f>
        <v>276:1</v>
      </c>
      <c r="AG22" s="202"/>
      <c r="AH22" s="197">
        <f>US68_MASTER!AN22</f>
        <v>-0.008751543205771345</v>
      </c>
      <c r="AI22" s="198"/>
      <c r="AJ22" s="197">
        <f>US68_MASTER!AP22</f>
        <v>-0.10501851846925614</v>
      </c>
      <c r="AK22" s="198"/>
      <c r="AL22" s="38">
        <f>US68_MASTER!AR22</f>
        <v>798.7794814815308</v>
      </c>
      <c r="AM22" s="148">
        <f>US68_MASTER!AS22</f>
        <v>0</v>
      </c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</row>
    <row r="23" spans="1:39" ht="12.75" customHeight="1">
      <c r="A23" s="147">
        <f>US68_MASTER!A23</f>
        <v>0</v>
      </c>
      <c r="B23" s="38">
        <f>US68_MASTER!J23</f>
        <v>798.3955057173781</v>
      </c>
      <c r="C23" s="197">
        <f>US68_MASTER!K23</f>
        <v>-0.192</v>
      </c>
      <c r="D23" s="198"/>
      <c r="E23" s="205">
        <f>US68_MASTER!M23</f>
        <v>-0.016</v>
      </c>
      <c r="F23" s="202"/>
      <c r="G23" s="268"/>
      <c r="H23" s="269"/>
      <c r="I23" s="38">
        <f>US68_MASTER!Q23</f>
        <v>12</v>
      </c>
      <c r="J23" s="38">
        <f>US68_MASTER!R23</f>
        <v>798.5875057173781</v>
      </c>
      <c r="K23" s="197">
        <f>US68_MASTER!S23</f>
        <v>0.14500571737807222</v>
      </c>
      <c r="L23" s="198"/>
      <c r="M23" s="197">
        <f>US68_MASTER!U23</f>
        <v>0.012083809781506019</v>
      </c>
      <c r="N23" s="198"/>
      <c r="O23" s="201" t="str">
        <f>US68_MASTER!W23</f>
        <v>278:1</v>
      </c>
      <c r="P23" s="202"/>
      <c r="Q23" s="38">
        <f>US68_MASTER!Y23</f>
        <v>12</v>
      </c>
      <c r="R23" s="130">
        <f>US68_MASTER!AB23</f>
        <v>798.4425</v>
      </c>
      <c r="S23" s="130">
        <f>US68_MASTER!AA23</f>
        <v>6.4167</v>
      </c>
      <c r="T23" s="105">
        <f>US68_MASTER!Z23</f>
        <v>74600</v>
      </c>
      <c r="U23" s="130">
        <f>US68_MASTER!AA23</f>
        <v>6.4167</v>
      </c>
      <c r="V23" s="38">
        <f>US68_MASTER!AB23</f>
        <v>798.4425</v>
      </c>
      <c r="W23" s="38">
        <f>US68_MASTER!AC23</f>
        <v>12</v>
      </c>
      <c r="X23" s="268"/>
      <c r="Y23" s="269"/>
      <c r="Z23" s="205">
        <f>US68_MASTER!AF23</f>
        <v>0.016</v>
      </c>
      <c r="AA23" s="202"/>
      <c r="AB23" s="197">
        <f>US68_MASTER!AH23</f>
        <v>0.192</v>
      </c>
      <c r="AC23" s="198"/>
      <c r="AD23" s="38">
        <f>US68_MASTER!AJ23</f>
        <v>798.6345</v>
      </c>
      <c r="AE23" s="38">
        <f>US68_MASTER!AK23</f>
        <v>12</v>
      </c>
      <c r="AF23" s="201" t="str">
        <f>US68_MASTER!AL23</f>
        <v>276:1</v>
      </c>
      <c r="AG23" s="202"/>
      <c r="AH23" s="197">
        <f>US68_MASTER!AN23</f>
        <v>-0.012439198778740791</v>
      </c>
      <c r="AI23" s="198"/>
      <c r="AJ23" s="197">
        <f>US68_MASTER!AP23</f>
        <v>-0.14927038534488948</v>
      </c>
      <c r="AK23" s="198"/>
      <c r="AL23" s="38">
        <f>US68_MASTER!AR23</f>
        <v>798.4852296146552</v>
      </c>
      <c r="AM23" s="148">
        <f>US68_MASTER!AS23</f>
        <v>0</v>
      </c>
    </row>
    <row r="24" spans="1:39" ht="12.75" customHeight="1">
      <c r="A24" s="147">
        <f>US68_MASTER!A24</f>
        <v>0</v>
      </c>
      <c r="B24" s="38">
        <f>US68_MASTER!J24</f>
        <v>798.3132064641283</v>
      </c>
      <c r="C24" s="197">
        <f>US68_MASTER!K24</f>
        <v>-0.192</v>
      </c>
      <c r="D24" s="198"/>
      <c r="E24" s="205">
        <f>US68_MASTER!M24</f>
        <v>-0.016</v>
      </c>
      <c r="F24" s="202"/>
      <c r="G24" s="268"/>
      <c r="H24" s="269"/>
      <c r="I24" s="38">
        <f>US68_MASTER!Q24</f>
        <v>12</v>
      </c>
      <c r="J24" s="38">
        <f>US68_MASTER!R24</f>
        <v>798.5052064641283</v>
      </c>
      <c r="K24" s="197">
        <f>US68_MASTER!S24</f>
        <v>0.16270646412832557</v>
      </c>
      <c r="L24" s="198"/>
      <c r="M24" s="197">
        <f>US68_MASTER!U24</f>
        <v>0.013558872010693798</v>
      </c>
      <c r="N24" s="198"/>
      <c r="O24" s="201" t="str">
        <f>US68_MASTER!W24</f>
        <v>278:1</v>
      </c>
      <c r="P24" s="202"/>
      <c r="Q24" s="38">
        <f>US68_MASTER!Y24</f>
        <v>12</v>
      </c>
      <c r="R24" s="130">
        <f>US68_MASTER!AB24</f>
        <v>798.3425</v>
      </c>
      <c r="S24" s="130">
        <f>US68_MASTER!AA24</f>
        <v>6.4167</v>
      </c>
      <c r="T24" s="105">
        <f>US68_MASTER!Z24</f>
        <v>74610</v>
      </c>
      <c r="U24" s="130">
        <f>US68_MASTER!AA24</f>
        <v>6.4167</v>
      </c>
      <c r="V24" s="38">
        <f>US68_MASTER!AB24</f>
        <v>798.3425</v>
      </c>
      <c r="W24" s="38">
        <f>US68_MASTER!AC24</f>
        <v>12</v>
      </c>
      <c r="X24" s="268"/>
      <c r="Y24" s="269"/>
      <c r="Z24" s="205">
        <f>US68_MASTER!AF24</f>
        <v>0.016</v>
      </c>
      <c r="AA24" s="202"/>
      <c r="AB24" s="197">
        <f>US68_MASTER!AH24</f>
        <v>0.192</v>
      </c>
      <c r="AC24" s="198"/>
      <c r="AD24" s="38">
        <f>US68_MASTER!AJ24</f>
        <v>798.5345</v>
      </c>
      <c r="AE24" s="38">
        <f>US68_MASTER!AK24</f>
        <v>12</v>
      </c>
      <c r="AF24" s="201" t="str">
        <f>US68_MASTER!AL24</f>
        <v>276:1</v>
      </c>
      <c r="AG24" s="202"/>
      <c r="AH24" s="197">
        <f>US68_MASTER!AN24</f>
        <v>-0.013914261007928568</v>
      </c>
      <c r="AI24" s="198"/>
      <c r="AJ24" s="197">
        <f>US68_MASTER!AP24</f>
        <v>-0.1669711320951428</v>
      </c>
      <c r="AK24" s="198"/>
      <c r="AL24" s="38">
        <f>US68_MASTER!AR24</f>
        <v>798.3675288679049</v>
      </c>
      <c r="AM24" s="148">
        <f>US68_MASTER!AS24</f>
        <v>0</v>
      </c>
    </row>
    <row r="25" spans="1:39" ht="12.75" customHeight="1">
      <c r="A25" s="147">
        <f>US68_MASTER!A25</f>
        <v>0</v>
      </c>
      <c r="B25" s="38">
        <f>US68_MASTER!J25</f>
        <v>798.2031437591367</v>
      </c>
      <c r="C25" s="197">
        <f>US68_MASTER!K25</f>
        <v>-0.192</v>
      </c>
      <c r="D25" s="198"/>
      <c r="E25" s="205">
        <f>US68_MASTER!M25</f>
        <v>-0.016</v>
      </c>
      <c r="F25" s="202"/>
      <c r="G25" s="268"/>
      <c r="H25" s="269"/>
      <c r="I25" s="38">
        <f>US68_MASTER!Q25</f>
        <v>12</v>
      </c>
      <c r="J25" s="38">
        <f>US68_MASTER!R25</f>
        <v>798.3951437591367</v>
      </c>
      <c r="K25" s="197">
        <f>US68_MASTER!S25</f>
        <v>0.18773532003318275</v>
      </c>
      <c r="L25" s="198"/>
      <c r="M25" s="197">
        <f>US68_MASTER!U25</f>
        <v>0.01564461000276523</v>
      </c>
      <c r="N25" s="198"/>
      <c r="O25" s="201" t="str">
        <f>US68_MASTER!W25</f>
        <v>278:1</v>
      </c>
      <c r="P25" s="202"/>
      <c r="Q25" s="38">
        <f>US68_MASTER!Y25</f>
        <v>12</v>
      </c>
      <c r="R25" s="130">
        <f>US68_MASTER!AB25</f>
        <v>798.2074084391035</v>
      </c>
      <c r="S25" s="130">
        <f>US68_MASTER!AA25</f>
        <v>6.4167</v>
      </c>
      <c r="T25" s="176">
        <f>US68_MASTER!Z25</f>
        <v>74624.14</v>
      </c>
      <c r="U25" s="130">
        <f>US68_MASTER!AA25</f>
        <v>6.4167</v>
      </c>
      <c r="V25" s="38">
        <f>US68_MASTER!AB25</f>
        <v>798.2074084391035</v>
      </c>
      <c r="W25" s="38">
        <f>US68_MASTER!AC25</f>
        <v>12</v>
      </c>
      <c r="X25" s="268"/>
      <c r="Y25" s="269"/>
      <c r="Z25" s="205">
        <f>US68_MASTER!AF25</f>
        <v>0.016</v>
      </c>
      <c r="AA25" s="202"/>
      <c r="AB25" s="197">
        <f>US68_MASTER!AH25</f>
        <v>0.192</v>
      </c>
      <c r="AC25" s="198"/>
      <c r="AD25" s="38">
        <f>US68_MASTER!AJ25</f>
        <v>798.3994084391035</v>
      </c>
      <c r="AE25" s="38">
        <f>US68_MASTER!AK25</f>
        <v>12</v>
      </c>
      <c r="AF25" s="201" t="str">
        <f>US68_MASTER!AL25</f>
        <v>276:1</v>
      </c>
      <c r="AG25" s="202"/>
      <c r="AH25" s="197">
        <f>US68_MASTER!AN25</f>
        <v>-0.015999999</v>
      </c>
      <c r="AI25" s="198"/>
      <c r="AJ25" s="197">
        <f>US68_MASTER!AP25</f>
        <v>-0.191999988</v>
      </c>
      <c r="AK25" s="198"/>
      <c r="AL25" s="38">
        <f>US68_MASTER!AR25</f>
        <v>798.2074084511034</v>
      </c>
      <c r="AM25" s="148" t="str">
        <f>US68_MASTER!AS25</f>
        <v>NC</v>
      </c>
    </row>
    <row r="26" spans="1:39" ht="12.75" customHeight="1">
      <c r="A26" s="147">
        <f>US68_MASTER!A26</f>
        <v>0</v>
      </c>
      <c r="B26" s="38">
        <f>US68_MASTER!J26</f>
        <v>798.1968567221847</v>
      </c>
      <c r="C26" s="197">
        <f>US68_MASTER!K26</f>
        <v>-0.192</v>
      </c>
      <c r="D26" s="198"/>
      <c r="E26" s="205">
        <f>US68_MASTER!M26</f>
        <v>-0.016</v>
      </c>
      <c r="F26" s="202"/>
      <c r="G26" s="268"/>
      <c r="H26" s="269"/>
      <c r="I26" s="38">
        <f>US68_MASTER!Q26</f>
        <v>12</v>
      </c>
      <c r="J26" s="38">
        <f>US68_MASTER!R26</f>
        <v>798.3888567221848</v>
      </c>
      <c r="K26" s="197">
        <f>US68_MASTER!S26</f>
        <v>0.1892575842537056</v>
      </c>
      <c r="L26" s="198"/>
      <c r="M26" s="197">
        <f>US68_MASTER!U26</f>
        <v>0.015771465354475465</v>
      </c>
      <c r="N26" s="198"/>
      <c r="O26" s="201" t="str">
        <f>US68_MASTER!W26</f>
        <v>278:1</v>
      </c>
      <c r="P26" s="202"/>
      <c r="Q26" s="38">
        <f>US68_MASTER!Y26</f>
        <v>12</v>
      </c>
      <c r="R26" s="130">
        <f>US68_MASTER!AB26</f>
        <v>798.199599137931</v>
      </c>
      <c r="S26" s="130">
        <f>US68_MASTER!AA26</f>
        <v>6.4167</v>
      </c>
      <c r="T26" s="105">
        <f>US68_MASTER!Z26</f>
        <v>74625</v>
      </c>
      <c r="U26" s="130">
        <f>US68_MASTER!AA26</f>
        <v>6.4167</v>
      </c>
      <c r="V26" s="38">
        <f>US68_MASTER!AB26</f>
        <v>798.199599137931</v>
      </c>
      <c r="W26" s="38">
        <f>US68_MASTER!AC26</f>
        <v>12</v>
      </c>
      <c r="X26" s="268"/>
      <c r="Y26" s="269"/>
      <c r="Z26" s="205">
        <f>US68_MASTER!AF26</f>
        <v>0.016</v>
      </c>
      <c r="AA26" s="202"/>
      <c r="AB26" s="197">
        <f>US68_MASTER!AH26</f>
        <v>0.192</v>
      </c>
      <c r="AC26" s="198"/>
      <c r="AD26" s="38">
        <f>US68_MASTER!AJ26</f>
        <v>798.391599137931</v>
      </c>
      <c r="AE26" s="38">
        <f>US68_MASTER!AK26</f>
        <v>12</v>
      </c>
      <c r="AF26" s="201">
        <f>US68_MASTER!AL26</f>
        <v>0</v>
      </c>
      <c r="AG26" s="202"/>
      <c r="AH26" s="197">
        <f>US68_MASTER!AN26</f>
        <v>-0.016</v>
      </c>
      <c r="AI26" s="198"/>
      <c r="AJ26" s="197">
        <f>US68_MASTER!AP26</f>
        <v>-0.192</v>
      </c>
      <c r="AK26" s="198"/>
      <c r="AL26" s="38">
        <f>US68_MASTER!AR26</f>
        <v>798.199599137931</v>
      </c>
      <c r="AM26" s="148">
        <f>US68_MASTER!AS26</f>
        <v>0</v>
      </c>
    </row>
    <row r="27" spans="1:39" ht="12.75" customHeight="1">
      <c r="A27" s="147" t="str">
        <f>US68_MASTER!A27</f>
        <v>NC</v>
      </c>
      <c r="B27" s="38">
        <f>US68_MASTER!J27</f>
        <v>798.1856432961206</v>
      </c>
      <c r="C27" s="197">
        <f>US68_MASTER!K27</f>
        <v>-0.192</v>
      </c>
      <c r="D27" s="198"/>
      <c r="E27" s="205">
        <f>US68_MASTER!M27</f>
        <v>-0.016</v>
      </c>
      <c r="F27" s="202"/>
      <c r="G27" s="268"/>
      <c r="H27" s="269"/>
      <c r="I27" s="38">
        <f>US68_MASTER!Q27</f>
        <v>12</v>
      </c>
      <c r="J27" s="38">
        <f>US68_MASTER!R27</f>
        <v>798.3776432961206</v>
      </c>
      <c r="K27" s="197">
        <f>US68_MASTER!S27</f>
        <v>0.19200119999999998</v>
      </c>
      <c r="L27" s="198"/>
      <c r="M27" s="197">
        <f>US68_MASTER!U27</f>
        <v>0.0160001</v>
      </c>
      <c r="N27" s="198"/>
      <c r="O27" s="201" t="str">
        <f>US68_MASTER!W27</f>
        <v>278:1</v>
      </c>
      <c r="P27" s="202"/>
      <c r="Q27" s="38">
        <f>US68_MASTER!Y27</f>
        <v>12</v>
      </c>
      <c r="R27" s="130">
        <f>US68_MASTER!AB27</f>
        <v>798.1856420961205</v>
      </c>
      <c r="S27" s="130">
        <f>US68_MASTER!AA27</f>
        <v>6.4167</v>
      </c>
      <c r="T27" s="176">
        <f>US68_MASTER!Z27</f>
        <v>74626.55</v>
      </c>
      <c r="U27" s="130">
        <f>US68_MASTER!AA27</f>
        <v>6.4167</v>
      </c>
      <c r="V27" s="38">
        <f>US68_MASTER!AB27</f>
        <v>798.1856420961205</v>
      </c>
      <c r="W27" s="38">
        <f>US68_MASTER!AC27</f>
        <v>12</v>
      </c>
      <c r="X27" s="268"/>
      <c r="Y27" s="269"/>
      <c r="Z27" s="205">
        <f>US68_MASTER!AF27</f>
        <v>0.016</v>
      </c>
      <c r="AA27" s="202"/>
      <c r="AB27" s="197">
        <f>US68_MASTER!AH27</f>
        <v>0.192</v>
      </c>
      <c r="AC27" s="198"/>
      <c r="AD27" s="38">
        <f>US68_MASTER!AJ27</f>
        <v>798.3776420961206</v>
      </c>
      <c r="AE27" s="38">
        <f>US68_MASTER!AK27</f>
        <v>12</v>
      </c>
      <c r="AF27" s="201">
        <f>US68_MASTER!AL27</f>
        <v>0</v>
      </c>
      <c r="AG27" s="202"/>
      <c r="AH27" s="197">
        <f>US68_MASTER!AN27</f>
        <v>-0.016</v>
      </c>
      <c r="AI27" s="198"/>
      <c r="AJ27" s="197">
        <f>US68_MASTER!AP27</f>
        <v>-0.192</v>
      </c>
      <c r="AK27" s="198"/>
      <c r="AL27" s="38">
        <f>US68_MASTER!AR27</f>
        <v>798.1856420961205</v>
      </c>
      <c r="AM27" s="148">
        <f>US68_MASTER!AS27</f>
        <v>0</v>
      </c>
    </row>
    <row r="28" spans="1:39" ht="12.75" customHeight="1">
      <c r="A28" s="147">
        <f>US68_MASTER!A28</f>
        <v>0</v>
      </c>
      <c r="B28" s="38">
        <f>US68_MASTER!J28</f>
        <v>797.9929827586207</v>
      </c>
      <c r="C28" s="197">
        <f>US68_MASTER!K28</f>
        <v>-0.192</v>
      </c>
      <c r="D28" s="198"/>
      <c r="E28" s="205">
        <f>US68_MASTER!M28</f>
        <v>-0.016</v>
      </c>
      <c r="F28" s="202"/>
      <c r="G28" s="268"/>
      <c r="H28" s="269"/>
      <c r="I28" s="38">
        <f>US68_MASTER!Q28</f>
        <v>12</v>
      </c>
      <c r="J28" s="38">
        <f>US68_MASTER!R28</f>
        <v>798.1849827586207</v>
      </c>
      <c r="K28" s="197">
        <f>US68_MASTER!S28</f>
        <v>0.192</v>
      </c>
      <c r="L28" s="198"/>
      <c r="M28" s="197">
        <f>US68_MASTER!U28</f>
        <v>0.016</v>
      </c>
      <c r="N28" s="198"/>
      <c r="O28" s="201">
        <f>US68_MASTER!W28</f>
        <v>0</v>
      </c>
      <c r="P28" s="202"/>
      <c r="Q28" s="38">
        <f>US68_MASTER!Y28</f>
        <v>12</v>
      </c>
      <c r="R28" s="130">
        <f>US68_MASTER!AB28</f>
        <v>797.9929827586207</v>
      </c>
      <c r="S28" s="130">
        <f>US68_MASTER!AA28</f>
        <v>6.4167</v>
      </c>
      <c r="T28" s="105">
        <f>US68_MASTER!Z28</f>
        <v>74650</v>
      </c>
      <c r="U28" s="130">
        <f>US68_MASTER!AA28</f>
        <v>6.4167</v>
      </c>
      <c r="V28" s="38">
        <f>US68_MASTER!AB28</f>
        <v>797.9929827586207</v>
      </c>
      <c r="W28" s="38">
        <f>US68_MASTER!AC28</f>
        <v>12</v>
      </c>
      <c r="X28" s="268"/>
      <c r="Y28" s="269"/>
      <c r="Z28" s="205">
        <f>US68_MASTER!AF28</f>
        <v>0.016</v>
      </c>
      <c r="AA28" s="202"/>
      <c r="AB28" s="197">
        <f>US68_MASTER!AH28</f>
        <v>0.192</v>
      </c>
      <c r="AC28" s="198"/>
      <c r="AD28" s="38">
        <f>US68_MASTER!AJ28</f>
        <v>798.1849827586207</v>
      </c>
      <c r="AE28" s="38">
        <f>US68_MASTER!AK28</f>
        <v>12</v>
      </c>
      <c r="AF28" s="201">
        <f>US68_MASTER!AL28</f>
        <v>0</v>
      </c>
      <c r="AG28" s="202"/>
      <c r="AH28" s="197">
        <f>US68_MASTER!AN28</f>
        <v>-0.016</v>
      </c>
      <c r="AI28" s="198"/>
      <c r="AJ28" s="197">
        <f>US68_MASTER!AP28</f>
        <v>-0.192</v>
      </c>
      <c r="AK28" s="198"/>
      <c r="AL28" s="38">
        <f>US68_MASTER!AR28</f>
        <v>797.9929827586207</v>
      </c>
      <c r="AM28" s="148">
        <f>US68_MASTER!AS28</f>
        <v>0</v>
      </c>
    </row>
    <row r="29" spans="1:39" ht="12.75" customHeight="1">
      <c r="A29" s="147">
        <f>US68_MASTER!A29</f>
        <v>0</v>
      </c>
      <c r="B29" s="38">
        <f>US68_MASTER!J29</f>
        <v>797.8258060344828</v>
      </c>
      <c r="C29" s="197">
        <f>US68_MASTER!K29</f>
        <v>-0.192</v>
      </c>
      <c r="D29" s="198"/>
      <c r="E29" s="205">
        <f>US68_MASTER!M29</f>
        <v>-0.016</v>
      </c>
      <c r="F29" s="202"/>
      <c r="G29" s="268"/>
      <c r="H29" s="269"/>
      <c r="I29" s="38">
        <f>US68_MASTER!Q29</f>
        <v>12</v>
      </c>
      <c r="J29" s="38">
        <f>US68_MASTER!R29</f>
        <v>798.0178060344828</v>
      </c>
      <c r="K29" s="197">
        <f>US68_MASTER!S29</f>
        <v>0.192</v>
      </c>
      <c r="L29" s="198"/>
      <c r="M29" s="197">
        <f>US68_MASTER!U29</f>
        <v>0.016</v>
      </c>
      <c r="N29" s="198"/>
      <c r="O29" s="201">
        <f>US68_MASTER!W29</f>
        <v>0</v>
      </c>
      <c r="P29" s="202"/>
      <c r="Q29" s="38">
        <f>US68_MASTER!Y29</f>
        <v>12</v>
      </c>
      <c r="R29" s="130">
        <f>US68_MASTER!AB29</f>
        <v>797.8258060344828</v>
      </c>
      <c r="S29" s="130">
        <f>US68_MASTER!AA29</f>
        <v>6.4167</v>
      </c>
      <c r="T29" s="105">
        <f>US68_MASTER!Z29</f>
        <v>74675</v>
      </c>
      <c r="U29" s="130">
        <f>US68_MASTER!AA29</f>
        <v>6.4167</v>
      </c>
      <c r="V29" s="38">
        <f>US68_MASTER!AB29</f>
        <v>797.8258060344828</v>
      </c>
      <c r="W29" s="38">
        <f>US68_MASTER!AC29</f>
        <v>12</v>
      </c>
      <c r="X29" s="268"/>
      <c r="Y29" s="269"/>
      <c r="Z29" s="205">
        <f>US68_MASTER!AF29</f>
        <v>0.016</v>
      </c>
      <c r="AA29" s="202"/>
      <c r="AB29" s="197">
        <f>US68_MASTER!AH29</f>
        <v>0.192</v>
      </c>
      <c r="AC29" s="198"/>
      <c r="AD29" s="38">
        <f>US68_MASTER!AJ29</f>
        <v>798.0178060344828</v>
      </c>
      <c r="AE29" s="38">
        <f>US68_MASTER!AK29</f>
        <v>12</v>
      </c>
      <c r="AF29" s="201">
        <f>US68_MASTER!AL29</f>
        <v>0</v>
      </c>
      <c r="AG29" s="202"/>
      <c r="AH29" s="197">
        <f>US68_MASTER!AN29</f>
        <v>-0.016</v>
      </c>
      <c r="AI29" s="198"/>
      <c r="AJ29" s="197">
        <f>US68_MASTER!AP29</f>
        <v>-0.192</v>
      </c>
      <c r="AK29" s="198"/>
      <c r="AL29" s="38">
        <f>US68_MASTER!AR29</f>
        <v>797.8258060344828</v>
      </c>
      <c r="AM29" s="148">
        <f>US68_MASTER!AS29</f>
        <v>0</v>
      </c>
    </row>
    <row r="30" spans="1:39" ht="12.75" customHeight="1">
      <c r="A30" s="147">
        <f>US68_MASTER!A30</f>
        <v>0</v>
      </c>
      <c r="B30" s="38">
        <f>US68_MASTER!J30</f>
        <v>797.6980689655172</v>
      </c>
      <c r="C30" s="197">
        <f>US68_MASTER!K30</f>
        <v>-0.192</v>
      </c>
      <c r="D30" s="198"/>
      <c r="E30" s="205">
        <f>US68_MASTER!M30</f>
        <v>-0.016</v>
      </c>
      <c r="F30" s="202"/>
      <c r="G30" s="268"/>
      <c r="H30" s="269"/>
      <c r="I30" s="38">
        <f>US68_MASTER!Q30</f>
        <v>12</v>
      </c>
      <c r="J30" s="38">
        <f>US68_MASTER!R30</f>
        <v>797.8900689655172</v>
      </c>
      <c r="K30" s="197">
        <f>US68_MASTER!S30</f>
        <v>0.192</v>
      </c>
      <c r="L30" s="198"/>
      <c r="M30" s="197">
        <f>US68_MASTER!U30</f>
        <v>0.016</v>
      </c>
      <c r="N30" s="198"/>
      <c r="O30" s="201">
        <f>US68_MASTER!W30</f>
        <v>0</v>
      </c>
      <c r="P30" s="202"/>
      <c r="Q30" s="38">
        <f>US68_MASTER!Y30</f>
        <v>12</v>
      </c>
      <c r="R30" s="130">
        <f>US68_MASTER!AB30</f>
        <v>797.6980689655172</v>
      </c>
      <c r="S30" s="130">
        <f>US68_MASTER!AA30</f>
        <v>6.4167</v>
      </c>
      <c r="T30" s="105">
        <f>US68_MASTER!Z30</f>
        <v>74700</v>
      </c>
      <c r="U30" s="130">
        <f>US68_MASTER!AA30</f>
        <v>6.4167</v>
      </c>
      <c r="V30" s="38">
        <f>US68_MASTER!AB30</f>
        <v>797.6980689655172</v>
      </c>
      <c r="W30" s="38">
        <f>US68_MASTER!AC30</f>
        <v>12</v>
      </c>
      <c r="X30" s="268"/>
      <c r="Y30" s="269"/>
      <c r="Z30" s="205">
        <f>US68_MASTER!AF30</f>
        <v>0.016</v>
      </c>
      <c r="AA30" s="202"/>
      <c r="AB30" s="197">
        <f>US68_MASTER!AH30</f>
        <v>0.192</v>
      </c>
      <c r="AC30" s="198"/>
      <c r="AD30" s="38">
        <f>US68_MASTER!AJ30</f>
        <v>797.8900689655172</v>
      </c>
      <c r="AE30" s="38">
        <f>US68_MASTER!AK30</f>
        <v>12</v>
      </c>
      <c r="AF30" s="201">
        <f>US68_MASTER!AL30</f>
        <v>0</v>
      </c>
      <c r="AG30" s="202"/>
      <c r="AH30" s="197">
        <f>US68_MASTER!AN30</f>
        <v>-0.016</v>
      </c>
      <c r="AI30" s="198"/>
      <c r="AJ30" s="197">
        <f>US68_MASTER!AP30</f>
        <v>-0.192</v>
      </c>
      <c r="AK30" s="198"/>
      <c r="AL30" s="38">
        <f>US68_MASTER!AR30</f>
        <v>797.6980689655172</v>
      </c>
      <c r="AM30" s="148">
        <f>US68_MASTER!AS30</f>
        <v>0</v>
      </c>
    </row>
    <row r="31" spans="1:39" ht="12.75" customHeight="1">
      <c r="A31" s="147">
        <f>US68_MASTER!A31</f>
        <v>0</v>
      </c>
      <c r="B31" s="38">
        <f>US68_MASTER!J31</f>
        <v>0</v>
      </c>
      <c r="C31" s="197">
        <f>US68_MASTER!K31</f>
        <v>0</v>
      </c>
      <c r="D31" s="198"/>
      <c r="E31" s="205">
        <f>US68_MASTER!M31</f>
        <v>0</v>
      </c>
      <c r="F31" s="202"/>
      <c r="G31" s="268"/>
      <c r="H31" s="269"/>
      <c r="I31" s="38">
        <f>US68_MASTER!Q31</f>
        <v>0</v>
      </c>
      <c r="J31" s="38">
        <f>US68_MASTER!R31</f>
        <v>0</v>
      </c>
      <c r="K31" s="197">
        <f>US68_MASTER!S31</f>
        <v>0</v>
      </c>
      <c r="L31" s="198"/>
      <c r="M31" s="197">
        <f>US68_MASTER!U31</f>
        <v>0</v>
      </c>
      <c r="N31" s="198"/>
      <c r="O31" s="201">
        <f>US68_MASTER!W31</f>
        <v>0</v>
      </c>
      <c r="P31" s="202"/>
      <c r="Q31" s="38">
        <f>US68_MASTER!Y31</f>
        <v>0</v>
      </c>
      <c r="R31" s="130">
        <f>US68_MASTER!AB31</f>
        <v>0</v>
      </c>
      <c r="S31" s="130">
        <f>US68_MASTER!AA31</f>
        <v>0</v>
      </c>
      <c r="T31" s="105">
        <f>US68_MASTER!Z31</f>
        <v>0</v>
      </c>
      <c r="U31" s="130">
        <f>US68_MASTER!AA31</f>
        <v>0</v>
      </c>
      <c r="V31" s="38">
        <f>US68_MASTER!AB31</f>
        <v>0</v>
      </c>
      <c r="W31" s="38">
        <f>US68_MASTER!AC31</f>
        <v>0</v>
      </c>
      <c r="X31" s="268"/>
      <c r="Y31" s="269"/>
      <c r="Z31" s="205">
        <f>US68_MASTER!AF31</f>
        <v>0</v>
      </c>
      <c r="AA31" s="202"/>
      <c r="AB31" s="197">
        <f>US68_MASTER!AH31</f>
        <v>0</v>
      </c>
      <c r="AC31" s="198"/>
      <c r="AD31" s="38">
        <f>US68_MASTER!AJ31</f>
        <v>0</v>
      </c>
      <c r="AE31" s="38">
        <f>US68_MASTER!AK31</f>
        <v>0</v>
      </c>
      <c r="AF31" s="201">
        <f>US68_MASTER!AL31</f>
        <v>0</v>
      </c>
      <c r="AG31" s="202"/>
      <c r="AH31" s="197">
        <f>US68_MASTER!AN31</f>
        <v>0</v>
      </c>
      <c r="AI31" s="198"/>
      <c r="AJ31" s="197">
        <f>US68_MASTER!AP31</f>
        <v>0</v>
      </c>
      <c r="AK31" s="198"/>
      <c r="AL31" s="38">
        <f>US68_MASTER!AR31</f>
        <v>0</v>
      </c>
      <c r="AM31" s="148">
        <f>US68_MASTER!AS31</f>
        <v>0</v>
      </c>
    </row>
    <row r="32" spans="1:39" ht="12.75" customHeight="1">
      <c r="A32" s="147">
        <f>US68_MASTER!A32</f>
        <v>0</v>
      </c>
      <c r="B32" s="38">
        <f>US68_MASTER!J32</f>
        <v>0</v>
      </c>
      <c r="C32" s="197">
        <f>US68_MASTER!K32</f>
        <v>0</v>
      </c>
      <c r="D32" s="198"/>
      <c r="E32" s="205">
        <f>US68_MASTER!M32</f>
        <v>0</v>
      </c>
      <c r="F32" s="202"/>
      <c r="G32" s="268"/>
      <c r="H32" s="269"/>
      <c r="I32" s="38">
        <f>US68_MASTER!Q32</f>
        <v>0</v>
      </c>
      <c r="J32" s="38">
        <f>US68_MASTER!R32</f>
        <v>0</v>
      </c>
      <c r="K32" s="197">
        <f>US68_MASTER!S32</f>
        <v>0</v>
      </c>
      <c r="L32" s="198"/>
      <c r="M32" s="197">
        <f>US68_MASTER!U32</f>
        <v>0</v>
      </c>
      <c r="N32" s="198"/>
      <c r="O32" s="201">
        <f>US68_MASTER!W32</f>
        <v>0</v>
      </c>
      <c r="P32" s="202"/>
      <c r="Q32" s="38">
        <f>US68_MASTER!Y32</f>
        <v>0</v>
      </c>
      <c r="R32" s="130">
        <f>US68_MASTER!AB32</f>
        <v>0</v>
      </c>
      <c r="S32" s="130">
        <f>US68_MASTER!AA32</f>
        <v>0</v>
      </c>
      <c r="T32" s="105">
        <f>US68_MASTER!Z32</f>
        <v>0</v>
      </c>
      <c r="U32" s="130">
        <f>US68_MASTER!AA32</f>
        <v>0</v>
      </c>
      <c r="V32" s="38">
        <f>US68_MASTER!AB32</f>
        <v>0</v>
      </c>
      <c r="W32" s="38">
        <f>US68_MASTER!AC32</f>
        <v>0</v>
      </c>
      <c r="X32" s="268"/>
      <c r="Y32" s="269"/>
      <c r="Z32" s="205">
        <f>US68_MASTER!AF32</f>
        <v>0</v>
      </c>
      <c r="AA32" s="202"/>
      <c r="AB32" s="197">
        <f>US68_MASTER!AH32</f>
        <v>0</v>
      </c>
      <c r="AC32" s="198"/>
      <c r="AD32" s="38">
        <f>US68_MASTER!AJ32</f>
        <v>0</v>
      </c>
      <c r="AE32" s="38">
        <f>US68_MASTER!AK32</f>
        <v>0</v>
      </c>
      <c r="AF32" s="201">
        <f>US68_MASTER!AL32</f>
        <v>0</v>
      </c>
      <c r="AG32" s="202"/>
      <c r="AH32" s="197">
        <f>US68_MASTER!AN32</f>
        <v>0</v>
      </c>
      <c r="AI32" s="198"/>
      <c r="AJ32" s="197">
        <f>US68_MASTER!AP32</f>
        <v>0</v>
      </c>
      <c r="AK32" s="198"/>
      <c r="AL32" s="38">
        <f>US68_MASTER!AR32</f>
        <v>0</v>
      </c>
      <c r="AM32" s="148">
        <f>US68_MASTER!AS32</f>
        <v>0</v>
      </c>
    </row>
    <row r="33" spans="1:39" ht="12.75" customHeight="1">
      <c r="A33" s="147">
        <f>US68_MASTER!A33</f>
        <v>0</v>
      </c>
      <c r="B33" s="38">
        <f>US68_MASTER!J33</f>
        <v>0</v>
      </c>
      <c r="C33" s="197">
        <f>US68_MASTER!K33</f>
        <v>0</v>
      </c>
      <c r="D33" s="198"/>
      <c r="E33" s="205">
        <f>US68_MASTER!M33</f>
        <v>0</v>
      </c>
      <c r="F33" s="202"/>
      <c r="G33" s="268"/>
      <c r="H33" s="269"/>
      <c r="I33" s="38">
        <f>US68_MASTER!Q33</f>
        <v>0</v>
      </c>
      <c r="J33" s="38">
        <f>US68_MASTER!R33</f>
        <v>0</v>
      </c>
      <c r="K33" s="197">
        <f>US68_MASTER!S33</f>
        <v>0</v>
      </c>
      <c r="L33" s="198"/>
      <c r="M33" s="197">
        <f>US68_MASTER!U33</f>
        <v>0</v>
      </c>
      <c r="N33" s="198"/>
      <c r="O33" s="201">
        <f>US68_MASTER!W33</f>
        <v>0</v>
      </c>
      <c r="P33" s="202"/>
      <c r="Q33" s="38">
        <f>US68_MASTER!Y33</f>
        <v>0</v>
      </c>
      <c r="R33" s="130">
        <f>US68_MASTER!AB33</f>
        <v>0</v>
      </c>
      <c r="S33" s="130">
        <f>US68_MASTER!AA33</f>
        <v>0</v>
      </c>
      <c r="T33" s="105">
        <f>US68_MASTER!Z33</f>
        <v>0</v>
      </c>
      <c r="U33" s="130">
        <f>US68_MASTER!AA33</f>
        <v>0</v>
      </c>
      <c r="V33" s="38">
        <f>US68_MASTER!AB33</f>
        <v>0</v>
      </c>
      <c r="W33" s="38">
        <f>US68_MASTER!AC33</f>
        <v>0</v>
      </c>
      <c r="X33" s="268"/>
      <c r="Y33" s="269"/>
      <c r="Z33" s="205">
        <f>US68_MASTER!AF33</f>
        <v>0</v>
      </c>
      <c r="AA33" s="202"/>
      <c r="AB33" s="197">
        <f>US68_MASTER!AH33</f>
        <v>0</v>
      </c>
      <c r="AC33" s="198"/>
      <c r="AD33" s="38">
        <f>US68_MASTER!AJ33</f>
        <v>0</v>
      </c>
      <c r="AE33" s="38">
        <f>US68_MASTER!AK33</f>
        <v>0</v>
      </c>
      <c r="AF33" s="201">
        <f>US68_MASTER!AL33</f>
        <v>0</v>
      </c>
      <c r="AG33" s="202"/>
      <c r="AH33" s="197">
        <f>US68_MASTER!AN33</f>
        <v>0</v>
      </c>
      <c r="AI33" s="198"/>
      <c r="AJ33" s="197">
        <f>US68_MASTER!AP33</f>
        <v>0</v>
      </c>
      <c r="AK33" s="198"/>
      <c r="AL33" s="38">
        <f>US68_MASTER!AR33</f>
        <v>0</v>
      </c>
      <c r="AM33" s="148">
        <f>US68_MASTER!AS33</f>
        <v>0</v>
      </c>
    </row>
    <row r="34" spans="1:39" ht="12.75" customHeight="1">
      <c r="A34" s="147">
        <f>US68_MASTER!A34</f>
        <v>0</v>
      </c>
      <c r="B34" s="38">
        <f>US68_MASTER!J34</f>
        <v>0</v>
      </c>
      <c r="C34" s="197">
        <f>US68_MASTER!K34</f>
        <v>0</v>
      </c>
      <c r="D34" s="198"/>
      <c r="E34" s="205">
        <f>US68_MASTER!M34</f>
        <v>0</v>
      </c>
      <c r="F34" s="202"/>
      <c r="G34" s="268"/>
      <c r="H34" s="269"/>
      <c r="I34" s="38">
        <f>US68_MASTER!Q34</f>
        <v>0</v>
      </c>
      <c r="J34" s="38">
        <f>US68_MASTER!R34</f>
        <v>0</v>
      </c>
      <c r="K34" s="197">
        <f>US68_MASTER!S34</f>
        <v>0</v>
      </c>
      <c r="L34" s="198"/>
      <c r="M34" s="197">
        <f>US68_MASTER!U34</f>
        <v>0</v>
      </c>
      <c r="N34" s="198"/>
      <c r="O34" s="201">
        <f>US68_MASTER!W34</f>
        <v>0</v>
      </c>
      <c r="P34" s="202"/>
      <c r="Q34" s="38">
        <f>US68_MASTER!Y34</f>
        <v>0</v>
      </c>
      <c r="R34" s="130">
        <f>US68_MASTER!AB34</f>
        <v>0</v>
      </c>
      <c r="S34" s="130">
        <f>US68_MASTER!AA34</f>
        <v>0</v>
      </c>
      <c r="T34" s="105">
        <f>US68_MASTER!Z34</f>
        <v>0</v>
      </c>
      <c r="U34" s="130">
        <f>US68_MASTER!AA34</f>
        <v>0</v>
      </c>
      <c r="V34" s="38">
        <f>US68_MASTER!AB34</f>
        <v>0</v>
      </c>
      <c r="W34" s="38">
        <f>US68_MASTER!AC34</f>
        <v>0</v>
      </c>
      <c r="X34" s="268"/>
      <c r="Y34" s="269"/>
      <c r="Z34" s="205">
        <f>US68_MASTER!AF34</f>
        <v>0</v>
      </c>
      <c r="AA34" s="202"/>
      <c r="AB34" s="197">
        <f>US68_MASTER!AH34</f>
        <v>0</v>
      </c>
      <c r="AC34" s="198"/>
      <c r="AD34" s="38">
        <f>US68_MASTER!AJ34</f>
        <v>0</v>
      </c>
      <c r="AE34" s="38">
        <f>US68_MASTER!AK34</f>
        <v>0</v>
      </c>
      <c r="AF34" s="201">
        <f>US68_MASTER!AL34</f>
        <v>0</v>
      </c>
      <c r="AG34" s="202"/>
      <c r="AH34" s="197">
        <f>US68_MASTER!AN34</f>
        <v>0</v>
      </c>
      <c r="AI34" s="198"/>
      <c r="AJ34" s="197">
        <f>US68_MASTER!AP34</f>
        <v>0</v>
      </c>
      <c r="AK34" s="198"/>
      <c r="AL34" s="38">
        <f>US68_MASTER!AR34</f>
        <v>0</v>
      </c>
      <c r="AM34" s="148">
        <f>US68_MASTER!AS34</f>
        <v>0</v>
      </c>
    </row>
    <row r="35" spans="1:39" ht="12.75" customHeight="1">
      <c r="A35" s="103"/>
      <c r="B35" s="8"/>
      <c r="C35" s="268"/>
      <c r="D35" s="269"/>
      <c r="E35" s="268"/>
      <c r="F35" s="269"/>
      <c r="G35" s="268"/>
      <c r="H35" s="269"/>
      <c r="I35" s="8"/>
      <c r="J35" s="8"/>
      <c r="K35" s="268"/>
      <c r="L35" s="269"/>
      <c r="M35" s="268"/>
      <c r="N35" s="269"/>
      <c r="O35" s="201"/>
      <c r="P35" s="202"/>
      <c r="Q35" s="8"/>
      <c r="R35" s="9"/>
      <c r="S35" s="8"/>
      <c r="T35" s="105"/>
      <c r="U35" s="9"/>
      <c r="V35" s="8"/>
      <c r="W35" s="8"/>
      <c r="X35" s="268"/>
      <c r="Y35" s="269"/>
      <c r="Z35" s="268"/>
      <c r="AA35" s="269"/>
      <c r="AB35" s="268"/>
      <c r="AC35" s="269"/>
      <c r="AD35" s="8"/>
      <c r="AE35" s="8"/>
      <c r="AF35" s="268"/>
      <c r="AG35" s="269"/>
      <c r="AH35" s="268"/>
      <c r="AI35" s="269"/>
      <c r="AJ35" s="268"/>
      <c r="AK35" s="269"/>
      <c r="AL35" s="8"/>
      <c r="AM35" s="148">
        <f>US68_MASTER!AS35</f>
        <v>0</v>
      </c>
    </row>
    <row r="36" spans="1:39" ht="12.75" customHeight="1">
      <c r="A36" s="103"/>
      <c r="B36" s="8"/>
      <c r="C36" s="268"/>
      <c r="D36" s="269"/>
      <c r="E36" s="268"/>
      <c r="F36" s="269"/>
      <c r="G36" s="268"/>
      <c r="H36" s="269"/>
      <c r="I36" s="8"/>
      <c r="J36" s="8"/>
      <c r="K36" s="268"/>
      <c r="L36" s="269"/>
      <c r="M36" s="268"/>
      <c r="N36" s="269"/>
      <c r="O36" s="268"/>
      <c r="P36" s="269"/>
      <c r="Q36" s="8"/>
      <c r="R36" s="9"/>
      <c r="S36" s="8"/>
      <c r="T36" s="105"/>
      <c r="U36" s="9"/>
      <c r="V36" s="8"/>
      <c r="W36" s="8"/>
      <c r="X36" s="268"/>
      <c r="Y36" s="269"/>
      <c r="Z36" s="268"/>
      <c r="AA36" s="269"/>
      <c r="AB36" s="268"/>
      <c r="AC36" s="269"/>
      <c r="AD36" s="8"/>
      <c r="AE36" s="8"/>
      <c r="AF36" s="268"/>
      <c r="AG36" s="269"/>
      <c r="AH36" s="268"/>
      <c r="AI36" s="269"/>
      <c r="AJ36" s="268"/>
      <c r="AK36" s="269"/>
      <c r="AL36" s="8"/>
      <c r="AM36" s="104"/>
    </row>
    <row r="37" spans="1:39" ht="12.75" customHeight="1">
      <c r="A37" s="103"/>
      <c r="B37" s="8"/>
      <c r="C37" s="268"/>
      <c r="D37" s="269"/>
      <c r="E37" s="268"/>
      <c r="F37" s="269"/>
      <c r="G37" s="268"/>
      <c r="H37" s="269"/>
      <c r="I37" s="8"/>
      <c r="J37" s="8"/>
      <c r="K37" s="268"/>
      <c r="L37" s="269"/>
      <c r="M37" s="268"/>
      <c r="N37" s="269"/>
      <c r="O37" s="268"/>
      <c r="P37" s="269"/>
      <c r="Q37" s="8"/>
      <c r="R37" s="9"/>
      <c r="S37" s="8"/>
      <c r="T37" s="105"/>
      <c r="U37" s="9"/>
      <c r="V37" s="8"/>
      <c r="W37" s="8"/>
      <c r="X37" s="268"/>
      <c r="Y37" s="269"/>
      <c r="Z37" s="268"/>
      <c r="AA37" s="269"/>
      <c r="AB37" s="268"/>
      <c r="AC37" s="269"/>
      <c r="AD37" s="8"/>
      <c r="AE37" s="8"/>
      <c r="AF37" s="268"/>
      <c r="AG37" s="269"/>
      <c r="AH37" s="268"/>
      <c r="AI37" s="269"/>
      <c r="AJ37" s="268"/>
      <c r="AK37" s="269"/>
      <c r="AL37" s="8"/>
      <c r="AM37" s="104"/>
    </row>
    <row r="38" spans="1:39" ht="12.75" customHeight="1">
      <c r="A38" s="103"/>
      <c r="B38" s="8"/>
      <c r="C38" s="268"/>
      <c r="D38" s="269"/>
      <c r="E38" s="268"/>
      <c r="F38" s="269"/>
      <c r="G38" s="268"/>
      <c r="H38" s="269"/>
      <c r="I38" s="8"/>
      <c r="J38" s="8"/>
      <c r="K38" s="268"/>
      <c r="L38" s="269"/>
      <c r="M38" s="268"/>
      <c r="N38" s="269"/>
      <c r="O38" s="268"/>
      <c r="P38" s="269"/>
      <c r="Q38" s="8"/>
      <c r="R38" s="9"/>
      <c r="S38" s="8"/>
      <c r="T38" s="105"/>
      <c r="U38" s="9"/>
      <c r="V38" s="8"/>
      <c r="W38" s="8"/>
      <c r="X38" s="268"/>
      <c r="Y38" s="269"/>
      <c r="Z38" s="268"/>
      <c r="AA38" s="269"/>
      <c r="AB38" s="268"/>
      <c r="AC38" s="269"/>
      <c r="AD38" s="8"/>
      <c r="AE38" s="8"/>
      <c r="AF38" s="268"/>
      <c r="AG38" s="269"/>
      <c r="AH38" s="268"/>
      <c r="AI38" s="269"/>
      <c r="AJ38" s="268"/>
      <c r="AK38" s="269"/>
      <c r="AL38" s="8"/>
      <c r="AM38" s="104"/>
    </row>
    <row r="39" spans="1:39" ht="12.75" customHeight="1">
      <c r="A39" s="103"/>
      <c r="B39" s="8"/>
      <c r="C39" s="268"/>
      <c r="D39" s="269"/>
      <c r="E39" s="268"/>
      <c r="F39" s="269"/>
      <c r="G39" s="268"/>
      <c r="H39" s="269"/>
      <c r="I39" s="8"/>
      <c r="J39" s="8"/>
      <c r="K39" s="268"/>
      <c r="L39" s="269"/>
      <c r="M39" s="268"/>
      <c r="N39" s="269"/>
      <c r="O39" s="268"/>
      <c r="P39" s="269"/>
      <c r="Q39" s="8"/>
      <c r="R39" s="9"/>
      <c r="S39" s="8"/>
      <c r="T39" s="105"/>
      <c r="U39" s="9"/>
      <c r="V39" s="8"/>
      <c r="W39" s="8"/>
      <c r="X39" s="268"/>
      <c r="Y39" s="269"/>
      <c r="Z39" s="268"/>
      <c r="AA39" s="269"/>
      <c r="AB39" s="268"/>
      <c r="AC39" s="269"/>
      <c r="AD39" s="8"/>
      <c r="AE39" s="8"/>
      <c r="AF39" s="268"/>
      <c r="AG39" s="269"/>
      <c r="AH39" s="268"/>
      <c r="AI39" s="269"/>
      <c r="AJ39" s="268"/>
      <c r="AK39" s="269"/>
      <c r="AL39" s="8"/>
      <c r="AM39" s="104"/>
    </row>
    <row r="40" spans="1:39" ht="12.75" customHeight="1">
      <c r="A40" s="103"/>
      <c r="B40" s="8"/>
      <c r="C40" s="268"/>
      <c r="D40" s="269"/>
      <c r="E40" s="268"/>
      <c r="F40" s="269"/>
      <c r="G40" s="268"/>
      <c r="H40" s="269"/>
      <c r="I40" s="8"/>
      <c r="J40" s="8"/>
      <c r="K40" s="268"/>
      <c r="L40" s="269"/>
      <c r="M40" s="268"/>
      <c r="N40" s="269"/>
      <c r="O40" s="268"/>
      <c r="P40" s="269"/>
      <c r="Q40" s="8"/>
      <c r="R40" s="9"/>
      <c r="S40" s="8"/>
      <c r="T40" s="105"/>
      <c r="U40" s="9"/>
      <c r="V40" s="8"/>
      <c r="W40" s="8"/>
      <c r="X40" s="268"/>
      <c r="Y40" s="269"/>
      <c r="Z40" s="268"/>
      <c r="AA40" s="269"/>
      <c r="AB40" s="268"/>
      <c r="AC40" s="269"/>
      <c r="AD40" s="8"/>
      <c r="AE40" s="8"/>
      <c r="AF40" s="268"/>
      <c r="AG40" s="269"/>
      <c r="AH40" s="268"/>
      <c r="AI40" s="269"/>
      <c r="AJ40" s="268"/>
      <c r="AK40" s="269"/>
      <c r="AL40" s="8"/>
      <c r="AM40" s="104"/>
    </row>
    <row r="41" spans="1:39" ht="12.75" customHeight="1">
      <c r="A41" s="103"/>
      <c r="B41" s="8"/>
      <c r="C41" s="268"/>
      <c r="D41" s="269"/>
      <c r="E41" s="268"/>
      <c r="F41" s="269"/>
      <c r="G41" s="268"/>
      <c r="H41" s="269"/>
      <c r="I41" s="8"/>
      <c r="J41" s="8"/>
      <c r="K41" s="268"/>
      <c r="L41" s="269"/>
      <c r="M41" s="268"/>
      <c r="N41" s="269"/>
      <c r="O41" s="268"/>
      <c r="P41" s="269"/>
      <c r="Q41" s="8"/>
      <c r="R41" s="9"/>
      <c r="S41" s="8"/>
      <c r="T41" s="105"/>
      <c r="U41" s="9"/>
      <c r="V41" s="8"/>
      <c r="W41" s="8"/>
      <c r="X41" s="268"/>
      <c r="Y41" s="269"/>
      <c r="Z41" s="268"/>
      <c r="AA41" s="269"/>
      <c r="AB41" s="268"/>
      <c r="AC41" s="269"/>
      <c r="AD41" s="8"/>
      <c r="AE41" s="8"/>
      <c r="AF41" s="268"/>
      <c r="AG41" s="269"/>
      <c r="AH41" s="268"/>
      <c r="AI41" s="269"/>
      <c r="AJ41" s="268"/>
      <c r="AK41" s="269"/>
      <c r="AL41" s="8"/>
      <c r="AM41" s="104"/>
    </row>
    <row r="42" spans="1:39" ht="12.75" customHeight="1">
      <c r="A42" s="103"/>
      <c r="B42" s="8"/>
      <c r="C42" s="268"/>
      <c r="D42" s="269"/>
      <c r="E42" s="268"/>
      <c r="F42" s="269"/>
      <c r="G42" s="268"/>
      <c r="H42" s="269"/>
      <c r="I42" s="8"/>
      <c r="J42" s="8"/>
      <c r="K42" s="268"/>
      <c r="L42" s="269"/>
      <c r="M42" s="268"/>
      <c r="N42" s="269"/>
      <c r="O42" s="268"/>
      <c r="P42" s="269"/>
      <c r="Q42" s="8"/>
      <c r="R42" s="9"/>
      <c r="S42" s="8"/>
      <c r="T42" s="105"/>
      <c r="U42" s="9"/>
      <c r="V42" s="8"/>
      <c r="W42" s="8"/>
      <c r="X42" s="268"/>
      <c r="Y42" s="269"/>
      <c r="Z42" s="268"/>
      <c r="AA42" s="269"/>
      <c r="AB42" s="268"/>
      <c r="AC42" s="269"/>
      <c r="AD42" s="8"/>
      <c r="AE42" s="8"/>
      <c r="AF42" s="268"/>
      <c r="AG42" s="269"/>
      <c r="AH42" s="268"/>
      <c r="AI42" s="269"/>
      <c r="AJ42" s="268"/>
      <c r="AK42" s="269"/>
      <c r="AL42" s="8"/>
      <c r="AM42" s="104"/>
    </row>
    <row r="43" spans="1:39" ht="12.75" customHeight="1">
      <c r="A43" s="103"/>
      <c r="B43" s="8"/>
      <c r="C43" s="268"/>
      <c r="D43" s="269"/>
      <c r="E43" s="268"/>
      <c r="F43" s="269"/>
      <c r="G43" s="268"/>
      <c r="H43" s="269"/>
      <c r="I43" s="8"/>
      <c r="J43" s="8"/>
      <c r="K43" s="268"/>
      <c r="L43" s="269"/>
      <c r="M43" s="268"/>
      <c r="N43" s="269"/>
      <c r="O43" s="268"/>
      <c r="P43" s="269"/>
      <c r="Q43" s="8"/>
      <c r="R43" s="9"/>
      <c r="S43" s="8"/>
      <c r="T43" s="105"/>
      <c r="U43" s="9"/>
      <c r="V43" s="8"/>
      <c r="W43" s="8"/>
      <c r="X43" s="268"/>
      <c r="Y43" s="269"/>
      <c r="Z43" s="268"/>
      <c r="AA43" s="269"/>
      <c r="AB43" s="268"/>
      <c r="AC43" s="269"/>
      <c r="AD43" s="8"/>
      <c r="AE43" s="8"/>
      <c r="AF43" s="268"/>
      <c r="AG43" s="269"/>
      <c r="AH43" s="268"/>
      <c r="AI43" s="269"/>
      <c r="AJ43" s="268"/>
      <c r="AK43" s="269"/>
      <c r="AL43" s="8"/>
      <c r="AM43" s="104"/>
    </row>
    <row r="44" spans="1:39" ht="12.75" customHeight="1">
      <c r="A44" s="103"/>
      <c r="B44" s="8"/>
      <c r="C44" s="268"/>
      <c r="D44" s="269"/>
      <c r="E44" s="268"/>
      <c r="F44" s="269"/>
      <c r="G44" s="268"/>
      <c r="H44" s="269"/>
      <c r="I44" s="8"/>
      <c r="J44" s="8"/>
      <c r="K44" s="268"/>
      <c r="L44" s="269"/>
      <c r="M44" s="268"/>
      <c r="N44" s="269"/>
      <c r="O44" s="268"/>
      <c r="P44" s="269"/>
      <c r="Q44" s="8"/>
      <c r="R44" s="9"/>
      <c r="S44" s="8"/>
      <c r="T44" s="105"/>
      <c r="U44" s="9"/>
      <c r="V44" s="8"/>
      <c r="W44" s="8"/>
      <c r="X44" s="268"/>
      <c r="Y44" s="269"/>
      <c r="Z44" s="268"/>
      <c r="AA44" s="269"/>
      <c r="AB44" s="268"/>
      <c r="AC44" s="269"/>
      <c r="AD44" s="8"/>
      <c r="AE44" s="8"/>
      <c r="AF44" s="268"/>
      <c r="AG44" s="269"/>
      <c r="AH44" s="268"/>
      <c r="AI44" s="269"/>
      <c r="AJ44" s="268"/>
      <c r="AK44" s="269"/>
      <c r="AL44" s="8"/>
      <c r="AM44" s="104"/>
    </row>
    <row r="45" spans="1:39" ht="12.75" customHeight="1">
      <c r="A45" s="103"/>
      <c r="B45" s="8"/>
      <c r="C45" s="268"/>
      <c r="D45" s="269"/>
      <c r="E45" s="268"/>
      <c r="F45" s="269"/>
      <c r="G45" s="268"/>
      <c r="H45" s="269"/>
      <c r="I45" s="8"/>
      <c r="J45" s="8"/>
      <c r="K45" s="268"/>
      <c r="L45" s="269"/>
      <c r="M45" s="268"/>
      <c r="N45" s="269"/>
      <c r="O45" s="268"/>
      <c r="P45" s="269"/>
      <c r="Q45" s="8"/>
      <c r="R45" s="9"/>
      <c r="S45" s="8"/>
      <c r="T45" s="105"/>
      <c r="U45" s="9"/>
      <c r="V45" s="8"/>
      <c r="W45" s="8"/>
      <c r="X45" s="268"/>
      <c r="Y45" s="269"/>
      <c r="Z45" s="268"/>
      <c r="AA45" s="269"/>
      <c r="AB45" s="268"/>
      <c r="AC45" s="269"/>
      <c r="AD45" s="8"/>
      <c r="AE45" s="8"/>
      <c r="AF45" s="268"/>
      <c r="AG45" s="269"/>
      <c r="AH45" s="268"/>
      <c r="AI45" s="269"/>
      <c r="AJ45" s="268"/>
      <c r="AK45" s="269"/>
      <c r="AL45" s="8"/>
      <c r="AM45" s="104"/>
    </row>
    <row r="46" spans="1:39" ht="12.75" customHeight="1">
      <c r="A46" s="103"/>
      <c r="B46" s="8"/>
      <c r="C46" s="268"/>
      <c r="D46" s="269"/>
      <c r="E46" s="268"/>
      <c r="F46" s="269"/>
      <c r="G46" s="268"/>
      <c r="H46" s="269"/>
      <c r="I46" s="8"/>
      <c r="J46" s="8"/>
      <c r="K46" s="268"/>
      <c r="L46" s="269"/>
      <c r="M46" s="268"/>
      <c r="N46" s="269"/>
      <c r="O46" s="268"/>
      <c r="P46" s="269"/>
      <c r="Q46" s="8"/>
      <c r="R46" s="9"/>
      <c r="S46" s="8"/>
      <c r="T46" s="105"/>
      <c r="U46" s="9"/>
      <c r="V46" s="8"/>
      <c r="W46" s="8"/>
      <c r="X46" s="268"/>
      <c r="Y46" s="269"/>
      <c r="Z46" s="268"/>
      <c r="AA46" s="269"/>
      <c r="AB46" s="268"/>
      <c r="AC46" s="269"/>
      <c r="AD46" s="8"/>
      <c r="AE46" s="8"/>
      <c r="AF46" s="268"/>
      <c r="AG46" s="269"/>
      <c r="AH46" s="268"/>
      <c r="AI46" s="269"/>
      <c r="AJ46" s="268"/>
      <c r="AK46" s="269"/>
      <c r="AL46" s="8"/>
      <c r="AM46" s="104"/>
    </row>
    <row r="47" spans="1:39" ht="12.75" customHeight="1">
      <c r="A47" s="103"/>
      <c r="B47" s="8"/>
      <c r="C47" s="268"/>
      <c r="D47" s="269"/>
      <c r="E47" s="268"/>
      <c r="F47" s="269"/>
      <c r="G47" s="268"/>
      <c r="H47" s="269"/>
      <c r="I47" s="8"/>
      <c r="J47" s="8"/>
      <c r="K47" s="268"/>
      <c r="L47" s="269"/>
      <c r="M47" s="268"/>
      <c r="N47" s="269"/>
      <c r="O47" s="268"/>
      <c r="P47" s="269"/>
      <c r="Q47" s="8"/>
      <c r="R47" s="9"/>
      <c r="S47" s="8"/>
      <c r="T47" s="105"/>
      <c r="U47" s="9"/>
      <c r="V47" s="8"/>
      <c r="W47" s="8"/>
      <c r="X47" s="268"/>
      <c r="Y47" s="269"/>
      <c r="Z47" s="268"/>
      <c r="AA47" s="269"/>
      <c r="AB47" s="268"/>
      <c r="AC47" s="269"/>
      <c r="AD47" s="8"/>
      <c r="AE47" s="8"/>
      <c r="AF47" s="268"/>
      <c r="AG47" s="269"/>
      <c r="AH47" s="268"/>
      <c r="AI47" s="269"/>
      <c r="AJ47" s="268"/>
      <c r="AK47" s="269"/>
      <c r="AL47" s="8"/>
      <c r="AM47" s="104"/>
    </row>
    <row r="48" spans="1:39" ht="12.75" customHeight="1">
      <c r="A48" s="103"/>
      <c r="B48" s="8"/>
      <c r="C48" s="268"/>
      <c r="D48" s="269"/>
      <c r="E48" s="268"/>
      <c r="F48" s="269"/>
      <c r="G48" s="268"/>
      <c r="H48" s="269"/>
      <c r="I48" s="8"/>
      <c r="J48" s="8"/>
      <c r="K48" s="268"/>
      <c r="L48" s="269"/>
      <c r="M48" s="268"/>
      <c r="N48" s="269"/>
      <c r="O48" s="268"/>
      <c r="P48" s="269"/>
      <c r="Q48" s="8"/>
      <c r="R48" s="9"/>
      <c r="S48" s="8"/>
      <c r="T48" s="105"/>
      <c r="U48" s="9"/>
      <c r="V48" s="8"/>
      <c r="W48" s="8"/>
      <c r="X48" s="268"/>
      <c r="Y48" s="269"/>
      <c r="Z48" s="268"/>
      <c r="AA48" s="269"/>
      <c r="AB48" s="268"/>
      <c r="AC48" s="269"/>
      <c r="AD48" s="8"/>
      <c r="AE48" s="8"/>
      <c r="AF48" s="268"/>
      <c r="AG48" s="269"/>
      <c r="AH48" s="268"/>
      <c r="AI48" s="269"/>
      <c r="AJ48" s="268"/>
      <c r="AK48" s="269"/>
      <c r="AL48" s="8"/>
      <c r="AM48" s="104"/>
    </row>
    <row r="49" spans="1:39" ht="12.75" customHeight="1">
      <c r="A49" s="103"/>
      <c r="B49" s="8"/>
      <c r="C49" s="268"/>
      <c r="D49" s="269"/>
      <c r="E49" s="268"/>
      <c r="F49" s="269"/>
      <c r="G49" s="268"/>
      <c r="H49" s="269"/>
      <c r="I49" s="8"/>
      <c r="J49" s="8"/>
      <c r="K49" s="268"/>
      <c r="L49" s="269"/>
      <c r="M49" s="268"/>
      <c r="N49" s="269"/>
      <c r="O49" s="268"/>
      <c r="P49" s="269"/>
      <c r="Q49" s="8"/>
      <c r="R49" s="9"/>
      <c r="S49" s="8"/>
      <c r="T49" s="105"/>
      <c r="U49" s="9"/>
      <c r="V49" s="8"/>
      <c r="W49" s="8"/>
      <c r="X49" s="268"/>
      <c r="Y49" s="269"/>
      <c r="Z49" s="268"/>
      <c r="AA49" s="269"/>
      <c r="AB49" s="268"/>
      <c r="AC49" s="269"/>
      <c r="AD49" s="8"/>
      <c r="AE49" s="8"/>
      <c r="AF49" s="268"/>
      <c r="AG49" s="269"/>
      <c r="AH49" s="268"/>
      <c r="AI49" s="269"/>
      <c r="AJ49" s="268"/>
      <c r="AK49" s="269"/>
      <c r="AL49" s="8"/>
      <c r="AM49" s="104"/>
    </row>
    <row r="50" spans="1:39" ht="12.75" customHeight="1">
      <c r="A50" s="103"/>
      <c r="B50" s="8"/>
      <c r="C50" s="268"/>
      <c r="D50" s="269"/>
      <c r="E50" s="268"/>
      <c r="F50" s="269"/>
      <c r="G50" s="268"/>
      <c r="H50" s="269"/>
      <c r="I50" s="8"/>
      <c r="J50" s="8"/>
      <c r="K50" s="268"/>
      <c r="L50" s="269"/>
      <c r="M50" s="268"/>
      <c r="N50" s="269"/>
      <c r="O50" s="268"/>
      <c r="P50" s="269"/>
      <c r="Q50" s="8"/>
      <c r="R50" s="9"/>
      <c r="S50" s="8"/>
      <c r="T50" s="105"/>
      <c r="U50" s="9"/>
      <c r="V50" s="8"/>
      <c r="W50" s="8"/>
      <c r="X50" s="268"/>
      <c r="Y50" s="269"/>
      <c r="Z50" s="268"/>
      <c r="AA50" s="269"/>
      <c r="AB50" s="268"/>
      <c r="AC50" s="269"/>
      <c r="AD50" s="8"/>
      <c r="AE50" s="8"/>
      <c r="AF50" s="268"/>
      <c r="AG50" s="269"/>
      <c r="AH50" s="268"/>
      <c r="AI50" s="269"/>
      <c r="AJ50" s="268"/>
      <c r="AK50" s="269"/>
      <c r="AL50" s="8"/>
      <c r="AM50" s="104"/>
    </row>
    <row r="51" spans="1:39" ht="12.75" customHeight="1">
      <c r="A51" s="103"/>
      <c r="B51" s="8"/>
      <c r="C51" s="268"/>
      <c r="D51" s="269"/>
      <c r="E51" s="268"/>
      <c r="F51" s="269"/>
      <c r="G51" s="268"/>
      <c r="H51" s="269"/>
      <c r="I51" s="8"/>
      <c r="J51" s="8"/>
      <c r="K51" s="268"/>
      <c r="L51" s="269"/>
      <c r="M51" s="268"/>
      <c r="N51" s="269"/>
      <c r="O51" s="268"/>
      <c r="P51" s="269"/>
      <c r="Q51" s="8"/>
      <c r="R51" s="9"/>
      <c r="S51" s="8"/>
      <c r="T51" s="105"/>
      <c r="U51" s="9"/>
      <c r="V51" s="8"/>
      <c r="W51" s="8"/>
      <c r="X51" s="268"/>
      <c r="Y51" s="269"/>
      <c r="Z51" s="268"/>
      <c r="AA51" s="269"/>
      <c r="AB51" s="268"/>
      <c r="AC51" s="269"/>
      <c r="AD51" s="8"/>
      <c r="AE51" s="8"/>
      <c r="AF51" s="268"/>
      <c r="AG51" s="269"/>
      <c r="AH51" s="268"/>
      <c r="AI51" s="269"/>
      <c r="AJ51" s="268"/>
      <c r="AK51" s="269"/>
      <c r="AL51" s="8"/>
      <c r="AM51" s="104"/>
    </row>
    <row r="52" spans="1:39" ht="12.75" customHeight="1">
      <c r="A52" s="103"/>
      <c r="B52" s="8"/>
      <c r="C52" s="268"/>
      <c r="D52" s="269"/>
      <c r="E52" s="268"/>
      <c r="F52" s="269"/>
      <c r="G52" s="268"/>
      <c r="H52" s="269"/>
      <c r="I52" s="8"/>
      <c r="J52" s="8"/>
      <c r="K52" s="268"/>
      <c r="L52" s="269"/>
      <c r="M52" s="268"/>
      <c r="N52" s="269"/>
      <c r="O52" s="268"/>
      <c r="P52" s="269"/>
      <c r="Q52" s="8"/>
      <c r="R52" s="9"/>
      <c r="S52" s="8"/>
      <c r="T52" s="105"/>
      <c r="U52" s="9"/>
      <c r="V52" s="8"/>
      <c r="W52" s="8"/>
      <c r="X52" s="268"/>
      <c r="Y52" s="269"/>
      <c r="Z52" s="268"/>
      <c r="AA52" s="269"/>
      <c r="AB52" s="268"/>
      <c r="AC52" s="269"/>
      <c r="AD52" s="8"/>
      <c r="AE52" s="8"/>
      <c r="AF52" s="268"/>
      <c r="AG52" s="269"/>
      <c r="AH52" s="268"/>
      <c r="AI52" s="269"/>
      <c r="AJ52" s="268"/>
      <c r="AK52" s="269"/>
      <c r="AL52" s="8"/>
      <c r="AM52" s="104"/>
    </row>
    <row r="53" spans="1:39" ht="12.75" customHeight="1">
      <c r="A53" s="103"/>
      <c r="B53" s="8"/>
      <c r="C53" s="268"/>
      <c r="D53" s="269"/>
      <c r="E53" s="268"/>
      <c r="F53" s="269"/>
      <c r="G53" s="268"/>
      <c r="H53" s="269"/>
      <c r="I53" s="8"/>
      <c r="J53" s="8"/>
      <c r="K53" s="268"/>
      <c r="L53" s="269"/>
      <c r="M53" s="268"/>
      <c r="N53" s="269"/>
      <c r="O53" s="268"/>
      <c r="P53" s="269"/>
      <c r="Q53" s="8"/>
      <c r="R53" s="9"/>
      <c r="S53" s="8"/>
      <c r="T53" s="9"/>
      <c r="U53" s="9"/>
      <c r="V53" s="8"/>
      <c r="W53" s="8"/>
      <c r="X53" s="268"/>
      <c r="Y53" s="269"/>
      <c r="Z53" s="268"/>
      <c r="AA53" s="269"/>
      <c r="AB53" s="268"/>
      <c r="AC53" s="269"/>
      <c r="AD53" s="8"/>
      <c r="AE53" s="8"/>
      <c r="AF53" s="268"/>
      <c r="AG53" s="269"/>
      <c r="AH53" s="268"/>
      <c r="AI53" s="269"/>
      <c r="AJ53" s="268"/>
      <c r="AK53" s="269"/>
      <c r="AL53" s="8"/>
      <c r="AM53" s="104"/>
    </row>
    <row r="54" spans="1:39" ht="12.75" customHeight="1">
      <c r="A54" s="103"/>
      <c r="B54" s="8"/>
      <c r="C54" s="268"/>
      <c r="D54" s="269"/>
      <c r="E54" s="268"/>
      <c r="F54" s="269"/>
      <c r="G54" s="268"/>
      <c r="H54" s="269"/>
      <c r="I54" s="8"/>
      <c r="J54" s="8"/>
      <c r="K54" s="268"/>
      <c r="L54" s="269"/>
      <c r="M54" s="268"/>
      <c r="N54" s="269"/>
      <c r="O54" s="268"/>
      <c r="P54" s="269"/>
      <c r="Q54" s="8"/>
      <c r="R54" s="9"/>
      <c r="S54" s="8"/>
      <c r="T54" s="9"/>
      <c r="U54" s="9"/>
      <c r="V54" s="8"/>
      <c r="W54" s="8"/>
      <c r="X54" s="268"/>
      <c r="Y54" s="269"/>
      <c r="Z54" s="268"/>
      <c r="AA54" s="269"/>
      <c r="AB54" s="268"/>
      <c r="AC54" s="269"/>
      <c r="AD54" s="8"/>
      <c r="AE54" s="8"/>
      <c r="AF54" s="268"/>
      <c r="AG54" s="269"/>
      <c r="AH54" s="268"/>
      <c r="AI54" s="269"/>
      <c r="AJ54" s="268"/>
      <c r="AK54" s="269"/>
      <c r="AL54" s="8"/>
      <c r="AM54" s="104"/>
    </row>
    <row r="55" spans="1:39" ht="12.75" customHeight="1">
      <c r="A55" s="103"/>
      <c r="B55" s="8"/>
      <c r="C55" s="268"/>
      <c r="D55" s="269"/>
      <c r="E55" s="268"/>
      <c r="F55" s="269"/>
      <c r="G55" s="268"/>
      <c r="H55" s="269"/>
      <c r="I55" s="8"/>
      <c r="J55" s="8"/>
      <c r="K55" s="268"/>
      <c r="L55" s="269"/>
      <c r="M55" s="268"/>
      <c r="N55" s="269"/>
      <c r="O55" s="268"/>
      <c r="P55" s="269"/>
      <c r="Q55" s="8"/>
      <c r="R55" s="9"/>
      <c r="S55" s="8"/>
      <c r="T55" s="9"/>
      <c r="U55" s="9"/>
      <c r="V55" s="8"/>
      <c r="W55" s="8"/>
      <c r="X55" s="268"/>
      <c r="Y55" s="269"/>
      <c r="Z55" s="268"/>
      <c r="AA55" s="269"/>
      <c r="AB55" s="268"/>
      <c r="AC55" s="269"/>
      <c r="AD55" s="8"/>
      <c r="AE55" s="8"/>
      <c r="AF55" s="268"/>
      <c r="AG55" s="269"/>
      <c r="AH55" s="268"/>
      <c r="AI55" s="269"/>
      <c r="AJ55" s="268"/>
      <c r="AK55" s="269"/>
      <c r="AL55" s="8"/>
      <c r="AM55" s="104"/>
    </row>
    <row r="56" spans="1:39" ht="12.75" customHeight="1">
      <c r="A56" s="103"/>
      <c r="B56" s="8"/>
      <c r="C56" s="268"/>
      <c r="D56" s="269"/>
      <c r="E56" s="268"/>
      <c r="F56" s="269"/>
      <c r="G56" s="268"/>
      <c r="H56" s="269"/>
      <c r="I56" s="8"/>
      <c r="J56" s="8"/>
      <c r="K56" s="268"/>
      <c r="L56" s="269"/>
      <c r="M56" s="268"/>
      <c r="N56" s="269"/>
      <c r="O56" s="268"/>
      <c r="P56" s="269"/>
      <c r="Q56" s="8"/>
      <c r="R56" s="9"/>
      <c r="S56" s="8"/>
      <c r="T56" s="9"/>
      <c r="U56" s="9"/>
      <c r="V56" s="8"/>
      <c r="W56" s="8"/>
      <c r="X56" s="268"/>
      <c r="Y56" s="269"/>
      <c r="Z56" s="268"/>
      <c r="AA56" s="269"/>
      <c r="AB56" s="268"/>
      <c r="AC56" s="269"/>
      <c r="AD56" s="8"/>
      <c r="AE56" s="8"/>
      <c r="AF56" s="268"/>
      <c r="AG56" s="269"/>
      <c r="AH56" s="268"/>
      <c r="AI56" s="269"/>
      <c r="AJ56" s="268"/>
      <c r="AK56" s="269"/>
      <c r="AL56" s="8"/>
      <c r="AM56" s="104"/>
    </row>
    <row r="57" spans="1:39" ht="12.75" customHeight="1">
      <c r="A57" s="103"/>
      <c r="B57" s="8"/>
      <c r="C57" s="268"/>
      <c r="D57" s="269"/>
      <c r="E57" s="268"/>
      <c r="F57" s="269"/>
      <c r="G57" s="268"/>
      <c r="H57" s="269"/>
      <c r="I57" s="8"/>
      <c r="J57" s="8"/>
      <c r="K57" s="268"/>
      <c r="L57" s="269"/>
      <c r="M57" s="268"/>
      <c r="N57" s="269"/>
      <c r="O57" s="268"/>
      <c r="P57" s="269"/>
      <c r="Q57" s="8"/>
      <c r="R57" s="9"/>
      <c r="S57" s="8"/>
      <c r="T57" s="9"/>
      <c r="U57" s="9"/>
      <c r="V57" s="8"/>
      <c r="W57" s="8"/>
      <c r="X57" s="268"/>
      <c r="Y57" s="269"/>
      <c r="Z57" s="268"/>
      <c r="AA57" s="269"/>
      <c r="AB57" s="268"/>
      <c r="AC57" s="269"/>
      <c r="AD57" s="8"/>
      <c r="AE57" s="8"/>
      <c r="AF57" s="268"/>
      <c r="AG57" s="269"/>
      <c r="AH57" s="268"/>
      <c r="AI57" s="269"/>
      <c r="AJ57" s="268"/>
      <c r="AK57" s="269"/>
      <c r="AL57" s="8"/>
      <c r="AM57" s="104"/>
    </row>
    <row r="58" spans="1:39" ht="12.75" customHeight="1">
      <c r="A58" s="103"/>
      <c r="B58" s="8"/>
      <c r="C58" s="268"/>
      <c r="D58" s="269"/>
      <c r="E58" s="268"/>
      <c r="F58" s="269"/>
      <c r="G58" s="268"/>
      <c r="H58" s="269"/>
      <c r="I58" s="8"/>
      <c r="J58" s="8"/>
      <c r="K58" s="268"/>
      <c r="L58" s="269"/>
      <c r="M58" s="268"/>
      <c r="N58" s="269"/>
      <c r="O58" s="268"/>
      <c r="P58" s="269"/>
      <c r="Q58" s="8"/>
      <c r="R58" s="9"/>
      <c r="S58" s="8"/>
      <c r="T58" s="9"/>
      <c r="U58" s="9"/>
      <c r="V58" s="8"/>
      <c r="W58" s="8"/>
      <c r="X58" s="268"/>
      <c r="Y58" s="269"/>
      <c r="Z58" s="268"/>
      <c r="AA58" s="269"/>
      <c r="AB58" s="268"/>
      <c r="AC58" s="269"/>
      <c r="AD58" s="8"/>
      <c r="AE58" s="8"/>
      <c r="AF58" s="268"/>
      <c r="AG58" s="269"/>
      <c r="AH58" s="268"/>
      <c r="AI58" s="269"/>
      <c r="AJ58" s="268"/>
      <c r="AK58" s="269"/>
      <c r="AL58" s="8"/>
      <c r="AM58" s="104"/>
    </row>
    <row r="59" spans="1:39" ht="12.75" customHeight="1">
      <c r="A59" s="103"/>
      <c r="B59" s="8"/>
      <c r="C59" s="268"/>
      <c r="D59" s="269"/>
      <c r="E59" s="268"/>
      <c r="F59" s="269"/>
      <c r="G59" s="268"/>
      <c r="H59" s="269"/>
      <c r="I59" s="8"/>
      <c r="J59" s="8"/>
      <c r="K59" s="268"/>
      <c r="L59" s="269"/>
      <c r="M59" s="268"/>
      <c r="N59" s="269"/>
      <c r="O59" s="268"/>
      <c r="P59" s="269"/>
      <c r="Q59" s="8"/>
      <c r="R59" s="9"/>
      <c r="S59" s="8"/>
      <c r="T59" s="9"/>
      <c r="U59" s="9"/>
      <c r="V59" s="8"/>
      <c r="W59" s="8"/>
      <c r="X59" s="268"/>
      <c r="Y59" s="269"/>
      <c r="Z59" s="268"/>
      <c r="AA59" s="269"/>
      <c r="AB59" s="268"/>
      <c r="AC59" s="269"/>
      <c r="AD59" s="8"/>
      <c r="AE59" s="8"/>
      <c r="AF59" s="268"/>
      <c r="AG59" s="269"/>
      <c r="AH59" s="268"/>
      <c r="AI59" s="269"/>
      <c r="AJ59" s="268"/>
      <c r="AK59" s="269"/>
      <c r="AL59" s="8"/>
      <c r="AM59" s="104"/>
    </row>
    <row r="60" spans="1:39" ht="12.75" customHeight="1">
      <c r="A60" s="103"/>
      <c r="B60" s="8"/>
      <c r="C60" s="268"/>
      <c r="D60" s="269"/>
      <c r="E60" s="268"/>
      <c r="F60" s="269"/>
      <c r="G60" s="268"/>
      <c r="H60" s="269"/>
      <c r="I60" s="8"/>
      <c r="J60" s="8"/>
      <c r="K60" s="268"/>
      <c r="L60" s="269"/>
      <c r="M60" s="268"/>
      <c r="N60" s="269"/>
      <c r="O60" s="268"/>
      <c r="P60" s="269"/>
      <c r="Q60" s="8"/>
      <c r="R60" s="9"/>
      <c r="S60" s="8"/>
      <c r="T60" s="9"/>
      <c r="U60" s="9"/>
      <c r="V60" s="8"/>
      <c r="W60" s="8"/>
      <c r="X60" s="268"/>
      <c r="Y60" s="269"/>
      <c r="Z60" s="268"/>
      <c r="AA60" s="269"/>
      <c r="AB60" s="268"/>
      <c r="AC60" s="269"/>
      <c r="AD60" s="8"/>
      <c r="AE60" s="8"/>
      <c r="AF60" s="268"/>
      <c r="AG60" s="269"/>
      <c r="AH60" s="268"/>
      <c r="AI60" s="269"/>
      <c r="AJ60" s="268"/>
      <c r="AK60" s="269"/>
      <c r="AL60" s="8"/>
      <c r="AM60" s="104"/>
    </row>
    <row r="61" spans="1:39" ht="12.75" customHeight="1">
      <c r="A61" s="103"/>
      <c r="B61" s="8"/>
      <c r="C61" s="268"/>
      <c r="D61" s="269"/>
      <c r="E61" s="268"/>
      <c r="F61" s="269"/>
      <c r="G61" s="268"/>
      <c r="H61" s="269"/>
      <c r="I61" s="8"/>
      <c r="J61" s="8"/>
      <c r="K61" s="268"/>
      <c r="L61" s="269"/>
      <c r="M61" s="268"/>
      <c r="N61" s="269"/>
      <c r="O61" s="268"/>
      <c r="P61" s="269"/>
      <c r="Q61" s="8"/>
      <c r="R61" s="9"/>
      <c r="S61" s="8"/>
      <c r="T61" s="9"/>
      <c r="U61" s="9"/>
      <c r="V61" s="8"/>
      <c r="W61" s="8"/>
      <c r="X61" s="268"/>
      <c r="Y61" s="269"/>
      <c r="Z61" s="268"/>
      <c r="AA61" s="269"/>
      <c r="AB61" s="268"/>
      <c r="AC61" s="269"/>
      <c r="AD61" s="8"/>
      <c r="AE61" s="8"/>
      <c r="AF61" s="268"/>
      <c r="AG61" s="269"/>
      <c r="AH61" s="268"/>
      <c r="AI61" s="269"/>
      <c r="AJ61" s="268"/>
      <c r="AK61" s="269"/>
      <c r="AL61" s="8"/>
      <c r="AM61" s="104"/>
    </row>
    <row r="62" spans="1:39" ht="12.75" customHeight="1">
      <c r="A62" s="103"/>
      <c r="B62" s="8"/>
      <c r="C62" s="268"/>
      <c r="D62" s="269"/>
      <c r="E62" s="268"/>
      <c r="F62" s="269"/>
      <c r="G62" s="268"/>
      <c r="H62" s="269"/>
      <c r="I62" s="8"/>
      <c r="J62" s="8"/>
      <c r="K62" s="268"/>
      <c r="L62" s="269"/>
      <c r="M62" s="268"/>
      <c r="N62" s="269"/>
      <c r="O62" s="268"/>
      <c r="P62" s="269"/>
      <c r="Q62" s="8"/>
      <c r="R62" s="9"/>
      <c r="S62" s="8"/>
      <c r="T62" s="9"/>
      <c r="U62" s="9"/>
      <c r="V62" s="8"/>
      <c r="W62" s="8"/>
      <c r="X62" s="268"/>
      <c r="Y62" s="269"/>
      <c r="Z62" s="268"/>
      <c r="AA62" s="269"/>
      <c r="AB62" s="268"/>
      <c r="AC62" s="269"/>
      <c r="AD62" s="8"/>
      <c r="AE62" s="8"/>
      <c r="AF62" s="268"/>
      <c r="AG62" s="269"/>
      <c r="AH62" s="268"/>
      <c r="AI62" s="269"/>
      <c r="AJ62" s="268"/>
      <c r="AK62" s="269"/>
      <c r="AL62" s="8"/>
      <c r="AM62" s="104"/>
    </row>
    <row r="63" spans="1:39" ht="12.75" customHeight="1">
      <c r="A63" s="103"/>
      <c r="B63" s="8"/>
      <c r="C63" s="268"/>
      <c r="D63" s="269"/>
      <c r="E63" s="268"/>
      <c r="F63" s="269"/>
      <c r="G63" s="268"/>
      <c r="H63" s="269"/>
      <c r="I63" s="8"/>
      <c r="J63" s="8"/>
      <c r="K63" s="268"/>
      <c r="L63" s="269"/>
      <c r="M63" s="268"/>
      <c r="N63" s="269"/>
      <c r="O63" s="268"/>
      <c r="P63" s="269"/>
      <c r="Q63" s="8"/>
      <c r="R63" s="9"/>
      <c r="S63" s="8"/>
      <c r="T63" s="9"/>
      <c r="U63" s="9"/>
      <c r="V63" s="8"/>
      <c r="W63" s="8"/>
      <c r="X63" s="268"/>
      <c r="Y63" s="269"/>
      <c r="Z63" s="268"/>
      <c r="AA63" s="269"/>
      <c r="AB63" s="268"/>
      <c r="AC63" s="269"/>
      <c r="AD63" s="8"/>
      <c r="AE63" s="8"/>
      <c r="AF63" s="268"/>
      <c r="AG63" s="269"/>
      <c r="AH63" s="268"/>
      <c r="AI63" s="269"/>
      <c r="AJ63" s="268"/>
      <c r="AK63" s="269"/>
      <c r="AL63" s="8"/>
      <c r="AM63" s="104"/>
    </row>
    <row r="64" spans="1:39" ht="12.75" customHeight="1">
      <c r="A64" s="103"/>
      <c r="B64" s="8"/>
      <c r="C64" s="268"/>
      <c r="D64" s="269"/>
      <c r="E64" s="268"/>
      <c r="F64" s="269"/>
      <c r="G64" s="268"/>
      <c r="H64" s="269"/>
      <c r="I64" s="8"/>
      <c r="J64" s="8"/>
      <c r="K64" s="268"/>
      <c r="L64" s="269"/>
      <c r="M64" s="268"/>
      <c r="N64" s="269"/>
      <c r="O64" s="268"/>
      <c r="P64" s="269"/>
      <c r="Q64" s="8"/>
      <c r="R64" s="9"/>
      <c r="S64" s="8"/>
      <c r="T64" s="9"/>
      <c r="U64" s="9"/>
      <c r="V64" s="8"/>
      <c r="W64" s="8"/>
      <c r="X64" s="268"/>
      <c r="Y64" s="269"/>
      <c r="Z64" s="268"/>
      <c r="AA64" s="269"/>
      <c r="AB64" s="268"/>
      <c r="AC64" s="269"/>
      <c r="AD64" s="8"/>
      <c r="AE64" s="8"/>
      <c r="AF64" s="268"/>
      <c r="AG64" s="269"/>
      <c r="AH64" s="268"/>
      <c r="AI64" s="269"/>
      <c r="AJ64" s="268"/>
      <c r="AK64" s="269"/>
      <c r="AL64" s="8"/>
      <c r="AM64" s="104"/>
    </row>
    <row r="65" spans="1:39" ht="12.75" customHeight="1">
      <c r="A65" s="103"/>
      <c r="B65" s="8"/>
      <c r="C65" s="268"/>
      <c r="D65" s="269"/>
      <c r="E65" s="268"/>
      <c r="F65" s="269"/>
      <c r="G65" s="268"/>
      <c r="H65" s="269"/>
      <c r="I65" s="8"/>
      <c r="J65" s="8"/>
      <c r="K65" s="268"/>
      <c r="L65" s="269"/>
      <c r="M65" s="268"/>
      <c r="N65" s="269"/>
      <c r="O65" s="268"/>
      <c r="P65" s="269"/>
      <c r="Q65" s="8"/>
      <c r="R65" s="9"/>
      <c r="S65" s="8"/>
      <c r="T65" s="9"/>
      <c r="U65" s="9"/>
      <c r="V65" s="8"/>
      <c r="W65" s="8"/>
      <c r="X65" s="268"/>
      <c r="Y65" s="269"/>
      <c r="Z65" s="268"/>
      <c r="AA65" s="269"/>
      <c r="AB65" s="268"/>
      <c r="AC65" s="269"/>
      <c r="AD65" s="8"/>
      <c r="AE65" s="8"/>
      <c r="AF65" s="268"/>
      <c r="AG65" s="269"/>
      <c r="AH65" s="268"/>
      <c r="AI65" s="269"/>
      <c r="AJ65" s="268"/>
      <c r="AK65" s="269"/>
      <c r="AL65" s="8"/>
      <c r="AM65" s="104"/>
    </row>
    <row r="66" spans="1:39" ht="12.75" customHeight="1">
      <c r="A66" s="103"/>
      <c r="B66" s="8"/>
      <c r="C66" s="268"/>
      <c r="D66" s="269"/>
      <c r="E66" s="268"/>
      <c r="F66" s="269"/>
      <c r="G66" s="268"/>
      <c r="H66" s="269"/>
      <c r="I66" s="8"/>
      <c r="J66" s="8"/>
      <c r="K66" s="268"/>
      <c r="L66" s="269"/>
      <c r="M66" s="268"/>
      <c r="N66" s="269"/>
      <c r="O66" s="268"/>
      <c r="P66" s="269"/>
      <c r="Q66" s="8"/>
      <c r="R66" s="9"/>
      <c r="S66" s="8"/>
      <c r="T66" s="9"/>
      <c r="U66" s="9"/>
      <c r="V66" s="8"/>
      <c r="W66" s="8"/>
      <c r="X66" s="268"/>
      <c r="Y66" s="269"/>
      <c r="Z66" s="268"/>
      <c r="AA66" s="269"/>
      <c r="AB66" s="268"/>
      <c r="AC66" s="269"/>
      <c r="AD66" s="8"/>
      <c r="AE66" s="8"/>
      <c r="AF66" s="268"/>
      <c r="AG66" s="269"/>
      <c r="AH66" s="268"/>
      <c r="AI66" s="269"/>
      <c r="AJ66" s="268"/>
      <c r="AK66" s="269"/>
      <c r="AL66" s="8"/>
      <c r="AM66" s="104"/>
    </row>
    <row r="67" spans="1:39" ht="12.75" customHeight="1">
      <c r="A67" s="103"/>
      <c r="B67" s="8"/>
      <c r="C67" s="268"/>
      <c r="D67" s="269"/>
      <c r="E67" s="268"/>
      <c r="F67" s="269"/>
      <c r="G67" s="268"/>
      <c r="H67" s="269"/>
      <c r="I67" s="8"/>
      <c r="J67" s="8"/>
      <c r="K67" s="268"/>
      <c r="L67" s="269"/>
      <c r="M67" s="268"/>
      <c r="N67" s="269"/>
      <c r="O67" s="268"/>
      <c r="P67" s="269"/>
      <c r="Q67" s="8"/>
      <c r="R67" s="9"/>
      <c r="S67" s="8"/>
      <c r="T67" s="9"/>
      <c r="U67" s="9"/>
      <c r="V67" s="8"/>
      <c r="W67" s="8"/>
      <c r="X67" s="268"/>
      <c r="Y67" s="269"/>
      <c r="Z67" s="268"/>
      <c r="AA67" s="269"/>
      <c r="AB67" s="268"/>
      <c r="AC67" s="269"/>
      <c r="AD67" s="8"/>
      <c r="AE67" s="8"/>
      <c r="AF67" s="268"/>
      <c r="AG67" s="269"/>
      <c r="AH67" s="268"/>
      <c r="AI67" s="269"/>
      <c r="AJ67" s="268"/>
      <c r="AK67" s="269"/>
      <c r="AL67" s="8"/>
      <c r="AM67" s="104"/>
    </row>
    <row r="68" spans="1:39" ht="12.75" customHeight="1">
      <c r="A68" s="103"/>
      <c r="B68" s="8"/>
      <c r="C68" s="268"/>
      <c r="D68" s="269"/>
      <c r="E68" s="268"/>
      <c r="F68" s="269"/>
      <c r="G68" s="268"/>
      <c r="H68" s="269"/>
      <c r="I68" s="8"/>
      <c r="J68" s="8"/>
      <c r="K68" s="268"/>
      <c r="L68" s="269"/>
      <c r="M68" s="268"/>
      <c r="N68" s="269"/>
      <c r="O68" s="268"/>
      <c r="P68" s="269"/>
      <c r="Q68" s="8"/>
      <c r="R68" s="9"/>
      <c r="S68" s="8"/>
      <c r="T68" s="9"/>
      <c r="U68" s="9"/>
      <c r="V68" s="8"/>
      <c r="W68" s="8"/>
      <c r="X68" s="268"/>
      <c r="Y68" s="269"/>
      <c r="Z68" s="268"/>
      <c r="AA68" s="269"/>
      <c r="AB68" s="268"/>
      <c r="AC68" s="269"/>
      <c r="AD68" s="8"/>
      <c r="AE68" s="8"/>
      <c r="AF68" s="268"/>
      <c r="AG68" s="269"/>
      <c r="AH68" s="268"/>
      <c r="AI68" s="269"/>
      <c r="AJ68" s="268"/>
      <c r="AK68" s="269"/>
      <c r="AL68" s="8"/>
      <c r="AM68" s="104"/>
    </row>
    <row r="69" spans="1:39" ht="12.75" customHeight="1">
      <c r="A69" s="103"/>
      <c r="B69" s="8"/>
      <c r="C69" s="268"/>
      <c r="D69" s="269"/>
      <c r="E69" s="268"/>
      <c r="F69" s="269"/>
      <c r="G69" s="268"/>
      <c r="H69" s="269"/>
      <c r="I69" s="8"/>
      <c r="J69" s="8"/>
      <c r="K69" s="268"/>
      <c r="L69" s="269"/>
      <c r="M69" s="268"/>
      <c r="N69" s="269"/>
      <c r="O69" s="268"/>
      <c r="P69" s="269"/>
      <c r="Q69" s="8"/>
      <c r="R69" s="9"/>
      <c r="S69" s="8"/>
      <c r="T69" s="9"/>
      <c r="U69" s="9"/>
      <c r="V69" s="8"/>
      <c r="W69" s="8"/>
      <c r="X69" s="268"/>
      <c r="Y69" s="269"/>
      <c r="Z69" s="268"/>
      <c r="AA69" s="269"/>
      <c r="AB69" s="268"/>
      <c r="AC69" s="269"/>
      <c r="AD69" s="8"/>
      <c r="AE69" s="8"/>
      <c r="AF69" s="268"/>
      <c r="AG69" s="269"/>
      <c r="AH69" s="268"/>
      <c r="AI69" s="269"/>
      <c r="AJ69" s="268"/>
      <c r="AK69" s="269"/>
      <c r="AL69" s="8"/>
      <c r="AM69" s="104"/>
    </row>
    <row r="70" spans="1:39" ht="12.75" customHeight="1">
      <c r="A70" s="103"/>
      <c r="B70" s="8"/>
      <c r="C70" s="268"/>
      <c r="D70" s="269"/>
      <c r="E70" s="268"/>
      <c r="F70" s="269"/>
      <c r="G70" s="268"/>
      <c r="H70" s="269"/>
      <c r="I70" s="8"/>
      <c r="J70" s="8"/>
      <c r="K70" s="268"/>
      <c r="L70" s="269"/>
      <c r="M70" s="268"/>
      <c r="N70" s="269"/>
      <c r="O70" s="268"/>
      <c r="P70" s="269"/>
      <c r="Q70" s="8"/>
      <c r="R70" s="9"/>
      <c r="S70" s="8"/>
      <c r="T70" s="9"/>
      <c r="U70" s="9"/>
      <c r="V70" s="8"/>
      <c r="W70" s="8"/>
      <c r="X70" s="268"/>
      <c r="Y70" s="269"/>
      <c r="Z70" s="268"/>
      <c r="AA70" s="269"/>
      <c r="AB70" s="268"/>
      <c r="AC70" s="269"/>
      <c r="AD70" s="8"/>
      <c r="AE70" s="8"/>
      <c r="AF70" s="268"/>
      <c r="AG70" s="269"/>
      <c r="AH70" s="268"/>
      <c r="AI70" s="269"/>
      <c r="AJ70" s="268"/>
      <c r="AK70" s="269"/>
      <c r="AL70" s="8"/>
      <c r="AM70" s="104"/>
    </row>
    <row r="71" spans="1:39" ht="12.75" customHeight="1">
      <c r="A71" s="103"/>
      <c r="B71" s="8"/>
      <c r="C71" s="268"/>
      <c r="D71" s="269"/>
      <c r="E71" s="268"/>
      <c r="F71" s="269"/>
      <c r="G71" s="268"/>
      <c r="H71" s="269"/>
      <c r="I71" s="8"/>
      <c r="J71" s="8"/>
      <c r="K71" s="268"/>
      <c r="L71" s="269"/>
      <c r="M71" s="268"/>
      <c r="N71" s="269"/>
      <c r="O71" s="268"/>
      <c r="P71" s="269"/>
      <c r="Q71" s="8"/>
      <c r="R71" s="9"/>
      <c r="S71" s="8"/>
      <c r="T71" s="9"/>
      <c r="U71" s="9"/>
      <c r="V71" s="8"/>
      <c r="W71" s="8"/>
      <c r="X71" s="268"/>
      <c r="Y71" s="269"/>
      <c r="Z71" s="268"/>
      <c r="AA71" s="269"/>
      <c r="AB71" s="268"/>
      <c r="AC71" s="269"/>
      <c r="AD71" s="8"/>
      <c r="AE71" s="8"/>
      <c r="AF71" s="268"/>
      <c r="AG71" s="269"/>
      <c r="AH71" s="268"/>
      <c r="AI71" s="269"/>
      <c r="AJ71" s="268"/>
      <c r="AK71" s="269"/>
      <c r="AL71" s="8"/>
      <c r="AM71" s="104"/>
    </row>
    <row r="72" spans="1:39" ht="12.75" customHeight="1">
      <c r="A72" s="103"/>
      <c r="B72" s="8"/>
      <c r="C72" s="268"/>
      <c r="D72" s="269"/>
      <c r="E72" s="268"/>
      <c r="F72" s="269"/>
      <c r="G72" s="268"/>
      <c r="H72" s="269"/>
      <c r="I72" s="8"/>
      <c r="J72" s="8"/>
      <c r="K72" s="268"/>
      <c r="L72" s="269"/>
      <c r="M72" s="268"/>
      <c r="N72" s="269"/>
      <c r="O72" s="268"/>
      <c r="P72" s="269"/>
      <c r="Q72" s="8"/>
      <c r="R72" s="9"/>
      <c r="S72" s="8"/>
      <c r="T72" s="9"/>
      <c r="U72" s="9"/>
      <c r="V72" s="8"/>
      <c r="W72" s="8"/>
      <c r="X72" s="268"/>
      <c r="Y72" s="269"/>
      <c r="Z72" s="268"/>
      <c r="AA72" s="269"/>
      <c r="AB72" s="268"/>
      <c r="AC72" s="269"/>
      <c r="AD72" s="8"/>
      <c r="AE72" s="8"/>
      <c r="AF72" s="268"/>
      <c r="AG72" s="269"/>
      <c r="AH72" s="268"/>
      <c r="AI72" s="269"/>
      <c r="AJ72" s="268"/>
      <c r="AK72" s="269"/>
      <c r="AL72" s="8"/>
      <c r="AM72" s="104"/>
    </row>
    <row r="73" spans="1:39" ht="12.75" customHeight="1">
      <c r="A73" s="103"/>
      <c r="B73" s="8"/>
      <c r="C73" s="268"/>
      <c r="D73" s="269"/>
      <c r="E73" s="268"/>
      <c r="F73" s="269"/>
      <c r="G73" s="268"/>
      <c r="H73" s="269"/>
      <c r="I73" s="8"/>
      <c r="J73" s="8"/>
      <c r="K73" s="268"/>
      <c r="L73" s="269"/>
      <c r="M73" s="268"/>
      <c r="N73" s="269"/>
      <c r="O73" s="268"/>
      <c r="P73" s="269"/>
      <c r="Q73" s="8"/>
      <c r="R73" s="9"/>
      <c r="S73" s="8"/>
      <c r="T73" s="9"/>
      <c r="U73" s="9"/>
      <c r="V73" s="8"/>
      <c r="W73" s="8"/>
      <c r="X73" s="268"/>
      <c r="Y73" s="269"/>
      <c r="Z73" s="268"/>
      <c r="AA73" s="269"/>
      <c r="AB73" s="268"/>
      <c r="AC73" s="269"/>
      <c r="AD73" s="8"/>
      <c r="AE73" s="8"/>
      <c r="AF73" s="268"/>
      <c r="AG73" s="269"/>
      <c r="AH73" s="268"/>
      <c r="AI73" s="269"/>
      <c r="AJ73" s="268"/>
      <c r="AK73" s="269"/>
      <c r="AL73" s="8"/>
      <c r="AM73" s="104"/>
    </row>
    <row r="74" spans="1:39" ht="12.75" customHeight="1">
      <c r="A74" s="103"/>
      <c r="B74" s="8"/>
      <c r="C74" s="268"/>
      <c r="D74" s="269"/>
      <c r="E74" s="268"/>
      <c r="F74" s="269"/>
      <c r="G74" s="268"/>
      <c r="H74" s="269"/>
      <c r="I74" s="8"/>
      <c r="J74" s="8"/>
      <c r="K74" s="268"/>
      <c r="L74" s="269"/>
      <c r="M74" s="268"/>
      <c r="N74" s="269"/>
      <c r="O74" s="268"/>
      <c r="P74" s="269"/>
      <c r="Q74" s="8"/>
      <c r="R74" s="9"/>
      <c r="S74" s="8"/>
      <c r="T74" s="9"/>
      <c r="U74" s="9"/>
      <c r="V74" s="8"/>
      <c r="W74" s="8"/>
      <c r="X74" s="268"/>
      <c r="Y74" s="269"/>
      <c r="Z74" s="268"/>
      <c r="AA74" s="269"/>
      <c r="AB74" s="268"/>
      <c r="AC74" s="269"/>
      <c r="AD74" s="8"/>
      <c r="AE74" s="8"/>
      <c r="AF74" s="268"/>
      <c r="AG74" s="269"/>
      <c r="AH74" s="268"/>
      <c r="AI74" s="269"/>
      <c r="AJ74" s="268"/>
      <c r="AK74" s="269"/>
      <c r="AL74" s="8"/>
      <c r="AM74" s="104"/>
    </row>
    <row r="75" spans="1:39" ht="12.75" customHeight="1">
      <c r="A75" s="103"/>
      <c r="B75" s="8"/>
      <c r="C75" s="268"/>
      <c r="D75" s="269"/>
      <c r="E75" s="268"/>
      <c r="F75" s="269"/>
      <c r="G75" s="268"/>
      <c r="H75" s="269"/>
      <c r="I75" s="8"/>
      <c r="J75" s="8"/>
      <c r="K75" s="268"/>
      <c r="L75" s="269"/>
      <c r="M75" s="268"/>
      <c r="N75" s="269"/>
      <c r="O75" s="268"/>
      <c r="P75" s="269"/>
      <c r="Q75" s="8"/>
      <c r="R75" s="9"/>
      <c r="S75" s="8"/>
      <c r="T75" s="9"/>
      <c r="U75" s="9"/>
      <c r="V75" s="8"/>
      <c r="W75" s="8"/>
      <c r="X75" s="268"/>
      <c r="Y75" s="269"/>
      <c r="Z75" s="268"/>
      <c r="AA75" s="269"/>
      <c r="AB75" s="268"/>
      <c r="AC75" s="269"/>
      <c r="AD75" s="8"/>
      <c r="AE75" s="8"/>
      <c r="AF75" s="268"/>
      <c r="AG75" s="269"/>
      <c r="AH75" s="268"/>
      <c r="AI75" s="269"/>
      <c r="AJ75" s="268"/>
      <c r="AK75" s="269"/>
      <c r="AL75" s="8"/>
      <c r="AM75" s="104"/>
    </row>
    <row r="76" spans="1:39" ht="12.75" customHeight="1">
      <c r="A76" s="103"/>
      <c r="B76" s="8"/>
      <c r="C76" s="268"/>
      <c r="D76" s="269"/>
      <c r="E76" s="268"/>
      <c r="F76" s="269"/>
      <c r="G76" s="268"/>
      <c r="H76" s="269"/>
      <c r="I76" s="8"/>
      <c r="J76" s="8"/>
      <c r="K76" s="268"/>
      <c r="L76" s="269"/>
      <c r="M76" s="268"/>
      <c r="N76" s="269"/>
      <c r="O76" s="268"/>
      <c r="P76" s="269"/>
      <c r="Q76" s="8"/>
      <c r="R76" s="9"/>
      <c r="S76" s="8"/>
      <c r="T76" s="9"/>
      <c r="U76" s="9"/>
      <c r="V76" s="8"/>
      <c r="W76" s="8"/>
      <c r="X76" s="268"/>
      <c r="Y76" s="269"/>
      <c r="Z76" s="268"/>
      <c r="AA76" s="269"/>
      <c r="AB76" s="268"/>
      <c r="AC76" s="269"/>
      <c r="AD76" s="8"/>
      <c r="AE76" s="8"/>
      <c r="AF76" s="268"/>
      <c r="AG76" s="269"/>
      <c r="AH76" s="268"/>
      <c r="AI76" s="269"/>
      <c r="AJ76" s="268"/>
      <c r="AK76" s="269"/>
      <c r="AL76" s="8"/>
      <c r="AM76" s="116"/>
    </row>
  </sheetData>
  <sheetProtection/>
  <mergeCells count="799">
    <mergeCell ref="AF75:AG75"/>
    <mergeCell ref="O76:P76"/>
    <mergeCell ref="X76:Y76"/>
    <mergeCell ref="AJ75:AK75"/>
    <mergeCell ref="Z76:AA76"/>
    <mergeCell ref="AB76:AC76"/>
    <mergeCell ref="AF76:AG76"/>
    <mergeCell ref="AJ76:AK76"/>
    <mergeCell ref="AH76:AI76"/>
    <mergeCell ref="X75:Y75"/>
    <mergeCell ref="AB3:AM5"/>
    <mergeCell ref="A3:L5"/>
    <mergeCell ref="M3:S4"/>
    <mergeCell ref="T3:AA4"/>
    <mergeCell ref="M5:AA5"/>
    <mergeCell ref="C74:D74"/>
    <mergeCell ref="E74:F74"/>
    <mergeCell ref="O74:P74"/>
    <mergeCell ref="Z73:AA73"/>
    <mergeCell ref="AB73:AC73"/>
    <mergeCell ref="Z75:AA75"/>
    <mergeCell ref="AB75:AC75"/>
    <mergeCell ref="AH75:AI75"/>
    <mergeCell ref="C76:D76"/>
    <mergeCell ref="E76:F76"/>
    <mergeCell ref="G76:H76"/>
    <mergeCell ref="K76:L76"/>
    <mergeCell ref="M76:N76"/>
    <mergeCell ref="C75:D75"/>
    <mergeCell ref="E75:F75"/>
    <mergeCell ref="G75:H75"/>
    <mergeCell ref="K75:L75"/>
    <mergeCell ref="M75:N75"/>
    <mergeCell ref="AB74:AC74"/>
    <mergeCell ref="O75:P75"/>
    <mergeCell ref="X74:Y74"/>
    <mergeCell ref="Z74:AA74"/>
    <mergeCell ref="G74:H74"/>
    <mergeCell ref="K74:L74"/>
    <mergeCell ref="M74:N74"/>
    <mergeCell ref="AF73:AG73"/>
    <mergeCell ref="AH73:AI73"/>
    <mergeCell ref="AJ73:AK73"/>
    <mergeCell ref="AH74:AI74"/>
    <mergeCell ref="AJ74:AK74"/>
    <mergeCell ref="AF74:AG74"/>
    <mergeCell ref="AF72:AG72"/>
    <mergeCell ref="AH72:AI72"/>
    <mergeCell ref="AJ72:AK72"/>
    <mergeCell ref="C73:D73"/>
    <mergeCell ref="E73:F73"/>
    <mergeCell ref="G73:H73"/>
    <mergeCell ref="K73:L73"/>
    <mergeCell ref="M73:N73"/>
    <mergeCell ref="O73:P73"/>
    <mergeCell ref="X73:Y73"/>
    <mergeCell ref="AJ71:AK71"/>
    <mergeCell ref="C72:D72"/>
    <mergeCell ref="E72:F72"/>
    <mergeCell ref="G72:H72"/>
    <mergeCell ref="K72:L72"/>
    <mergeCell ref="M72:N72"/>
    <mergeCell ref="O72:P72"/>
    <mergeCell ref="X72:Y72"/>
    <mergeCell ref="Z72:AA72"/>
    <mergeCell ref="AB72:AC72"/>
    <mergeCell ref="O71:P71"/>
    <mergeCell ref="X71:Y71"/>
    <mergeCell ref="Z71:AA71"/>
    <mergeCell ref="AB71:AC71"/>
    <mergeCell ref="AF71:AG71"/>
    <mergeCell ref="AH71:AI71"/>
    <mergeCell ref="Z70:AA70"/>
    <mergeCell ref="AB70:AC70"/>
    <mergeCell ref="AF70:AG70"/>
    <mergeCell ref="AH70:AI70"/>
    <mergeCell ref="AJ70:AK70"/>
    <mergeCell ref="C71:D71"/>
    <mergeCell ref="E71:F71"/>
    <mergeCell ref="G71:H71"/>
    <mergeCell ref="K71:L71"/>
    <mergeCell ref="M71:N71"/>
    <mergeCell ref="AF69:AG69"/>
    <mergeCell ref="AH69:AI69"/>
    <mergeCell ref="AJ69:AK69"/>
    <mergeCell ref="C70:D70"/>
    <mergeCell ref="E70:F70"/>
    <mergeCell ref="G70:H70"/>
    <mergeCell ref="K70:L70"/>
    <mergeCell ref="M70:N70"/>
    <mergeCell ref="O70:P70"/>
    <mergeCell ref="X70:Y70"/>
    <mergeCell ref="AJ68:AK68"/>
    <mergeCell ref="C69:D69"/>
    <mergeCell ref="E69:F69"/>
    <mergeCell ref="G69:H69"/>
    <mergeCell ref="K69:L69"/>
    <mergeCell ref="M69:N69"/>
    <mergeCell ref="O69:P69"/>
    <mergeCell ref="X69:Y69"/>
    <mergeCell ref="Z69:AA69"/>
    <mergeCell ref="AB69:AC69"/>
    <mergeCell ref="O68:P68"/>
    <mergeCell ref="X68:Y68"/>
    <mergeCell ref="Z68:AA68"/>
    <mergeCell ref="AB68:AC68"/>
    <mergeCell ref="AF68:AG68"/>
    <mergeCell ref="AH68:AI68"/>
    <mergeCell ref="Z67:AA67"/>
    <mergeCell ref="AB67:AC67"/>
    <mergeCell ref="AF67:AG67"/>
    <mergeCell ref="AH67:AI67"/>
    <mergeCell ref="AJ67:AK67"/>
    <mergeCell ref="C68:D68"/>
    <mergeCell ref="E68:F68"/>
    <mergeCell ref="G68:H68"/>
    <mergeCell ref="K68:L68"/>
    <mergeCell ref="M68:N68"/>
    <mergeCell ref="AF66:AG66"/>
    <mergeCell ref="AH66:AI66"/>
    <mergeCell ref="AJ66:AK66"/>
    <mergeCell ref="C67:D67"/>
    <mergeCell ref="E67:F67"/>
    <mergeCell ref="G67:H67"/>
    <mergeCell ref="K67:L67"/>
    <mergeCell ref="M67:N67"/>
    <mergeCell ref="O67:P67"/>
    <mergeCell ref="X67:Y67"/>
    <mergeCell ref="AJ65:AK65"/>
    <mergeCell ref="C66:D66"/>
    <mergeCell ref="E66:F66"/>
    <mergeCell ref="G66:H66"/>
    <mergeCell ref="K66:L66"/>
    <mergeCell ref="M66:N66"/>
    <mergeCell ref="O66:P66"/>
    <mergeCell ref="X66:Y66"/>
    <mergeCell ref="Z66:AA66"/>
    <mergeCell ref="AB66:AC66"/>
    <mergeCell ref="O65:P65"/>
    <mergeCell ref="X65:Y65"/>
    <mergeCell ref="Z65:AA65"/>
    <mergeCell ref="AB65:AC65"/>
    <mergeCell ref="AF65:AG65"/>
    <mergeCell ref="AH65:AI65"/>
    <mergeCell ref="Z64:AA64"/>
    <mergeCell ref="AB64:AC64"/>
    <mergeCell ref="AF64:AG64"/>
    <mergeCell ref="AH64:AI64"/>
    <mergeCell ref="AJ64:AK64"/>
    <mergeCell ref="C65:D65"/>
    <mergeCell ref="E65:F65"/>
    <mergeCell ref="G65:H65"/>
    <mergeCell ref="K65:L65"/>
    <mergeCell ref="M65:N65"/>
    <mergeCell ref="AF63:AG63"/>
    <mergeCell ref="AH63:AI63"/>
    <mergeCell ref="AJ63:AK63"/>
    <mergeCell ref="C64:D64"/>
    <mergeCell ref="E64:F64"/>
    <mergeCell ref="G64:H64"/>
    <mergeCell ref="K64:L64"/>
    <mergeCell ref="M64:N64"/>
    <mergeCell ref="O64:P64"/>
    <mergeCell ref="X64:Y64"/>
    <mergeCell ref="AJ62:AK62"/>
    <mergeCell ref="C63:D63"/>
    <mergeCell ref="E63:F63"/>
    <mergeCell ref="G63:H63"/>
    <mergeCell ref="K63:L63"/>
    <mergeCell ref="M63:N63"/>
    <mergeCell ref="O63:P63"/>
    <mergeCell ref="X63:Y63"/>
    <mergeCell ref="Z63:AA63"/>
    <mergeCell ref="AB63:AC63"/>
    <mergeCell ref="O62:P62"/>
    <mergeCell ref="X62:Y62"/>
    <mergeCell ref="Z62:AA62"/>
    <mergeCell ref="AB62:AC62"/>
    <mergeCell ref="AF62:AG62"/>
    <mergeCell ref="AH62:AI62"/>
    <mergeCell ref="Z61:AA61"/>
    <mergeCell ref="AB61:AC61"/>
    <mergeCell ref="AF61:AG61"/>
    <mergeCell ref="AH61:AI61"/>
    <mergeCell ref="AJ61:AK61"/>
    <mergeCell ref="C62:D62"/>
    <mergeCell ref="E62:F62"/>
    <mergeCell ref="G62:H62"/>
    <mergeCell ref="K62:L62"/>
    <mergeCell ref="M62:N62"/>
    <mergeCell ref="AF60:AG60"/>
    <mergeCell ref="AH60:AI60"/>
    <mergeCell ref="AJ60:AK60"/>
    <mergeCell ref="C61:D61"/>
    <mergeCell ref="E61:F61"/>
    <mergeCell ref="G61:H61"/>
    <mergeCell ref="K61:L61"/>
    <mergeCell ref="M61:N61"/>
    <mergeCell ref="O61:P61"/>
    <mergeCell ref="X61:Y61"/>
    <mergeCell ref="AJ59:AK59"/>
    <mergeCell ref="C60:D60"/>
    <mergeCell ref="E60:F60"/>
    <mergeCell ref="G60:H60"/>
    <mergeCell ref="K60:L60"/>
    <mergeCell ref="M60:N60"/>
    <mergeCell ref="O60:P60"/>
    <mergeCell ref="X60:Y60"/>
    <mergeCell ref="Z60:AA60"/>
    <mergeCell ref="AB60:AC60"/>
    <mergeCell ref="O59:P59"/>
    <mergeCell ref="X59:Y59"/>
    <mergeCell ref="Z59:AA59"/>
    <mergeCell ref="AB59:AC59"/>
    <mergeCell ref="AF59:AG59"/>
    <mergeCell ref="AH59:AI59"/>
    <mergeCell ref="Z58:AA58"/>
    <mergeCell ref="AB58:AC58"/>
    <mergeCell ref="AF58:AG58"/>
    <mergeCell ref="AH58:AI58"/>
    <mergeCell ref="AJ58:AK58"/>
    <mergeCell ref="C59:D59"/>
    <mergeCell ref="E59:F59"/>
    <mergeCell ref="G59:H59"/>
    <mergeCell ref="K59:L59"/>
    <mergeCell ref="M59:N59"/>
    <mergeCell ref="AF57:AG57"/>
    <mergeCell ref="AH57:AI57"/>
    <mergeCell ref="AJ57:AK57"/>
    <mergeCell ref="C58:D58"/>
    <mergeCell ref="E58:F58"/>
    <mergeCell ref="G58:H58"/>
    <mergeCell ref="K58:L58"/>
    <mergeCell ref="M58:N58"/>
    <mergeCell ref="O58:P58"/>
    <mergeCell ref="X58:Y58"/>
    <mergeCell ref="AJ56:AK56"/>
    <mergeCell ref="C57:D57"/>
    <mergeCell ref="E57:F57"/>
    <mergeCell ref="G57:H57"/>
    <mergeCell ref="K57:L57"/>
    <mergeCell ref="M57:N57"/>
    <mergeCell ref="O57:P57"/>
    <mergeCell ref="X57:Y57"/>
    <mergeCell ref="Z57:AA57"/>
    <mergeCell ref="AB57:AC57"/>
    <mergeCell ref="O56:P56"/>
    <mergeCell ref="X56:Y56"/>
    <mergeCell ref="Z56:AA56"/>
    <mergeCell ref="AB56:AC56"/>
    <mergeCell ref="AF56:AG56"/>
    <mergeCell ref="AH56:AI56"/>
    <mergeCell ref="Z55:AA55"/>
    <mergeCell ref="AB55:AC55"/>
    <mergeCell ref="AF55:AG55"/>
    <mergeCell ref="AH55:AI55"/>
    <mergeCell ref="AJ55:AK55"/>
    <mergeCell ref="C56:D56"/>
    <mergeCell ref="E56:F56"/>
    <mergeCell ref="G56:H56"/>
    <mergeCell ref="K56:L56"/>
    <mergeCell ref="M56:N56"/>
    <mergeCell ref="AF54:AG54"/>
    <mergeCell ref="AH54:AI54"/>
    <mergeCell ref="AJ54:AK54"/>
    <mergeCell ref="C55:D55"/>
    <mergeCell ref="E55:F55"/>
    <mergeCell ref="G55:H55"/>
    <mergeCell ref="K55:L55"/>
    <mergeCell ref="M55:N55"/>
    <mergeCell ref="O55:P55"/>
    <mergeCell ref="X55:Y55"/>
    <mergeCell ref="AJ53:AK53"/>
    <mergeCell ref="C54:D54"/>
    <mergeCell ref="E54:F54"/>
    <mergeCell ref="G54:H54"/>
    <mergeCell ref="K54:L54"/>
    <mergeCell ref="M54:N54"/>
    <mergeCell ref="O54:P54"/>
    <mergeCell ref="X54:Y54"/>
    <mergeCell ref="Z54:AA54"/>
    <mergeCell ref="AB54:AC54"/>
    <mergeCell ref="O53:P53"/>
    <mergeCell ref="X53:Y53"/>
    <mergeCell ref="Z53:AA53"/>
    <mergeCell ref="AB53:AC53"/>
    <mergeCell ref="AF53:AG53"/>
    <mergeCell ref="AH53:AI53"/>
    <mergeCell ref="Z52:AA52"/>
    <mergeCell ref="AB52:AC52"/>
    <mergeCell ref="AF52:AG52"/>
    <mergeCell ref="AH52:AI52"/>
    <mergeCell ref="AJ52:AK52"/>
    <mergeCell ref="C53:D53"/>
    <mergeCell ref="E53:F53"/>
    <mergeCell ref="G53:H53"/>
    <mergeCell ref="K53:L53"/>
    <mergeCell ref="M53:N53"/>
    <mergeCell ref="AF51:AG51"/>
    <mergeCell ref="AH51:AI51"/>
    <mergeCell ref="AJ51:AK51"/>
    <mergeCell ref="C52:D52"/>
    <mergeCell ref="E52:F52"/>
    <mergeCell ref="G52:H52"/>
    <mergeCell ref="K52:L52"/>
    <mergeCell ref="M52:N52"/>
    <mergeCell ref="O52:P52"/>
    <mergeCell ref="X52:Y52"/>
    <mergeCell ref="AJ50:AK50"/>
    <mergeCell ref="C51:D51"/>
    <mergeCell ref="E51:F51"/>
    <mergeCell ref="G51:H51"/>
    <mergeCell ref="K51:L51"/>
    <mergeCell ref="M51:N51"/>
    <mergeCell ref="O51:P51"/>
    <mergeCell ref="X51:Y51"/>
    <mergeCell ref="Z51:AA51"/>
    <mergeCell ref="AB51:AC51"/>
    <mergeCell ref="O50:P50"/>
    <mergeCell ref="X50:Y50"/>
    <mergeCell ref="Z50:AA50"/>
    <mergeCell ref="AB50:AC50"/>
    <mergeCell ref="AF50:AG50"/>
    <mergeCell ref="AH50:AI50"/>
    <mergeCell ref="Z49:AA49"/>
    <mergeCell ref="AB49:AC49"/>
    <mergeCell ref="AF49:AG49"/>
    <mergeCell ref="AH49:AI49"/>
    <mergeCell ref="AJ49:AK49"/>
    <mergeCell ref="C50:D50"/>
    <mergeCell ref="E50:F50"/>
    <mergeCell ref="G50:H50"/>
    <mergeCell ref="K50:L50"/>
    <mergeCell ref="M50:N50"/>
    <mergeCell ref="AF48:AG48"/>
    <mergeCell ref="AH48:AI48"/>
    <mergeCell ref="AJ48:AK48"/>
    <mergeCell ref="C49:D49"/>
    <mergeCell ref="E49:F49"/>
    <mergeCell ref="G49:H49"/>
    <mergeCell ref="K49:L49"/>
    <mergeCell ref="M49:N49"/>
    <mergeCell ref="O49:P49"/>
    <mergeCell ref="X49:Y49"/>
    <mergeCell ref="AJ47:AK47"/>
    <mergeCell ref="C48:D48"/>
    <mergeCell ref="E48:F48"/>
    <mergeCell ref="G48:H48"/>
    <mergeCell ref="K48:L48"/>
    <mergeCell ref="M48:N48"/>
    <mergeCell ref="O48:P48"/>
    <mergeCell ref="X48:Y48"/>
    <mergeCell ref="Z48:AA48"/>
    <mergeCell ref="AB48:AC48"/>
    <mergeCell ref="O47:P47"/>
    <mergeCell ref="X47:Y47"/>
    <mergeCell ref="Z47:AA47"/>
    <mergeCell ref="AB47:AC47"/>
    <mergeCell ref="AF47:AG47"/>
    <mergeCell ref="AH47:AI47"/>
    <mergeCell ref="Z46:AA46"/>
    <mergeCell ref="AB46:AC46"/>
    <mergeCell ref="AF46:AG46"/>
    <mergeCell ref="AH46:AI46"/>
    <mergeCell ref="AJ46:AK46"/>
    <mergeCell ref="C47:D47"/>
    <mergeCell ref="E47:F47"/>
    <mergeCell ref="G47:H47"/>
    <mergeCell ref="K47:L47"/>
    <mergeCell ref="M47:N47"/>
    <mergeCell ref="AF45:AG45"/>
    <mergeCell ref="AH45:AI45"/>
    <mergeCell ref="AJ45:AK45"/>
    <mergeCell ref="C46:D46"/>
    <mergeCell ref="E46:F46"/>
    <mergeCell ref="G46:H46"/>
    <mergeCell ref="K46:L46"/>
    <mergeCell ref="M46:N46"/>
    <mergeCell ref="O46:P46"/>
    <mergeCell ref="X46:Y46"/>
    <mergeCell ref="AJ44:AK44"/>
    <mergeCell ref="C45:D45"/>
    <mergeCell ref="E45:F45"/>
    <mergeCell ref="G45:H45"/>
    <mergeCell ref="K45:L45"/>
    <mergeCell ref="M45:N45"/>
    <mergeCell ref="O45:P45"/>
    <mergeCell ref="X45:Y45"/>
    <mergeCell ref="Z45:AA45"/>
    <mergeCell ref="AB45:AC45"/>
    <mergeCell ref="O44:P44"/>
    <mergeCell ref="X44:Y44"/>
    <mergeCell ref="Z44:AA44"/>
    <mergeCell ref="AB44:AC44"/>
    <mergeCell ref="AF44:AG44"/>
    <mergeCell ref="AH44:AI44"/>
    <mergeCell ref="Z43:AA43"/>
    <mergeCell ref="AB43:AC43"/>
    <mergeCell ref="AF43:AG43"/>
    <mergeCell ref="AH43:AI43"/>
    <mergeCell ref="AJ43:AK43"/>
    <mergeCell ref="C44:D44"/>
    <mergeCell ref="E44:F44"/>
    <mergeCell ref="G44:H44"/>
    <mergeCell ref="K44:L44"/>
    <mergeCell ref="M44:N44"/>
    <mergeCell ref="AF42:AG42"/>
    <mergeCell ref="AH42:AI42"/>
    <mergeCell ref="AJ42:AK42"/>
    <mergeCell ref="C43:D43"/>
    <mergeCell ref="E43:F43"/>
    <mergeCell ref="G43:H43"/>
    <mergeCell ref="K43:L43"/>
    <mergeCell ref="M43:N43"/>
    <mergeCell ref="O43:P43"/>
    <mergeCell ref="X43:Y43"/>
    <mergeCell ref="AJ41:AK41"/>
    <mergeCell ref="C42:D42"/>
    <mergeCell ref="E42:F42"/>
    <mergeCell ref="G42:H42"/>
    <mergeCell ref="K42:L42"/>
    <mergeCell ref="M42:N42"/>
    <mergeCell ref="O42:P42"/>
    <mergeCell ref="X42:Y42"/>
    <mergeCell ref="Z42:AA42"/>
    <mergeCell ref="AB42:AC42"/>
    <mergeCell ref="O41:P41"/>
    <mergeCell ref="X41:Y41"/>
    <mergeCell ref="Z41:AA41"/>
    <mergeCell ref="AB41:AC41"/>
    <mergeCell ref="AF41:AG41"/>
    <mergeCell ref="AH41:AI41"/>
    <mergeCell ref="Z40:AA40"/>
    <mergeCell ref="AB40:AC40"/>
    <mergeCell ref="AF40:AG40"/>
    <mergeCell ref="AH40:AI40"/>
    <mergeCell ref="AJ40:AK40"/>
    <mergeCell ref="C41:D41"/>
    <mergeCell ref="E41:F41"/>
    <mergeCell ref="G41:H41"/>
    <mergeCell ref="K41:L41"/>
    <mergeCell ref="M41:N41"/>
    <mergeCell ref="AF39:AG39"/>
    <mergeCell ref="AH39:AI39"/>
    <mergeCell ref="AJ39:AK39"/>
    <mergeCell ref="C40:D40"/>
    <mergeCell ref="E40:F40"/>
    <mergeCell ref="G40:H40"/>
    <mergeCell ref="K40:L40"/>
    <mergeCell ref="M40:N40"/>
    <mergeCell ref="O40:P40"/>
    <mergeCell ref="X40:Y40"/>
    <mergeCell ref="AJ38:AK38"/>
    <mergeCell ref="C39:D39"/>
    <mergeCell ref="E39:F39"/>
    <mergeCell ref="G39:H39"/>
    <mergeCell ref="K39:L39"/>
    <mergeCell ref="M39:N39"/>
    <mergeCell ref="O39:P39"/>
    <mergeCell ref="X39:Y39"/>
    <mergeCell ref="Z39:AA39"/>
    <mergeCell ref="AB39:AC39"/>
    <mergeCell ref="O38:P38"/>
    <mergeCell ref="X38:Y38"/>
    <mergeCell ref="Z38:AA38"/>
    <mergeCell ref="AB38:AC38"/>
    <mergeCell ref="AF38:AG38"/>
    <mergeCell ref="AH38:AI38"/>
    <mergeCell ref="Z37:AA37"/>
    <mergeCell ref="AB37:AC37"/>
    <mergeCell ref="AF37:AG37"/>
    <mergeCell ref="AH37:AI37"/>
    <mergeCell ref="AJ37:AK37"/>
    <mergeCell ref="C38:D38"/>
    <mergeCell ref="E38:F38"/>
    <mergeCell ref="G38:H38"/>
    <mergeCell ref="K38:L38"/>
    <mergeCell ref="M38:N38"/>
    <mergeCell ref="AF36:AG36"/>
    <mergeCell ref="AH36:AI36"/>
    <mergeCell ref="AJ36:AK36"/>
    <mergeCell ref="C37:D37"/>
    <mergeCell ref="E37:F37"/>
    <mergeCell ref="G37:H37"/>
    <mergeCell ref="K37:L37"/>
    <mergeCell ref="M37:N37"/>
    <mergeCell ref="O37:P37"/>
    <mergeCell ref="X37:Y37"/>
    <mergeCell ref="AJ35:AK35"/>
    <mergeCell ref="C36:D36"/>
    <mergeCell ref="E36:F36"/>
    <mergeCell ref="G36:H36"/>
    <mergeCell ref="K36:L36"/>
    <mergeCell ref="M36:N36"/>
    <mergeCell ref="O36:P36"/>
    <mergeCell ref="X36:Y36"/>
    <mergeCell ref="Z36:AA36"/>
    <mergeCell ref="AB36:AC36"/>
    <mergeCell ref="O35:P35"/>
    <mergeCell ref="X35:Y35"/>
    <mergeCell ref="Z35:AA35"/>
    <mergeCell ref="AB35:AC35"/>
    <mergeCell ref="AF35:AG35"/>
    <mergeCell ref="AH35:AI35"/>
    <mergeCell ref="Z34:AA34"/>
    <mergeCell ref="AB34:AC34"/>
    <mergeCell ref="AF34:AG34"/>
    <mergeCell ref="AH34:AI34"/>
    <mergeCell ref="AJ34:AK34"/>
    <mergeCell ref="C35:D35"/>
    <mergeCell ref="E35:F35"/>
    <mergeCell ref="G35:H35"/>
    <mergeCell ref="K35:L35"/>
    <mergeCell ref="M35:N35"/>
    <mergeCell ref="AF33:AG33"/>
    <mergeCell ref="AH33:AI33"/>
    <mergeCell ref="AJ33:AK33"/>
    <mergeCell ref="C34:D34"/>
    <mergeCell ref="E34:F34"/>
    <mergeCell ref="G34:H34"/>
    <mergeCell ref="K34:L34"/>
    <mergeCell ref="M34:N34"/>
    <mergeCell ref="O34:P34"/>
    <mergeCell ref="X34:Y34"/>
    <mergeCell ref="AJ32:AK32"/>
    <mergeCell ref="C33:D33"/>
    <mergeCell ref="E33:F33"/>
    <mergeCell ref="G33:H33"/>
    <mergeCell ref="K33:L33"/>
    <mergeCell ref="M33:N33"/>
    <mergeCell ref="O33:P33"/>
    <mergeCell ref="X33:Y33"/>
    <mergeCell ref="Z33:AA33"/>
    <mergeCell ref="AB33:AC33"/>
    <mergeCell ref="O32:P32"/>
    <mergeCell ref="X32:Y32"/>
    <mergeCell ref="Z32:AA32"/>
    <mergeCell ref="AB32:AC32"/>
    <mergeCell ref="AF32:AG32"/>
    <mergeCell ref="AH32:AI32"/>
    <mergeCell ref="Z31:AA31"/>
    <mergeCell ref="AB31:AC31"/>
    <mergeCell ref="AF31:AG31"/>
    <mergeCell ref="AH31:AI31"/>
    <mergeCell ref="AJ31:AK31"/>
    <mergeCell ref="C32:D32"/>
    <mergeCell ref="E32:F32"/>
    <mergeCell ref="G32:H32"/>
    <mergeCell ref="K32:L32"/>
    <mergeCell ref="M32:N32"/>
    <mergeCell ref="AF30:AG30"/>
    <mergeCell ref="AH30:AI30"/>
    <mergeCell ref="AJ30:AK30"/>
    <mergeCell ref="C31:D31"/>
    <mergeCell ref="E31:F31"/>
    <mergeCell ref="G31:H31"/>
    <mergeCell ref="K31:L31"/>
    <mergeCell ref="M31:N31"/>
    <mergeCell ref="O31:P31"/>
    <mergeCell ref="X31:Y31"/>
    <mergeCell ref="AJ29:AK29"/>
    <mergeCell ref="C30:D30"/>
    <mergeCell ref="E30:F30"/>
    <mergeCell ref="G30:H30"/>
    <mergeCell ref="K30:L30"/>
    <mergeCell ref="M30:N30"/>
    <mergeCell ref="O30:P30"/>
    <mergeCell ref="X30:Y30"/>
    <mergeCell ref="Z30:AA30"/>
    <mergeCell ref="AB30:AC30"/>
    <mergeCell ref="O29:P29"/>
    <mergeCell ref="X29:Y29"/>
    <mergeCell ref="Z29:AA29"/>
    <mergeCell ref="AB29:AC29"/>
    <mergeCell ref="AF29:AG29"/>
    <mergeCell ref="AH29:AI29"/>
    <mergeCell ref="Z28:AA28"/>
    <mergeCell ref="AB28:AC28"/>
    <mergeCell ref="AF28:AG28"/>
    <mergeCell ref="AH28:AI28"/>
    <mergeCell ref="AJ28:AK28"/>
    <mergeCell ref="C29:D29"/>
    <mergeCell ref="E29:F29"/>
    <mergeCell ref="G29:H29"/>
    <mergeCell ref="K29:L29"/>
    <mergeCell ref="M29:N29"/>
    <mergeCell ref="AF27:AG27"/>
    <mergeCell ref="AH27:AI27"/>
    <mergeCell ref="AJ27:AK27"/>
    <mergeCell ref="C28:D28"/>
    <mergeCell ref="E28:F28"/>
    <mergeCell ref="G28:H28"/>
    <mergeCell ref="K28:L28"/>
    <mergeCell ref="M28:N28"/>
    <mergeCell ref="O28:P28"/>
    <mergeCell ref="X28:Y28"/>
    <mergeCell ref="AJ26:AK26"/>
    <mergeCell ref="C27:D27"/>
    <mergeCell ref="E27:F27"/>
    <mergeCell ref="G27:H27"/>
    <mergeCell ref="K27:L27"/>
    <mergeCell ref="M27:N27"/>
    <mergeCell ref="O27:P27"/>
    <mergeCell ref="X27:Y27"/>
    <mergeCell ref="Z27:AA27"/>
    <mergeCell ref="AB27:AC27"/>
    <mergeCell ref="O26:P26"/>
    <mergeCell ref="X26:Y26"/>
    <mergeCell ref="Z26:AA26"/>
    <mergeCell ref="AB26:AC26"/>
    <mergeCell ref="AF26:AG26"/>
    <mergeCell ref="AH26:AI26"/>
    <mergeCell ref="Z25:AA25"/>
    <mergeCell ref="AB25:AC25"/>
    <mergeCell ref="AF25:AG25"/>
    <mergeCell ref="AH25:AI25"/>
    <mergeCell ref="AJ25:AK25"/>
    <mergeCell ref="C26:D26"/>
    <mergeCell ref="E26:F26"/>
    <mergeCell ref="G26:H26"/>
    <mergeCell ref="K26:L26"/>
    <mergeCell ref="M26:N26"/>
    <mergeCell ref="AF24:AG24"/>
    <mergeCell ref="AH24:AI24"/>
    <mergeCell ref="AJ24:AK24"/>
    <mergeCell ref="C25:D25"/>
    <mergeCell ref="E25:F25"/>
    <mergeCell ref="G25:H25"/>
    <mergeCell ref="K25:L25"/>
    <mergeCell ref="M25:N25"/>
    <mergeCell ref="O25:P25"/>
    <mergeCell ref="X25:Y25"/>
    <mergeCell ref="AJ23:AK23"/>
    <mergeCell ref="C24:D24"/>
    <mergeCell ref="E24:F24"/>
    <mergeCell ref="G24:H24"/>
    <mergeCell ref="K24:L24"/>
    <mergeCell ref="M24:N24"/>
    <mergeCell ref="O24:P24"/>
    <mergeCell ref="X24:Y24"/>
    <mergeCell ref="Z24:AA24"/>
    <mergeCell ref="AB24:AC24"/>
    <mergeCell ref="O23:P23"/>
    <mergeCell ref="X23:Y23"/>
    <mergeCell ref="Z23:AA23"/>
    <mergeCell ref="AB23:AC23"/>
    <mergeCell ref="AF23:AG23"/>
    <mergeCell ref="AH23:AI23"/>
    <mergeCell ref="Z22:AA22"/>
    <mergeCell ref="AB22:AC22"/>
    <mergeCell ref="AF22:AG22"/>
    <mergeCell ref="AH22:AI22"/>
    <mergeCell ref="AJ22:AK22"/>
    <mergeCell ref="C23:D23"/>
    <mergeCell ref="E23:F23"/>
    <mergeCell ref="G23:H23"/>
    <mergeCell ref="K23:L23"/>
    <mergeCell ref="M23:N23"/>
    <mergeCell ref="AF21:AG21"/>
    <mergeCell ref="AH21:AI21"/>
    <mergeCell ref="AJ21:AK21"/>
    <mergeCell ref="C22:D22"/>
    <mergeCell ref="E22:F22"/>
    <mergeCell ref="G22:H22"/>
    <mergeCell ref="K22:L22"/>
    <mergeCell ref="M22:N22"/>
    <mergeCell ref="O22:P22"/>
    <mergeCell ref="X22:Y22"/>
    <mergeCell ref="AJ20:AK20"/>
    <mergeCell ref="C21:D21"/>
    <mergeCell ref="E21:F21"/>
    <mergeCell ref="G21:H21"/>
    <mergeCell ref="K21:L21"/>
    <mergeCell ref="M21:N21"/>
    <mergeCell ref="O21:P21"/>
    <mergeCell ref="X21:Y21"/>
    <mergeCell ref="Z21:AA21"/>
    <mergeCell ref="AB21:AC21"/>
    <mergeCell ref="O20:P20"/>
    <mergeCell ref="X20:Y20"/>
    <mergeCell ref="Z20:AA20"/>
    <mergeCell ref="AB20:AC20"/>
    <mergeCell ref="AF20:AG20"/>
    <mergeCell ref="AH20:AI20"/>
    <mergeCell ref="Z19:AA19"/>
    <mergeCell ref="AB19:AC19"/>
    <mergeCell ref="AF19:AG19"/>
    <mergeCell ref="AH19:AI19"/>
    <mergeCell ref="AJ19:AK19"/>
    <mergeCell ref="C20:D20"/>
    <mergeCell ref="E20:F20"/>
    <mergeCell ref="G20:H20"/>
    <mergeCell ref="K20:L20"/>
    <mergeCell ref="M20:N20"/>
    <mergeCell ref="AF18:AG18"/>
    <mergeCell ref="AH18:AI18"/>
    <mergeCell ref="AJ18:AK18"/>
    <mergeCell ref="C19:D19"/>
    <mergeCell ref="E19:F19"/>
    <mergeCell ref="G19:H19"/>
    <mergeCell ref="K19:L19"/>
    <mergeCell ref="M19:N19"/>
    <mergeCell ref="O19:P19"/>
    <mergeCell ref="X19:Y19"/>
    <mergeCell ref="AJ17:AK17"/>
    <mergeCell ref="C18:D18"/>
    <mergeCell ref="E18:F18"/>
    <mergeCell ref="G18:H18"/>
    <mergeCell ref="K18:L18"/>
    <mergeCell ref="M18:N18"/>
    <mergeCell ref="O18:P18"/>
    <mergeCell ref="X18:Y18"/>
    <mergeCell ref="Z18:AA18"/>
    <mergeCell ref="AB18:AC18"/>
    <mergeCell ref="O17:P17"/>
    <mergeCell ref="X17:Y17"/>
    <mergeCell ref="Z17:AA17"/>
    <mergeCell ref="AB17:AC17"/>
    <mergeCell ref="AF17:AG17"/>
    <mergeCell ref="AH17:AI17"/>
    <mergeCell ref="Z16:AA16"/>
    <mergeCell ref="AB16:AC16"/>
    <mergeCell ref="AF16:AG16"/>
    <mergeCell ref="AH16:AI16"/>
    <mergeCell ref="AJ16:AK16"/>
    <mergeCell ref="C17:D17"/>
    <mergeCell ref="E17:F17"/>
    <mergeCell ref="G17:H17"/>
    <mergeCell ref="K17:L17"/>
    <mergeCell ref="M17:N17"/>
    <mergeCell ref="AJ9:AJ15"/>
    <mergeCell ref="AK9:AK15"/>
    <mergeCell ref="AL9:AL15"/>
    <mergeCell ref="C16:D16"/>
    <mergeCell ref="E16:F16"/>
    <mergeCell ref="G16:H16"/>
    <mergeCell ref="K16:L16"/>
    <mergeCell ref="M16:N16"/>
    <mergeCell ref="O16:P16"/>
    <mergeCell ref="X16:Y16"/>
    <mergeCell ref="AD9:AD15"/>
    <mergeCell ref="AE9:AE15"/>
    <mergeCell ref="AF9:AF15"/>
    <mergeCell ref="AG9:AG15"/>
    <mergeCell ref="AH9:AH15"/>
    <mergeCell ref="AI9:AI15"/>
    <mergeCell ref="R9:R15"/>
    <mergeCell ref="X9:X15"/>
    <mergeCell ref="Y9:Y15"/>
    <mergeCell ref="Z9:Z15"/>
    <mergeCell ref="AA9:AA15"/>
    <mergeCell ref="AC9:AC15"/>
    <mergeCell ref="AE7:AL8"/>
    <mergeCell ref="R8:S8"/>
    <mergeCell ref="U8:V8"/>
    <mergeCell ref="B9:B15"/>
    <mergeCell ref="C9:C15"/>
    <mergeCell ref="D9:D15"/>
    <mergeCell ref="E9:E15"/>
    <mergeCell ref="F9:F15"/>
    <mergeCell ref="G9:G15"/>
    <mergeCell ref="H9:H15"/>
    <mergeCell ref="AC6:AD6"/>
    <mergeCell ref="AE6:AF6"/>
    <mergeCell ref="AG6:AJ6"/>
    <mergeCell ref="AK6:AL6"/>
    <mergeCell ref="AM6:AM15"/>
    <mergeCell ref="B7:I8"/>
    <mergeCell ref="J7:Q8"/>
    <mergeCell ref="R7:S7"/>
    <mergeCell ref="U7:V7"/>
    <mergeCell ref="W7:AD8"/>
    <mergeCell ref="W6:X6"/>
    <mergeCell ref="Y6:AB6"/>
    <mergeCell ref="S9:S15"/>
    <mergeCell ref="U9:U15"/>
    <mergeCell ref="V9:V15"/>
    <mergeCell ref="W9:W15"/>
    <mergeCell ref="AB9:AB15"/>
    <mergeCell ref="L9:L15"/>
    <mergeCell ref="P6:Q6"/>
    <mergeCell ref="R6:S6"/>
    <mergeCell ref="T6:T15"/>
    <mergeCell ref="U6:V6"/>
    <mergeCell ref="M9:M15"/>
    <mergeCell ref="N9:N15"/>
    <mergeCell ref="O9:O15"/>
    <mergeCell ref="P9:P15"/>
    <mergeCell ref="Q9:Q15"/>
    <mergeCell ref="A1:AM2"/>
    <mergeCell ref="A6:A15"/>
    <mergeCell ref="B6:C6"/>
    <mergeCell ref="D6:G6"/>
    <mergeCell ref="H6:I6"/>
    <mergeCell ref="J6:K6"/>
    <mergeCell ref="L6:O6"/>
    <mergeCell ref="I9:I15"/>
    <mergeCell ref="J9:J15"/>
    <mergeCell ref="K9:K15"/>
  </mergeCells>
  <printOptions/>
  <pageMargins left="0.75" right="0.75" top="1" bottom="1" header="0.5" footer="0.5"/>
  <pageSetup horizontalDpi="600" verticalDpi="600" orientation="landscape" paperSize="17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U76"/>
  <sheetViews>
    <sheetView showZeros="0" zoomScale="70" zoomScaleNormal="70" zoomScalePageLayoutView="0" workbookViewId="0" topLeftCell="A1">
      <pane ySplit="18" topLeftCell="A19" activePane="bottomLeft" state="frozen"/>
      <selection pane="topLeft" activeCell="A1" sqref="A1"/>
      <selection pane="bottomLeft" activeCell="AO38" sqref="AO38:AP38"/>
    </sheetView>
  </sheetViews>
  <sheetFormatPr defaultColWidth="9.140625" defaultRowHeight="12.75"/>
  <cols>
    <col min="1" max="2" width="5.28125" style="0" customWidth="1"/>
    <col min="3" max="4" width="4.28125" style="0" customWidth="1"/>
    <col min="5" max="6" width="5.28125" style="0" customWidth="1"/>
    <col min="7" max="8" width="4.28125" style="0" customWidth="1"/>
    <col min="9" max="9" width="8.7109375" style="0" customWidth="1"/>
    <col min="10" max="10" width="13.7109375" style="0" customWidth="1"/>
    <col min="11" max="12" width="4.28125" style="0" customWidth="1"/>
    <col min="13" max="13" width="8.7109375" style="0" customWidth="1"/>
    <col min="14" max="15" width="4.28125" style="0" customWidth="1"/>
    <col min="16" max="17" width="5.28125" style="0" customWidth="1"/>
    <col min="18" max="19" width="4.28125" style="0" customWidth="1"/>
    <col min="20" max="21" width="5.28125" style="0" customWidth="1"/>
    <col min="22" max="22" width="11.7109375" style="0" customWidth="1"/>
    <col min="23" max="23" width="8.8515625" style="0" customWidth="1"/>
    <col min="24" max="25" width="5.28125" style="0" customWidth="1"/>
    <col min="26" max="27" width="4.28125" style="0" customWidth="1"/>
    <col min="28" max="29" width="5.28125" style="0" customWidth="1"/>
    <col min="30" max="31" width="4.28125" style="0" customWidth="1"/>
    <col min="32" max="32" width="8.7109375" style="0" customWidth="1"/>
    <col min="33" max="33" width="13.7109375" style="0" customWidth="1"/>
    <col min="34" max="35" width="4.28125" style="0" customWidth="1"/>
    <col min="36" max="36" width="8.7109375" style="0" customWidth="1"/>
    <col min="37" max="38" width="4.28125" style="0" customWidth="1"/>
    <col min="39" max="40" width="5.28125" style="0" customWidth="1"/>
    <col min="41" max="42" width="4.28125" style="0" customWidth="1"/>
    <col min="43" max="44" width="5.28125" style="0" customWidth="1"/>
    <col min="45" max="45" width="11.421875" style="0" customWidth="1"/>
    <col min="46" max="46" width="5.7109375" style="0" customWidth="1"/>
  </cols>
  <sheetData>
    <row r="1" spans="1:45" ht="12.75" customHeight="1">
      <c r="A1" s="254" t="s">
        <v>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305"/>
      <c r="W1" s="1"/>
      <c r="X1" s="393" t="s">
        <v>1</v>
      </c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6"/>
    </row>
    <row r="2" spans="1:45" ht="12.75" customHeight="1">
      <c r="A2" s="257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306"/>
      <c r="W2" s="2"/>
      <c r="X2" s="394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9"/>
    </row>
    <row r="3" spans="1:45" ht="12.75" customHeight="1" thickBot="1">
      <c r="A3" s="257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306"/>
      <c r="W3" s="2"/>
      <c r="X3" s="394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9"/>
    </row>
    <row r="4" spans="1:45" ht="12.75" customHeight="1">
      <c r="A4" s="307"/>
      <c r="B4" s="308"/>
      <c r="C4" s="310"/>
      <c r="D4" s="311"/>
      <c r="E4" s="381" t="s">
        <v>40</v>
      </c>
      <c r="F4" s="382"/>
      <c r="G4" s="382"/>
      <c r="H4" s="382"/>
      <c r="I4" s="382"/>
      <c r="J4" s="382"/>
      <c r="K4" s="383"/>
      <c r="L4" s="381" t="s">
        <v>35</v>
      </c>
      <c r="M4" s="382"/>
      <c r="N4" s="382"/>
      <c r="O4" s="382"/>
      <c r="P4" s="382"/>
      <c r="Q4" s="382"/>
      <c r="R4" s="382"/>
      <c r="S4" s="383"/>
      <c r="T4" s="315"/>
      <c r="U4" s="262"/>
      <c r="V4" s="316"/>
      <c r="W4" s="2"/>
      <c r="X4" s="315"/>
      <c r="Y4" s="262"/>
      <c r="Z4" s="262"/>
      <c r="AA4" s="316"/>
      <c r="AB4" s="381" t="s">
        <v>104</v>
      </c>
      <c r="AC4" s="382"/>
      <c r="AD4" s="382"/>
      <c r="AE4" s="382"/>
      <c r="AF4" s="382"/>
      <c r="AG4" s="382"/>
      <c r="AH4" s="383"/>
      <c r="AI4" s="381" t="s">
        <v>36</v>
      </c>
      <c r="AJ4" s="382"/>
      <c r="AK4" s="382"/>
      <c r="AL4" s="382"/>
      <c r="AM4" s="382"/>
      <c r="AN4" s="382"/>
      <c r="AO4" s="382"/>
      <c r="AP4" s="383"/>
      <c r="AQ4" s="315"/>
      <c r="AR4" s="262"/>
      <c r="AS4" s="395"/>
    </row>
    <row r="5" spans="1:45" ht="12.75" customHeight="1" thickBot="1">
      <c r="A5" s="309"/>
      <c r="B5" s="308"/>
      <c r="C5" s="310"/>
      <c r="D5" s="311"/>
      <c r="E5" s="384"/>
      <c r="F5" s="375"/>
      <c r="G5" s="375"/>
      <c r="H5" s="375"/>
      <c r="I5" s="375"/>
      <c r="J5" s="375"/>
      <c r="K5" s="385"/>
      <c r="L5" s="384"/>
      <c r="M5" s="375"/>
      <c r="N5" s="375"/>
      <c r="O5" s="375"/>
      <c r="P5" s="375"/>
      <c r="Q5" s="375"/>
      <c r="R5" s="375"/>
      <c r="S5" s="385"/>
      <c r="T5" s="315"/>
      <c r="U5" s="262"/>
      <c r="V5" s="316"/>
      <c r="W5" s="2"/>
      <c r="X5" s="315"/>
      <c r="Y5" s="262"/>
      <c r="Z5" s="262"/>
      <c r="AA5" s="316"/>
      <c r="AB5" s="384"/>
      <c r="AC5" s="375"/>
      <c r="AD5" s="375"/>
      <c r="AE5" s="375"/>
      <c r="AF5" s="375"/>
      <c r="AG5" s="375"/>
      <c r="AH5" s="385"/>
      <c r="AI5" s="384"/>
      <c r="AJ5" s="375"/>
      <c r="AK5" s="375"/>
      <c r="AL5" s="375"/>
      <c r="AM5" s="375"/>
      <c r="AN5" s="375"/>
      <c r="AO5" s="375"/>
      <c r="AP5" s="385"/>
      <c r="AQ5" s="315"/>
      <c r="AR5" s="262"/>
      <c r="AS5" s="395"/>
    </row>
    <row r="6" spans="1:45" ht="12.75" customHeight="1" thickBot="1">
      <c r="A6" s="299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1"/>
      <c r="W6" s="2"/>
      <c r="X6" s="396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97"/>
    </row>
    <row r="7" spans="1:45" ht="12.75" customHeight="1">
      <c r="A7" s="302" t="s">
        <v>2</v>
      </c>
      <c r="B7" s="303"/>
      <c r="C7" s="303"/>
      <c r="D7" s="303"/>
      <c r="E7" s="303"/>
      <c r="F7" s="303"/>
      <c r="G7" s="303"/>
      <c r="H7" s="303"/>
      <c r="I7" s="298"/>
      <c r="J7" s="317" t="s">
        <v>3</v>
      </c>
      <c r="K7" s="318"/>
      <c r="L7" s="319"/>
      <c r="M7" s="297" t="s">
        <v>5</v>
      </c>
      <c r="N7" s="303"/>
      <c r="O7" s="303"/>
      <c r="P7" s="303"/>
      <c r="Q7" s="303"/>
      <c r="R7" s="303"/>
      <c r="S7" s="303"/>
      <c r="T7" s="303"/>
      <c r="U7" s="298"/>
      <c r="V7" s="228" t="s">
        <v>0</v>
      </c>
      <c r="W7" s="2"/>
      <c r="X7" s="297" t="s">
        <v>2</v>
      </c>
      <c r="Y7" s="303"/>
      <c r="Z7" s="303"/>
      <c r="AA7" s="303"/>
      <c r="AB7" s="303"/>
      <c r="AC7" s="303"/>
      <c r="AD7" s="303"/>
      <c r="AE7" s="303"/>
      <c r="AF7" s="298"/>
      <c r="AG7" s="317" t="s">
        <v>3</v>
      </c>
      <c r="AH7" s="318"/>
      <c r="AI7" s="319"/>
      <c r="AJ7" s="297" t="s">
        <v>5</v>
      </c>
      <c r="AK7" s="303"/>
      <c r="AL7" s="303"/>
      <c r="AM7" s="303"/>
      <c r="AN7" s="303"/>
      <c r="AO7" s="303"/>
      <c r="AP7" s="303"/>
      <c r="AQ7" s="303"/>
      <c r="AR7" s="298"/>
      <c r="AS7" s="398" t="s">
        <v>0</v>
      </c>
    </row>
    <row r="8" spans="1:45" ht="12.75" customHeight="1" thickBot="1">
      <c r="A8" s="304"/>
      <c r="B8" s="235"/>
      <c r="C8" s="235"/>
      <c r="D8" s="235"/>
      <c r="E8" s="235"/>
      <c r="F8" s="235"/>
      <c r="G8" s="235"/>
      <c r="H8" s="235"/>
      <c r="I8" s="236"/>
      <c r="J8" s="234" t="s">
        <v>4</v>
      </c>
      <c r="K8" s="235"/>
      <c r="L8" s="236"/>
      <c r="M8" s="237"/>
      <c r="N8" s="238"/>
      <c r="O8" s="238"/>
      <c r="P8" s="238"/>
      <c r="Q8" s="238"/>
      <c r="R8" s="238"/>
      <c r="S8" s="238"/>
      <c r="T8" s="238"/>
      <c r="U8" s="239"/>
      <c r="V8" s="229"/>
      <c r="W8" s="2"/>
      <c r="X8" s="234"/>
      <c r="Y8" s="235"/>
      <c r="Z8" s="235"/>
      <c r="AA8" s="235"/>
      <c r="AB8" s="235"/>
      <c r="AC8" s="235"/>
      <c r="AD8" s="235"/>
      <c r="AE8" s="235"/>
      <c r="AF8" s="236"/>
      <c r="AG8" s="234" t="s">
        <v>4</v>
      </c>
      <c r="AH8" s="235"/>
      <c r="AI8" s="236"/>
      <c r="AJ8" s="237"/>
      <c r="AK8" s="238"/>
      <c r="AL8" s="238"/>
      <c r="AM8" s="238"/>
      <c r="AN8" s="238"/>
      <c r="AO8" s="238"/>
      <c r="AP8" s="238"/>
      <c r="AQ8" s="238"/>
      <c r="AR8" s="239"/>
      <c r="AS8" s="399"/>
    </row>
    <row r="9" spans="1:45" ht="12.75" customHeight="1">
      <c r="A9" s="323" t="s">
        <v>6</v>
      </c>
      <c r="B9" s="216" t="s">
        <v>7</v>
      </c>
      <c r="C9" s="323" t="s">
        <v>8</v>
      </c>
      <c r="D9" s="216" t="s">
        <v>9</v>
      </c>
      <c r="E9" s="323" t="s">
        <v>7</v>
      </c>
      <c r="F9" s="216" t="s">
        <v>10</v>
      </c>
      <c r="G9" s="323" t="s">
        <v>11</v>
      </c>
      <c r="H9" s="216" t="s">
        <v>12</v>
      </c>
      <c r="I9" s="219" t="s">
        <v>13</v>
      </c>
      <c r="J9" s="219" t="s">
        <v>14</v>
      </c>
      <c r="K9" s="222" t="s">
        <v>15</v>
      </c>
      <c r="L9" s="216" t="s">
        <v>16</v>
      </c>
      <c r="M9" s="219" t="s">
        <v>13</v>
      </c>
      <c r="N9" s="225" t="s">
        <v>11</v>
      </c>
      <c r="O9" s="216" t="s">
        <v>12</v>
      </c>
      <c r="P9" s="225" t="s">
        <v>7</v>
      </c>
      <c r="Q9" s="216" t="s">
        <v>10</v>
      </c>
      <c r="R9" s="225" t="s">
        <v>8</v>
      </c>
      <c r="S9" s="216" t="s">
        <v>9</v>
      </c>
      <c r="T9" s="225" t="s">
        <v>6</v>
      </c>
      <c r="U9" s="216" t="s">
        <v>7</v>
      </c>
      <c r="V9" s="229"/>
      <c r="W9" s="2"/>
      <c r="X9" s="222" t="s">
        <v>6</v>
      </c>
      <c r="Y9" s="216" t="s">
        <v>7</v>
      </c>
      <c r="Z9" s="225" t="s">
        <v>8</v>
      </c>
      <c r="AA9" s="216" t="s">
        <v>9</v>
      </c>
      <c r="AB9" s="225" t="s">
        <v>7</v>
      </c>
      <c r="AC9" s="216" t="s">
        <v>10</v>
      </c>
      <c r="AD9" s="225" t="s">
        <v>11</v>
      </c>
      <c r="AE9" s="216" t="s">
        <v>12</v>
      </c>
      <c r="AF9" s="219" t="s">
        <v>13</v>
      </c>
      <c r="AG9" s="219" t="s">
        <v>14</v>
      </c>
      <c r="AH9" s="222" t="s">
        <v>15</v>
      </c>
      <c r="AI9" s="216" t="s">
        <v>16</v>
      </c>
      <c r="AJ9" s="219" t="s">
        <v>13</v>
      </c>
      <c r="AK9" s="225" t="s">
        <v>11</v>
      </c>
      <c r="AL9" s="216" t="s">
        <v>12</v>
      </c>
      <c r="AM9" s="225" t="s">
        <v>7</v>
      </c>
      <c r="AN9" s="216" t="s">
        <v>10</v>
      </c>
      <c r="AO9" s="225" t="s">
        <v>8</v>
      </c>
      <c r="AP9" s="216" t="s">
        <v>9</v>
      </c>
      <c r="AQ9" s="225" t="s">
        <v>6</v>
      </c>
      <c r="AR9" s="216" t="s">
        <v>7</v>
      </c>
      <c r="AS9" s="399"/>
    </row>
    <row r="10" spans="1:45" ht="12.75" customHeight="1">
      <c r="A10" s="324"/>
      <c r="B10" s="217"/>
      <c r="C10" s="324"/>
      <c r="D10" s="217"/>
      <c r="E10" s="324"/>
      <c r="F10" s="217"/>
      <c r="G10" s="324"/>
      <c r="H10" s="217"/>
      <c r="I10" s="220"/>
      <c r="J10" s="220"/>
      <c r="K10" s="223"/>
      <c r="L10" s="217"/>
      <c r="M10" s="220"/>
      <c r="N10" s="226"/>
      <c r="O10" s="217"/>
      <c r="P10" s="226"/>
      <c r="Q10" s="217"/>
      <c r="R10" s="226"/>
      <c r="S10" s="217"/>
      <c r="T10" s="226"/>
      <c r="U10" s="217"/>
      <c r="V10" s="229"/>
      <c r="W10" s="2"/>
      <c r="X10" s="223"/>
      <c r="Y10" s="217"/>
      <c r="Z10" s="226"/>
      <c r="AA10" s="217"/>
      <c r="AB10" s="226"/>
      <c r="AC10" s="217"/>
      <c r="AD10" s="226"/>
      <c r="AE10" s="217"/>
      <c r="AF10" s="220"/>
      <c r="AG10" s="220"/>
      <c r="AH10" s="223"/>
      <c r="AI10" s="217"/>
      <c r="AJ10" s="220"/>
      <c r="AK10" s="226"/>
      <c r="AL10" s="217"/>
      <c r="AM10" s="226"/>
      <c r="AN10" s="217"/>
      <c r="AO10" s="226"/>
      <c r="AP10" s="217"/>
      <c r="AQ10" s="226"/>
      <c r="AR10" s="217"/>
      <c r="AS10" s="399"/>
    </row>
    <row r="11" spans="1:45" ht="12.75" customHeight="1">
      <c r="A11" s="324"/>
      <c r="B11" s="217"/>
      <c r="C11" s="324"/>
      <c r="D11" s="217"/>
      <c r="E11" s="324"/>
      <c r="F11" s="217"/>
      <c r="G11" s="324"/>
      <c r="H11" s="217"/>
      <c r="I11" s="220"/>
      <c r="J11" s="220"/>
      <c r="K11" s="223"/>
      <c r="L11" s="217"/>
      <c r="M11" s="220"/>
      <c r="N11" s="226"/>
      <c r="O11" s="217"/>
      <c r="P11" s="226"/>
      <c r="Q11" s="217"/>
      <c r="R11" s="226"/>
      <c r="S11" s="217"/>
      <c r="T11" s="226"/>
      <c r="U11" s="217"/>
      <c r="V11" s="229"/>
      <c r="W11" s="2"/>
      <c r="X11" s="223"/>
      <c r="Y11" s="217"/>
      <c r="Z11" s="226"/>
      <c r="AA11" s="217"/>
      <c r="AB11" s="226"/>
      <c r="AC11" s="217"/>
      <c r="AD11" s="226"/>
      <c r="AE11" s="217"/>
      <c r="AF11" s="220"/>
      <c r="AG11" s="220"/>
      <c r="AH11" s="223"/>
      <c r="AI11" s="217"/>
      <c r="AJ11" s="220"/>
      <c r="AK11" s="226"/>
      <c r="AL11" s="217"/>
      <c r="AM11" s="226"/>
      <c r="AN11" s="217"/>
      <c r="AO11" s="226"/>
      <c r="AP11" s="217"/>
      <c r="AQ11" s="226"/>
      <c r="AR11" s="217"/>
      <c r="AS11" s="399"/>
    </row>
    <row r="12" spans="1:45" ht="12.75" customHeight="1">
      <c r="A12" s="324"/>
      <c r="B12" s="217"/>
      <c r="C12" s="324"/>
      <c r="D12" s="217"/>
      <c r="E12" s="324"/>
      <c r="F12" s="217"/>
      <c r="G12" s="324"/>
      <c r="H12" s="217"/>
      <c r="I12" s="220"/>
      <c r="J12" s="220"/>
      <c r="K12" s="223"/>
      <c r="L12" s="217"/>
      <c r="M12" s="220"/>
      <c r="N12" s="226"/>
      <c r="O12" s="217"/>
      <c r="P12" s="226"/>
      <c r="Q12" s="217"/>
      <c r="R12" s="226"/>
      <c r="S12" s="217"/>
      <c r="T12" s="226"/>
      <c r="U12" s="217"/>
      <c r="V12" s="229"/>
      <c r="W12" s="2"/>
      <c r="X12" s="223"/>
      <c r="Y12" s="217"/>
      <c r="Z12" s="226"/>
      <c r="AA12" s="217"/>
      <c r="AB12" s="226"/>
      <c r="AC12" s="217"/>
      <c r="AD12" s="226"/>
      <c r="AE12" s="217"/>
      <c r="AF12" s="220"/>
      <c r="AG12" s="220"/>
      <c r="AH12" s="223"/>
      <c r="AI12" s="217"/>
      <c r="AJ12" s="220"/>
      <c r="AK12" s="226"/>
      <c r="AL12" s="217"/>
      <c r="AM12" s="226"/>
      <c r="AN12" s="217"/>
      <c r="AO12" s="226"/>
      <c r="AP12" s="217"/>
      <c r="AQ12" s="226"/>
      <c r="AR12" s="217"/>
      <c r="AS12" s="399"/>
    </row>
    <row r="13" spans="1:45" ht="12.75" customHeight="1">
      <c r="A13" s="324"/>
      <c r="B13" s="217"/>
      <c r="C13" s="324"/>
      <c r="D13" s="217"/>
      <c r="E13" s="324"/>
      <c r="F13" s="217"/>
      <c r="G13" s="324"/>
      <c r="H13" s="217"/>
      <c r="I13" s="220"/>
      <c r="J13" s="220"/>
      <c r="K13" s="223"/>
      <c r="L13" s="217"/>
      <c r="M13" s="220"/>
      <c r="N13" s="226"/>
      <c r="O13" s="217"/>
      <c r="P13" s="226"/>
      <c r="Q13" s="217"/>
      <c r="R13" s="226"/>
      <c r="S13" s="217"/>
      <c r="T13" s="226"/>
      <c r="U13" s="217"/>
      <c r="V13" s="229"/>
      <c r="W13" s="2"/>
      <c r="X13" s="223"/>
      <c r="Y13" s="217"/>
      <c r="Z13" s="226"/>
      <c r="AA13" s="217"/>
      <c r="AB13" s="226"/>
      <c r="AC13" s="217"/>
      <c r="AD13" s="226"/>
      <c r="AE13" s="217"/>
      <c r="AF13" s="220"/>
      <c r="AG13" s="220"/>
      <c r="AH13" s="223"/>
      <c r="AI13" s="217"/>
      <c r="AJ13" s="220"/>
      <c r="AK13" s="226"/>
      <c r="AL13" s="217"/>
      <c r="AM13" s="226"/>
      <c r="AN13" s="217"/>
      <c r="AO13" s="226"/>
      <c r="AP13" s="217"/>
      <c r="AQ13" s="226"/>
      <c r="AR13" s="217"/>
      <c r="AS13" s="399"/>
    </row>
    <row r="14" spans="1:45" ht="12.75" customHeight="1">
      <c r="A14" s="324"/>
      <c r="B14" s="217"/>
      <c r="C14" s="324"/>
      <c r="D14" s="217"/>
      <c r="E14" s="324"/>
      <c r="F14" s="217"/>
      <c r="G14" s="324"/>
      <c r="H14" s="217"/>
      <c r="I14" s="220"/>
      <c r="J14" s="220"/>
      <c r="K14" s="223"/>
      <c r="L14" s="217"/>
      <c r="M14" s="220"/>
      <c r="N14" s="226"/>
      <c r="O14" s="217"/>
      <c r="P14" s="226"/>
      <c r="Q14" s="217"/>
      <c r="R14" s="226"/>
      <c r="S14" s="217"/>
      <c r="T14" s="226"/>
      <c r="U14" s="217"/>
      <c r="V14" s="229"/>
      <c r="W14" s="2"/>
      <c r="X14" s="223"/>
      <c r="Y14" s="217"/>
      <c r="Z14" s="226"/>
      <c r="AA14" s="217"/>
      <c r="AB14" s="226"/>
      <c r="AC14" s="217"/>
      <c r="AD14" s="226"/>
      <c r="AE14" s="217"/>
      <c r="AF14" s="220"/>
      <c r="AG14" s="220"/>
      <c r="AH14" s="223"/>
      <c r="AI14" s="217"/>
      <c r="AJ14" s="220"/>
      <c r="AK14" s="226"/>
      <c r="AL14" s="217"/>
      <c r="AM14" s="226"/>
      <c r="AN14" s="217"/>
      <c r="AO14" s="226"/>
      <c r="AP14" s="217"/>
      <c r="AQ14" s="226"/>
      <c r="AR14" s="217"/>
      <c r="AS14" s="399"/>
    </row>
    <row r="15" spans="1:45" ht="12.75" customHeight="1">
      <c r="A15" s="324"/>
      <c r="B15" s="217"/>
      <c r="C15" s="324"/>
      <c r="D15" s="217"/>
      <c r="E15" s="324"/>
      <c r="F15" s="217"/>
      <c r="G15" s="324"/>
      <c r="H15" s="217"/>
      <c r="I15" s="220"/>
      <c r="J15" s="220"/>
      <c r="K15" s="223"/>
      <c r="L15" s="217"/>
      <c r="M15" s="220"/>
      <c r="N15" s="226"/>
      <c r="O15" s="217"/>
      <c r="P15" s="226"/>
      <c r="Q15" s="217"/>
      <c r="R15" s="226"/>
      <c r="S15" s="217"/>
      <c r="T15" s="226"/>
      <c r="U15" s="217"/>
      <c r="V15" s="229"/>
      <c r="W15" s="2"/>
      <c r="X15" s="223"/>
      <c r="Y15" s="217"/>
      <c r="Z15" s="226"/>
      <c r="AA15" s="217"/>
      <c r="AB15" s="226"/>
      <c r="AC15" s="217"/>
      <c r="AD15" s="226"/>
      <c r="AE15" s="217"/>
      <c r="AF15" s="220"/>
      <c r="AG15" s="220"/>
      <c r="AH15" s="223"/>
      <c r="AI15" s="217"/>
      <c r="AJ15" s="220"/>
      <c r="AK15" s="226"/>
      <c r="AL15" s="217"/>
      <c r="AM15" s="226"/>
      <c r="AN15" s="217"/>
      <c r="AO15" s="226"/>
      <c r="AP15" s="217"/>
      <c r="AQ15" s="226"/>
      <c r="AR15" s="217"/>
      <c r="AS15" s="399"/>
    </row>
    <row r="16" spans="1:45" ht="12.75" customHeight="1">
      <c r="A16" s="324"/>
      <c r="B16" s="217"/>
      <c r="C16" s="324"/>
      <c r="D16" s="217"/>
      <c r="E16" s="324"/>
      <c r="F16" s="217"/>
      <c r="G16" s="324"/>
      <c r="H16" s="217"/>
      <c r="I16" s="220"/>
      <c r="J16" s="220"/>
      <c r="K16" s="223"/>
      <c r="L16" s="217"/>
      <c r="M16" s="220"/>
      <c r="N16" s="226"/>
      <c r="O16" s="217"/>
      <c r="P16" s="226"/>
      <c r="Q16" s="217"/>
      <c r="R16" s="226"/>
      <c r="S16" s="217"/>
      <c r="T16" s="226"/>
      <c r="U16" s="217"/>
      <c r="V16" s="229"/>
      <c r="W16" s="2"/>
      <c r="X16" s="223"/>
      <c r="Y16" s="217"/>
      <c r="Z16" s="226"/>
      <c r="AA16" s="217"/>
      <c r="AB16" s="226"/>
      <c r="AC16" s="217"/>
      <c r="AD16" s="226"/>
      <c r="AE16" s="217"/>
      <c r="AF16" s="220"/>
      <c r="AG16" s="220"/>
      <c r="AH16" s="223"/>
      <c r="AI16" s="217"/>
      <c r="AJ16" s="220"/>
      <c r="AK16" s="226"/>
      <c r="AL16" s="217"/>
      <c r="AM16" s="226"/>
      <c r="AN16" s="217"/>
      <c r="AO16" s="226"/>
      <c r="AP16" s="217"/>
      <c r="AQ16" s="226"/>
      <c r="AR16" s="217"/>
      <c r="AS16" s="399"/>
    </row>
    <row r="17" spans="1:45" ht="12.75" customHeight="1">
      <c r="A17" s="324"/>
      <c r="B17" s="217"/>
      <c r="C17" s="324"/>
      <c r="D17" s="217"/>
      <c r="E17" s="324"/>
      <c r="F17" s="217"/>
      <c r="G17" s="324"/>
      <c r="H17" s="217"/>
      <c r="I17" s="220"/>
      <c r="J17" s="220"/>
      <c r="K17" s="223"/>
      <c r="L17" s="217"/>
      <c r="M17" s="220"/>
      <c r="N17" s="226"/>
      <c r="O17" s="217"/>
      <c r="P17" s="226"/>
      <c r="Q17" s="217"/>
      <c r="R17" s="226"/>
      <c r="S17" s="217"/>
      <c r="T17" s="226"/>
      <c r="U17" s="217"/>
      <c r="V17" s="229"/>
      <c r="W17" s="2"/>
      <c r="X17" s="223"/>
      <c r="Y17" s="217"/>
      <c r="Z17" s="226"/>
      <c r="AA17" s="217"/>
      <c r="AB17" s="226"/>
      <c r="AC17" s="217"/>
      <c r="AD17" s="226"/>
      <c r="AE17" s="217"/>
      <c r="AF17" s="220"/>
      <c r="AG17" s="220"/>
      <c r="AH17" s="223"/>
      <c r="AI17" s="217"/>
      <c r="AJ17" s="220"/>
      <c r="AK17" s="226"/>
      <c r="AL17" s="217"/>
      <c r="AM17" s="226"/>
      <c r="AN17" s="217"/>
      <c r="AO17" s="226"/>
      <c r="AP17" s="217"/>
      <c r="AQ17" s="226"/>
      <c r="AR17" s="217"/>
      <c r="AS17" s="399"/>
    </row>
    <row r="18" spans="1:45" ht="12.75" customHeight="1" thickBot="1">
      <c r="A18" s="325"/>
      <c r="B18" s="218"/>
      <c r="C18" s="325"/>
      <c r="D18" s="218"/>
      <c r="E18" s="325"/>
      <c r="F18" s="218"/>
      <c r="G18" s="325"/>
      <c r="H18" s="218"/>
      <c r="I18" s="221"/>
      <c r="J18" s="221"/>
      <c r="K18" s="224"/>
      <c r="L18" s="218"/>
      <c r="M18" s="221"/>
      <c r="N18" s="227"/>
      <c r="O18" s="218"/>
      <c r="P18" s="227"/>
      <c r="Q18" s="218"/>
      <c r="R18" s="227"/>
      <c r="S18" s="218"/>
      <c r="T18" s="227"/>
      <c r="U18" s="218"/>
      <c r="V18" s="230"/>
      <c r="W18" s="2"/>
      <c r="X18" s="224"/>
      <c r="Y18" s="218"/>
      <c r="Z18" s="227"/>
      <c r="AA18" s="218"/>
      <c r="AB18" s="227"/>
      <c r="AC18" s="218"/>
      <c r="AD18" s="227"/>
      <c r="AE18" s="218"/>
      <c r="AF18" s="221"/>
      <c r="AG18" s="221"/>
      <c r="AH18" s="224"/>
      <c r="AI18" s="218"/>
      <c r="AJ18" s="221"/>
      <c r="AK18" s="227"/>
      <c r="AL18" s="218"/>
      <c r="AM18" s="227"/>
      <c r="AN18" s="218"/>
      <c r="AO18" s="227"/>
      <c r="AP18" s="218"/>
      <c r="AQ18" s="227"/>
      <c r="AR18" s="218"/>
      <c r="AS18" s="400"/>
    </row>
    <row r="19" spans="1:45" s="7" customFormat="1" ht="12.75" customHeight="1">
      <c r="A19" s="326"/>
      <c r="B19" s="327"/>
      <c r="C19" s="328"/>
      <c r="D19" s="327"/>
      <c r="E19" s="328"/>
      <c r="F19" s="327"/>
      <c r="G19" s="328"/>
      <c r="H19" s="327"/>
      <c r="I19" s="4"/>
      <c r="J19" s="5"/>
      <c r="K19" s="328"/>
      <c r="L19" s="327"/>
      <c r="M19" s="4"/>
      <c r="N19" s="328"/>
      <c r="O19" s="327"/>
      <c r="P19" s="328"/>
      <c r="Q19" s="327"/>
      <c r="R19" s="328"/>
      <c r="S19" s="327"/>
      <c r="T19" s="328"/>
      <c r="U19" s="327"/>
      <c r="V19" s="4"/>
      <c r="W19" s="3"/>
      <c r="X19" s="328"/>
      <c r="Y19" s="327"/>
      <c r="Z19" s="328"/>
      <c r="AA19" s="327"/>
      <c r="AB19" s="328"/>
      <c r="AC19" s="327"/>
      <c r="AD19" s="328"/>
      <c r="AE19" s="327"/>
      <c r="AF19" s="4"/>
      <c r="AG19" s="6"/>
      <c r="AH19" s="328"/>
      <c r="AI19" s="327"/>
      <c r="AJ19" s="4"/>
      <c r="AK19" s="328"/>
      <c r="AL19" s="327"/>
      <c r="AM19" s="328"/>
      <c r="AN19" s="327"/>
      <c r="AO19" s="328"/>
      <c r="AP19" s="327"/>
      <c r="AQ19" s="328"/>
      <c r="AR19" s="327"/>
      <c r="AS19" s="45"/>
    </row>
    <row r="20" spans="1:45" s="7" customFormat="1" ht="12.75" customHeight="1">
      <c r="A20" s="344">
        <f>'US 68  RAMP A MASTER'!A21</f>
        <v>805.5459983075947</v>
      </c>
      <c r="B20" s="345"/>
      <c r="C20" s="365" t="str">
        <f>'US 68  RAMP A MASTER'!C21</f>
        <v>223:1</v>
      </c>
      <c r="D20" s="345"/>
      <c r="E20" s="197">
        <f>'US 68  RAMP A MASTER'!E21</f>
        <v>0.2959983075946717</v>
      </c>
      <c r="F20" s="198"/>
      <c r="G20" s="197">
        <f>'US 68  RAMP A MASTER'!G21</f>
        <v>0.018499894224666982</v>
      </c>
      <c r="H20" s="198"/>
      <c r="I20" s="38">
        <f>'US 68  RAMP A MASTER'!I21</f>
        <v>16</v>
      </c>
      <c r="J20" s="191">
        <f>'US 68  RAMP A MASTER'!J21</f>
        <v>76741.19</v>
      </c>
      <c r="K20" s="344">
        <f>'US 68  RAMP A MASTER'!K21</f>
        <v>805.25</v>
      </c>
      <c r="L20" s="345"/>
      <c r="M20" s="39"/>
      <c r="N20" s="197"/>
      <c r="O20" s="198"/>
      <c r="P20" s="197"/>
      <c r="Q20" s="198"/>
      <c r="R20" s="389"/>
      <c r="S20" s="392"/>
      <c r="T20" s="344"/>
      <c r="U20" s="345"/>
      <c r="V20" s="151" t="str">
        <f>'US 68  RAMP A MASTER'!V21</f>
        <v>PC</v>
      </c>
      <c r="W20" s="3"/>
      <c r="X20" s="344">
        <f>'US 68  RAMP A MASTER'!A51</f>
        <v>803.2318008333333</v>
      </c>
      <c r="Y20" s="345"/>
      <c r="Z20" s="344">
        <f>'US 68  RAMP A MASTER'!C51</f>
        <v>0</v>
      </c>
      <c r="AA20" s="345"/>
      <c r="AB20" s="197">
        <f>'US 68  RAMP A MASTER'!E51</f>
        <v>-0.256</v>
      </c>
      <c r="AC20" s="198"/>
      <c r="AD20" s="197">
        <f>'US 68  RAMP A MASTER'!G51</f>
        <v>-0.016</v>
      </c>
      <c r="AE20" s="198"/>
      <c r="AF20" s="38">
        <f>'US 68  RAMP A MASTER'!I51</f>
        <v>16</v>
      </c>
      <c r="AG20" s="152">
        <f>'US 68  RAMP A MASTER'!J51</f>
        <v>77300</v>
      </c>
      <c r="AH20" s="344">
        <f>'US 68  RAMP A MASTER'!K51</f>
        <v>803.4878008333333</v>
      </c>
      <c r="AI20" s="345"/>
      <c r="AJ20" s="39"/>
      <c r="AK20" s="197"/>
      <c r="AL20" s="198"/>
      <c r="AM20" s="197"/>
      <c r="AN20" s="198"/>
      <c r="AO20" s="391"/>
      <c r="AP20" s="392"/>
      <c r="AQ20" s="344"/>
      <c r="AR20" s="345"/>
      <c r="AS20" s="151">
        <f>'US 68  RAMP A MASTER'!V51</f>
        <v>0</v>
      </c>
    </row>
    <row r="21" spans="1:45" s="7" customFormat="1" ht="12.75" customHeight="1">
      <c r="A21" s="344">
        <f>'US 68  RAMP A MASTER'!A22</f>
        <v>805.5078406780199</v>
      </c>
      <c r="B21" s="345"/>
      <c r="C21" s="365" t="str">
        <f>'US 68  RAMP A MASTER'!C22</f>
        <v>223:1</v>
      </c>
      <c r="D21" s="345"/>
      <c r="E21" s="197">
        <f>'US 68  RAMP A MASTER'!E22</f>
        <v>0.31308567801987797</v>
      </c>
      <c r="F21" s="198"/>
      <c r="G21" s="197">
        <f>'US 68  RAMP A MASTER'!G22</f>
        <v>0.019567854876242373</v>
      </c>
      <c r="H21" s="198"/>
      <c r="I21" s="38">
        <f>'US 68  RAMP A MASTER'!I22</f>
        <v>16</v>
      </c>
      <c r="J21" s="154">
        <f>'US 68  RAMP A MASTER'!J22</f>
        <v>76745</v>
      </c>
      <c r="K21" s="344">
        <f>'US 68  RAMP A MASTER'!K22</f>
        <v>805.194755</v>
      </c>
      <c r="L21" s="345"/>
      <c r="M21" s="39"/>
      <c r="N21" s="197"/>
      <c r="O21" s="198"/>
      <c r="P21" s="197"/>
      <c r="Q21" s="198"/>
      <c r="R21" s="389"/>
      <c r="S21" s="392"/>
      <c r="T21" s="344"/>
      <c r="U21" s="345"/>
      <c r="V21" s="151">
        <f>'US 68  RAMP A MASTER'!V22</f>
        <v>0</v>
      </c>
      <c r="W21" s="3"/>
      <c r="X21" s="344">
        <f>'US 68  RAMP A MASTER'!A52</f>
        <v>802.7629602083333</v>
      </c>
      <c r="Y21" s="345"/>
      <c r="Z21" s="344">
        <f>'US 68  RAMP A MASTER'!C52</f>
        <v>0</v>
      </c>
      <c r="AA21" s="345"/>
      <c r="AB21" s="197">
        <f>'US 68  RAMP A MASTER'!E52</f>
        <v>-0.256</v>
      </c>
      <c r="AC21" s="198"/>
      <c r="AD21" s="197">
        <f>'US 68  RAMP A MASTER'!G52</f>
        <v>-0.016</v>
      </c>
      <c r="AE21" s="198"/>
      <c r="AF21" s="38">
        <f>'US 68  RAMP A MASTER'!I52</f>
        <v>16</v>
      </c>
      <c r="AG21" s="152">
        <f>'US 68  RAMP A MASTER'!J52</f>
        <v>77325</v>
      </c>
      <c r="AH21" s="344">
        <f>'US 68  RAMP A MASTER'!K52</f>
        <v>803.0189602083333</v>
      </c>
      <c r="AI21" s="345"/>
      <c r="AJ21" s="39"/>
      <c r="AK21" s="197"/>
      <c r="AL21" s="198"/>
      <c r="AM21" s="197"/>
      <c r="AN21" s="198"/>
      <c r="AO21" s="391"/>
      <c r="AP21" s="392"/>
      <c r="AQ21" s="344"/>
      <c r="AR21" s="345"/>
      <c r="AS21" s="151">
        <f>'US 68  RAMP A MASTER'!V52</f>
        <v>0</v>
      </c>
    </row>
    <row r="22" spans="1:45" s="7" customFormat="1" ht="12.75" customHeight="1">
      <c r="A22" s="344">
        <f>'US 68  RAMP A MASTER'!A23</f>
        <v>805.2449032061884</v>
      </c>
      <c r="B22" s="345"/>
      <c r="C22" s="365" t="str">
        <f>'US 68  RAMP A MASTER'!C23</f>
        <v>223:1</v>
      </c>
      <c r="D22" s="345"/>
      <c r="E22" s="197">
        <f>'US 68  RAMP A MASTER'!E23</f>
        <v>0.44763190184048174</v>
      </c>
      <c r="F22" s="198"/>
      <c r="G22" s="197">
        <f>'US 68  RAMP A MASTER'!G23</f>
        <v>0.02797699386503011</v>
      </c>
      <c r="H22" s="198"/>
      <c r="I22" s="38">
        <f>'US 68  RAMP A MASTER'!I23</f>
        <v>16</v>
      </c>
      <c r="J22" s="154">
        <f>'US 68  RAMP A MASTER'!J23</f>
        <v>76775</v>
      </c>
      <c r="K22" s="344">
        <f>'US 68  RAMP A MASTER'!K23</f>
        <v>804.7972713043479</v>
      </c>
      <c r="L22" s="345"/>
      <c r="M22" s="39"/>
      <c r="N22" s="197"/>
      <c r="O22" s="198"/>
      <c r="P22" s="197"/>
      <c r="Q22" s="198"/>
      <c r="R22" s="389"/>
      <c r="S22" s="392"/>
      <c r="T22" s="344"/>
      <c r="U22" s="345"/>
      <c r="V22" s="151">
        <f>'US 68  RAMP A MASTER'!V23</f>
        <v>0</v>
      </c>
      <c r="W22" s="3"/>
      <c r="X22" s="344">
        <f>'US 68  RAMP A MASTER'!A53</f>
        <v>802.22188</v>
      </c>
      <c r="Y22" s="345"/>
      <c r="Z22" s="344">
        <f>'US 68  RAMP A MASTER'!C53</f>
        <v>0</v>
      </c>
      <c r="AA22" s="345"/>
      <c r="AB22" s="197">
        <f>'US 68  RAMP A MASTER'!E53</f>
        <v>-0.256</v>
      </c>
      <c r="AC22" s="198"/>
      <c r="AD22" s="197">
        <f>'US 68  RAMP A MASTER'!G53</f>
        <v>-0.016</v>
      </c>
      <c r="AE22" s="198"/>
      <c r="AF22" s="38">
        <f>'US 68  RAMP A MASTER'!I53</f>
        <v>16</v>
      </c>
      <c r="AG22" s="152">
        <f>'US 68  RAMP A MASTER'!J53</f>
        <v>77350</v>
      </c>
      <c r="AH22" s="344">
        <f>'US 68  RAMP A MASTER'!K53</f>
        <v>802.47788</v>
      </c>
      <c r="AI22" s="345"/>
      <c r="AJ22" s="39"/>
      <c r="AK22" s="197"/>
      <c r="AL22" s="198"/>
      <c r="AM22" s="197"/>
      <c r="AN22" s="198"/>
      <c r="AO22" s="389"/>
      <c r="AP22" s="390"/>
      <c r="AQ22" s="344"/>
      <c r="AR22" s="345"/>
      <c r="AS22" s="151">
        <f>'US 68  RAMP A MASTER'!V53</f>
        <v>0</v>
      </c>
    </row>
    <row r="23" spans="1:45" s="7" customFormat="1" ht="12.75" customHeight="1">
      <c r="A23" s="344">
        <f>'US 68  RAMP A MASTER'!A24</f>
        <v>805.0829989724156</v>
      </c>
      <c r="B23" s="345"/>
      <c r="C23" s="365" t="str">
        <f>'US 68  RAMP A MASTER'!C24</f>
        <v>223:1</v>
      </c>
      <c r="D23" s="345"/>
      <c r="E23" s="197">
        <f>'US 68  RAMP A MASTER'!E24</f>
        <v>0.5597537550243182</v>
      </c>
      <c r="F23" s="198"/>
      <c r="G23" s="197">
        <f>'US 68  RAMP A MASTER'!G24</f>
        <v>0.03498460968901989</v>
      </c>
      <c r="H23" s="198"/>
      <c r="I23" s="38">
        <f>'US 68  RAMP A MASTER'!I24</f>
        <v>16</v>
      </c>
      <c r="J23" s="154">
        <f>'US 68  RAMP A MASTER'!J24</f>
        <v>76800</v>
      </c>
      <c r="K23" s="344">
        <f>'US 68  RAMP A MASTER'!K24</f>
        <v>804.5232452173913</v>
      </c>
      <c r="L23" s="345"/>
      <c r="M23" s="39"/>
      <c r="N23" s="197"/>
      <c r="O23" s="198"/>
      <c r="P23" s="197"/>
      <c r="Q23" s="198"/>
      <c r="R23" s="389"/>
      <c r="S23" s="392"/>
      <c r="T23" s="344"/>
      <c r="U23" s="345"/>
      <c r="V23" s="151">
        <f>'US 68  RAMP A MASTER'!V24</f>
        <v>0</v>
      </c>
      <c r="W23" s="3"/>
      <c r="X23" s="344">
        <f>'US 68  RAMP A MASTER'!A54</f>
        <v>802.1243624008836</v>
      </c>
      <c r="Y23" s="345"/>
      <c r="Z23" s="344" t="str">
        <f>'US 68  RAMP A MASTER'!C54</f>
        <v>284:1</v>
      </c>
      <c r="AA23" s="345"/>
      <c r="AB23" s="197">
        <f>'US 68  RAMP A MASTER'!E54</f>
        <v>-0.256</v>
      </c>
      <c r="AC23" s="198"/>
      <c r="AD23" s="197">
        <f>'US 68  RAMP A MASTER'!G54</f>
        <v>-0.016</v>
      </c>
      <c r="AE23" s="198"/>
      <c r="AF23" s="38">
        <f>'US 68  RAMP A MASTER'!I54</f>
        <v>16</v>
      </c>
      <c r="AG23" s="191">
        <f>'US 68  RAMP A MASTER'!J54</f>
        <v>77354.18</v>
      </c>
      <c r="AH23" s="344">
        <f>'US 68  RAMP A MASTER'!K54</f>
        <v>802.3803624008835</v>
      </c>
      <c r="AI23" s="345"/>
      <c r="AJ23" s="39"/>
      <c r="AK23" s="197"/>
      <c r="AL23" s="198"/>
      <c r="AM23" s="197"/>
      <c r="AN23" s="198"/>
      <c r="AO23" s="391"/>
      <c r="AP23" s="392"/>
      <c r="AQ23" s="344"/>
      <c r="AR23" s="345"/>
      <c r="AS23" s="151" t="str">
        <f>'US 68  RAMP A MASTER'!V54</f>
        <v>TS</v>
      </c>
    </row>
    <row r="24" spans="1:45" s="7" customFormat="1" ht="12.75" customHeight="1">
      <c r="A24" s="344">
        <f>'US 68  RAMP A MASTER'!A25</f>
        <v>805.0460715228418</v>
      </c>
      <c r="B24" s="345"/>
      <c r="C24" s="365" t="str">
        <f>'US 68  RAMP A MASTER'!C25</f>
        <v>223:1</v>
      </c>
      <c r="D24" s="345"/>
      <c r="E24" s="197">
        <f>'US 68  RAMP A MASTER'!E25</f>
        <v>0.5920000000000001</v>
      </c>
      <c r="F24" s="198"/>
      <c r="G24" s="197">
        <f>'US 68  RAMP A MASTER'!G25</f>
        <v>0.037000000000000005</v>
      </c>
      <c r="H24" s="198"/>
      <c r="I24" s="38">
        <f>'US 68  RAMP A MASTER'!I25</f>
        <v>16</v>
      </c>
      <c r="J24" s="191">
        <f>'US 68  RAMP A MASTER'!J25</f>
        <v>76807.19</v>
      </c>
      <c r="K24" s="344">
        <f>'US 68  RAMP A MASTER'!K25</f>
        <v>804.4540715228418</v>
      </c>
      <c r="L24" s="345"/>
      <c r="M24" s="39"/>
      <c r="N24" s="197"/>
      <c r="O24" s="198"/>
      <c r="P24" s="197"/>
      <c r="Q24" s="198"/>
      <c r="R24" s="389"/>
      <c r="S24" s="392"/>
      <c r="T24" s="344"/>
      <c r="U24" s="345"/>
      <c r="V24" s="151" t="str">
        <f>'US 68  RAMP A MASTER'!V25</f>
        <v>FS</v>
      </c>
      <c r="W24" s="3"/>
      <c r="X24" s="344">
        <f>'US 68  RAMP A MASTER'!A55</f>
        <v>801.5352738083334</v>
      </c>
      <c r="Y24" s="345"/>
      <c r="Z24" s="344" t="str">
        <f>'US 68  RAMP A MASTER'!C55</f>
        <v>284:1</v>
      </c>
      <c r="AA24" s="345"/>
      <c r="AB24" s="197">
        <f>'US 68  RAMP A MASTER'!E55</f>
        <v>-0.32928640000002457</v>
      </c>
      <c r="AC24" s="198"/>
      <c r="AD24" s="197">
        <f>'US 68  RAMP A MASTER'!G55</f>
        <v>-0.020580400000001536</v>
      </c>
      <c r="AE24" s="198"/>
      <c r="AF24" s="38">
        <f>'US 68  RAMP A MASTER'!I55</f>
        <v>16</v>
      </c>
      <c r="AG24" s="152">
        <f>'US 68  RAMP A MASTER'!J55</f>
        <v>77375</v>
      </c>
      <c r="AH24" s="344">
        <f>'US 68  RAMP A MASTER'!K55</f>
        <v>801.8645602083334</v>
      </c>
      <c r="AI24" s="345"/>
      <c r="AJ24" s="39"/>
      <c r="AK24" s="197"/>
      <c r="AL24" s="198"/>
      <c r="AM24" s="197"/>
      <c r="AN24" s="198"/>
      <c r="AO24" s="389"/>
      <c r="AP24" s="390"/>
      <c r="AQ24" s="344"/>
      <c r="AR24" s="345"/>
      <c r="AS24" s="151">
        <f>'US 68  RAMP A MASTER'!V55</f>
        <v>0</v>
      </c>
    </row>
    <row r="25" spans="1:45" s="7" customFormat="1" ht="12.75" customHeight="1">
      <c r="A25" s="344">
        <f>'US 68  RAMP A MASTER'!A26</f>
        <v>804.8932626086956</v>
      </c>
      <c r="B25" s="345"/>
      <c r="C25" s="365">
        <f>'US 68  RAMP A MASTER'!C26</f>
        <v>0</v>
      </c>
      <c r="D25" s="345"/>
      <c r="E25" s="197">
        <f>'US 68  RAMP A MASTER'!E26</f>
        <v>0.592</v>
      </c>
      <c r="F25" s="198"/>
      <c r="G25" s="197">
        <f>'US 68  RAMP A MASTER'!G26</f>
        <v>0.037</v>
      </c>
      <c r="H25" s="198"/>
      <c r="I25" s="38">
        <f>'US 68  RAMP A MASTER'!I26</f>
        <v>16</v>
      </c>
      <c r="J25" s="154">
        <f>'US 68  RAMP A MASTER'!J26</f>
        <v>76825</v>
      </c>
      <c r="K25" s="344">
        <f>'US 68  RAMP A MASTER'!K26</f>
        <v>804.3012626086957</v>
      </c>
      <c r="L25" s="345"/>
      <c r="M25" s="39"/>
      <c r="N25" s="197"/>
      <c r="O25" s="198"/>
      <c r="P25" s="197"/>
      <c r="Q25" s="198"/>
      <c r="R25" s="389"/>
      <c r="S25" s="392"/>
      <c r="T25" s="344"/>
      <c r="U25" s="345"/>
      <c r="V25" s="151">
        <f>'US 68  RAMP A MASTER'!V26</f>
        <v>0</v>
      </c>
      <c r="W25" s="3"/>
      <c r="X25" s="344">
        <f>'US 68  RAMP A MASTER'!A56</f>
        <v>800.7617144333332</v>
      </c>
      <c r="Y25" s="345"/>
      <c r="Z25" s="344" t="str">
        <f>'US 68  RAMP A MASTER'!C56</f>
        <v>284:1</v>
      </c>
      <c r="AA25" s="345"/>
      <c r="AB25" s="197">
        <f>'US 68  RAMP A MASTER'!E56</f>
        <v>-0.4172864000000246</v>
      </c>
      <c r="AC25" s="198"/>
      <c r="AD25" s="197">
        <f>'US 68  RAMP A MASTER'!G56</f>
        <v>-0.026080400000001537</v>
      </c>
      <c r="AE25" s="198"/>
      <c r="AF25" s="38">
        <f>'US 68  RAMP A MASTER'!I56</f>
        <v>16</v>
      </c>
      <c r="AG25" s="152">
        <f>'US 68  RAMP A MASTER'!J56</f>
        <v>77400</v>
      </c>
      <c r="AH25" s="344">
        <f>'US 68  RAMP A MASTER'!K56</f>
        <v>801.1790008333332</v>
      </c>
      <c r="AI25" s="345"/>
      <c r="AJ25" s="39"/>
      <c r="AK25" s="197"/>
      <c r="AL25" s="198"/>
      <c r="AM25" s="197"/>
      <c r="AN25" s="198"/>
      <c r="AO25" s="389"/>
      <c r="AP25" s="390"/>
      <c r="AQ25" s="344"/>
      <c r="AR25" s="345"/>
      <c r="AS25" s="151">
        <f>'US 68  RAMP A MASTER'!V56</f>
        <v>0</v>
      </c>
    </row>
    <row r="26" spans="1:45" s="7" customFormat="1" ht="12.75" customHeight="1">
      <c r="A26" s="344">
        <f>'US 68  RAMP A MASTER'!A27</f>
        <v>804.7233234782608</v>
      </c>
      <c r="B26" s="345"/>
      <c r="C26" s="365">
        <f>'US 68  RAMP A MASTER'!C27</f>
        <v>0</v>
      </c>
      <c r="D26" s="345"/>
      <c r="E26" s="197">
        <f>'US 68  RAMP A MASTER'!E27</f>
        <v>0.592</v>
      </c>
      <c r="F26" s="198"/>
      <c r="G26" s="197">
        <f>'US 68  RAMP A MASTER'!G27</f>
        <v>0.037</v>
      </c>
      <c r="H26" s="198"/>
      <c r="I26" s="38">
        <f>'US 68  RAMP A MASTER'!I27</f>
        <v>16</v>
      </c>
      <c r="J26" s="154">
        <f>'US 68  RAMP A MASTER'!J27</f>
        <v>76850</v>
      </c>
      <c r="K26" s="344">
        <f>'US 68  RAMP A MASTER'!K27</f>
        <v>804.1313234782608</v>
      </c>
      <c r="L26" s="345"/>
      <c r="M26" s="39"/>
      <c r="N26" s="197"/>
      <c r="O26" s="198"/>
      <c r="P26" s="197"/>
      <c r="Q26" s="198"/>
      <c r="R26" s="389"/>
      <c r="S26" s="392"/>
      <c r="T26" s="344"/>
      <c r="U26" s="345"/>
      <c r="V26" s="151">
        <f>'US 68  RAMP A MASTER'!V27</f>
        <v>0</v>
      </c>
      <c r="W26" s="3"/>
      <c r="X26" s="344">
        <f>'US 68  RAMP A MASTER'!A57</f>
        <v>801.47655</v>
      </c>
      <c r="Y26" s="345"/>
      <c r="Z26" s="344" t="str">
        <f>'US 68  RAMP A MASTER'!C57</f>
        <v>284:1</v>
      </c>
      <c r="AA26" s="345"/>
      <c r="AB26" s="197">
        <f>'US 68  RAMP A MASTER'!E57</f>
        <v>0.592</v>
      </c>
      <c r="AC26" s="198"/>
      <c r="AD26" s="197">
        <f>'US 68  RAMP A MASTER'!G57</f>
        <v>0.037</v>
      </c>
      <c r="AE26" s="198"/>
      <c r="AF26" s="38">
        <f>'US 68  RAMP A MASTER'!I57</f>
        <v>16</v>
      </c>
      <c r="AG26" s="152">
        <f>'US 68  RAMP A MASTER'!J57</f>
        <v>77410</v>
      </c>
      <c r="AH26" s="344">
        <f>'US 68  RAMP A MASTER'!K57</f>
        <v>800.88455</v>
      </c>
      <c r="AI26" s="345"/>
      <c r="AJ26" s="39"/>
      <c r="AK26" s="197"/>
      <c r="AL26" s="198"/>
      <c r="AM26" s="197"/>
      <c r="AN26" s="198"/>
      <c r="AO26" s="389"/>
      <c r="AP26" s="390"/>
      <c r="AQ26" s="344"/>
      <c r="AR26" s="345"/>
      <c r="AS26" s="151">
        <f>'US 68  RAMP A MASTER'!V57</f>
        <v>0</v>
      </c>
    </row>
    <row r="27" spans="1:45" s="7" customFormat="1" ht="12.75" customHeight="1">
      <c r="A27" s="344">
        <f>'US 68  RAMP A MASTER'!A28</f>
        <v>804.605427826087</v>
      </c>
      <c r="B27" s="345"/>
      <c r="C27" s="365">
        <f>'US 68  RAMP A MASTER'!C28</f>
        <v>0</v>
      </c>
      <c r="D27" s="345"/>
      <c r="E27" s="197">
        <f>'US 68  RAMP A MASTER'!E28</f>
        <v>0.592</v>
      </c>
      <c r="F27" s="198"/>
      <c r="G27" s="197">
        <f>'US 68  RAMP A MASTER'!G28</f>
        <v>0.037</v>
      </c>
      <c r="H27" s="198"/>
      <c r="I27" s="38">
        <f>'US 68  RAMP A MASTER'!I28</f>
        <v>16</v>
      </c>
      <c r="J27" s="154">
        <f>'US 68  RAMP A MASTER'!J28</f>
        <v>76875</v>
      </c>
      <c r="K27" s="344">
        <f>'US 68  RAMP A MASTER'!K28</f>
        <v>804.013427826087</v>
      </c>
      <c r="L27" s="345"/>
      <c r="M27" s="39"/>
      <c r="N27" s="197"/>
      <c r="O27" s="198"/>
      <c r="P27" s="197"/>
      <c r="Q27" s="198"/>
      <c r="R27" s="389"/>
      <c r="S27" s="392"/>
      <c r="T27" s="344"/>
      <c r="U27" s="345"/>
      <c r="V27" s="151">
        <f>'US 68  RAMP A MASTER'!V28</f>
        <v>0</v>
      </c>
      <c r="W27" s="3"/>
      <c r="X27" s="344">
        <f>'US 68  RAMP A MASTER'!A58</f>
        <v>799.9288686</v>
      </c>
      <c r="Y27" s="345"/>
      <c r="Z27" s="344" t="str">
        <f>'US 68  RAMP A MASTER'!C58</f>
        <v>284:1</v>
      </c>
      <c r="AA27" s="345"/>
      <c r="AB27" s="197">
        <f>'US 68  RAMP A MASTER'!E58</f>
        <v>-0.5052864000000246</v>
      </c>
      <c r="AC27" s="198"/>
      <c r="AD27" s="197">
        <f>'US 68  RAMP A MASTER'!G58</f>
        <v>-0.031580400000001535</v>
      </c>
      <c r="AE27" s="198"/>
      <c r="AF27" s="38">
        <f>'US 68  RAMP A MASTER'!I58</f>
        <v>16</v>
      </c>
      <c r="AG27" s="152">
        <f>'US 68  RAMP A MASTER'!J58</f>
        <v>77425</v>
      </c>
      <c r="AH27" s="344">
        <f>'US 68  RAMP A MASTER'!K58</f>
        <v>800.434155</v>
      </c>
      <c r="AI27" s="345"/>
      <c r="AJ27" s="39"/>
      <c r="AK27" s="197"/>
      <c r="AL27" s="198"/>
      <c r="AM27" s="197"/>
      <c r="AN27" s="198"/>
      <c r="AO27" s="389"/>
      <c r="AP27" s="390"/>
      <c r="AQ27" s="344"/>
      <c r="AR27" s="345"/>
      <c r="AS27" s="151">
        <f>'US 68  RAMP A MASTER'!V58</f>
        <v>0</v>
      </c>
    </row>
    <row r="28" spans="1:45" s="7" customFormat="1" ht="12.75" customHeight="1">
      <c r="A28" s="344">
        <f>'US 68  RAMP A MASTER'!A29</f>
        <v>804.539575652174</v>
      </c>
      <c r="B28" s="345"/>
      <c r="C28" s="365">
        <f>'US 68  RAMP A MASTER'!C29</f>
        <v>0</v>
      </c>
      <c r="D28" s="345"/>
      <c r="E28" s="197">
        <f>'US 68  RAMP A MASTER'!E29</f>
        <v>0.592</v>
      </c>
      <c r="F28" s="198"/>
      <c r="G28" s="197">
        <f>'US 68  RAMP A MASTER'!G29</f>
        <v>0.037</v>
      </c>
      <c r="H28" s="198"/>
      <c r="I28" s="38">
        <f>'US 68  RAMP A MASTER'!I29</f>
        <v>16</v>
      </c>
      <c r="J28" s="154">
        <f>'US 68  RAMP A MASTER'!J29</f>
        <v>76900</v>
      </c>
      <c r="K28" s="344">
        <f>'US 68  RAMP A MASTER'!K29</f>
        <v>803.947575652174</v>
      </c>
      <c r="L28" s="345"/>
      <c r="M28" s="39"/>
      <c r="N28" s="197"/>
      <c r="O28" s="198"/>
      <c r="P28" s="197"/>
      <c r="Q28" s="198"/>
      <c r="R28" s="389"/>
      <c r="S28" s="392"/>
      <c r="T28" s="344"/>
      <c r="U28" s="345"/>
      <c r="V28" s="151">
        <f>'US 68  RAMP A MASTER'!V29</f>
        <v>0</v>
      </c>
      <c r="W28" s="3"/>
      <c r="X28" s="344">
        <f>'US 68  RAMP A MASTER'!A59</f>
        <v>799.0902936</v>
      </c>
      <c r="Y28" s="345"/>
      <c r="Z28" s="344" t="str">
        <f>'US 68  RAMP A MASTER'!C59</f>
        <v>284:1</v>
      </c>
      <c r="AA28" s="345"/>
      <c r="AB28" s="197">
        <f>'US 68  RAMP A MASTER'!E59</f>
        <v>-0.5932864000000246</v>
      </c>
      <c r="AC28" s="198"/>
      <c r="AD28" s="197">
        <f>'US 68  RAMP A MASTER'!G59</f>
        <v>-0.03708040000000154</v>
      </c>
      <c r="AE28" s="198"/>
      <c r="AF28" s="38">
        <f>'US 68  RAMP A MASTER'!I59</f>
        <v>16</v>
      </c>
      <c r="AG28" s="152">
        <f>'US 68  RAMP A MASTER'!J59</f>
        <v>77450</v>
      </c>
      <c r="AH28" s="344">
        <f>'US 68  RAMP A MASTER'!K59</f>
        <v>799.68358</v>
      </c>
      <c r="AI28" s="345"/>
      <c r="AJ28" s="39"/>
      <c r="AK28" s="197"/>
      <c r="AL28" s="198"/>
      <c r="AM28" s="197"/>
      <c r="AN28" s="198"/>
      <c r="AO28" s="389"/>
      <c r="AP28" s="390"/>
      <c r="AQ28" s="344"/>
      <c r="AR28" s="345"/>
      <c r="AS28" s="151">
        <f>'US 68  RAMP A MASTER'!V59</f>
        <v>0</v>
      </c>
    </row>
    <row r="29" spans="1:45" s="7" customFormat="1" ht="12.75" customHeight="1">
      <c r="A29" s="344">
        <f>'US 68  RAMP A MASTER'!A30</f>
        <v>804.5257669565217</v>
      </c>
      <c r="B29" s="345"/>
      <c r="C29" s="365">
        <f>'US 68  RAMP A MASTER'!C30</f>
        <v>0</v>
      </c>
      <c r="D29" s="345"/>
      <c r="E29" s="197">
        <f>'US 68  RAMP A MASTER'!E30</f>
        <v>0.592</v>
      </c>
      <c r="F29" s="198"/>
      <c r="G29" s="197">
        <f>'US 68  RAMP A MASTER'!G30</f>
        <v>0.037</v>
      </c>
      <c r="H29" s="198"/>
      <c r="I29" s="38">
        <f>'US 68  RAMP A MASTER'!I30</f>
        <v>16</v>
      </c>
      <c r="J29" s="154">
        <f>'US 68  RAMP A MASTER'!J30</f>
        <v>76925</v>
      </c>
      <c r="K29" s="344">
        <f>'US 68  RAMP A MASTER'!K30</f>
        <v>803.9337669565217</v>
      </c>
      <c r="L29" s="345"/>
      <c r="M29" s="39"/>
      <c r="N29" s="197"/>
      <c r="O29" s="198"/>
      <c r="P29" s="197"/>
      <c r="Q29" s="198"/>
      <c r="R29" s="389"/>
      <c r="S29" s="392"/>
      <c r="T29" s="344"/>
      <c r="U29" s="345"/>
      <c r="V29" s="151">
        <f>'US 68  RAMP A MASTER'!V30</f>
        <v>0</v>
      </c>
      <c r="W29" s="3"/>
      <c r="X29" s="344">
        <f>'US 68  RAMP A MASTER'!A60</f>
        <v>798.2517186</v>
      </c>
      <c r="Y29" s="345"/>
      <c r="Z29" s="344" t="str">
        <f>'US 68  RAMP A MASTER'!C60</f>
        <v>284:1</v>
      </c>
      <c r="AA29" s="345"/>
      <c r="AB29" s="197">
        <f>'US 68  RAMP A MASTER'!E60</f>
        <v>-0.6812864000000245</v>
      </c>
      <c r="AC29" s="198"/>
      <c r="AD29" s="197">
        <f>'US 68  RAMP A MASTER'!G60</f>
        <v>-0.04258040000000153</v>
      </c>
      <c r="AE29" s="198"/>
      <c r="AF29" s="38">
        <f>'US 68  RAMP A MASTER'!I60</f>
        <v>16</v>
      </c>
      <c r="AG29" s="152">
        <f>'US 68  RAMP A MASTER'!J60</f>
        <v>77475</v>
      </c>
      <c r="AH29" s="344">
        <f>'US 68  RAMP A MASTER'!K60</f>
        <v>798.933005</v>
      </c>
      <c r="AI29" s="345"/>
      <c r="AJ29" s="39"/>
      <c r="AK29" s="197"/>
      <c r="AL29" s="198"/>
      <c r="AM29" s="197"/>
      <c r="AN29" s="198"/>
      <c r="AO29" s="389"/>
      <c r="AP29" s="390"/>
      <c r="AQ29" s="344"/>
      <c r="AR29" s="345"/>
      <c r="AS29" s="151">
        <f>'US 68  RAMP A MASTER'!V60</f>
        <v>0</v>
      </c>
    </row>
    <row r="30" spans="1:45" s="7" customFormat="1" ht="12.75" customHeight="1">
      <c r="A30" s="344">
        <f>'US 68  RAMP A MASTER'!A31</f>
        <v>804.5640017391304</v>
      </c>
      <c r="B30" s="345"/>
      <c r="C30" s="365">
        <f>'US 68  RAMP A MASTER'!C31</f>
        <v>0</v>
      </c>
      <c r="D30" s="345"/>
      <c r="E30" s="197">
        <f>'US 68  RAMP A MASTER'!E31</f>
        <v>0.592</v>
      </c>
      <c r="F30" s="198"/>
      <c r="G30" s="197">
        <f>'US 68  RAMP A MASTER'!G31</f>
        <v>0.037</v>
      </c>
      <c r="H30" s="198"/>
      <c r="I30" s="38">
        <f>'US 68  RAMP A MASTER'!I31</f>
        <v>16</v>
      </c>
      <c r="J30" s="154">
        <f>'US 68  RAMP A MASTER'!J31</f>
        <v>76950</v>
      </c>
      <c r="K30" s="344">
        <f>'US 68  RAMP A MASTER'!K31</f>
        <v>803.9720017391304</v>
      </c>
      <c r="L30" s="345"/>
      <c r="M30" s="39"/>
      <c r="N30" s="197"/>
      <c r="O30" s="198"/>
      <c r="P30" s="197"/>
      <c r="Q30" s="198"/>
      <c r="R30" s="389"/>
      <c r="S30" s="392"/>
      <c r="T30" s="344"/>
      <c r="U30" s="345"/>
      <c r="V30" s="151">
        <f>'US 68  RAMP A MASTER'!V31</f>
        <v>0</v>
      </c>
      <c r="W30" s="3"/>
      <c r="X30" s="344">
        <f>'US 68  RAMP A MASTER'!A61</f>
        <v>797.4131435999999</v>
      </c>
      <c r="Y30" s="345"/>
      <c r="Z30" s="344" t="str">
        <f>'US 68  RAMP A MASTER'!C61</f>
        <v>284:1</v>
      </c>
      <c r="AA30" s="345"/>
      <c r="AB30" s="197">
        <f>'US 68  RAMP A MASTER'!E61</f>
        <v>-0.7692864000000246</v>
      </c>
      <c r="AC30" s="198"/>
      <c r="AD30" s="197">
        <f>'US 68  RAMP A MASTER'!G61</f>
        <v>-0.048080400000001536</v>
      </c>
      <c r="AE30" s="198"/>
      <c r="AF30" s="38">
        <f>'US 68  RAMP A MASTER'!I61</f>
        <v>16</v>
      </c>
      <c r="AG30" s="152">
        <f>'US 68  RAMP A MASTER'!J61</f>
        <v>77500</v>
      </c>
      <c r="AH30" s="344">
        <f>'US 68  RAMP A MASTER'!K61</f>
        <v>798.18243</v>
      </c>
      <c r="AI30" s="345"/>
      <c r="AJ30" s="39"/>
      <c r="AK30" s="197"/>
      <c r="AL30" s="198"/>
      <c r="AM30" s="197"/>
      <c r="AN30" s="198"/>
      <c r="AO30" s="389"/>
      <c r="AP30" s="390"/>
      <c r="AQ30" s="344"/>
      <c r="AR30" s="345"/>
      <c r="AS30" s="151">
        <f>'US 68  RAMP A MASTER'!V61</f>
        <v>0</v>
      </c>
    </row>
    <row r="31" spans="1:45" s="7" customFormat="1" ht="12.75" customHeight="1">
      <c r="A31" s="344">
        <f>'US 68  RAMP A MASTER'!A32</f>
        <v>804.65428</v>
      </c>
      <c r="B31" s="345"/>
      <c r="C31" s="365">
        <f>'US 68  RAMP A MASTER'!C32</f>
        <v>0</v>
      </c>
      <c r="D31" s="345"/>
      <c r="E31" s="197">
        <f>'US 68  RAMP A MASTER'!E32</f>
        <v>0.592</v>
      </c>
      <c r="F31" s="198"/>
      <c r="G31" s="197">
        <f>'US 68  RAMP A MASTER'!G32</f>
        <v>0.037</v>
      </c>
      <c r="H31" s="198"/>
      <c r="I31" s="38">
        <f>'US 68  RAMP A MASTER'!I32</f>
        <v>16</v>
      </c>
      <c r="J31" s="154">
        <f>'US 68  RAMP A MASTER'!J32</f>
        <v>76975</v>
      </c>
      <c r="K31" s="344">
        <f>'US 68  RAMP A MASTER'!K32</f>
        <v>804.06228</v>
      </c>
      <c r="L31" s="345"/>
      <c r="M31" s="39"/>
      <c r="N31" s="197"/>
      <c r="O31" s="198"/>
      <c r="P31" s="197"/>
      <c r="Q31" s="198"/>
      <c r="R31" s="391"/>
      <c r="S31" s="392"/>
      <c r="T31" s="344"/>
      <c r="U31" s="345"/>
      <c r="V31" s="151">
        <f>'US 68  RAMP A MASTER'!V32</f>
        <v>0</v>
      </c>
      <c r="W31" s="3"/>
      <c r="X31" s="344">
        <f>'US 68  RAMP A MASTER'!A62</f>
        <v>796.5745686</v>
      </c>
      <c r="Y31" s="345"/>
      <c r="Z31" s="344" t="str">
        <f>'US 68  RAMP A MASTER'!C62</f>
        <v>284:1</v>
      </c>
      <c r="AA31" s="345"/>
      <c r="AB31" s="197">
        <f>'US 68  RAMP A MASTER'!E62</f>
        <v>-0.8572864000000245</v>
      </c>
      <c r="AC31" s="198"/>
      <c r="AD31" s="197">
        <f>'US 68  RAMP A MASTER'!G62</f>
        <v>-0.053580400000001534</v>
      </c>
      <c r="AE31" s="198"/>
      <c r="AF31" s="38">
        <f>'US 68  RAMP A MASTER'!I62</f>
        <v>16</v>
      </c>
      <c r="AG31" s="152">
        <f>'US 68  RAMP A MASTER'!J62</f>
        <v>77525</v>
      </c>
      <c r="AH31" s="344">
        <f>'US 68  RAMP A MASTER'!K62</f>
        <v>797.431855</v>
      </c>
      <c r="AI31" s="345"/>
      <c r="AJ31" s="39"/>
      <c r="AK31" s="197"/>
      <c r="AL31" s="198"/>
      <c r="AM31" s="197"/>
      <c r="AN31" s="198"/>
      <c r="AO31" s="391"/>
      <c r="AP31" s="392"/>
      <c r="AQ31" s="344"/>
      <c r="AR31" s="345"/>
      <c r="AS31" s="151">
        <f>'US 68  RAMP A MASTER'!V62</f>
        <v>0</v>
      </c>
    </row>
    <row r="32" spans="1:45" s="7" customFormat="1" ht="12.75" customHeight="1">
      <c r="A32" s="344">
        <f>'US 68  RAMP A MASTER'!A33</f>
        <v>804.7705</v>
      </c>
      <c r="B32" s="345"/>
      <c r="C32" s="365">
        <f>'US 68  RAMP A MASTER'!C33</f>
        <v>0</v>
      </c>
      <c r="D32" s="345"/>
      <c r="E32" s="197">
        <f>'US 68  RAMP A MASTER'!E33</f>
        <v>0.592</v>
      </c>
      <c r="F32" s="198"/>
      <c r="G32" s="197">
        <f>'US 68  RAMP A MASTER'!G33</f>
        <v>0.037</v>
      </c>
      <c r="H32" s="198"/>
      <c r="I32" s="38">
        <f>'US 68  RAMP A MASTER'!I33</f>
        <v>16</v>
      </c>
      <c r="J32" s="154">
        <f>'US 68  RAMP A MASTER'!J33</f>
        <v>77000</v>
      </c>
      <c r="K32" s="344">
        <f>'US 68  RAMP A MASTER'!K33</f>
        <v>804.1785</v>
      </c>
      <c r="L32" s="345"/>
      <c r="M32" s="39"/>
      <c r="N32" s="197"/>
      <c r="O32" s="198"/>
      <c r="P32" s="197"/>
      <c r="Q32" s="198"/>
      <c r="R32" s="391"/>
      <c r="S32" s="392"/>
      <c r="T32" s="344"/>
      <c r="U32" s="345"/>
      <c r="V32" s="151">
        <f>'US 68  RAMP A MASTER'!V33</f>
        <v>0</v>
      </c>
      <c r="W32" s="3"/>
      <c r="X32" s="344">
        <f>'US 68  RAMP A MASTER'!A63</f>
        <v>795.7359936</v>
      </c>
      <c r="Y32" s="345"/>
      <c r="Z32" s="344" t="str">
        <f>'US 68  RAMP A MASTER'!C63</f>
        <v>284:1</v>
      </c>
      <c r="AA32" s="345"/>
      <c r="AB32" s="197">
        <f>'US 68  RAMP A MASTER'!E63</f>
        <v>-0.9452864000000245</v>
      </c>
      <c r="AC32" s="198"/>
      <c r="AD32" s="197">
        <f>'US 68  RAMP A MASTER'!G63</f>
        <v>-0.05908040000000153</v>
      </c>
      <c r="AE32" s="198"/>
      <c r="AF32" s="38">
        <f>'US 68  RAMP A MASTER'!I63</f>
        <v>16</v>
      </c>
      <c r="AG32" s="152">
        <f>'US 68  RAMP A MASTER'!J63</f>
        <v>77550</v>
      </c>
      <c r="AH32" s="344">
        <f>'US 68  RAMP A MASTER'!K63</f>
        <v>796.68128</v>
      </c>
      <c r="AI32" s="345"/>
      <c r="AJ32" s="39"/>
      <c r="AK32" s="197"/>
      <c r="AL32" s="198"/>
      <c r="AM32" s="197"/>
      <c r="AN32" s="198"/>
      <c r="AO32" s="391"/>
      <c r="AP32" s="392"/>
      <c r="AQ32" s="344"/>
      <c r="AR32" s="345"/>
      <c r="AS32" s="151">
        <f>'US 68  RAMP A MASTER'!V63</f>
        <v>0</v>
      </c>
    </row>
    <row r="33" spans="1:45" s="7" customFormat="1" ht="12.75" customHeight="1">
      <c r="A33" s="344">
        <f>'US 68  RAMP A MASTER'!A34</f>
        <v>804.8868</v>
      </c>
      <c r="B33" s="345"/>
      <c r="C33" s="365">
        <f>'US 68  RAMP A MASTER'!C34</f>
        <v>0</v>
      </c>
      <c r="D33" s="345"/>
      <c r="E33" s="197">
        <f>'US 68  RAMP A MASTER'!E34</f>
        <v>0.592</v>
      </c>
      <c r="F33" s="198"/>
      <c r="G33" s="197">
        <f>'US 68  RAMP A MASTER'!G34</f>
        <v>0.037</v>
      </c>
      <c r="H33" s="198"/>
      <c r="I33" s="38">
        <f>'US 68  RAMP A MASTER'!I34</f>
        <v>16</v>
      </c>
      <c r="J33" s="154">
        <f>'US 68  RAMP A MASTER'!J34</f>
        <v>77025</v>
      </c>
      <c r="K33" s="344">
        <f>'US 68  RAMP A MASTER'!K34</f>
        <v>804.2948</v>
      </c>
      <c r="L33" s="345"/>
      <c r="M33" s="39"/>
      <c r="N33" s="197"/>
      <c r="O33" s="198"/>
      <c r="P33" s="197"/>
      <c r="Q33" s="198"/>
      <c r="R33" s="391"/>
      <c r="S33" s="392"/>
      <c r="T33" s="344"/>
      <c r="U33" s="345"/>
      <c r="V33" s="151">
        <f>'US 68  RAMP A MASTER'!V34</f>
        <v>0</v>
      </c>
      <c r="W33" s="3"/>
      <c r="X33" s="344">
        <f>'US 68  RAMP A MASTER'!A64</f>
        <v>795.5957838600002</v>
      </c>
      <c r="Y33" s="345"/>
      <c r="Z33" s="344" t="str">
        <f>'US 68  RAMP A MASTER'!C64</f>
        <v>284:1</v>
      </c>
      <c r="AA33" s="345"/>
      <c r="AB33" s="197">
        <f>'US 68  RAMP A MASTER'!E64</f>
        <v>-0.96</v>
      </c>
      <c r="AC33" s="198"/>
      <c r="AD33" s="197">
        <f>'US 68  RAMP A MASTER'!G64</f>
        <v>-0.06</v>
      </c>
      <c r="AE33" s="198"/>
      <c r="AF33" s="38">
        <f>'US 68  RAMP A MASTER'!I64</f>
        <v>16</v>
      </c>
      <c r="AG33" s="191">
        <f>'US 68  RAMP A MASTER'!J64</f>
        <v>77554.18</v>
      </c>
      <c r="AH33" s="344">
        <f>'US 68  RAMP A MASTER'!K64</f>
        <v>796.5557838600002</v>
      </c>
      <c r="AI33" s="345"/>
      <c r="AJ33" s="39"/>
      <c r="AK33" s="197"/>
      <c r="AL33" s="198"/>
      <c r="AM33" s="197"/>
      <c r="AN33" s="198"/>
      <c r="AO33" s="391"/>
      <c r="AP33" s="392"/>
      <c r="AQ33" s="344"/>
      <c r="AR33" s="345"/>
      <c r="AS33" s="151" t="str">
        <f>'US 68  RAMP A MASTER'!V64</f>
        <v>SC / FS</v>
      </c>
    </row>
    <row r="34" spans="1:45" s="7" customFormat="1" ht="12.75" customHeight="1">
      <c r="A34" s="344">
        <f>'US 68  RAMP A MASTER'!A35</f>
        <v>805.0030999999999</v>
      </c>
      <c r="B34" s="345"/>
      <c r="C34" s="365">
        <f>'US 68  RAMP A MASTER'!C35</f>
        <v>0</v>
      </c>
      <c r="D34" s="345"/>
      <c r="E34" s="197">
        <f>'US 68  RAMP A MASTER'!E35</f>
        <v>0.592</v>
      </c>
      <c r="F34" s="198"/>
      <c r="G34" s="197">
        <f>'US 68  RAMP A MASTER'!G35</f>
        <v>0.037</v>
      </c>
      <c r="H34" s="198"/>
      <c r="I34" s="38">
        <f>'US 68  RAMP A MASTER'!I35</f>
        <v>16</v>
      </c>
      <c r="J34" s="154">
        <f>'US 68  RAMP A MASTER'!J35</f>
        <v>77050</v>
      </c>
      <c r="K34" s="344">
        <f>'US 68  RAMP A MASTER'!K35</f>
        <v>804.4110999999999</v>
      </c>
      <c r="L34" s="345"/>
      <c r="M34" s="39"/>
      <c r="N34" s="197"/>
      <c r="O34" s="198"/>
      <c r="P34" s="197"/>
      <c r="Q34" s="198"/>
      <c r="R34" s="391"/>
      <c r="S34" s="392"/>
      <c r="T34" s="344"/>
      <c r="U34" s="345"/>
      <c r="V34" s="151">
        <f>'US 68  RAMP A MASTER'!V35</f>
        <v>0</v>
      </c>
      <c r="W34" s="3"/>
      <c r="X34" s="344">
        <f>'US 68  RAMP A MASTER'!A65</f>
        <v>794.970705</v>
      </c>
      <c r="Y34" s="345"/>
      <c r="Z34" s="344">
        <f>'US 68  RAMP A MASTER'!C65</f>
        <v>0</v>
      </c>
      <c r="AA34" s="345"/>
      <c r="AB34" s="197">
        <f>'US 68  RAMP A MASTER'!E65</f>
        <v>-0.96</v>
      </c>
      <c r="AC34" s="198"/>
      <c r="AD34" s="197">
        <f>'US 68  RAMP A MASTER'!G65</f>
        <v>-0.06</v>
      </c>
      <c r="AE34" s="198"/>
      <c r="AF34" s="38">
        <f>'US 68  RAMP A MASTER'!I65</f>
        <v>16</v>
      </c>
      <c r="AG34" s="152">
        <f>'US 68  RAMP A MASTER'!J65</f>
        <v>77575</v>
      </c>
      <c r="AH34" s="344">
        <f>'US 68  RAMP A MASTER'!K65</f>
        <v>795.930705</v>
      </c>
      <c r="AI34" s="345"/>
      <c r="AJ34" s="39"/>
      <c r="AK34" s="197"/>
      <c r="AL34" s="198"/>
      <c r="AM34" s="197"/>
      <c r="AN34" s="198"/>
      <c r="AO34" s="391"/>
      <c r="AP34" s="392"/>
      <c r="AQ34" s="344"/>
      <c r="AR34" s="345"/>
      <c r="AS34" s="151">
        <f>'US 68  RAMP A MASTER'!V65</f>
        <v>0</v>
      </c>
    </row>
    <row r="35" spans="1:45" s="7" customFormat="1" ht="12.75" customHeight="1">
      <c r="A35" s="344">
        <f>'US 68  RAMP A MASTER'!A36</f>
        <v>805.1193999999999</v>
      </c>
      <c r="B35" s="345"/>
      <c r="C35" s="365">
        <f>'US 68  RAMP A MASTER'!C36</f>
        <v>0</v>
      </c>
      <c r="D35" s="345"/>
      <c r="E35" s="197">
        <f>'US 68  RAMP A MASTER'!E36</f>
        <v>0.592</v>
      </c>
      <c r="F35" s="198"/>
      <c r="G35" s="197">
        <f>'US 68  RAMP A MASTER'!G36</f>
        <v>0.037</v>
      </c>
      <c r="H35" s="198"/>
      <c r="I35" s="38">
        <f>'US 68  RAMP A MASTER'!I36</f>
        <v>16</v>
      </c>
      <c r="J35" s="154">
        <f>'US 68  RAMP A MASTER'!J36</f>
        <v>77075</v>
      </c>
      <c r="K35" s="344">
        <f>'US 68  RAMP A MASTER'!K36</f>
        <v>804.5274</v>
      </c>
      <c r="L35" s="345"/>
      <c r="M35" s="39"/>
      <c r="N35" s="197"/>
      <c r="O35" s="198"/>
      <c r="P35" s="197"/>
      <c r="Q35" s="198"/>
      <c r="R35" s="389"/>
      <c r="S35" s="390"/>
      <c r="T35" s="344"/>
      <c r="U35" s="345"/>
      <c r="V35" s="151">
        <f>'US 68  RAMP A MASTER'!V36</f>
        <v>0</v>
      </c>
      <c r="W35" s="3"/>
      <c r="X35" s="344">
        <f>'US 68  RAMP A MASTER'!A66</f>
        <v>794.2201299999999</v>
      </c>
      <c r="Y35" s="345"/>
      <c r="Z35" s="344">
        <f>'US 68  RAMP A MASTER'!C66</f>
        <v>0</v>
      </c>
      <c r="AA35" s="345"/>
      <c r="AB35" s="197">
        <f>'US 68  RAMP A MASTER'!E66</f>
        <v>-0.96</v>
      </c>
      <c r="AC35" s="198"/>
      <c r="AD35" s="197">
        <f>'US 68  RAMP A MASTER'!G66</f>
        <v>-0.06</v>
      </c>
      <c r="AE35" s="198"/>
      <c r="AF35" s="38">
        <f>'US 68  RAMP A MASTER'!I66</f>
        <v>16</v>
      </c>
      <c r="AG35" s="152">
        <f>'US 68  RAMP A MASTER'!J66</f>
        <v>77600</v>
      </c>
      <c r="AH35" s="344">
        <f>'US 68  RAMP A MASTER'!K66</f>
        <v>795.18013</v>
      </c>
      <c r="AI35" s="345"/>
      <c r="AJ35" s="39"/>
      <c r="AK35" s="197"/>
      <c r="AL35" s="198"/>
      <c r="AM35" s="197"/>
      <c r="AN35" s="198"/>
      <c r="AO35" s="391"/>
      <c r="AP35" s="392"/>
      <c r="AQ35" s="344"/>
      <c r="AR35" s="345"/>
      <c r="AS35" s="151">
        <f>'US 68  RAMP A MASTER'!V66</f>
        <v>0</v>
      </c>
    </row>
    <row r="36" spans="1:45" s="7" customFormat="1" ht="12.75" customHeight="1">
      <c r="A36" s="344">
        <f>'US 68  RAMP A MASTER'!A37</f>
        <v>805.1571742399999</v>
      </c>
      <c r="B36" s="345"/>
      <c r="C36" s="365" t="str">
        <f>'US 68  RAMP A MASTER'!C37</f>
        <v>223:1</v>
      </c>
      <c r="D36" s="345"/>
      <c r="E36" s="197">
        <f>'US 68  RAMP A MASTER'!E37</f>
        <v>0.592</v>
      </c>
      <c r="F36" s="198"/>
      <c r="G36" s="197">
        <f>'US 68  RAMP A MASTER'!G37</f>
        <v>0.037</v>
      </c>
      <c r="H36" s="198"/>
      <c r="I36" s="38">
        <f>'US 68  RAMP A MASTER'!I37</f>
        <v>16</v>
      </c>
      <c r="J36" s="191">
        <f>'US 68  RAMP A MASTER'!J37</f>
        <v>77083.12</v>
      </c>
      <c r="K36" s="344">
        <f>'US 68  RAMP A MASTER'!K37</f>
        <v>804.5651742399999</v>
      </c>
      <c r="L36" s="345"/>
      <c r="M36" s="39"/>
      <c r="N36" s="197"/>
      <c r="O36" s="198"/>
      <c r="P36" s="197"/>
      <c r="Q36" s="198"/>
      <c r="R36" s="389"/>
      <c r="S36" s="392"/>
      <c r="T36" s="344"/>
      <c r="U36" s="345"/>
      <c r="V36" s="151" t="str">
        <f>'US 68  RAMP A MASTER'!V37</f>
        <v>FS</v>
      </c>
      <c r="W36" s="3"/>
      <c r="X36" s="344">
        <f>'US 68  RAMP A MASTER'!A67</f>
        <v>793.469555</v>
      </c>
      <c r="Y36" s="345"/>
      <c r="Z36" s="344">
        <f>'US 68  RAMP A MASTER'!C67</f>
        <v>0</v>
      </c>
      <c r="AA36" s="345"/>
      <c r="AB36" s="197">
        <f>'US 68  RAMP A MASTER'!E67</f>
        <v>-0.96</v>
      </c>
      <c r="AC36" s="198"/>
      <c r="AD36" s="197">
        <f>'US 68  RAMP A MASTER'!G67</f>
        <v>-0.06</v>
      </c>
      <c r="AE36" s="198"/>
      <c r="AF36" s="38">
        <f>'US 68  RAMP A MASTER'!I67</f>
        <v>16</v>
      </c>
      <c r="AG36" s="152">
        <f>'US 68  RAMP A MASTER'!J67</f>
        <v>77625</v>
      </c>
      <c r="AH36" s="344">
        <f>'US 68  RAMP A MASTER'!K67</f>
        <v>794.429555</v>
      </c>
      <c r="AI36" s="345"/>
      <c r="AJ36" s="39"/>
      <c r="AK36" s="197"/>
      <c r="AL36" s="198"/>
      <c r="AM36" s="197"/>
      <c r="AN36" s="198"/>
      <c r="AO36" s="391"/>
      <c r="AP36" s="392"/>
      <c r="AQ36" s="344"/>
      <c r="AR36" s="345"/>
      <c r="AS36" s="151">
        <f>'US 68  RAMP A MASTER'!V67</f>
        <v>0</v>
      </c>
    </row>
    <row r="37" spans="1:45" s="7" customFormat="1" ht="12.75" customHeight="1">
      <c r="A37" s="344">
        <f>'US 68  RAMP A MASTER'!A38</f>
        <v>805.1599953247302</v>
      </c>
      <c r="B37" s="345"/>
      <c r="C37" s="365" t="str">
        <f>'US 68  RAMP A MASTER'!C38</f>
        <v>223:1</v>
      </c>
      <c r="D37" s="345"/>
      <c r="E37" s="197">
        <f>'US 68  RAMP A MASTER'!E38</f>
        <v>0.5162953247302526</v>
      </c>
      <c r="F37" s="198"/>
      <c r="G37" s="197">
        <f>'US 68  RAMP A MASTER'!G38</f>
        <v>0.03226845779564079</v>
      </c>
      <c r="H37" s="198"/>
      <c r="I37" s="38">
        <f>'US 68  RAMP A MASTER'!I38</f>
        <v>16</v>
      </c>
      <c r="J37" s="154">
        <f>'US 68  RAMP A MASTER'!J38</f>
        <v>77100</v>
      </c>
      <c r="K37" s="344">
        <f>'US 68  RAMP A MASTER'!K38</f>
        <v>804.6437</v>
      </c>
      <c r="L37" s="345"/>
      <c r="M37" s="39"/>
      <c r="N37" s="197"/>
      <c r="O37" s="198"/>
      <c r="P37" s="197"/>
      <c r="Q37" s="198"/>
      <c r="R37" s="391"/>
      <c r="S37" s="392"/>
      <c r="T37" s="344"/>
      <c r="U37" s="345"/>
      <c r="V37" s="151">
        <f>'US 68  RAMP A MASTER'!V38</f>
        <v>0</v>
      </c>
      <c r="W37" s="3"/>
      <c r="X37" s="344">
        <f>'US 68  RAMP A MASTER'!A68</f>
        <v>792.71898</v>
      </c>
      <c r="Y37" s="345"/>
      <c r="Z37" s="344">
        <f>'US 68  RAMP A MASTER'!C68</f>
        <v>0</v>
      </c>
      <c r="AA37" s="345"/>
      <c r="AB37" s="197">
        <f>'US 68  RAMP A MASTER'!E68</f>
        <v>-0.96</v>
      </c>
      <c r="AC37" s="198"/>
      <c r="AD37" s="197">
        <f>'US 68  RAMP A MASTER'!G68</f>
        <v>-0.06</v>
      </c>
      <c r="AE37" s="198"/>
      <c r="AF37" s="38">
        <f>'US 68  RAMP A MASTER'!I68</f>
        <v>16</v>
      </c>
      <c r="AG37" s="152">
        <f>'US 68  RAMP A MASTER'!J68</f>
        <v>77650</v>
      </c>
      <c r="AH37" s="344">
        <f>'US 68  RAMP A MASTER'!K68</f>
        <v>793.67898</v>
      </c>
      <c r="AI37" s="345"/>
      <c r="AJ37" s="39"/>
      <c r="AK37" s="197"/>
      <c r="AL37" s="198"/>
      <c r="AM37" s="197"/>
      <c r="AN37" s="198"/>
      <c r="AO37" s="391"/>
      <c r="AP37" s="392"/>
      <c r="AQ37" s="344"/>
      <c r="AR37" s="345"/>
      <c r="AS37" s="151">
        <f>'US 68  RAMP A MASTER'!V68</f>
        <v>0</v>
      </c>
    </row>
    <row r="38" spans="1:45" s="7" customFormat="1" ht="12.75" customHeight="1">
      <c r="A38" s="344">
        <f>'US 68  RAMP A MASTER'!A39</f>
        <v>805.2822199999999</v>
      </c>
      <c r="B38" s="345"/>
      <c r="C38" s="365" t="str">
        <f>'US 68  RAMP A MASTER'!C39</f>
        <v>223:1</v>
      </c>
      <c r="D38" s="345"/>
      <c r="E38" s="197">
        <f>'US 68  RAMP A MASTER'!E39</f>
        <v>0.592</v>
      </c>
      <c r="F38" s="198"/>
      <c r="G38" s="197">
        <f>'US 68  RAMP A MASTER'!G39</f>
        <v>0.037</v>
      </c>
      <c r="H38" s="198"/>
      <c r="I38" s="38">
        <f>'US 68  RAMP A MASTER'!I39</f>
        <v>16</v>
      </c>
      <c r="J38" s="154">
        <f>'US 68  RAMP A MASTER'!J39</f>
        <v>77110</v>
      </c>
      <c r="K38" s="344">
        <f>'US 68  RAMP A MASTER'!K39</f>
        <v>804.69022</v>
      </c>
      <c r="L38" s="345"/>
      <c r="M38" s="39"/>
      <c r="N38" s="197"/>
      <c r="O38" s="198"/>
      <c r="P38" s="197"/>
      <c r="Q38" s="198"/>
      <c r="R38" s="391"/>
      <c r="S38" s="392"/>
      <c r="T38" s="344"/>
      <c r="U38" s="345"/>
      <c r="V38" s="151">
        <f>'US 68  RAMP A MASTER'!V39</f>
        <v>0</v>
      </c>
      <c r="W38" s="3"/>
      <c r="X38" s="344"/>
      <c r="Y38" s="345"/>
      <c r="Z38" s="344"/>
      <c r="AA38" s="345"/>
      <c r="AB38" s="197"/>
      <c r="AC38" s="198"/>
      <c r="AD38" s="197"/>
      <c r="AE38" s="198"/>
      <c r="AF38" s="38"/>
      <c r="AG38" s="144"/>
      <c r="AH38" s="344"/>
      <c r="AI38" s="345"/>
      <c r="AJ38" s="39"/>
      <c r="AK38" s="197"/>
      <c r="AL38" s="198"/>
      <c r="AM38" s="197"/>
      <c r="AN38" s="198"/>
      <c r="AO38" s="201"/>
      <c r="AP38" s="293"/>
      <c r="AQ38" s="344"/>
      <c r="AR38" s="345"/>
      <c r="AS38" s="151">
        <f>'US 68  RAMP A MASTER'!V70</f>
        <v>0</v>
      </c>
    </row>
    <row r="39" spans="1:45" s="7" customFormat="1" ht="12.75" customHeight="1">
      <c r="A39" s="344">
        <f>'US 68  RAMP A MASTER'!A40</f>
        <v>805.1511503465465</v>
      </c>
      <c r="B39" s="345"/>
      <c r="C39" s="365" t="str">
        <f>'US 68  RAMP A MASTER'!C40</f>
        <v>223:1</v>
      </c>
      <c r="D39" s="345"/>
      <c r="E39" s="197">
        <f>'US 68  RAMP A MASTER'!E40</f>
        <v>0.40417347154641614</v>
      </c>
      <c r="F39" s="198"/>
      <c r="G39" s="197">
        <f>'US 68  RAMP A MASTER'!G40</f>
        <v>0.02526084197165101</v>
      </c>
      <c r="H39" s="198"/>
      <c r="I39" s="38">
        <f>'US 68  RAMP A MASTER'!I40</f>
        <v>16</v>
      </c>
      <c r="J39" s="154">
        <f>'US 68  RAMP A MASTER'!J40</f>
        <v>77125</v>
      </c>
      <c r="K39" s="344">
        <f>'US 68  RAMP A MASTER'!K40</f>
        <v>804.7469768750001</v>
      </c>
      <c r="L39" s="345"/>
      <c r="M39" s="39"/>
      <c r="N39" s="197"/>
      <c r="O39" s="198"/>
      <c r="P39" s="197"/>
      <c r="Q39" s="198"/>
      <c r="R39" s="391"/>
      <c r="S39" s="392"/>
      <c r="T39" s="344"/>
      <c r="U39" s="345"/>
      <c r="V39" s="151">
        <f>'US 68  RAMP A MASTER'!V40</f>
        <v>0</v>
      </c>
      <c r="W39" s="3"/>
      <c r="X39" s="344"/>
      <c r="Y39" s="345"/>
      <c r="Z39" s="344"/>
      <c r="AA39" s="345"/>
      <c r="AB39" s="197"/>
      <c r="AC39" s="198"/>
      <c r="AD39" s="197"/>
      <c r="AE39" s="198"/>
      <c r="AF39" s="38"/>
      <c r="AG39" s="144"/>
      <c r="AH39" s="344"/>
      <c r="AI39" s="345"/>
      <c r="AJ39" s="39"/>
      <c r="AK39" s="197"/>
      <c r="AL39" s="198"/>
      <c r="AM39" s="197"/>
      <c r="AN39" s="198"/>
      <c r="AO39" s="201"/>
      <c r="AP39" s="293"/>
      <c r="AQ39" s="344"/>
      <c r="AR39" s="345"/>
      <c r="AS39" s="151">
        <f>'US 68  RAMP A MASTER'!V71</f>
        <v>0</v>
      </c>
    </row>
    <row r="40" spans="1:45" s="7" customFormat="1" ht="12.75" customHeight="1">
      <c r="A40" s="344">
        <f>'US 68  RAMP A MASTER'!A41</f>
        <v>805.0797416603947</v>
      </c>
      <c r="B40" s="345"/>
      <c r="C40" s="365" t="str">
        <f>'US 68  RAMP A MASTER'!C41</f>
        <v>223:1</v>
      </c>
      <c r="D40" s="345"/>
      <c r="E40" s="197">
        <f>'US 68  RAMP A MASTER'!E41</f>
        <v>0.2959983075946716</v>
      </c>
      <c r="F40" s="198"/>
      <c r="G40" s="197">
        <f>'US 68  RAMP A MASTER'!G41</f>
        <v>0.018499894224666975</v>
      </c>
      <c r="H40" s="198"/>
      <c r="I40" s="38">
        <f>'US 68  RAMP A MASTER'!I41</f>
        <v>16</v>
      </c>
      <c r="J40" s="191">
        <f>'US 68  RAMP A MASTER'!J41</f>
        <v>77149.12</v>
      </c>
      <c r="K40" s="344">
        <f>'US 68  RAMP A MASTER'!K41</f>
        <v>804.7837433528</v>
      </c>
      <c r="L40" s="345"/>
      <c r="M40" s="39"/>
      <c r="N40" s="197"/>
      <c r="O40" s="198"/>
      <c r="P40" s="197"/>
      <c r="Q40" s="198"/>
      <c r="R40" s="391"/>
      <c r="S40" s="392"/>
      <c r="T40" s="344"/>
      <c r="U40" s="345"/>
      <c r="V40" s="151" t="str">
        <f>'US 68  RAMP A MASTER'!V41</f>
        <v>PT</v>
      </c>
      <c r="W40" s="3"/>
      <c r="X40" s="344">
        <f>'US 68  RAMP A MASTER'!A113</f>
        <v>783.001</v>
      </c>
      <c r="Y40" s="345"/>
      <c r="Z40" s="205">
        <f>'US 68  RAMP A MASTER'!C113</f>
        <v>0</v>
      </c>
      <c r="AA40" s="202"/>
      <c r="AB40" s="197">
        <f>'US 68  RAMP A MASTER'!E113</f>
        <v>-0.96</v>
      </c>
      <c r="AC40" s="198"/>
      <c r="AD40" s="197">
        <f>'US 68  RAMP A MASTER'!G113</f>
        <v>-0.06</v>
      </c>
      <c r="AE40" s="198"/>
      <c r="AF40" s="38">
        <f>'US 68  RAMP A MASTER'!I113</f>
        <v>16</v>
      </c>
      <c r="AG40" s="152">
        <f>'US 68  RAMP A MASTER'!J113</f>
        <v>78775</v>
      </c>
      <c r="AH40" s="344">
        <f>'US 68  RAMP A MASTER'!K113</f>
        <v>783.961</v>
      </c>
      <c r="AI40" s="345"/>
      <c r="AJ40" s="39"/>
      <c r="AK40" s="197"/>
      <c r="AL40" s="198"/>
      <c r="AM40" s="197"/>
      <c r="AN40" s="198"/>
      <c r="AO40" s="201"/>
      <c r="AP40" s="293"/>
      <c r="AQ40" s="344"/>
      <c r="AR40" s="345"/>
      <c r="AS40" s="147">
        <f>'US 68  RAMP A MASTER'!V113</f>
        <v>0</v>
      </c>
    </row>
    <row r="41" spans="1:45" s="7" customFormat="1" ht="12.75" customHeight="1">
      <c r="A41" s="344">
        <f>'US 68  RAMP A MASTER'!A42</f>
        <v>805.0758649516958</v>
      </c>
      <c r="B41" s="345"/>
      <c r="C41" s="365" t="str">
        <f>'US 68  RAMP A MASTER'!C42</f>
        <v>223:1</v>
      </c>
      <c r="D41" s="345"/>
      <c r="E41" s="197">
        <f>'US 68  RAMP A MASTER'!E42</f>
        <v>0.2920516183625797</v>
      </c>
      <c r="F41" s="198"/>
      <c r="G41" s="197">
        <f>'US 68  RAMP A MASTER'!G42</f>
        <v>0.01825322614766123</v>
      </c>
      <c r="H41" s="198"/>
      <c r="I41" s="38">
        <f>'US 68  RAMP A MASTER'!I42</f>
        <v>16</v>
      </c>
      <c r="J41" s="154">
        <f>'US 68  RAMP A MASTER'!J42</f>
        <v>77150</v>
      </c>
      <c r="K41" s="344">
        <f>'US 68  RAMP A MASTER'!K42</f>
        <v>804.7838133333332</v>
      </c>
      <c r="L41" s="345"/>
      <c r="M41" s="39"/>
      <c r="N41" s="197"/>
      <c r="O41" s="198"/>
      <c r="P41" s="197"/>
      <c r="Q41" s="198"/>
      <c r="R41" s="391"/>
      <c r="S41" s="392"/>
      <c r="T41" s="344"/>
      <c r="U41" s="345"/>
      <c r="V41" s="151">
        <f>'US 68  RAMP A MASTER'!V42</f>
        <v>0</v>
      </c>
      <c r="W41" s="3"/>
      <c r="X41" s="344">
        <f>'US 68  RAMP A MASTER'!A114</f>
        <v>783.08</v>
      </c>
      <c r="Y41" s="345"/>
      <c r="Z41" s="205">
        <f>'US 68  RAMP A MASTER'!C114</f>
        <v>0</v>
      </c>
      <c r="AA41" s="202"/>
      <c r="AB41" s="197">
        <f>'US 68  RAMP A MASTER'!E114</f>
        <v>-0.96</v>
      </c>
      <c r="AC41" s="198"/>
      <c r="AD41" s="197">
        <f>'US 68  RAMP A MASTER'!G114</f>
        <v>-0.06</v>
      </c>
      <c r="AE41" s="198"/>
      <c r="AF41" s="38">
        <f>'US 68  RAMP A MASTER'!I114</f>
        <v>16</v>
      </c>
      <c r="AG41" s="152">
        <f>'US 68  RAMP A MASTER'!J114</f>
        <v>78800</v>
      </c>
      <c r="AH41" s="344">
        <f>'US 68  RAMP A MASTER'!K114</f>
        <v>784.0400000000001</v>
      </c>
      <c r="AI41" s="345"/>
      <c r="AJ41" s="39"/>
      <c r="AK41" s="197"/>
      <c r="AL41" s="198"/>
      <c r="AM41" s="197"/>
      <c r="AN41" s="198"/>
      <c r="AO41" s="201"/>
      <c r="AP41" s="293"/>
      <c r="AQ41" s="344"/>
      <c r="AR41" s="345"/>
      <c r="AS41" s="147">
        <f>'US 68  RAMP A MASTER'!V114</f>
        <v>0</v>
      </c>
    </row>
    <row r="42" spans="1:45" s="7" customFormat="1" ht="12.75" customHeight="1">
      <c r="A42" s="344">
        <f>'US 68  RAMP A MASTER'!A43</f>
        <v>805.0363012979119</v>
      </c>
      <c r="B42" s="345"/>
      <c r="C42" s="365" t="str">
        <f>'US 68  RAMP A MASTER'!C43</f>
        <v>223:1</v>
      </c>
      <c r="D42" s="345"/>
      <c r="E42" s="197">
        <f>'US 68  RAMP A MASTER'!E43</f>
        <v>0.2559932303786866</v>
      </c>
      <c r="F42" s="198"/>
      <c r="G42" s="197">
        <f>'US 68  RAMP A MASTER'!G43</f>
        <v>0.015999576898667912</v>
      </c>
      <c r="H42" s="198"/>
      <c r="I42" s="38">
        <f>'US 68  RAMP A MASTER'!I43</f>
        <v>16</v>
      </c>
      <c r="J42" s="154">
        <f>'US 68  RAMP A MASTER'!J43</f>
        <v>77158.04</v>
      </c>
      <c r="K42" s="344">
        <f>'US 68  RAMP A MASTER'!K43</f>
        <v>804.7803080675333</v>
      </c>
      <c r="L42" s="345"/>
      <c r="M42" s="39"/>
      <c r="N42" s="197"/>
      <c r="O42" s="198"/>
      <c r="P42" s="197"/>
      <c r="Q42" s="198"/>
      <c r="R42" s="391"/>
      <c r="S42" s="392"/>
      <c r="T42" s="344"/>
      <c r="U42" s="345"/>
      <c r="V42" s="151">
        <f>'US 68  RAMP A MASTER'!V43</f>
        <v>0</v>
      </c>
      <c r="W42" s="3"/>
      <c r="X42" s="344">
        <f>'US 68  RAMP A MASTER'!A115</f>
        <v>783.159</v>
      </c>
      <c r="Y42" s="345"/>
      <c r="Z42" s="205">
        <f>'US 68  RAMP A MASTER'!C115</f>
        <v>0</v>
      </c>
      <c r="AA42" s="202"/>
      <c r="AB42" s="197">
        <f>'US 68  RAMP A MASTER'!E115</f>
        <v>-0.96</v>
      </c>
      <c r="AC42" s="198"/>
      <c r="AD42" s="197">
        <f>'US 68  RAMP A MASTER'!G115</f>
        <v>-0.06</v>
      </c>
      <c r="AE42" s="198"/>
      <c r="AF42" s="38">
        <f>'US 68  RAMP A MASTER'!I115</f>
        <v>16</v>
      </c>
      <c r="AG42" s="152">
        <f>'US 68  RAMP A MASTER'!J115</f>
        <v>78825</v>
      </c>
      <c r="AH42" s="344">
        <f>'US 68  RAMP A MASTER'!K115</f>
        <v>784.119</v>
      </c>
      <c r="AI42" s="345"/>
      <c r="AJ42" s="39"/>
      <c r="AK42" s="197"/>
      <c r="AL42" s="198"/>
      <c r="AM42" s="197"/>
      <c r="AN42" s="198"/>
      <c r="AO42" s="201"/>
      <c r="AP42" s="293"/>
      <c r="AQ42" s="344"/>
      <c r="AR42" s="345"/>
      <c r="AS42" s="147">
        <f>'US 68  RAMP A MASTER'!V115</f>
        <v>0</v>
      </c>
    </row>
    <row r="43" spans="1:45" s="7" customFormat="1" ht="12.75" customHeight="1">
      <c r="A43" s="344">
        <f>'US 68  RAMP A MASTER'!A44</f>
        <v>804.928339973512</v>
      </c>
      <c r="B43" s="345"/>
      <c r="C43" s="365" t="str">
        <f>'US 68  RAMP A MASTER'!C44</f>
        <v>223:1</v>
      </c>
      <c r="D43" s="345"/>
      <c r="E43" s="197">
        <f>'US 68  RAMP A MASTER'!E44</f>
        <v>0.17992976517874315</v>
      </c>
      <c r="F43" s="198"/>
      <c r="G43" s="197">
        <f>'US 68  RAMP A MASTER'!G44</f>
        <v>0.011245610323671447</v>
      </c>
      <c r="H43" s="198"/>
      <c r="I43" s="38">
        <f>'US 68  RAMP A MASTER'!I44</f>
        <v>16</v>
      </c>
      <c r="J43" s="154">
        <f>'US 68  RAMP A MASTER'!J44</f>
        <v>77175</v>
      </c>
      <c r="K43" s="344">
        <f>'US 68  RAMP A MASTER'!K44</f>
        <v>804.7484102083333</v>
      </c>
      <c r="L43" s="345"/>
      <c r="M43" s="39"/>
      <c r="N43" s="197"/>
      <c r="O43" s="198"/>
      <c r="P43" s="197"/>
      <c r="Q43" s="198"/>
      <c r="R43" s="391"/>
      <c r="S43" s="392"/>
      <c r="T43" s="344"/>
      <c r="U43" s="345"/>
      <c r="V43" s="151">
        <f>'US 68  RAMP A MASTER'!V44</f>
        <v>0</v>
      </c>
      <c r="W43" s="3"/>
      <c r="X43" s="344">
        <f>'US 68  RAMP A MASTER'!A116</f>
        <v>783.238</v>
      </c>
      <c r="Y43" s="345"/>
      <c r="Z43" s="205">
        <f>'US 68  RAMP A MASTER'!C116</f>
        <v>0</v>
      </c>
      <c r="AA43" s="202"/>
      <c r="AB43" s="197">
        <f>'US 68  RAMP A MASTER'!E116</f>
        <v>-0.96</v>
      </c>
      <c r="AC43" s="198"/>
      <c r="AD43" s="197">
        <f>'US 68  RAMP A MASTER'!G116</f>
        <v>-0.06</v>
      </c>
      <c r="AE43" s="198"/>
      <c r="AF43" s="38">
        <f>'US 68  RAMP A MASTER'!I116</f>
        <v>16</v>
      </c>
      <c r="AG43" s="152">
        <f>'US 68  RAMP A MASTER'!J116</f>
        <v>78850</v>
      </c>
      <c r="AH43" s="344">
        <f>'US 68  RAMP A MASTER'!K116</f>
        <v>784.1980000000001</v>
      </c>
      <c r="AI43" s="345"/>
      <c r="AJ43" s="39"/>
      <c r="AK43" s="197"/>
      <c r="AL43" s="198"/>
      <c r="AM43" s="197"/>
      <c r="AN43" s="198"/>
      <c r="AO43" s="201"/>
      <c r="AP43" s="293"/>
      <c r="AQ43" s="344"/>
      <c r="AR43" s="345"/>
      <c r="AS43" s="147">
        <f>'US 68  RAMP A MASTER'!V116</f>
        <v>0</v>
      </c>
    </row>
    <row r="44" spans="1:45" s="7" customFormat="1" ht="12.75" customHeight="1">
      <c r="A44" s="344">
        <f>'US 68  RAMP A MASTER'!A45</f>
        <v>804.708575411995</v>
      </c>
      <c r="B44" s="345"/>
      <c r="C44" s="365" t="str">
        <f>'US 68  RAMP A MASTER'!C45</f>
        <v>223:1</v>
      </c>
      <c r="D44" s="345"/>
      <c r="E44" s="197">
        <f>'US 68  RAMP A MASTER'!E45</f>
        <v>0.06780791199490666</v>
      </c>
      <c r="F44" s="198"/>
      <c r="G44" s="197">
        <f>'US 68  RAMP A MASTER'!G45</f>
        <v>0.004237994499681666</v>
      </c>
      <c r="H44" s="198"/>
      <c r="I44" s="38">
        <f>'US 68  RAMP A MASTER'!I45</f>
        <v>16</v>
      </c>
      <c r="J44" s="154">
        <f>'US 68  RAMP A MASTER'!J45</f>
        <v>77200</v>
      </c>
      <c r="K44" s="344">
        <f>'US 68  RAMP A MASTER'!K45</f>
        <v>804.6407675</v>
      </c>
      <c r="L44" s="345"/>
      <c r="M44" s="39"/>
      <c r="N44" s="197"/>
      <c r="O44" s="198"/>
      <c r="P44" s="197"/>
      <c r="Q44" s="198"/>
      <c r="R44" s="391"/>
      <c r="S44" s="392"/>
      <c r="T44" s="344"/>
      <c r="U44" s="345"/>
      <c r="V44" s="151">
        <f>'US 68  RAMP A MASTER'!V45</f>
        <v>0</v>
      </c>
      <c r="W44" s="3"/>
      <c r="X44" s="344">
        <f>'US 68  RAMP A MASTER'!A117</f>
        <v>783.317</v>
      </c>
      <c r="Y44" s="345"/>
      <c r="Z44" s="205">
        <f>'US 68  RAMP A MASTER'!C117</f>
        <v>0</v>
      </c>
      <c r="AA44" s="202"/>
      <c r="AB44" s="197">
        <f>'US 68  RAMP A MASTER'!E117</f>
        <v>-0.96</v>
      </c>
      <c r="AC44" s="198"/>
      <c r="AD44" s="197">
        <f>'US 68  RAMP A MASTER'!G117</f>
        <v>-0.06</v>
      </c>
      <c r="AE44" s="198"/>
      <c r="AF44" s="38">
        <f>'US 68  RAMP A MASTER'!I117</f>
        <v>16</v>
      </c>
      <c r="AG44" s="152">
        <f>'US 68  RAMP A MASTER'!J117</f>
        <v>78875</v>
      </c>
      <c r="AH44" s="344">
        <f>'US 68  RAMP A MASTER'!K117</f>
        <v>784.277</v>
      </c>
      <c r="AI44" s="345"/>
      <c r="AJ44" s="39"/>
      <c r="AK44" s="197"/>
      <c r="AL44" s="198"/>
      <c r="AM44" s="197"/>
      <c r="AN44" s="198"/>
      <c r="AO44" s="201"/>
      <c r="AP44" s="293"/>
      <c r="AQ44" s="344"/>
      <c r="AR44" s="345"/>
      <c r="AS44" s="147">
        <f>'US 68  RAMP A MASTER'!V117</f>
        <v>0</v>
      </c>
    </row>
    <row r="45" spans="1:45" s="7" customFormat="1" ht="12.75" customHeight="1">
      <c r="A45" s="344">
        <f>'US 68  RAMP A MASTER'!A46</f>
        <v>804.5406045479893</v>
      </c>
      <c r="B45" s="345"/>
      <c r="C45" s="365" t="str">
        <f>'US 68  RAMP A MASTER'!C46</f>
        <v>223:1</v>
      </c>
      <c r="D45" s="345"/>
      <c r="E45" s="197">
        <f>'US 68  RAMP A MASTER'!E46</f>
        <v>-3.3848106567591074E-06</v>
      </c>
      <c r="F45" s="198"/>
      <c r="G45" s="197">
        <f>'US 68  RAMP A MASTER'!G46</f>
        <v>-2.1155066604744421E-07</v>
      </c>
      <c r="H45" s="198"/>
      <c r="I45" s="38">
        <f>'US 68  RAMP A MASTER'!I46</f>
        <v>16</v>
      </c>
      <c r="J45" s="154">
        <f>'US 68  RAMP A MASTER'!J46</f>
        <v>77215.12</v>
      </c>
      <c r="K45" s="344">
        <f>'US 68  RAMP A MASTER'!K46</f>
        <v>804.5406079328</v>
      </c>
      <c r="L45" s="345"/>
      <c r="M45" s="39"/>
      <c r="N45" s="197"/>
      <c r="O45" s="198"/>
      <c r="P45" s="197"/>
      <c r="Q45" s="198"/>
      <c r="R45" s="391"/>
      <c r="S45" s="392"/>
      <c r="T45" s="344"/>
      <c r="U45" s="345"/>
      <c r="V45" s="151">
        <f>'US 68  RAMP A MASTER'!V46</f>
        <v>0</v>
      </c>
      <c r="W45" s="3"/>
      <c r="X45" s="344">
        <f>'US 68  RAMP A MASTER'!A118</f>
        <v>783.3206339999999</v>
      </c>
      <c r="Y45" s="345"/>
      <c r="Z45" s="205" t="str">
        <f>'US 68  RAMP A MASTER'!C118</f>
        <v>208:1</v>
      </c>
      <c r="AA45" s="202"/>
      <c r="AB45" s="197">
        <f>'US 68  RAMP A MASTER'!E118</f>
        <v>-0.96</v>
      </c>
      <c r="AC45" s="198"/>
      <c r="AD45" s="197">
        <f>'US 68  RAMP A MASTER'!G118</f>
        <v>-0.06</v>
      </c>
      <c r="AE45" s="198"/>
      <c r="AF45" s="38">
        <f>'US 68  RAMP A MASTER'!I118</f>
        <v>16</v>
      </c>
      <c r="AG45" s="144">
        <f>'US 68  RAMP A MASTER'!J118</f>
        <v>78876.15</v>
      </c>
      <c r="AH45" s="344">
        <f>'US 68  RAMP A MASTER'!K118</f>
        <v>784.280634</v>
      </c>
      <c r="AI45" s="345"/>
      <c r="AJ45" s="39"/>
      <c r="AK45" s="197"/>
      <c r="AL45" s="198"/>
      <c r="AM45" s="197"/>
      <c r="AN45" s="198"/>
      <c r="AO45" s="201"/>
      <c r="AP45" s="293"/>
      <c r="AQ45" s="344"/>
      <c r="AR45" s="345"/>
      <c r="AS45" s="147" t="str">
        <f>'US 68  RAMP A MASTER'!V118</f>
        <v>CS / FS</v>
      </c>
    </row>
    <row r="46" spans="1:45" s="7" customFormat="1" ht="12.75" customHeight="1">
      <c r="A46" s="344">
        <f>'US 68  RAMP A MASTER'!A47</f>
        <v>804.4165712671445</v>
      </c>
      <c r="B46" s="345"/>
      <c r="C46" s="365" t="str">
        <f>'US 68  RAMP A MASTER'!C47</f>
        <v>223:1</v>
      </c>
      <c r="D46" s="345"/>
      <c r="E46" s="197">
        <f>'US 68  RAMP A MASTER'!E47</f>
        <v>-0.04431394118892984</v>
      </c>
      <c r="F46" s="198"/>
      <c r="G46" s="197">
        <f>'US 68  RAMP A MASTER'!G47</f>
        <v>-0.002769621324308115</v>
      </c>
      <c r="H46" s="198"/>
      <c r="I46" s="38">
        <f>'US 68  RAMP A MASTER'!I47</f>
        <v>16</v>
      </c>
      <c r="J46" s="154">
        <f>'US 68  RAMP A MASTER'!J47</f>
        <v>77225</v>
      </c>
      <c r="K46" s="344">
        <f>'US 68  RAMP A MASTER'!K47</f>
        <v>804.4608852083334</v>
      </c>
      <c r="L46" s="345"/>
      <c r="M46" s="39"/>
      <c r="N46" s="197"/>
      <c r="O46" s="198"/>
      <c r="P46" s="197"/>
      <c r="Q46" s="198"/>
      <c r="R46" s="391"/>
      <c r="S46" s="392"/>
      <c r="T46" s="344"/>
      <c r="U46" s="345"/>
      <c r="V46" s="151">
        <f>'US 68  RAMP A MASTER'!V47</f>
        <v>0</v>
      </c>
      <c r="W46" s="3"/>
      <c r="X46" s="344">
        <f>'US 68  RAMP A MASTER'!A119</f>
        <v>783.5104815063356</v>
      </c>
      <c r="Y46" s="345"/>
      <c r="Z46" s="205" t="str">
        <f>'US 68  RAMP A MASTER'!C119</f>
        <v>208:1</v>
      </c>
      <c r="AA46" s="202"/>
      <c r="AB46" s="197">
        <f>'US 68  RAMP A MASTER'!E119</f>
        <v>-0.8455184936643632</v>
      </c>
      <c r="AC46" s="198"/>
      <c r="AD46" s="197">
        <f>'US 68  RAMP A MASTER'!G119</f>
        <v>-0.0528449058540227</v>
      </c>
      <c r="AE46" s="198"/>
      <c r="AF46" s="38">
        <f>'US 68  RAMP A MASTER'!I119</f>
        <v>16</v>
      </c>
      <c r="AG46" s="152">
        <f>'US 68  RAMP A MASTER'!J119</f>
        <v>78900</v>
      </c>
      <c r="AH46" s="344">
        <f>'US 68  RAMP A MASTER'!K119</f>
        <v>784.356</v>
      </c>
      <c r="AI46" s="345"/>
      <c r="AJ46" s="39"/>
      <c r="AK46" s="197"/>
      <c r="AL46" s="198"/>
      <c r="AM46" s="197"/>
      <c r="AN46" s="198"/>
      <c r="AO46" s="201"/>
      <c r="AP46" s="293"/>
      <c r="AQ46" s="344"/>
      <c r="AR46" s="345"/>
      <c r="AS46" s="147">
        <f>'US 68  RAMP A MASTER'!V119</f>
        <v>0</v>
      </c>
    </row>
    <row r="47" spans="1:45" s="7" customFormat="1" ht="12.75" customHeight="1">
      <c r="A47" s="344">
        <f>'US 68  RAMP A MASTER'!A48</f>
        <v>804.0523275389606</v>
      </c>
      <c r="B47" s="345"/>
      <c r="C47" s="365" t="str">
        <f>'US 68  RAMP A MASTER'!C48</f>
        <v>223:1</v>
      </c>
      <c r="D47" s="345"/>
      <c r="E47" s="197">
        <f>'US 68  RAMP A MASTER'!E48</f>
        <v>-0.15643579437276633</v>
      </c>
      <c r="F47" s="198"/>
      <c r="G47" s="197">
        <f>'US 68  RAMP A MASTER'!G48</f>
        <v>-0.009777237148297896</v>
      </c>
      <c r="H47" s="198"/>
      <c r="I47" s="38">
        <f>'US 68  RAMP A MASTER'!I48</f>
        <v>16</v>
      </c>
      <c r="J47" s="154">
        <f>'US 68  RAMP A MASTER'!J48</f>
        <v>77250</v>
      </c>
      <c r="K47" s="344">
        <f>'US 68  RAMP A MASTER'!K48</f>
        <v>804.2087633333334</v>
      </c>
      <c r="L47" s="345"/>
      <c r="M47" s="39"/>
      <c r="N47" s="197"/>
      <c r="O47" s="198"/>
      <c r="P47" s="197"/>
      <c r="Q47" s="198"/>
      <c r="R47" s="391"/>
      <c r="S47" s="392"/>
      <c r="T47" s="344"/>
      <c r="U47" s="345"/>
      <c r="V47" s="151">
        <f>'US 68  RAMP A MASTER'!V48</f>
        <v>0</v>
      </c>
      <c r="W47" s="3"/>
      <c r="X47" s="344">
        <f>'US 68  RAMP A MASTER'!A120</f>
        <v>783.7094830853039</v>
      </c>
      <c r="Y47" s="345"/>
      <c r="Z47" s="205" t="str">
        <f>'US 68  RAMP A MASTER'!C120</f>
        <v>208:1</v>
      </c>
      <c r="AA47" s="202"/>
      <c r="AB47" s="197">
        <f>'US 68  RAMP A MASTER'!E120</f>
        <v>-0.7255169146962197</v>
      </c>
      <c r="AC47" s="198"/>
      <c r="AD47" s="197">
        <f>'US 68  RAMP A MASTER'!G120</f>
        <v>-0.04534480716851373</v>
      </c>
      <c r="AE47" s="198"/>
      <c r="AF47" s="38">
        <f>'US 68  RAMP A MASTER'!I120</f>
        <v>16</v>
      </c>
      <c r="AG47" s="152">
        <f>'US 68  RAMP A MASTER'!J120</f>
        <v>78925</v>
      </c>
      <c r="AH47" s="344">
        <f>'US 68  RAMP A MASTER'!K120</f>
        <v>784.4350000000001</v>
      </c>
      <c r="AI47" s="345"/>
      <c r="AJ47" s="39"/>
      <c r="AK47" s="197"/>
      <c r="AL47" s="198"/>
      <c r="AM47" s="197"/>
      <c r="AN47" s="198"/>
      <c r="AO47" s="201"/>
      <c r="AP47" s="293"/>
      <c r="AQ47" s="344"/>
      <c r="AR47" s="345"/>
      <c r="AS47" s="147">
        <f>'US 68  RAMP A MASTER'!V120</f>
        <v>0</v>
      </c>
    </row>
    <row r="48" spans="1:45" s="7" customFormat="1" ht="12.75" customHeight="1">
      <c r="A48" s="344">
        <f>'US 68  RAMP A MASTER'!A49</f>
        <v>803.6683226883334</v>
      </c>
      <c r="B48" s="345"/>
      <c r="C48" s="365" t="str">
        <f>'US 68  RAMP A MASTER'!C49</f>
        <v>223:1</v>
      </c>
      <c r="D48" s="345"/>
      <c r="E48" s="197">
        <f>'US 68  RAMP A MASTER'!E49</f>
        <v>-0.2560000000000001</v>
      </c>
      <c r="F48" s="198"/>
      <c r="G48" s="197">
        <f>'US 68  RAMP A MASTER'!G49</f>
        <v>-0.016000000000000007</v>
      </c>
      <c r="H48" s="198"/>
      <c r="I48" s="38">
        <f>'US 68  RAMP A MASTER'!I49</f>
        <v>16</v>
      </c>
      <c r="J48" s="154">
        <f>'US 68  RAMP A MASTER'!J49</f>
        <v>77272.2</v>
      </c>
      <c r="K48" s="344">
        <f>'US 68  RAMP A MASTER'!K49</f>
        <v>803.9243226883334</v>
      </c>
      <c r="L48" s="345"/>
      <c r="M48" s="39"/>
      <c r="N48" s="197"/>
      <c r="O48" s="198"/>
      <c r="P48" s="197"/>
      <c r="Q48" s="198"/>
      <c r="R48" s="391"/>
      <c r="S48" s="392"/>
      <c r="T48" s="344"/>
      <c r="U48" s="345"/>
      <c r="V48" s="151">
        <f>'US 68  RAMP A MASTER'!V49</f>
        <v>0</v>
      </c>
      <c r="W48" s="3"/>
      <c r="X48" s="344">
        <f>'US 68  RAMP A MASTER'!A121</f>
        <v>783.9084846642719</v>
      </c>
      <c r="Y48" s="345"/>
      <c r="Z48" s="205" t="str">
        <f>'US 68  RAMP A MASTER'!C121</f>
        <v>208:1</v>
      </c>
      <c r="AA48" s="202"/>
      <c r="AB48" s="197">
        <f>'US 68  RAMP A MASTER'!E121</f>
        <v>-0.6055153357280761</v>
      </c>
      <c r="AC48" s="198"/>
      <c r="AD48" s="197">
        <f>'US 68  RAMP A MASTER'!G121</f>
        <v>-0.03784470848300476</v>
      </c>
      <c r="AE48" s="198"/>
      <c r="AF48" s="38">
        <f>'US 68  RAMP A MASTER'!I121</f>
        <v>16</v>
      </c>
      <c r="AG48" s="152">
        <f>'US 68  RAMP A MASTER'!J121</f>
        <v>78950</v>
      </c>
      <c r="AH48" s="344">
        <f>'US 68  RAMP A MASTER'!K121</f>
        <v>784.514</v>
      </c>
      <c r="AI48" s="345"/>
      <c r="AJ48" s="39"/>
      <c r="AK48" s="205"/>
      <c r="AL48" s="202"/>
      <c r="AM48" s="205"/>
      <c r="AN48" s="202"/>
      <c r="AO48" s="205"/>
      <c r="AP48" s="202"/>
      <c r="AQ48" s="205"/>
      <c r="AR48" s="202"/>
      <c r="AS48" s="147">
        <f>'US 68  RAMP A MASTER'!V121</f>
        <v>0</v>
      </c>
    </row>
    <row r="49" spans="1:45" s="7" customFormat="1" ht="12.75" customHeight="1">
      <c r="A49" s="344">
        <f>'US 68  RAMP A MASTER'!A50</f>
        <v>803.628401875</v>
      </c>
      <c r="B49" s="345"/>
      <c r="C49" s="365">
        <f>'US 68  RAMP A MASTER'!C50</f>
        <v>0</v>
      </c>
      <c r="D49" s="345"/>
      <c r="E49" s="197">
        <f>'US 68  RAMP A MASTER'!E50</f>
        <v>-0.256</v>
      </c>
      <c r="F49" s="198"/>
      <c r="G49" s="197">
        <f>'US 68  RAMP A MASTER'!G50</f>
        <v>-0.016</v>
      </c>
      <c r="H49" s="198"/>
      <c r="I49" s="38">
        <f>'US 68  RAMP A MASTER'!I50</f>
        <v>16</v>
      </c>
      <c r="J49" s="154">
        <f>'US 68  RAMP A MASTER'!J50</f>
        <v>77275</v>
      </c>
      <c r="K49" s="344">
        <f>'US 68  RAMP A MASTER'!K50</f>
        <v>803.884401875</v>
      </c>
      <c r="L49" s="345"/>
      <c r="M49" s="39"/>
      <c r="N49" s="197"/>
      <c r="O49" s="198"/>
      <c r="P49" s="197"/>
      <c r="Q49" s="198"/>
      <c r="R49" s="389"/>
      <c r="S49" s="392"/>
      <c r="T49" s="344"/>
      <c r="U49" s="345"/>
      <c r="V49" s="151">
        <f>'US 68  RAMP A MASTER'!V50</f>
        <v>0</v>
      </c>
      <c r="W49" s="3"/>
      <c r="X49" s="344">
        <f>'US 68  RAMP A MASTER'!A122</f>
        <v>784.1074862432401</v>
      </c>
      <c r="Y49" s="345"/>
      <c r="Z49" s="205" t="str">
        <f>'US 68  RAMP A MASTER'!C122</f>
        <v>208:1</v>
      </c>
      <c r="AA49" s="202"/>
      <c r="AB49" s="197">
        <f>'US 68  RAMP A MASTER'!E122</f>
        <v>-0.4855137567599327</v>
      </c>
      <c r="AC49" s="198"/>
      <c r="AD49" s="197">
        <f>'US 68  RAMP A MASTER'!G122</f>
        <v>-0.030344609797495793</v>
      </c>
      <c r="AE49" s="198"/>
      <c r="AF49" s="38">
        <f>'US 68  RAMP A MASTER'!I122</f>
        <v>16</v>
      </c>
      <c r="AG49" s="152">
        <f>'US 68  RAMP A MASTER'!J122</f>
        <v>78975</v>
      </c>
      <c r="AH49" s="344">
        <f>'US 68  RAMP A MASTER'!K122</f>
        <v>784.5930000000001</v>
      </c>
      <c r="AI49" s="345"/>
      <c r="AJ49" s="39"/>
      <c r="AK49" s="205"/>
      <c r="AL49" s="202"/>
      <c r="AM49" s="205"/>
      <c r="AN49" s="202"/>
      <c r="AO49" s="205"/>
      <c r="AP49" s="202"/>
      <c r="AQ49" s="205"/>
      <c r="AR49" s="202"/>
      <c r="AS49" s="147">
        <f>'US 68  RAMP A MASTER'!V122</f>
        <v>0</v>
      </c>
    </row>
    <row r="50" spans="1:45" s="7" customFormat="1" ht="12.75" customHeight="1">
      <c r="A50" s="344">
        <f>'US 68  RAMP A MASTER'!A51</f>
        <v>803.2318008333333</v>
      </c>
      <c r="B50" s="345"/>
      <c r="C50" s="365">
        <f>'US 68  RAMP A MASTER'!C51</f>
        <v>0</v>
      </c>
      <c r="D50" s="345"/>
      <c r="E50" s="197">
        <f>'US 68  RAMP A MASTER'!E51</f>
        <v>-0.256</v>
      </c>
      <c r="F50" s="198"/>
      <c r="G50" s="197">
        <f>'US 68  RAMP A MASTER'!G51</f>
        <v>-0.016</v>
      </c>
      <c r="H50" s="198"/>
      <c r="I50" s="38">
        <f>'US 68  RAMP A MASTER'!I51</f>
        <v>16</v>
      </c>
      <c r="J50" s="154">
        <f>'US 68  RAMP A MASTER'!J51</f>
        <v>77300</v>
      </c>
      <c r="K50" s="344">
        <f>'US 68  RAMP A MASTER'!K51</f>
        <v>803.4878008333333</v>
      </c>
      <c r="L50" s="345"/>
      <c r="M50" s="39"/>
      <c r="N50" s="197"/>
      <c r="O50" s="198"/>
      <c r="P50" s="197"/>
      <c r="Q50" s="198"/>
      <c r="R50" s="389"/>
      <c r="S50" s="392"/>
      <c r="T50" s="344"/>
      <c r="U50" s="345"/>
      <c r="V50" s="151">
        <f>'US 68  RAMP A MASTER'!V51</f>
        <v>0</v>
      </c>
      <c r="W50" s="3"/>
      <c r="X50" s="344">
        <f>'US 68  RAMP A MASTER'!A123</f>
        <v>784.3064878222083</v>
      </c>
      <c r="Y50" s="345"/>
      <c r="Z50" s="205" t="str">
        <f>'US 68  RAMP A MASTER'!C123</f>
        <v>208:1</v>
      </c>
      <c r="AA50" s="202"/>
      <c r="AB50" s="197">
        <f>'US 68  RAMP A MASTER'!E123</f>
        <v>-0.36551217779178924</v>
      </c>
      <c r="AC50" s="198"/>
      <c r="AD50" s="197">
        <f>'US 68  RAMP A MASTER'!G123</f>
        <v>-0.022844511111986827</v>
      </c>
      <c r="AE50" s="198"/>
      <c r="AF50" s="38">
        <f>'US 68  RAMP A MASTER'!I123</f>
        <v>16</v>
      </c>
      <c r="AG50" s="152">
        <f>'US 68  RAMP A MASTER'!J123</f>
        <v>79000</v>
      </c>
      <c r="AH50" s="344">
        <f>'US 68  RAMP A MASTER'!K123</f>
        <v>784.672</v>
      </c>
      <c r="AI50" s="345"/>
      <c r="AJ50" s="39"/>
      <c r="AK50" s="205"/>
      <c r="AL50" s="202"/>
      <c r="AM50" s="205"/>
      <c r="AN50" s="202"/>
      <c r="AO50" s="205"/>
      <c r="AP50" s="202"/>
      <c r="AQ50" s="205"/>
      <c r="AR50" s="202"/>
      <c r="AS50" s="147">
        <f>'US 68  RAMP A MASTER'!V123</f>
        <v>0</v>
      </c>
    </row>
    <row r="51" spans="1:45" s="7" customFormat="1" ht="12.75" customHeight="1">
      <c r="A51" s="344"/>
      <c r="B51" s="345"/>
      <c r="C51" s="365"/>
      <c r="D51" s="345"/>
      <c r="E51" s="197"/>
      <c r="F51" s="198"/>
      <c r="G51" s="197"/>
      <c r="H51" s="198"/>
      <c r="I51" s="38"/>
      <c r="J51" s="154"/>
      <c r="K51" s="344"/>
      <c r="L51" s="345"/>
      <c r="M51" s="39"/>
      <c r="N51" s="197"/>
      <c r="O51" s="198"/>
      <c r="P51" s="197"/>
      <c r="Q51" s="198"/>
      <c r="R51" s="389"/>
      <c r="S51" s="392"/>
      <c r="T51" s="344"/>
      <c r="U51" s="345"/>
      <c r="V51" s="151"/>
      <c r="W51" s="3"/>
      <c r="X51" s="344">
        <f>'US 68  RAMP A MASTER'!A124</f>
        <v>784.4880568628588</v>
      </c>
      <c r="Y51" s="345"/>
      <c r="Z51" s="205" t="str">
        <f>'US 68  RAMP A MASTER'!C124</f>
        <v>208:1</v>
      </c>
      <c r="AA51" s="202"/>
      <c r="AB51" s="197">
        <f>'US 68  RAMP A MASTER'!E124</f>
        <v>-0.2560227371412662</v>
      </c>
      <c r="AC51" s="198"/>
      <c r="AD51" s="197">
        <f>'US 68  RAMP A MASTER'!G124</f>
        <v>-0.01600142107132914</v>
      </c>
      <c r="AE51" s="198"/>
      <c r="AF51" s="38">
        <f>'US 68  RAMP A MASTER'!I124</f>
        <v>16</v>
      </c>
      <c r="AG51" s="144">
        <f>'US 68  RAMP A MASTER'!J124</f>
        <v>79022.81</v>
      </c>
      <c r="AH51" s="344">
        <f>'US 68  RAMP A MASTER'!K124</f>
        <v>784.7440796000001</v>
      </c>
      <c r="AI51" s="345"/>
      <c r="AJ51" s="39"/>
      <c r="AK51" s="205"/>
      <c r="AL51" s="202"/>
      <c r="AM51" s="205"/>
      <c r="AN51" s="202"/>
      <c r="AO51" s="205"/>
      <c r="AP51" s="202"/>
      <c r="AQ51" s="205"/>
      <c r="AR51" s="202"/>
      <c r="AS51" s="147">
        <f>'US 68  RAMP A MASTER'!V124</f>
        <v>0</v>
      </c>
    </row>
    <row r="52" spans="1:45" s="7" customFormat="1" ht="12.75" customHeight="1">
      <c r="A52" s="344"/>
      <c r="B52" s="345"/>
      <c r="C52" s="365">
        <f>'US 68  RAMP A MASTER'!C53</f>
        <v>0</v>
      </c>
      <c r="D52" s="345"/>
      <c r="E52" s="197"/>
      <c r="F52" s="198"/>
      <c r="G52" s="197"/>
      <c r="H52" s="198"/>
      <c r="I52" s="38"/>
      <c r="J52" s="154"/>
      <c r="K52" s="344"/>
      <c r="L52" s="345"/>
      <c r="M52" s="39"/>
      <c r="N52" s="197"/>
      <c r="O52" s="198"/>
      <c r="P52" s="197"/>
      <c r="Q52" s="198"/>
      <c r="R52" s="389"/>
      <c r="S52" s="392"/>
      <c r="T52" s="344"/>
      <c r="U52" s="345"/>
      <c r="V52" s="151"/>
      <c r="W52" s="3"/>
      <c r="X52" s="344">
        <f>'US 68  RAMP A MASTER'!A125</f>
        <v>784.5054894011764</v>
      </c>
      <c r="Y52" s="345"/>
      <c r="Z52" s="205" t="str">
        <f>'US 68  RAMP A MASTER'!C125</f>
        <v>208:1</v>
      </c>
      <c r="AA52" s="202"/>
      <c r="AB52" s="197">
        <f>'US 68  RAMP A MASTER'!E125</f>
        <v>-0.24551059882364568</v>
      </c>
      <c r="AC52" s="198"/>
      <c r="AD52" s="197">
        <f>'US 68  RAMP A MASTER'!G125</f>
        <v>-0.015344412426477855</v>
      </c>
      <c r="AE52" s="198"/>
      <c r="AF52" s="38">
        <f>'US 68  RAMP A MASTER'!I125</f>
        <v>16</v>
      </c>
      <c r="AG52" s="152">
        <f>'US 68  RAMP A MASTER'!J125</f>
        <v>79025</v>
      </c>
      <c r="AH52" s="344">
        <f>'US 68  RAMP A MASTER'!K125</f>
        <v>784.7510000000001</v>
      </c>
      <c r="AI52" s="345"/>
      <c r="AJ52" s="39"/>
      <c r="AK52" s="205"/>
      <c r="AL52" s="202"/>
      <c r="AM52" s="205"/>
      <c r="AN52" s="202"/>
      <c r="AO52" s="205"/>
      <c r="AP52" s="202"/>
      <c r="AQ52" s="205"/>
      <c r="AR52" s="202"/>
      <c r="AS52" s="147">
        <f>'US 68  RAMP A MASTER'!V125</f>
        <v>0</v>
      </c>
    </row>
    <row r="53" spans="1:45" s="7" customFormat="1" ht="12.75" customHeight="1">
      <c r="A53" s="344"/>
      <c r="B53" s="345"/>
      <c r="C53" s="205"/>
      <c r="D53" s="202"/>
      <c r="E53" s="197"/>
      <c r="F53" s="198"/>
      <c r="G53" s="197"/>
      <c r="H53" s="198"/>
      <c r="I53" s="39"/>
      <c r="J53" s="35"/>
      <c r="K53" s="344"/>
      <c r="L53" s="345"/>
      <c r="M53" s="39"/>
      <c r="N53" s="197"/>
      <c r="O53" s="198"/>
      <c r="P53" s="197"/>
      <c r="Q53" s="198"/>
      <c r="R53" s="389"/>
      <c r="S53" s="390"/>
      <c r="T53" s="344"/>
      <c r="U53" s="345"/>
      <c r="V53" s="40"/>
      <c r="W53" s="3"/>
      <c r="X53" s="344">
        <f>'US 68  RAMP A MASTER'!A126</f>
        <v>784.7044909801446</v>
      </c>
      <c r="Y53" s="345"/>
      <c r="Z53" s="205" t="str">
        <f>'US 68  RAMP A MASTER'!C126</f>
        <v>208:1</v>
      </c>
      <c r="AA53" s="202"/>
      <c r="AB53" s="197">
        <f>'US 68  RAMP A MASTER'!E126</f>
        <v>-0.12550901985550222</v>
      </c>
      <c r="AC53" s="198"/>
      <c r="AD53" s="197">
        <f>'US 68  RAMP A MASTER'!G126</f>
        <v>-0.007844313740968889</v>
      </c>
      <c r="AE53" s="198"/>
      <c r="AF53" s="38">
        <f>'US 68  RAMP A MASTER'!I126</f>
        <v>16</v>
      </c>
      <c r="AG53" s="152">
        <f>'US 68  RAMP A MASTER'!J126</f>
        <v>79050</v>
      </c>
      <c r="AH53" s="344">
        <f>'US 68  RAMP A MASTER'!K126</f>
        <v>784.83</v>
      </c>
      <c r="AI53" s="345"/>
      <c r="AJ53" s="39"/>
      <c r="AK53" s="205"/>
      <c r="AL53" s="202"/>
      <c r="AM53" s="205"/>
      <c r="AN53" s="202"/>
      <c r="AO53" s="205"/>
      <c r="AP53" s="202"/>
      <c r="AQ53" s="205"/>
      <c r="AR53" s="202"/>
      <c r="AS53" s="147">
        <f>'US 68  RAMP A MASTER'!V126</f>
        <v>0</v>
      </c>
    </row>
    <row r="54" spans="1:45" s="7" customFormat="1" ht="12.75" customHeight="1">
      <c r="A54" s="344"/>
      <c r="B54" s="345"/>
      <c r="C54" s="205"/>
      <c r="D54" s="202"/>
      <c r="E54" s="197"/>
      <c r="F54" s="198"/>
      <c r="G54" s="64"/>
      <c r="H54" s="63"/>
      <c r="I54" s="39"/>
      <c r="J54" s="35"/>
      <c r="K54" s="344"/>
      <c r="L54" s="345"/>
      <c r="M54" s="39"/>
      <c r="N54" s="197"/>
      <c r="O54" s="198"/>
      <c r="P54" s="197"/>
      <c r="Q54" s="198"/>
      <c r="R54" s="389"/>
      <c r="S54" s="390"/>
      <c r="T54" s="344"/>
      <c r="U54" s="345"/>
      <c r="V54" s="40"/>
      <c r="W54" s="3"/>
      <c r="X54" s="344">
        <f>'US 68  RAMP A MASTER'!A127</f>
        <v>784.9034925591126</v>
      </c>
      <c r="Y54" s="345"/>
      <c r="Z54" s="205" t="str">
        <f>'US 68  RAMP A MASTER'!C127</f>
        <v>208:1</v>
      </c>
      <c r="AA54" s="202"/>
      <c r="AB54" s="197">
        <f>'US 68  RAMP A MASTER'!E127</f>
        <v>-0.005507440887358772</v>
      </c>
      <c r="AC54" s="198"/>
      <c r="AD54" s="197">
        <f>'US 68  RAMP A MASTER'!G127</f>
        <v>-0.00034421505545992326</v>
      </c>
      <c r="AE54" s="198"/>
      <c r="AF54" s="38">
        <f>'US 68  RAMP A MASTER'!I127</f>
        <v>16</v>
      </c>
      <c r="AG54" s="152">
        <f>'US 68  RAMP A MASTER'!J127</f>
        <v>79075</v>
      </c>
      <c r="AH54" s="344">
        <f>'US 68  RAMP A MASTER'!K127</f>
        <v>784.909</v>
      </c>
      <c r="AI54" s="345"/>
      <c r="AJ54" s="39"/>
      <c r="AK54" s="205"/>
      <c r="AL54" s="202"/>
      <c r="AM54" s="205"/>
      <c r="AN54" s="202"/>
      <c r="AO54" s="205"/>
      <c r="AP54" s="202"/>
      <c r="AQ54" s="205"/>
      <c r="AR54" s="202"/>
      <c r="AS54" s="147">
        <f>'US 68  RAMP A MASTER'!V127</f>
        <v>0</v>
      </c>
    </row>
    <row r="55" spans="1:45" s="7" customFormat="1" ht="12.75" customHeight="1">
      <c r="A55" s="344"/>
      <c r="B55" s="345"/>
      <c r="C55" s="205"/>
      <c r="D55" s="202"/>
      <c r="E55" s="197"/>
      <c r="F55" s="198"/>
      <c r="G55" s="197"/>
      <c r="H55" s="198"/>
      <c r="I55" s="39"/>
      <c r="J55" s="35"/>
      <c r="K55" s="344"/>
      <c r="L55" s="345"/>
      <c r="M55" s="39"/>
      <c r="N55" s="197"/>
      <c r="O55" s="198"/>
      <c r="P55" s="197"/>
      <c r="Q55" s="198"/>
      <c r="R55" s="389"/>
      <c r="S55" s="390"/>
      <c r="T55" s="344"/>
      <c r="U55" s="345"/>
      <c r="V55" s="40"/>
      <c r="W55" s="3"/>
      <c r="X55" s="344">
        <f>'US 68  RAMP A MASTER'!A128</f>
        <v>784.9126467917451</v>
      </c>
      <c r="Y55" s="345"/>
      <c r="Z55" s="205" t="str">
        <f>'US 68  RAMP A MASTER'!C128</f>
        <v>208:1</v>
      </c>
      <c r="AA55" s="202"/>
      <c r="AB55" s="197">
        <f>'US 68  RAMP A MASTER'!E128</f>
        <v>1.279174514787302E-05</v>
      </c>
      <c r="AC55" s="198"/>
      <c r="AD55" s="197">
        <f>'US 68  RAMP A MASTER'!G128</f>
        <v>7.994840717420637E-07</v>
      </c>
      <c r="AE55" s="198"/>
      <c r="AF55" s="38">
        <f>'US 68  RAMP A MASTER'!I128</f>
        <v>16</v>
      </c>
      <c r="AG55" s="144">
        <f>'US 68  RAMP A MASTER'!J128</f>
        <v>79076.15</v>
      </c>
      <c r="AH55" s="344">
        <f>'US 68  RAMP A MASTER'!K128</f>
        <v>784.912634</v>
      </c>
      <c r="AI55" s="345"/>
      <c r="AJ55" s="39"/>
      <c r="AK55" s="205"/>
      <c r="AL55" s="202"/>
      <c r="AM55" s="205"/>
      <c r="AN55" s="202"/>
      <c r="AO55" s="205"/>
      <c r="AP55" s="202"/>
      <c r="AQ55" s="205"/>
      <c r="AR55" s="202"/>
      <c r="AS55" s="147" t="str">
        <f>'US 68  RAMP A MASTER'!V128</f>
        <v>ST</v>
      </c>
    </row>
    <row r="56" spans="1:45" s="7" customFormat="1" ht="12.75" customHeight="1">
      <c r="A56" s="344"/>
      <c r="B56" s="345"/>
      <c r="C56" s="205"/>
      <c r="D56" s="202"/>
      <c r="E56" s="197"/>
      <c r="F56" s="198"/>
      <c r="G56" s="197"/>
      <c r="H56" s="198"/>
      <c r="I56" s="39"/>
      <c r="J56" s="35"/>
      <c r="K56" s="344"/>
      <c r="L56" s="345"/>
      <c r="M56" s="39"/>
      <c r="N56" s="197"/>
      <c r="O56" s="198"/>
      <c r="P56" s="197"/>
      <c r="Q56" s="198"/>
      <c r="R56" s="389"/>
      <c r="S56" s="392"/>
      <c r="T56" s="344"/>
      <c r="U56" s="345"/>
      <c r="V56" s="40"/>
      <c r="W56" s="3"/>
      <c r="X56" s="344">
        <f>'US 68  RAMP A MASTER'!A129</f>
        <v>785.1024941380808</v>
      </c>
      <c r="Y56" s="345"/>
      <c r="Z56" s="205" t="str">
        <f>'US 68  RAMP A MASTER'!C129</f>
        <v>208:1</v>
      </c>
      <c r="AA56" s="202"/>
      <c r="AB56" s="197">
        <f>'US 68  RAMP A MASTER'!E129</f>
        <v>0.11449413808078468</v>
      </c>
      <c r="AC56" s="198"/>
      <c r="AD56" s="197">
        <f>'US 68  RAMP A MASTER'!G129</f>
        <v>0.0071558836300490425</v>
      </c>
      <c r="AE56" s="198"/>
      <c r="AF56" s="38">
        <f>'US 68  RAMP A MASTER'!I129</f>
        <v>16</v>
      </c>
      <c r="AG56" s="152">
        <f>'US 68  RAMP A MASTER'!J129</f>
        <v>79100</v>
      </c>
      <c r="AH56" s="344">
        <f>'US 68  RAMP A MASTER'!K129</f>
        <v>784.988</v>
      </c>
      <c r="AI56" s="345"/>
      <c r="AJ56" s="39"/>
      <c r="AK56" s="205"/>
      <c r="AL56" s="202"/>
      <c r="AM56" s="205"/>
      <c r="AN56" s="202"/>
      <c r="AO56" s="205"/>
      <c r="AP56" s="202"/>
      <c r="AQ56" s="205"/>
      <c r="AR56" s="202"/>
      <c r="AS56" s="147">
        <f>'US 68  RAMP A MASTER'!V129</f>
        <v>0</v>
      </c>
    </row>
    <row r="57" spans="1:45" s="7" customFormat="1" ht="12.75" customHeight="1">
      <c r="A57" s="62"/>
      <c r="B57" s="38"/>
      <c r="C57" s="205"/>
      <c r="D57" s="202"/>
      <c r="E57" s="197"/>
      <c r="F57" s="198"/>
      <c r="G57" s="197"/>
      <c r="H57" s="198"/>
      <c r="I57" s="39"/>
      <c r="J57" s="35"/>
      <c r="K57" s="344"/>
      <c r="L57" s="345"/>
      <c r="M57" s="39"/>
      <c r="N57" s="197"/>
      <c r="O57" s="198"/>
      <c r="P57" s="197"/>
      <c r="Q57" s="198"/>
      <c r="R57" s="391"/>
      <c r="S57" s="392"/>
      <c r="T57" s="344"/>
      <c r="U57" s="345"/>
      <c r="V57" s="40"/>
      <c r="W57" s="3"/>
      <c r="X57" s="344">
        <f>'US 68  RAMP A MASTER'!A130</f>
        <v>785.301495717049</v>
      </c>
      <c r="Y57" s="345"/>
      <c r="Z57" s="205" t="str">
        <f>'US 68  RAMP A MASTER'!C130</f>
        <v>208:1</v>
      </c>
      <c r="AA57" s="202"/>
      <c r="AB57" s="197">
        <f>'US 68  RAMP A MASTER'!E130</f>
        <v>0.23449571704892813</v>
      </c>
      <c r="AC57" s="198"/>
      <c r="AD57" s="197">
        <f>'US 68  RAMP A MASTER'!G130</f>
        <v>0.014655982315558008</v>
      </c>
      <c r="AE57" s="198"/>
      <c r="AF57" s="38">
        <f>'US 68  RAMP A MASTER'!I130</f>
        <v>16</v>
      </c>
      <c r="AG57" s="152">
        <f>'US 68  RAMP A MASTER'!J130</f>
        <v>79125</v>
      </c>
      <c r="AH57" s="344">
        <f>'US 68  RAMP A MASTER'!K130</f>
        <v>785.067</v>
      </c>
      <c r="AI57" s="345"/>
      <c r="AJ57" s="39"/>
      <c r="AK57" s="205"/>
      <c r="AL57" s="202"/>
      <c r="AM57" s="205"/>
      <c r="AN57" s="202"/>
      <c r="AO57" s="205"/>
      <c r="AP57" s="202"/>
      <c r="AQ57" s="205"/>
      <c r="AR57" s="202"/>
      <c r="AS57" s="147">
        <f>'US 68  RAMP A MASTER'!V130</f>
        <v>0</v>
      </c>
    </row>
    <row r="58" spans="1:45" s="7" customFormat="1" ht="12.75" customHeight="1">
      <c r="A58" s="344"/>
      <c r="B58" s="345"/>
      <c r="C58" s="205"/>
      <c r="D58" s="202"/>
      <c r="E58" s="197"/>
      <c r="F58" s="198"/>
      <c r="G58" s="197"/>
      <c r="H58" s="198"/>
      <c r="I58" s="39"/>
      <c r="J58" s="35"/>
      <c r="K58" s="344"/>
      <c r="L58" s="345"/>
      <c r="M58" s="39"/>
      <c r="N58" s="197"/>
      <c r="O58" s="198"/>
      <c r="P58" s="197"/>
      <c r="Q58" s="198"/>
      <c r="R58" s="391"/>
      <c r="S58" s="392"/>
      <c r="T58" s="344"/>
      <c r="U58" s="345"/>
      <c r="V58" s="40"/>
      <c r="W58" s="3"/>
      <c r="X58" s="344">
        <f>'US 68  RAMP A MASTER'!A131</f>
        <v>785.3371568</v>
      </c>
      <c r="Y58" s="345"/>
      <c r="Z58" s="205" t="str">
        <f>'US 68  RAMP A MASTER'!C131</f>
        <v>208:1</v>
      </c>
      <c r="AA58" s="202"/>
      <c r="AB58" s="197">
        <f>'US 68  RAMP A MASTER'!E131</f>
        <v>0.256</v>
      </c>
      <c r="AC58" s="198"/>
      <c r="AD58" s="197">
        <f>'US 68  RAMP A MASTER'!G131</f>
        <v>0.016</v>
      </c>
      <c r="AE58" s="198"/>
      <c r="AF58" s="38">
        <f>'US 68  RAMP A MASTER'!I131</f>
        <v>16</v>
      </c>
      <c r="AG58" s="144">
        <f>'US 68  RAMP A MASTER'!J131</f>
        <v>79129.48</v>
      </c>
      <c r="AH58" s="344">
        <f>'US 68  RAMP A MASTER'!K131</f>
        <v>785.0811568</v>
      </c>
      <c r="AI58" s="345"/>
      <c r="AJ58" s="39"/>
      <c r="AK58" s="205"/>
      <c r="AL58" s="202"/>
      <c r="AM58" s="205"/>
      <c r="AN58" s="202"/>
      <c r="AO58" s="205"/>
      <c r="AP58" s="202"/>
      <c r="AQ58" s="205"/>
      <c r="AR58" s="202"/>
      <c r="AS58" s="147">
        <f>'US 68  RAMP A MASTER'!V131</f>
        <v>0</v>
      </c>
    </row>
    <row r="59" spans="1:45" s="7" customFormat="1" ht="12.75" customHeight="1">
      <c r="A59" s="344"/>
      <c r="B59" s="345"/>
      <c r="C59" s="205"/>
      <c r="D59" s="202"/>
      <c r="E59" s="197"/>
      <c r="F59" s="198"/>
      <c r="G59" s="197"/>
      <c r="H59" s="198"/>
      <c r="I59" s="39"/>
      <c r="J59" s="35"/>
      <c r="K59" s="344"/>
      <c r="L59" s="345"/>
      <c r="M59" s="39"/>
      <c r="N59" s="197"/>
      <c r="O59" s="198"/>
      <c r="P59" s="197"/>
      <c r="Q59" s="198"/>
      <c r="R59" s="391"/>
      <c r="S59" s="392"/>
      <c r="T59" s="344"/>
      <c r="U59" s="345"/>
      <c r="V59" s="40"/>
      <c r="W59" s="3"/>
      <c r="X59" s="344">
        <f>'US 68  RAMP A MASTER'!A132</f>
        <v>785.402</v>
      </c>
      <c r="Y59" s="345"/>
      <c r="Z59" s="205">
        <f>'US 68  RAMP A MASTER'!C132</f>
        <v>0</v>
      </c>
      <c r="AA59" s="202"/>
      <c r="AB59" s="197">
        <f>'US 68  RAMP A MASTER'!E132</f>
        <v>0.256</v>
      </c>
      <c r="AC59" s="198"/>
      <c r="AD59" s="197">
        <f>'US 68  RAMP A MASTER'!G132</f>
        <v>0.016</v>
      </c>
      <c r="AE59" s="198"/>
      <c r="AF59" s="38">
        <f>'US 68  RAMP A MASTER'!I132</f>
        <v>16</v>
      </c>
      <c r="AG59" s="152">
        <f>'US 68  RAMP A MASTER'!J132</f>
        <v>79150</v>
      </c>
      <c r="AH59" s="344">
        <f>'US 68  RAMP A MASTER'!K132</f>
        <v>785.1460000000001</v>
      </c>
      <c r="AI59" s="345"/>
      <c r="AJ59" s="39"/>
      <c r="AK59" s="205"/>
      <c r="AL59" s="202"/>
      <c r="AM59" s="205"/>
      <c r="AN59" s="202"/>
      <c r="AO59" s="205"/>
      <c r="AP59" s="202"/>
      <c r="AQ59" s="205"/>
      <c r="AR59" s="202"/>
      <c r="AS59" s="147">
        <f>'US 68  RAMP A MASTER'!V132</f>
        <v>0</v>
      </c>
    </row>
    <row r="60" spans="1:45" s="7" customFormat="1" ht="12.75" customHeight="1">
      <c r="A60" s="344"/>
      <c r="B60" s="345"/>
      <c r="C60" s="205"/>
      <c r="D60" s="202"/>
      <c r="E60" s="197"/>
      <c r="F60" s="198"/>
      <c r="G60" s="197"/>
      <c r="H60" s="198"/>
      <c r="I60" s="39"/>
      <c r="J60" s="35"/>
      <c r="K60" s="344"/>
      <c r="L60" s="345"/>
      <c r="M60" s="39"/>
      <c r="N60" s="197"/>
      <c r="O60" s="198"/>
      <c r="P60" s="197"/>
      <c r="Q60" s="198"/>
      <c r="R60" s="391"/>
      <c r="S60" s="392"/>
      <c r="T60" s="344"/>
      <c r="U60" s="345"/>
      <c r="V60" s="40"/>
      <c r="W60" s="3"/>
      <c r="X60" s="344">
        <f>'US 68  RAMP A MASTER'!A133</f>
        <v>785.481</v>
      </c>
      <c r="Y60" s="345"/>
      <c r="Z60" s="205">
        <f>'US 68  RAMP A MASTER'!C133</f>
        <v>0</v>
      </c>
      <c r="AA60" s="202"/>
      <c r="AB60" s="197">
        <f>'US 68  RAMP A MASTER'!E133</f>
        <v>0.256</v>
      </c>
      <c r="AC60" s="198"/>
      <c r="AD60" s="197">
        <f>'US 68  RAMP A MASTER'!G133</f>
        <v>0.016</v>
      </c>
      <c r="AE60" s="198"/>
      <c r="AF60" s="38">
        <f>'US 68  RAMP A MASTER'!I133</f>
        <v>16</v>
      </c>
      <c r="AG60" s="152">
        <f>'US 68  RAMP A MASTER'!J133</f>
        <v>79175</v>
      </c>
      <c r="AH60" s="344">
        <f>'US 68  RAMP A MASTER'!K133</f>
        <v>785.225</v>
      </c>
      <c r="AI60" s="345"/>
      <c r="AJ60" s="39"/>
      <c r="AK60" s="205"/>
      <c r="AL60" s="202"/>
      <c r="AM60" s="205"/>
      <c r="AN60" s="202"/>
      <c r="AO60" s="205"/>
      <c r="AP60" s="202"/>
      <c r="AQ60" s="205"/>
      <c r="AR60" s="202"/>
      <c r="AS60" s="147">
        <f>'US 68  RAMP A MASTER'!V133</f>
        <v>0</v>
      </c>
    </row>
    <row r="61" spans="1:45" s="7" customFormat="1" ht="12.75" customHeight="1">
      <c r="A61" s="344"/>
      <c r="B61" s="345"/>
      <c r="C61" s="205"/>
      <c r="D61" s="202"/>
      <c r="E61" s="197"/>
      <c r="F61" s="198"/>
      <c r="G61" s="197"/>
      <c r="H61" s="198"/>
      <c r="I61" s="39"/>
      <c r="J61" s="35"/>
      <c r="K61" s="344"/>
      <c r="L61" s="345"/>
      <c r="M61" s="39"/>
      <c r="N61" s="197"/>
      <c r="O61" s="198"/>
      <c r="P61" s="197"/>
      <c r="Q61" s="198"/>
      <c r="R61" s="391"/>
      <c r="S61" s="392"/>
      <c r="T61" s="344"/>
      <c r="U61" s="345"/>
      <c r="V61" s="40"/>
      <c r="W61" s="3"/>
      <c r="X61" s="344">
        <f>'US 68  RAMP A MASTER'!A134</f>
        <v>785.5600000000001</v>
      </c>
      <c r="Y61" s="345"/>
      <c r="Z61" s="205">
        <f>'US 68  RAMP A MASTER'!C134</f>
        <v>0</v>
      </c>
      <c r="AA61" s="202"/>
      <c r="AB61" s="197">
        <f>'US 68  RAMP A MASTER'!E134</f>
        <v>0.256</v>
      </c>
      <c r="AC61" s="198"/>
      <c r="AD61" s="197">
        <f>'US 68  RAMP A MASTER'!G134</f>
        <v>0.016</v>
      </c>
      <c r="AE61" s="198"/>
      <c r="AF61" s="38">
        <f>'US 68  RAMP A MASTER'!I134</f>
        <v>16</v>
      </c>
      <c r="AG61" s="152">
        <f>'US 68  RAMP A MASTER'!J134</f>
        <v>79200</v>
      </c>
      <c r="AH61" s="344">
        <f>'US 68  RAMP A MASTER'!K134</f>
        <v>785.3040000000001</v>
      </c>
      <c r="AI61" s="345"/>
      <c r="AJ61" s="39"/>
      <c r="AK61" s="205"/>
      <c r="AL61" s="202"/>
      <c r="AM61" s="205"/>
      <c r="AN61" s="202"/>
      <c r="AO61" s="205"/>
      <c r="AP61" s="202"/>
      <c r="AQ61" s="205"/>
      <c r="AR61" s="202"/>
      <c r="AS61" s="147">
        <f>'US 68  RAMP A MASTER'!V134</f>
        <v>0</v>
      </c>
    </row>
    <row r="62" spans="1:45" s="7" customFormat="1" ht="12.75" customHeight="1">
      <c r="A62" s="359"/>
      <c r="B62" s="202"/>
      <c r="C62" s="205"/>
      <c r="D62" s="202"/>
      <c r="E62" s="205"/>
      <c r="F62" s="202"/>
      <c r="G62" s="205"/>
      <c r="H62" s="202"/>
      <c r="I62" s="8"/>
      <c r="J62" s="35"/>
      <c r="K62" s="344"/>
      <c r="L62" s="345"/>
      <c r="M62" s="39"/>
      <c r="N62" s="197"/>
      <c r="O62" s="198"/>
      <c r="P62" s="197"/>
      <c r="Q62" s="198"/>
      <c r="R62" s="391"/>
      <c r="S62" s="392"/>
      <c r="T62" s="344"/>
      <c r="U62" s="345"/>
      <c r="V62" s="40"/>
      <c r="W62" s="3"/>
      <c r="X62" s="344">
        <f>'US 68  RAMP A MASTER'!A135</f>
        <v>785.639</v>
      </c>
      <c r="Y62" s="345"/>
      <c r="Z62" s="205">
        <f>'US 68  RAMP A MASTER'!C135</f>
        <v>0</v>
      </c>
      <c r="AA62" s="202"/>
      <c r="AB62" s="197">
        <f>'US 68  RAMP A MASTER'!E135</f>
        <v>0.256</v>
      </c>
      <c r="AC62" s="198"/>
      <c r="AD62" s="197">
        <f>'US 68  RAMP A MASTER'!G135</f>
        <v>0.016</v>
      </c>
      <c r="AE62" s="198"/>
      <c r="AF62" s="38">
        <f>'US 68  RAMP A MASTER'!I135</f>
        <v>16</v>
      </c>
      <c r="AG62" s="152">
        <f>'US 68  RAMP A MASTER'!J135</f>
        <v>79225</v>
      </c>
      <c r="AH62" s="344">
        <f>'US 68  RAMP A MASTER'!K135</f>
        <v>785.383</v>
      </c>
      <c r="AI62" s="345"/>
      <c r="AJ62" s="9"/>
      <c r="AK62" s="387"/>
      <c r="AL62" s="387"/>
      <c r="AM62" s="387"/>
      <c r="AN62" s="387"/>
      <c r="AO62" s="387"/>
      <c r="AP62" s="387"/>
      <c r="AQ62" s="387"/>
      <c r="AR62" s="387"/>
      <c r="AS62" s="147">
        <f>'US 68  RAMP A MASTER'!V135</f>
        <v>0</v>
      </c>
    </row>
    <row r="63" spans="1:47" s="7" customFormat="1" ht="12.75" customHeight="1">
      <c r="A63" s="65"/>
      <c r="B63" s="8"/>
      <c r="C63" s="61"/>
      <c r="D63" s="8"/>
      <c r="E63" s="61"/>
      <c r="F63" s="8"/>
      <c r="G63" s="205"/>
      <c r="H63" s="202"/>
      <c r="I63" s="8"/>
      <c r="J63" s="35"/>
      <c r="K63" s="62"/>
      <c r="L63" s="38"/>
      <c r="M63" s="39"/>
      <c r="N63" s="64"/>
      <c r="O63" s="63"/>
      <c r="P63" s="197"/>
      <c r="Q63" s="198"/>
      <c r="R63" s="391"/>
      <c r="S63" s="392"/>
      <c r="T63" s="344"/>
      <c r="U63" s="345"/>
      <c r="V63" s="40"/>
      <c r="W63" s="3"/>
      <c r="X63" s="387"/>
      <c r="Y63" s="387"/>
      <c r="Z63" s="387"/>
      <c r="AA63" s="387"/>
      <c r="AB63" s="387"/>
      <c r="AC63" s="387"/>
      <c r="AD63" s="387"/>
      <c r="AE63" s="387"/>
      <c r="AF63" s="9"/>
      <c r="AG63" s="83"/>
      <c r="AH63" s="388"/>
      <c r="AI63" s="388"/>
      <c r="AJ63" s="9"/>
      <c r="AK63" s="387"/>
      <c r="AL63" s="387"/>
      <c r="AM63" s="387"/>
      <c r="AN63" s="387"/>
      <c r="AO63" s="387"/>
      <c r="AP63" s="387"/>
      <c r="AQ63" s="387"/>
      <c r="AR63" s="387"/>
      <c r="AS63" s="84"/>
      <c r="AT63"/>
      <c r="AU63"/>
    </row>
    <row r="64" spans="1:47" s="7" customFormat="1" ht="12.75" customHeight="1">
      <c r="A64" s="65"/>
      <c r="B64" s="8"/>
      <c r="C64" s="61"/>
      <c r="D64" s="8"/>
      <c r="E64" s="61"/>
      <c r="F64" s="8"/>
      <c r="G64" s="61"/>
      <c r="H64" s="8"/>
      <c r="I64" s="8"/>
      <c r="J64" s="35"/>
      <c r="K64" s="62"/>
      <c r="L64" s="38"/>
      <c r="M64" s="39"/>
      <c r="N64" s="64"/>
      <c r="O64" s="63"/>
      <c r="P64" s="197"/>
      <c r="Q64" s="198"/>
      <c r="R64" s="391"/>
      <c r="S64" s="392"/>
      <c r="T64" s="344"/>
      <c r="U64" s="345"/>
      <c r="V64" s="40"/>
      <c r="W64" s="3"/>
      <c r="X64" s="387"/>
      <c r="Y64" s="387"/>
      <c r="Z64" s="387"/>
      <c r="AA64" s="387"/>
      <c r="AB64" s="387"/>
      <c r="AC64" s="387"/>
      <c r="AD64" s="387"/>
      <c r="AE64" s="387"/>
      <c r="AF64" s="9"/>
      <c r="AG64" s="83"/>
      <c r="AH64" s="388"/>
      <c r="AI64" s="388"/>
      <c r="AJ64" s="9"/>
      <c r="AK64" s="387"/>
      <c r="AL64" s="387"/>
      <c r="AM64" s="387"/>
      <c r="AN64" s="387"/>
      <c r="AO64" s="387"/>
      <c r="AP64" s="387"/>
      <c r="AQ64" s="387"/>
      <c r="AR64" s="387"/>
      <c r="AS64" s="84"/>
      <c r="AT64"/>
      <c r="AU64"/>
    </row>
    <row r="65" spans="1:47" s="7" customFormat="1" ht="12.75" customHeight="1">
      <c r="A65" s="359"/>
      <c r="B65" s="202"/>
      <c r="C65" s="205"/>
      <c r="D65" s="202"/>
      <c r="E65" s="205"/>
      <c r="F65" s="202"/>
      <c r="G65" s="205"/>
      <c r="H65" s="202"/>
      <c r="I65" s="8"/>
      <c r="J65" s="35"/>
      <c r="K65" s="344"/>
      <c r="L65" s="345"/>
      <c r="M65" s="39"/>
      <c r="N65" s="64"/>
      <c r="O65" s="63"/>
      <c r="P65" s="197"/>
      <c r="Q65" s="198"/>
      <c r="R65" s="391"/>
      <c r="S65" s="392"/>
      <c r="T65" s="344"/>
      <c r="U65" s="345"/>
      <c r="V65" s="40"/>
      <c r="W65" s="3"/>
      <c r="X65" s="387"/>
      <c r="Y65" s="387"/>
      <c r="Z65" s="387"/>
      <c r="AA65" s="387"/>
      <c r="AB65" s="387"/>
      <c r="AC65" s="387"/>
      <c r="AD65" s="387"/>
      <c r="AE65" s="387"/>
      <c r="AF65" s="9"/>
      <c r="AG65" s="83"/>
      <c r="AH65" s="388"/>
      <c r="AI65" s="388"/>
      <c r="AJ65" s="9"/>
      <c r="AK65" s="387"/>
      <c r="AL65" s="387"/>
      <c r="AM65" s="387"/>
      <c r="AN65" s="387"/>
      <c r="AO65" s="387"/>
      <c r="AP65" s="387"/>
      <c r="AQ65" s="387"/>
      <c r="AR65" s="387"/>
      <c r="AS65" s="84"/>
      <c r="AT65"/>
      <c r="AU65"/>
    </row>
    <row r="66" spans="1:47" s="7" customFormat="1" ht="12.75" customHeight="1">
      <c r="A66" s="65"/>
      <c r="B66" s="8"/>
      <c r="C66" s="61"/>
      <c r="D66" s="8"/>
      <c r="E66" s="61"/>
      <c r="F66" s="8"/>
      <c r="G66" s="205"/>
      <c r="H66" s="202"/>
      <c r="I66" s="8"/>
      <c r="J66" s="35"/>
      <c r="K66" s="62"/>
      <c r="L66" s="38"/>
      <c r="M66" s="39"/>
      <c r="N66" s="64"/>
      <c r="O66" s="63"/>
      <c r="P66" s="64"/>
      <c r="Q66" s="63"/>
      <c r="R66" s="391"/>
      <c r="S66" s="392"/>
      <c r="T66" s="344"/>
      <c r="U66" s="345"/>
      <c r="V66" s="40"/>
      <c r="W66" s="3"/>
      <c r="X66" s="387"/>
      <c r="Y66" s="387"/>
      <c r="Z66" s="387"/>
      <c r="AA66" s="387"/>
      <c r="AB66" s="387"/>
      <c r="AC66" s="387"/>
      <c r="AD66" s="387"/>
      <c r="AE66" s="387"/>
      <c r="AF66" s="9"/>
      <c r="AG66" s="83"/>
      <c r="AH66" s="388"/>
      <c r="AI66" s="388"/>
      <c r="AJ66" s="9"/>
      <c r="AK66" s="387"/>
      <c r="AL66" s="387"/>
      <c r="AM66" s="387"/>
      <c r="AN66" s="387"/>
      <c r="AO66" s="387"/>
      <c r="AP66" s="387"/>
      <c r="AQ66" s="387"/>
      <c r="AR66" s="387"/>
      <c r="AS66" s="84"/>
      <c r="AT66"/>
      <c r="AU66"/>
    </row>
    <row r="67" spans="1:47" s="7" customFormat="1" ht="12.75" customHeight="1">
      <c r="A67" s="65"/>
      <c r="B67" s="8"/>
      <c r="C67" s="61"/>
      <c r="D67" s="8"/>
      <c r="E67" s="61"/>
      <c r="F67" s="8"/>
      <c r="G67" s="205"/>
      <c r="H67" s="202"/>
      <c r="I67" s="8"/>
      <c r="J67" s="35"/>
      <c r="K67" s="62"/>
      <c r="L67" s="38"/>
      <c r="M67" s="39"/>
      <c r="N67" s="64"/>
      <c r="O67" s="63"/>
      <c r="P67" s="197"/>
      <c r="Q67" s="198"/>
      <c r="R67" s="391"/>
      <c r="S67" s="392"/>
      <c r="T67" s="344"/>
      <c r="U67" s="345"/>
      <c r="V67" s="40"/>
      <c r="W67" s="3"/>
      <c r="X67" s="387"/>
      <c r="Y67" s="387"/>
      <c r="Z67" s="387"/>
      <c r="AA67" s="387"/>
      <c r="AB67" s="387"/>
      <c r="AC67" s="387"/>
      <c r="AD67" s="387"/>
      <c r="AE67" s="387"/>
      <c r="AF67" s="9"/>
      <c r="AG67" s="83"/>
      <c r="AH67" s="388"/>
      <c r="AI67" s="388"/>
      <c r="AJ67" s="9"/>
      <c r="AK67" s="387"/>
      <c r="AL67" s="387"/>
      <c r="AM67" s="387"/>
      <c r="AN67" s="387"/>
      <c r="AO67" s="387"/>
      <c r="AP67" s="387"/>
      <c r="AQ67" s="387"/>
      <c r="AR67" s="387"/>
      <c r="AS67" s="84"/>
      <c r="AT67"/>
      <c r="AU67"/>
    </row>
    <row r="68" spans="1:47" s="7" customFormat="1" ht="12.75" customHeight="1">
      <c r="A68" s="65"/>
      <c r="B68" s="8"/>
      <c r="C68" s="205"/>
      <c r="D68" s="202"/>
      <c r="E68" s="205"/>
      <c r="F68" s="202"/>
      <c r="G68" s="205"/>
      <c r="H68" s="202"/>
      <c r="I68" s="8"/>
      <c r="J68" s="35"/>
      <c r="K68" s="344"/>
      <c r="L68" s="345"/>
      <c r="M68" s="39"/>
      <c r="N68" s="64"/>
      <c r="O68" s="63"/>
      <c r="P68" s="197"/>
      <c r="Q68" s="198"/>
      <c r="R68" s="391"/>
      <c r="S68" s="392"/>
      <c r="T68" s="344"/>
      <c r="U68" s="345"/>
      <c r="V68" s="40"/>
      <c r="W68" s="3"/>
      <c r="X68" s="387"/>
      <c r="Y68" s="387"/>
      <c r="Z68" s="387"/>
      <c r="AA68" s="387"/>
      <c r="AB68" s="387"/>
      <c r="AC68" s="387"/>
      <c r="AD68" s="387"/>
      <c r="AE68" s="387"/>
      <c r="AF68" s="9"/>
      <c r="AG68" s="83"/>
      <c r="AH68" s="388"/>
      <c r="AI68" s="388"/>
      <c r="AJ68" s="9"/>
      <c r="AK68" s="387"/>
      <c r="AL68" s="387"/>
      <c r="AM68" s="387"/>
      <c r="AN68" s="387"/>
      <c r="AO68" s="387"/>
      <c r="AP68" s="387"/>
      <c r="AQ68" s="387"/>
      <c r="AR68" s="387"/>
      <c r="AS68" s="84"/>
      <c r="AT68"/>
      <c r="AU68"/>
    </row>
    <row r="69" spans="1:47" s="7" customFormat="1" ht="12.75" customHeight="1">
      <c r="A69" s="359"/>
      <c r="B69" s="202"/>
      <c r="C69" s="205"/>
      <c r="D69" s="202"/>
      <c r="E69" s="205"/>
      <c r="F69" s="202"/>
      <c r="G69" s="205"/>
      <c r="H69" s="202"/>
      <c r="I69" s="8"/>
      <c r="J69" s="35"/>
      <c r="K69" s="344"/>
      <c r="L69" s="345"/>
      <c r="M69" s="39"/>
      <c r="N69" s="197"/>
      <c r="O69" s="198"/>
      <c r="P69" s="197"/>
      <c r="Q69" s="198"/>
      <c r="R69" s="391"/>
      <c r="S69" s="392"/>
      <c r="T69" s="344"/>
      <c r="U69" s="345"/>
      <c r="V69" s="40"/>
      <c r="W69" s="3"/>
      <c r="X69" s="387"/>
      <c r="Y69" s="387"/>
      <c r="Z69" s="387"/>
      <c r="AA69" s="387"/>
      <c r="AB69" s="387"/>
      <c r="AC69" s="387"/>
      <c r="AD69" s="387"/>
      <c r="AE69" s="387"/>
      <c r="AF69" s="9"/>
      <c r="AG69" s="83"/>
      <c r="AH69" s="388"/>
      <c r="AI69" s="388"/>
      <c r="AJ69" s="9"/>
      <c r="AK69" s="387"/>
      <c r="AL69" s="387"/>
      <c r="AM69" s="387"/>
      <c r="AN69" s="387"/>
      <c r="AO69" s="387"/>
      <c r="AP69" s="387"/>
      <c r="AQ69" s="387"/>
      <c r="AR69" s="387"/>
      <c r="AS69" s="84"/>
      <c r="AT69"/>
      <c r="AU69"/>
    </row>
    <row r="70" spans="1:47" s="7" customFormat="1" ht="12.75" customHeight="1">
      <c r="A70" s="65"/>
      <c r="B70" s="8"/>
      <c r="C70" s="61"/>
      <c r="D70" s="8"/>
      <c r="E70" s="61"/>
      <c r="F70" s="8"/>
      <c r="G70" s="61"/>
      <c r="H70" s="8"/>
      <c r="I70" s="8"/>
      <c r="J70" s="35"/>
      <c r="K70" s="62"/>
      <c r="L70" s="38"/>
      <c r="M70" s="39"/>
      <c r="N70" s="64"/>
      <c r="O70" s="63"/>
      <c r="P70" s="197"/>
      <c r="Q70" s="198"/>
      <c r="R70" s="391"/>
      <c r="S70" s="392"/>
      <c r="T70" s="344"/>
      <c r="U70" s="345"/>
      <c r="V70" s="40"/>
      <c r="W70" s="3"/>
      <c r="X70" s="387"/>
      <c r="Y70" s="387"/>
      <c r="Z70" s="387"/>
      <c r="AA70" s="387"/>
      <c r="AB70" s="387"/>
      <c r="AC70" s="387"/>
      <c r="AD70" s="387"/>
      <c r="AE70" s="387"/>
      <c r="AF70" s="9"/>
      <c r="AG70" s="83"/>
      <c r="AH70" s="388"/>
      <c r="AI70" s="388"/>
      <c r="AJ70" s="9"/>
      <c r="AK70" s="387"/>
      <c r="AL70" s="387"/>
      <c r="AM70" s="387"/>
      <c r="AN70" s="387"/>
      <c r="AO70" s="387"/>
      <c r="AP70" s="387"/>
      <c r="AQ70" s="387"/>
      <c r="AR70" s="387"/>
      <c r="AS70" s="84"/>
      <c r="AT70"/>
      <c r="AU70"/>
    </row>
    <row r="71" spans="1:47" s="7" customFormat="1" ht="12.75" customHeight="1">
      <c r="A71" s="359"/>
      <c r="B71" s="202"/>
      <c r="C71" s="205"/>
      <c r="D71" s="202"/>
      <c r="E71" s="205"/>
      <c r="F71" s="202"/>
      <c r="G71" s="205"/>
      <c r="H71" s="202"/>
      <c r="I71" s="8"/>
      <c r="J71" s="35"/>
      <c r="K71" s="344"/>
      <c r="L71" s="345"/>
      <c r="M71" s="39"/>
      <c r="N71" s="197"/>
      <c r="O71" s="198"/>
      <c r="P71" s="197"/>
      <c r="Q71" s="198"/>
      <c r="R71" s="391"/>
      <c r="S71" s="392"/>
      <c r="T71" s="344"/>
      <c r="U71" s="345"/>
      <c r="V71" s="40"/>
      <c r="W71" s="3"/>
      <c r="X71" s="387"/>
      <c r="Y71" s="387"/>
      <c r="Z71" s="387"/>
      <c r="AA71" s="387"/>
      <c r="AB71" s="387"/>
      <c r="AC71" s="387"/>
      <c r="AD71" s="387"/>
      <c r="AE71" s="387"/>
      <c r="AF71" s="9"/>
      <c r="AG71" s="83"/>
      <c r="AH71" s="388"/>
      <c r="AI71" s="388"/>
      <c r="AJ71" s="9"/>
      <c r="AK71" s="387"/>
      <c r="AL71" s="387"/>
      <c r="AM71" s="387"/>
      <c r="AN71" s="387"/>
      <c r="AO71" s="387"/>
      <c r="AP71" s="387"/>
      <c r="AQ71" s="387"/>
      <c r="AR71" s="387"/>
      <c r="AS71" s="84"/>
      <c r="AT71"/>
      <c r="AU71"/>
    </row>
    <row r="72" spans="1:47" s="7" customFormat="1" ht="12.75" customHeight="1">
      <c r="A72" s="65"/>
      <c r="B72" s="8"/>
      <c r="C72" s="61"/>
      <c r="D72" s="8"/>
      <c r="E72" s="61"/>
      <c r="F72" s="8"/>
      <c r="G72" s="61"/>
      <c r="H72" s="8"/>
      <c r="I72" s="8"/>
      <c r="J72" s="35"/>
      <c r="K72" s="62"/>
      <c r="L72" s="38"/>
      <c r="M72" s="39"/>
      <c r="N72" s="64"/>
      <c r="O72" s="63"/>
      <c r="P72" s="197"/>
      <c r="Q72" s="198"/>
      <c r="R72" s="391"/>
      <c r="S72" s="392"/>
      <c r="T72" s="344"/>
      <c r="U72" s="345"/>
      <c r="V72" s="40"/>
      <c r="W72" s="3"/>
      <c r="X72" s="387"/>
      <c r="Y72" s="387"/>
      <c r="Z72" s="387"/>
      <c r="AA72" s="387"/>
      <c r="AB72" s="387"/>
      <c r="AC72" s="387"/>
      <c r="AD72" s="387"/>
      <c r="AE72" s="387"/>
      <c r="AF72" s="9"/>
      <c r="AG72" s="83"/>
      <c r="AH72" s="388"/>
      <c r="AI72" s="388"/>
      <c r="AJ72" s="9"/>
      <c r="AK72" s="387"/>
      <c r="AL72" s="387"/>
      <c r="AM72" s="387"/>
      <c r="AN72" s="387"/>
      <c r="AO72" s="387"/>
      <c r="AP72" s="387"/>
      <c r="AQ72" s="387"/>
      <c r="AR72" s="387"/>
      <c r="AS72" s="84"/>
      <c r="AT72"/>
      <c r="AU72"/>
    </row>
    <row r="73" spans="1:47" s="7" customFormat="1" ht="12.75" customHeight="1">
      <c r="A73" s="359"/>
      <c r="B73" s="202"/>
      <c r="C73" s="205"/>
      <c r="D73" s="202"/>
      <c r="E73" s="205"/>
      <c r="F73" s="202"/>
      <c r="G73" s="61"/>
      <c r="H73" s="8"/>
      <c r="I73" s="8"/>
      <c r="J73" s="35"/>
      <c r="K73" s="62"/>
      <c r="L73" s="38"/>
      <c r="M73" s="39"/>
      <c r="N73" s="64"/>
      <c r="O73" s="63"/>
      <c r="P73" s="197"/>
      <c r="Q73" s="198"/>
      <c r="R73" s="391"/>
      <c r="S73" s="392"/>
      <c r="T73" s="344"/>
      <c r="U73" s="345"/>
      <c r="V73" s="40"/>
      <c r="W73" s="3"/>
      <c r="X73" s="387"/>
      <c r="Y73" s="387"/>
      <c r="Z73" s="387"/>
      <c r="AA73" s="387"/>
      <c r="AB73" s="387"/>
      <c r="AC73" s="387"/>
      <c r="AD73" s="387"/>
      <c r="AE73" s="387"/>
      <c r="AF73" s="9"/>
      <c r="AG73" s="83"/>
      <c r="AH73" s="388"/>
      <c r="AI73" s="388"/>
      <c r="AJ73" s="9"/>
      <c r="AK73" s="387"/>
      <c r="AL73" s="387"/>
      <c r="AM73" s="387"/>
      <c r="AN73" s="387"/>
      <c r="AO73" s="387"/>
      <c r="AP73" s="387"/>
      <c r="AQ73" s="387"/>
      <c r="AR73" s="387"/>
      <c r="AS73" s="84"/>
      <c r="AT73"/>
      <c r="AU73"/>
    </row>
    <row r="74" spans="1:47" s="7" customFormat="1" ht="12.75" customHeight="1">
      <c r="A74" s="65"/>
      <c r="B74" s="8"/>
      <c r="C74" s="205"/>
      <c r="D74" s="202"/>
      <c r="E74" s="205"/>
      <c r="F74" s="202"/>
      <c r="G74" s="205"/>
      <c r="H74" s="202"/>
      <c r="I74" s="8"/>
      <c r="J74" s="35"/>
      <c r="K74" s="344"/>
      <c r="L74" s="345"/>
      <c r="M74" s="39"/>
      <c r="N74" s="197"/>
      <c r="O74" s="198"/>
      <c r="P74" s="197"/>
      <c r="Q74" s="198"/>
      <c r="R74" s="391"/>
      <c r="S74" s="392"/>
      <c r="T74" s="344"/>
      <c r="U74" s="345"/>
      <c r="V74" s="40"/>
      <c r="W74" s="3"/>
      <c r="X74" s="387"/>
      <c r="Y74" s="387"/>
      <c r="Z74" s="387"/>
      <c r="AA74" s="387"/>
      <c r="AB74" s="387"/>
      <c r="AC74" s="387"/>
      <c r="AD74" s="387"/>
      <c r="AE74" s="387"/>
      <c r="AF74" s="9"/>
      <c r="AG74" s="83"/>
      <c r="AH74" s="388"/>
      <c r="AI74" s="388"/>
      <c r="AJ74" s="9"/>
      <c r="AK74" s="387"/>
      <c r="AL74" s="387"/>
      <c r="AM74" s="387"/>
      <c r="AN74" s="387"/>
      <c r="AO74" s="387"/>
      <c r="AP74" s="387"/>
      <c r="AQ74" s="387"/>
      <c r="AR74" s="387"/>
      <c r="AS74" s="84"/>
      <c r="AT74"/>
      <c r="AU74"/>
    </row>
    <row r="75" spans="1:47" s="7" customFormat="1" ht="12.75" customHeight="1">
      <c r="A75" s="65"/>
      <c r="B75" s="8"/>
      <c r="C75" s="205"/>
      <c r="D75" s="202"/>
      <c r="E75" s="205"/>
      <c r="F75" s="202"/>
      <c r="G75" s="205"/>
      <c r="H75" s="202"/>
      <c r="I75" s="8"/>
      <c r="J75" s="35"/>
      <c r="K75" s="344"/>
      <c r="L75" s="345"/>
      <c r="M75" s="39"/>
      <c r="N75" s="197"/>
      <c r="O75" s="198"/>
      <c r="P75" s="197"/>
      <c r="Q75" s="198"/>
      <c r="R75" s="391"/>
      <c r="S75" s="392"/>
      <c r="T75" s="62"/>
      <c r="U75" s="38"/>
      <c r="V75" s="40"/>
      <c r="W75" s="10"/>
      <c r="X75" s="387"/>
      <c r="Y75" s="387"/>
      <c r="Z75" s="387"/>
      <c r="AA75" s="387"/>
      <c r="AB75" s="387"/>
      <c r="AC75" s="387"/>
      <c r="AD75" s="387"/>
      <c r="AE75" s="387"/>
      <c r="AF75" s="9"/>
      <c r="AG75" s="83"/>
      <c r="AH75" s="388"/>
      <c r="AI75" s="388"/>
      <c r="AJ75" s="9"/>
      <c r="AK75" s="387"/>
      <c r="AL75" s="387"/>
      <c r="AM75" s="387"/>
      <c r="AN75" s="387"/>
      <c r="AO75" s="387"/>
      <c r="AP75" s="387"/>
      <c r="AQ75" s="387"/>
      <c r="AR75" s="387"/>
      <c r="AS75" s="84"/>
      <c r="AT75"/>
      <c r="AU75"/>
    </row>
    <row r="76" ht="12.75">
      <c r="J76" s="59"/>
    </row>
  </sheetData>
  <sheetProtection/>
  <mergeCells count="1079">
    <mergeCell ref="AM57:AN57"/>
    <mergeCell ref="AO57:AP57"/>
    <mergeCell ref="AM60:AN60"/>
    <mergeCell ref="AO60:AP60"/>
    <mergeCell ref="N53:O53"/>
    <mergeCell ref="T35:U35"/>
    <mergeCell ref="T36:U36"/>
    <mergeCell ref="AB52:AC52"/>
    <mergeCell ref="Z52:AA52"/>
    <mergeCell ref="X52:Y52"/>
    <mergeCell ref="P37:Q37"/>
    <mergeCell ref="P50:Q50"/>
    <mergeCell ref="P49:Q49"/>
    <mergeCell ref="P32:Q32"/>
    <mergeCell ref="P30:Q30"/>
    <mergeCell ref="P29:Q29"/>
    <mergeCell ref="P47:Q47"/>
    <mergeCell ref="P46:Q46"/>
    <mergeCell ref="P44:Q44"/>
    <mergeCell ref="P43:Q43"/>
    <mergeCell ref="P41:Q41"/>
    <mergeCell ref="P40:Q40"/>
    <mergeCell ref="P38:Q38"/>
    <mergeCell ref="N21:O21"/>
    <mergeCell ref="P20:Q20"/>
    <mergeCell ref="P21:Q21"/>
    <mergeCell ref="P27:Q27"/>
    <mergeCell ref="P26:Q26"/>
    <mergeCell ref="P24:Q24"/>
    <mergeCell ref="P23:Q23"/>
    <mergeCell ref="X50:Y50"/>
    <mergeCell ref="AQ49:AR49"/>
    <mergeCell ref="AO49:AP49"/>
    <mergeCell ref="AM49:AN49"/>
    <mergeCell ref="AK49:AL49"/>
    <mergeCell ref="AH49:AI49"/>
    <mergeCell ref="AD49:AE49"/>
    <mergeCell ref="X49:Y49"/>
    <mergeCell ref="AB49:AC49"/>
    <mergeCell ref="Z49:AA49"/>
    <mergeCell ref="AQ20:AR20"/>
    <mergeCell ref="AO20:AP20"/>
    <mergeCell ref="AM20:AN20"/>
    <mergeCell ref="AK20:AL20"/>
    <mergeCell ref="AH20:AI20"/>
    <mergeCell ref="AD20:AE20"/>
    <mergeCell ref="AB20:AC20"/>
    <mergeCell ref="Z20:AA20"/>
    <mergeCell ref="X20:Y20"/>
    <mergeCell ref="Z22:AA22"/>
    <mergeCell ref="X22:Y22"/>
    <mergeCell ref="AQ21:AR21"/>
    <mergeCell ref="AO21:AP21"/>
    <mergeCell ref="AM21:AN21"/>
    <mergeCell ref="AK21:AL21"/>
    <mergeCell ref="AH21:AI21"/>
    <mergeCell ref="AD21:AE21"/>
    <mergeCell ref="AB21:AC21"/>
    <mergeCell ref="Z21:AA21"/>
    <mergeCell ref="AB23:AC23"/>
    <mergeCell ref="Z23:AA23"/>
    <mergeCell ref="X23:Y23"/>
    <mergeCell ref="AB22:AC22"/>
    <mergeCell ref="X21:Y21"/>
    <mergeCell ref="AQ22:AR22"/>
    <mergeCell ref="AO22:AP22"/>
    <mergeCell ref="AM22:AN22"/>
    <mergeCell ref="AK22:AL22"/>
    <mergeCell ref="AH22:AI22"/>
    <mergeCell ref="AD22:AE22"/>
    <mergeCell ref="AB24:AC24"/>
    <mergeCell ref="Z24:AA24"/>
    <mergeCell ref="X24:Y24"/>
    <mergeCell ref="AQ23:AR23"/>
    <mergeCell ref="AO23:AP23"/>
    <mergeCell ref="AM23:AN23"/>
    <mergeCell ref="AK23:AL23"/>
    <mergeCell ref="AH23:AI23"/>
    <mergeCell ref="AD23:AE23"/>
    <mergeCell ref="N55:O55"/>
    <mergeCell ref="N54:O54"/>
    <mergeCell ref="K54:L54"/>
    <mergeCell ref="N74:O74"/>
    <mergeCell ref="AQ24:AR24"/>
    <mergeCell ref="AO24:AP24"/>
    <mergeCell ref="AM24:AN24"/>
    <mergeCell ref="AK24:AL24"/>
    <mergeCell ref="AH24:AI24"/>
    <mergeCell ref="AD24:AE24"/>
    <mergeCell ref="R75:S75"/>
    <mergeCell ref="X75:Y75"/>
    <mergeCell ref="P74:Q74"/>
    <mergeCell ref="Z69:AA69"/>
    <mergeCell ref="AB69:AC69"/>
    <mergeCell ref="Z72:AA72"/>
    <mergeCell ref="AB72:AC72"/>
    <mergeCell ref="R74:S74"/>
    <mergeCell ref="T74:U74"/>
    <mergeCell ref="R70:S70"/>
    <mergeCell ref="C75:D75"/>
    <mergeCell ref="E75:F75"/>
    <mergeCell ref="G75:H75"/>
    <mergeCell ref="K75:L75"/>
    <mergeCell ref="N75:O75"/>
    <mergeCell ref="P75:Q75"/>
    <mergeCell ref="A73:B73"/>
    <mergeCell ref="C73:D73"/>
    <mergeCell ref="E73:F73"/>
    <mergeCell ref="C74:D74"/>
    <mergeCell ref="E74:F74"/>
    <mergeCell ref="G74:H74"/>
    <mergeCell ref="K74:L74"/>
    <mergeCell ref="N71:O71"/>
    <mergeCell ref="X72:Y72"/>
    <mergeCell ref="P71:Q71"/>
    <mergeCell ref="P73:Q73"/>
    <mergeCell ref="R73:S73"/>
    <mergeCell ref="T73:U73"/>
    <mergeCell ref="X71:Y71"/>
    <mergeCell ref="X74:Y74"/>
    <mergeCell ref="R71:S71"/>
    <mergeCell ref="T71:U71"/>
    <mergeCell ref="R72:S72"/>
    <mergeCell ref="A71:B71"/>
    <mergeCell ref="C71:D71"/>
    <mergeCell ref="E71:F71"/>
    <mergeCell ref="G71:H71"/>
    <mergeCell ref="K71:L71"/>
    <mergeCell ref="R65:S65"/>
    <mergeCell ref="A69:B69"/>
    <mergeCell ref="C69:D69"/>
    <mergeCell ref="E69:F69"/>
    <mergeCell ref="G69:H69"/>
    <mergeCell ref="K69:L69"/>
    <mergeCell ref="N69:O69"/>
    <mergeCell ref="P69:Q69"/>
    <mergeCell ref="R67:S67"/>
    <mergeCell ref="C68:D68"/>
    <mergeCell ref="T67:U67"/>
    <mergeCell ref="R68:S68"/>
    <mergeCell ref="T68:U68"/>
    <mergeCell ref="P68:Q68"/>
    <mergeCell ref="P72:Q72"/>
    <mergeCell ref="T72:U72"/>
    <mergeCell ref="R69:S69"/>
    <mergeCell ref="T69:U69"/>
    <mergeCell ref="P70:Q70"/>
    <mergeCell ref="T70:U70"/>
    <mergeCell ref="E68:F68"/>
    <mergeCell ref="G66:H66"/>
    <mergeCell ref="G68:H68"/>
    <mergeCell ref="G67:H67"/>
    <mergeCell ref="P67:Q67"/>
    <mergeCell ref="K68:L68"/>
    <mergeCell ref="P64:Q64"/>
    <mergeCell ref="R64:S64"/>
    <mergeCell ref="T64:U64"/>
    <mergeCell ref="P65:Q65"/>
    <mergeCell ref="T65:U65"/>
    <mergeCell ref="A65:B65"/>
    <mergeCell ref="C65:D65"/>
    <mergeCell ref="E65:F65"/>
    <mergeCell ref="G65:H65"/>
    <mergeCell ref="K65:L65"/>
    <mergeCell ref="A62:B62"/>
    <mergeCell ref="C62:D62"/>
    <mergeCell ref="E62:F62"/>
    <mergeCell ref="G62:H62"/>
    <mergeCell ref="K62:L62"/>
    <mergeCell ref="T63:U63"/>
    <mergeCell ref="P62:Q62"/>
    <mergeCell ref="G63:H63"/>
    <mergeCell ref="P63:Q63"/>
    <mergeCell ref="R63:S63"/>
    <mergeCell ref="R61:S61"/>
    <mergeCell ref="T61:U61"/>
    <mergeCell ref="P60:Q60"/>
    <mergeCell ref="R60:S60"/>
    <mergeCell ref="T60:U60"/>
    <mergeCell ref="N62:O62"/>
    <mergeCell ref="N61:O61"/>
    <mergeCell ref="R62:S62"/>
    <mergeCell ref="T62:U62"/>
    <mergeCell ref="A60:B60"/>
    <mergeCell ref="C60:D60"/>
    <mergeCell ref="E60:F60"/>
    <mergeCell ref="G60:H60"/>
    <mergeCell ref="K60:L60"/>
    <mergeCell ref="C61:D61"/>
    <mergeCell ref="E61:F61"/>
    <mergeCell ref="G61:H61"/>
    <mergeCell ref="K61:L61"/>
    <mergeCell ref="R66:S66"/>
    <mergeCell ref="T66:U66"/>
    <mergeCell ref="AK62:AL62"/>
    <mergeCell ref="AO67:AP67"/>
    <mergeCell ref="A61:B61"/>
    <mergeCell ref="G59:H59"/>
    <mergeCell ref="K59:L59"/>
    <mergeCell ref="P59:Q59"/>
    <mergeCell ref="N60:O60"/>
    <mergeCell ref="P61:Q61"/>
    <mergeCell ref="N59:O59"/>
    <mergeCell ref="P58:Q58"/>
    <mergeCell ref="R58:S58"/>
    <mergeCell ref="T58:U58"/>
    <mergeCell ref="R59:S59"/>
    <mergeCell ref="T59:U59"/>
    <mergeCell ref="AO63:AP63"/>
    <mergeCell ref="N57:O57"/>
    <mergeCell ref="P57:Q57"/>
    <mergeCell ref="A58:B58"/>
    <mergeCell ref="C58:D58"/>
    <mergeCell ref="E58:F58"/>
    <mergeCell ref="G58:H58"/>
    <mergeCell ref="K58:L58"/>
    <mergeCell ref="R57:S57"/>
    <mergeCell ref="N58:O58"/>
    <mergeCell ref="K56:L56"/>
    <mergeCell ref="AQ67:AR67"/>
    <mergeCell ref="C57:D57"/>
    <mergeCell ref="E57:F57"/>
    <mergeCell ref="G57:H57"/>
    <mergeCell ref="K57:L57"/>
    <mergeCell ref="AD67:AE67"/>
    <mergeCell ref="AH67:AI67"/>
    <mergeCell ref="AK67:AL67"/>
    <mergeCell ref="T57:U57"/>
    <mergeCell ref="T56:U56"/>
    <mergeCell ref="P56:Q56"/>
    <mergeCell ref="P36:Q36"/>
    <mergeCell ref="A59:B59"/>
    <mergeCell ref="C59:D59"/>
    <mergeCell ref="E59:F59"/>
    <mergeCell ref="A56:B56"/>
    <mergeCell ref="C56:D56"/>
    <mergeCell ref="E56:F56"/>
    <mergeCell ref="G56:H56"/>
    <mergeCell ref="N56:O56"/>
    <mergeCell ref="R56:S56"/>
    <mergeCell ref="P35:Q35"/>
    <mergeCell ref="R35:S35"/>
    <mergeCell ref="N35:O35"/>
    <mergeCell ref="P51:Q51"/>
    <mergeCell ref="R51:S51"/>
    <mergeCell ref="Z60:AA60"/>
    <mergeCell ref="Z62:AA62"/>
    <mergeCell ref="AB62:AC62"/>
    <mergeCell ref="AD62:AE62"/>
    <mergeCell ref="A36:B36"/>
    <mergeCell ref="C36:D36"/>
    <mergeCell ref="E36:F36"/>
    <mergeCell ref="G36:H36"/>
    <mergeCell ref="K36:L36"/>
    <mergeCell ref="N36:O36"/>
    <mergeCell ref="A54:B54"/>
    <mergeCell ref="C54:D54"/>
    <mergeCell ref="E54:F54"/>
    <mergeCell ref="C53:D53"/>
    <mergeCell ref="AM62:AN62"/>
    <mergeCell ref="AH62:AI62"/>
    <mergeCell ref="AB61:AC61"/>
    <mergeCell ref="AD60:AE60"/>
    <mergeCell ref="X62:Y62"/>
    <mergeCell ref="AB60:AC60"/>
    <mergeCell ref="A35:B35"/>
    <mergeCell ref="C35:D35"/>
    <mergeCell ref="E35:F35"/>
    <mergeCell ref="G35:H35"/>
    <mergeCell ref="AQ63:AR63"/>
    <mergeCell ref="P54:Q54"/>
    <mergeCell ref="R54:S54"/>
    <mergeCell ref="T54:U54"/>
    <mergeCell ref="X63:Y63"/>
    <mergeCell ref="Z63:AA63"/>
    <mergeCell ref="AB63:AC63"/>
    <mergeCell ref="AQ55:AR55"/>
    <mergeCell ref="AO55:AP55"/>
    <mergeCell ref="AM55:AN55"/>
    <mergeCell ref="AO62:AP62"/>
    <mergeCell ref="AQ62:AR62"/>
    <mergeCell ref="AK55:AL55"/>
    <mergeCell ref="AB55:AC55"/>
    <mergeCell ref="AO59:AP59"/>
    <mergeCell ref="AM59:AN59"/>
    <mergeCell ref="AQ54:AR54"/>
    <mergeCell ref="AO54:AP54"/>
    <mergeCell ref="AM54:AN54"/>
    <mergeCell ref="AK54:AL54"/>
    <mergeCell ref="P53:Q53"/>
    <mergeCell ref="AD54:AE54"/>
    <mergeCell ref="AB54:AC54"/>
    <mergeCell ref="AQ53:AR53"/>
    <mergeCell ref="AO53:AP53"/>
    <mergeCell ref="AH54:AI54"/>
    <mergeCell ref="AH55:AI55"/>
    <mergeCell ref="T55:U55"/>
    <mergeCell ref="K35:L35"/>
    <mergeCell ref="P55:Q55"/>
    <mergeCell ref="T53:U53"/>
    <mergeCell ref="N52:O52"/>
    <mergeCell ref="P52:Q52"/>
    <mergeCell ref="K55:L55"/>
    <mergeCell ref="R36:S36"/>
    <mergeCell ref="A53:B53"/>
    <mergeCell ref="E53:F53"/>
    <mergeCell ref="G53:H53"/>
    <mergeCell ref="K53:L53"/>
    <mergeCell ref="R55:S55"/>
    <mergeCell ref="X60:Y60"/>
    <mergeCell ref="A55:B55"/>
    <mergeCell ref="C55:D55"/>
    <mergeCell ref="E55:F55"/>
    <mergeCell ref="G55:H55"/>
    <mergeCell ref="T52:U52"/>
    <mergeCell ref="R52:S52"/>
    <mergeCell ref="R53:S53"/>
    <mergeCell ref="Z51:AA51"/>
    <mergeCell ref="X51:Y51"/>
    <mergeCell ref="A52:B52"/>
    <mergeCell ref="C52:D52"/>
    <mergeCell ref="E52:F52"/>
    <mergeCell ref="G52:H52"/>
    <mergeCell ref="K52:L52"/>
    <mergeCell ref="AB50:AC50"/>
    <mergeCell ref="Z50:AA50"/>
    <mergeCell ref="A50:B50"/>
    <mergeCell ref="C50:D50"/>
    <mergeCell ref="AB58:AC58"/>
    <mergeCell ref="Z56:AA56"/>
    <mergeCell ref="X56:Y56"/>
    <mergeCell ref="T51:U51"/>
    <mergeCell ref="X58:Y58"/>
    <mergeCell ref="Z57:AA57"/>
    <mergeCell ref="X57:Y57"/>
    <mergeCell ref="Z54:AA54"/>
    <mergeCell ref="A51:B51"/>
    <mergeCell ref="C51:D51"/>
    <mergeCell ref="E51:F51"/>
    <mergeCell ref="G51:H51"/>
    <mergeCell ref="K51:L51"/>
    <mergeCell ref="N51:O51"/>
    <mergeCell ref="X53:Y53"/>
    <mergeCell ref="E50:F50"/>
    <mergeCell ref="G50:H50"/>
    <mergeCell ref="K50:L50"/>
    <mergeCell ref="N50:O50"/>
    <mergeCell ref="A49:B49"/>
    <mergeCell ref="C49:D49"/>
    <mergeCell ref="E49:F49"/>
    <mergeCell ref="G49:H49"/>
    <mergeCell ref="K49:L49"/>
    <mergeCell ref="N49:O49"/>
    <mergeCell ref="A47:B47"/>
    <mergeCell ref="C47:D47"/>
    <mergeCell ref="R49:S49"/>
    <mergeCell ref="T49:U49"/>
    <mergeCell ref="P48:Q48"/>
    <mergeCell ref="R48:S48"/>
    <mergeCell ref="T48:U48"/>
    <mergeCell ref="A48:B48"/>
    <mergeCell ref="C48:D48"/>
    <mergeCell ref="E48:F48"/>
    <mergeCell ref="G48:H48"/>
    <mergeCell ref="K48:L48"/>
    <mergeCell ref="N48:O48"/>
    <mergeCell ref="E47:F47"/>
    <mergeCell ref="G47:H47"/>
    <mergeCell ref="K47:L47"/>
    <mergeCell ref="N47:O47"/>
    <mergeCell ref="A46:B46"/>
    <mergeCell ref="C46:D46"/>
    <mergeCell ref="E46:F46"/>
    <mergeCell ref="G46:H46"/>
    <mergeCell ref="K46:L46"/>
    <mergeCell ref="N46:O46"/>
    <mergeCell ref="A44:B44"/>
    <mergeCell ref="C44:D44"/>
    <mergeCell ref="R46:S46"/>
    <mergeCell ref="T46:U46"/>
    <mergeCell ref="P45:Q45"/>
    <mergeCell ref="R45:S45"/>
    <mergeCell ref="T45:U45"/>
    <mergeCell ref="A45:B45"/>
    <mergeCell ref="C45:D45"/>
    <mergeCell ref="E45:F45"/>
    <mergeCell ref="G45:H45"/>
    <mergeCell ref="K45:L45"/>
    <mergeCell ref="N45:O45"/>
    <mergeCell ref="E44:F44"/>
    <mergeCell ref="G44:H44"/>
    <mergeCell ref="K44:L44"/>
    <mergeCell ref="N44:O44"/>
    <mergeCell ref="A43:B43"/>
    <mergeCell ref="C43:D43"/>
    <mergeCell ref="E43:F43"/>
    <mergeCell ref="G43:H43"/>
    <mergeCell ref="K43:L43"/>
    <mergeCell ref="N43:O43"/>
    <mergeCell ref="A41:B41"/>
    <mergeCell ref="C41:D41"/>
    <mergeCell ref="R43:S43"/>
    <mergeCell ref="T43:U43"/>
    <mergeCell ref="P42:Q42"/>
    <mergeCell ref="R42:S42"/>
    <mergeCell ref="T42:U42"/>
    <mergeCell ref="A42:B42"/>
    <mergeCell ref="C42:D42"/>
    <mergeCell ref="E42:F42"/>
    <mergeCell ref="G42:H42"/>
    <mergeCell ref="K42:L42"/>
    <mergeCell ref="N42:O42"/>
    <mergeCell ref="E41:F41"/>
    <mergeCell ref="G41:H41"/>
    <mergeCell ref="K41:L41"/>
    <mergeCell ref="N41:O41"/>
    <mergeCell ref="A40:B40"/>
    <mergeCell ref="C40:D40"/>
    <mergeCell ref="E40:F40"/>
    <mergeCell ref="G40:H40"/>
    <mergeCell ref="K40:L40"/>
    <mergeCell ref="N40:O40"/>
    <mergeCell ref="A38:B38"/>
    <mergeCell ref="C38:D38"/>
    <mergeCell ref="R40:S40"/>
    <mergeCell ref="T40:U40"/>
    <mergeCell ref="P39:Q39"/>
    <mergeCell ref="R39:S39"/>
    <mergeCell ref="T39:U39"/>
    <mergeCell ref="A39:B39"/>
    <mergeCell ref="C39:D39"/>
    <mergeCell ref="E39:F39"/>
    <mergeCell ref="G39:H39"/>
    <mergeCell ref="K39:L39"/>
    <mergeCell ref="N39:O39"/>
    <mergeCell ref="AQ61:AR61"/>
    <mergeCell ref="AO61:AP61"/>
    <mergeCell ref="AM61:AN61"/>
    <mergeCell ref="AK61:AL61"/>
    <mergeCell ref="AH61:AI61"/>
    <mergeCell ref="AD61:AE61"/>
    <mergeCell ref="C37:D37"/>
    <mergeCell ref="E37:F37"/>
    <mergeCell ref="G37:H37"/>
    <mergeCell ref="K37:L37"/>
    <mergeCell ref="N37:O37"/>
    <mergeCell ref="E38:F38"/>
    <mergeCell ref="G38:H38"/>
    <mergeCell ref="K38:L38"/>
    <mergeCell ref="N38:O38"/>
    <mergeCell ref="AQ60:AR60"/>
    <mergeCell ref="R37:S37"/>
    <mergeCell ref="T37:U37"/>
    <mergeCell ref="AK60:AL60"/>
    <mergeCell ref="AH60:AI60"/>
    <mergeCell ref="AQ59:AR59"/>
    <mergeCell ref="R38:S38"/>
    <mergeCell ref="T38:U38"/>
    <mergeCell ref="R41:S41"/>
    <mergeCell ref="T41:U41"/>
    <mergeCell ref="P33:Q33"/>
    <mergeCell ref="Z61:AA61"/>
    <mergeCell ref="X61:Y61"/>
    <mergeCell ref="R44:S44"/>
    <mergeCell ref="T44:U44"/>
    <mergeCell ref="R47:S47"/>
    <mergeCell ref="T47:U47"/>
    <mergeCell ref="R50:S50"/>
    <mergeCell ref="T50:U50"/>
    <mergeCell ref="X54:Y54"/>
    <mergeCell ref="AB59:AC59"/>
    <mergeCell ref="A34:B34"/>
    <mergeCell ref="G34:H34"/>
    <mergeCell ref="K34:L34"/>
    <mergeCell ref="N34:O34"/>
    <mergeCell ref="P34:Q34"/>
    <mergeCell ref="R34:S34"/>
    <mergeCell ref="T34:U34"/>
    <mergeCell ref="A37:B37"/>
    <mergeCell ref="Z58:AA58"/>
    <mergeCell ref="AK59:AL59"/>
    <mergeCell ref="AH59:AI59"/>
    <mergeCell ref="AD59:AE59"/>
    <mergeCell ref="A33:B33"/>
    <mergeCell ref="C33:D33"/>
    <mergeCell ref="E33:F33"/>
    <mergeCell ref="G33:H33"/>
    <mergeCell ref="K33:L33"/>
    <mergeCell ref="N33:O33"/>
    <mergeCell ref="C34:D34"/>
    <mergeCell ref="E34:F34"/>
    <mergeCell ref="Z59:AA59"/>
    <mergeCell ref="X59:Y59"/>
    <mergeCell ref="AQ58:AR58"/>
    <mergeCell ref="AO58:AP58"/>
    <mergeCell ref="AM58:AN58"/>
    <mergeCell ref="AK58:AL58"/>
    <mergeCell ref="AH58:AI58"/>
    <mergeCell ref="AD58:AE58"/>
    <mergeCell ref="A32:B32"/>
    <mergeCell ref="C32:D32"/>
    <mergeCell ref="E32:F32"/>
    <mergeCell ref="G32:H32"/>
    <mergeCell ref="K32:L32"/>
    <mergeCell ref="N32:O32"/>
    <mergeCell ref="AQ57:AR57"/>
    <mergeCell ref="R32:S32"/>
    <mergeCell ref="AK57:AL57"/>
    <mergeCell ref="AH57:AI57"/>
    <mergeCell ref="AQ56:AR56"/>
    <mergeCell ref="AO56:AP56"/>
    <mergeCell ref="AM56:AN56"/>
    <mergeCell ref="AB56:AC56"/>
    <mergeCell ref="AD57:AE57"/>
    <mergeCell ref="AB57:AC57"/>
    <mergeCell ref="Z45:AA45"/>
    <mergeCell ref="X45:Y45"/>
    <mergeCell ref="AB44:AC44"/>
    <mergeCell ref="Z44:AA44"/>
    <mergeCell ref="Z55:AA55"/>
    <mergeCell ref="X55:Y55"/>
    <mergeCell ref="AD55:AE55"/>
    <mergeCell ref="AB51:AC51"/>
    <mergeCell ref="E30:F30"/>
    <mergeCell ref="P31:Q31"/>
    <mergeCell ref="R31:S31"/>
    <mergeCell ref="K30:L30"/>
    <mergeCell ref="N30:O30"/>
    <mergeCell ref="X44:Y44"/>
    <mergeCell ref="AB43:AC43"/>
    <mergeCell ref="Z43:AA43"/>
    <mergeCell ref="N31:O31"/>
    <mergeCell ref="T32:U32"/>
    <mergeCell ref="R33:S33"/>
    <mergeCell ref="T33:U33"/>
    <mergeCell ref="X43:Y43"/>
    <mergeCell ref="AB42:AC42"/>
    <mergeCell ref="T30:U30"/>
    <mergeCell ref="A31:B31"/>
    <mergeCell ref="C31:D31"/>
    <mergeCell ref="E31:F31"/>
    <mergeCell ref="G31:H31"/>
    <mergeCell ref="K31:L31"/>
    <mergeCell ref="T31:U31"/>
    <mergeCell ref="G30:H30"/>
    <mergeCell ref="A30:B30"/>
    <mergeCell ref="C30:D30"/>
    <mergeCell ref="E29:F29"/>
    <mergeCell ref="G29:H29"/>
    <mergeCell ref="K29:L29"/>
    <mergeCell ref="R29:S29"/>
    <mergeCell ref="AK56:AL56"/>
    <mergeCell ref="AH56:AI56"/>
    <mergeCell ref="AD56:AE56"/>
    <mergeCell ref="AB53:AC53"/>
    <mergeCell ref="Z53:AA53"/>
    <mergeCell ref="T29:U29"/>
    <mergeCell ref="A29:B29"/>
    <mergeCell ref="N29:O29"/>
    <mergeCell ref="R30:S30"/>
    <mergeCell ref="C29:D29"/>
    <mergeCell ref="P28:Q28"/>
    <mergeCell ref="R28:S28"/>
    <mergeCell ref="T28:U28"/>
    <mergeCell ref="R27:S27"/>
    <mergeCell ref="T27:U27"/>
    <mergeCell ref="A28:B28"/>
    <mergeCell ref="C28:D28"/>
    <mergeCell ref="E28:F28"/>
    <mergeCell ref="G28:H28"/>
    <mergeCell ref="K28:L28"/>
    <mergeCell ref="N28:O28"/>
    <mergeCell ref="AM53:AN53"/>
    <mergeCell ref="AK53:AL53"/>
    <mergeCell ref="AH53:AI53"/>
    <mergeCell ref="A27:B27"/>
    <mergeCell ref="C27:D27"/>
    <mergeCell ref="E27:F27"/>
    <mergeCell ref="G27:H27"/>
    <mergeCell ref="K27:L27"/>
    <mergeCell ref="N27:O27"/>
    <mergeCell ref="AD53:AE53"/>
    <mergeCell ref="AQ52:AR52"/>
    <mergeCell ref="AO52:AP52"/>
    <mergeCell ref="AM52:AN52"/>
    <mergeCell ref="AK52:AL52"/>
    <mergeCell ref="AH52:AI52"/>
    <mergeCell ref="AD52:AE52"/>
    <mergeCell ref="AQ51:AR51"/>
    <mergeCell ref="AO51:AP51"/>
    <mergeCell ref="A26:B26"/>
    <mergeCell ref="C26:D26"/>
    <mergeCell ref="E26:F26"/>
    <mergeCell ref="G26:H26"/>
    <mergeCell ref="K26:L26"/>
    <mergeCell ref="N26:O26"/>
    <mergeCell ref="R26:S26"/>
    <mergeCell ref="T26:U26"/>
    <mergeCell ref="P25:Q25"/>
    <mergeCell ref="R25:S25"/>
    <mergeCell ref="T25:U25"/>
    <mergeCell ref="R24:S24"/>
    <mergeCell ref="T24:U24"/>
    <mergeCell ref="A25:B25"/>
    <mergeCell ref="C25:D25"/>
    <mergeCell ref="E25:F25"/>
    <mergeCell ref="G25:H25"/>
    <mergeCell ref="K25:L25"/>
    <mergeCell ref="N25:O25"/>
    <mergeCell ref="A24:B24"/>
    <mergeCell ref="C24:D24"/>
    <mergeCell ref="AM51:AN51"/>
    <mergeCell ref="AK51:AL51"/>
    <mergeCell ref="AH51:AI51"/>
    <mergeCell ref="AD51:AE51"/>
    <mergeCell ref="E24:F24"/>
    <mergeCell ref="G24:H24"/>
    <mergeCell ref="K24:L24"/>
    <mergeCell ref="N24:O24"/>
    <mergeCell ref="X46:Y46"/>
    <mergeCell ref="AB45:AC45"/>
    <mergeCell ref="AQ50:AR50"/>
    <mergeCell ref="AO50:AP50"/>
    <mergeCell ref="AM50:AN50"/>
    <mergeCell ref="AK50:AL50"/>
    <mergeCell ref="AH50:AI50"/>
    <mergeCell ref="AD50:AE50"/>
    <mergeCell ref="AQ48:AR48"/>
    <mergeCell ref="AO48:AP48"/>
    <mergeCell ref="A23:B23"/>
    <mergeCell ref="C23:D23"/>
    <mergeCell ref="E23:F23"/>
    <mergeCell ref="G23:H23"/>
    <mergeCell ref="K23:L23"/>
    <mergeCell ref="N23:O23"/>
    <mergeCell ref="R23:S23"/>
    <mergeCell ref="T23:U23"/>
    <mergeCell ref="P22:Q22"/>
    <mergeCell ref="R22:S22"/>
    <mergeCell ref="T22:U22"/>
    <mergeCell ref="R21:S21"/>
    <mergeCell ref="T21:U21"/>
    <mergeCell ref="A22:B22"/>
    <mergeCell ref="C22:D22"/>
    <mergeCell ref="E22:F22"/>
    <mergeCell ref="G22:H22"/>
    <mergeCell ref="K22:L22"/>
    <mergeCell ref="N22:O22"/>
    <mergeCell ref="A21:B21"/>
    <mergeCell ref="E21:F21"/>
    <mergeCell ref="AM48:AN48"/>
    <mergeCell ref="AK48:AL48"/>
    <mergeCell ref="AH48:AI48"/>
    <mergeCell ref="AD48:AE48"/>
    <mergeCell ref="C21:D21"/>
    <mergeCell ref="G21:H21"/>
    <mergeCell ref="AB48:AC48"/>
    <mergeCell ref="Z48:AA48"/>
    <mergeCell ref="X48:Y48"/>
    <mergeCell ref="AB47:AC47"/>
    <mergeCell ref="Z47:AA47"/>
    <mergeCell ref="X47:Y47"/>
    <mergeCell ref="AB46:AC46"/>
    <mergeCell ref="Z46:AA46"/>
    <mergeCell ref="AQ47:AR47"/>
    <mergeCell ref="AO47:AP47"/>
    <mergeCell ref="AM47:AN47"/>
    <mergeCell ref="AK47:AL47"/>
    <mergeCell ref="AH47:AI47"/>
    <mergeCell ref="AD47:AE47"/>
    <mergeCell ref="R20:S20"/>
    <mergeCell ref="T20:U20"/>
    <mergeCell ref="AK19:AL19"/>
    <mergeCell ref="AM19:AN19"/>
    <mergeCell ref="AO19:AP19"/>
    <mergeCell ref="AQ19:AR19"/>
    <mergeCell ref="T19:U19"/>
    <mergeCell ref="X19:Y19"/>
    <mergeCell ref="Z19:AA19"/>
    <mergeCell ref="AB19:AC19"/>
    <mergeCell ref="A20:B20"/>
    <mergeCell ref="C20:D20"/>
    <mergeCell ref="E20:F20"/>
    <mergeCell ref="G20:H20"/>
    <mergeCell ref="K20:L20"/>
    <mergeCell ref="N20:O20"/>
    <mergeCell ref="AD19:AE19"/>
    <mergeCell ref="AH19:AI19"/>
    <mergeCell ref="AQ9:AQ18"/>
    <mergeCell ref="AR9:AR18"/>
    <mergeCell ref="A19:B19"/>
    <mergeCell ref="C19:D19"/>
    <mergeCell ref="E19:F19"/>
    <mergeCell ref="G19:H19"/>
    <mergeCell ref="K19:L19"/>
    <mergeCell ref="N19:O19"/>
    <mergeCell ref="P19:Q19"/>
    <mergeCell ref="R19:S19"/>
    <mergeCell ref="AK9:AK18"/>
    <mergeCell ref="AL9:AL18"/>
    <mergeCell ref="AM9:AM18"/>
    <mergeCell ref="AN9:AN18"/>
    <mergeCell ref="Y9:Y18"/>
    <mergeCell ref="Z9:Z18"/>
    <mergeCell ref="AA9:AA18"/>
    <mergeCell ref="AB9:AB18"/>
    <mergeCell ref="AO9:AO18"/>
    <mergeCell ref="AP9:AP18"/>
    <mergeCell ref="AE9:AE18"/>
    <mergeCell ref="AF9:AF18"/>
    <mergeCell ref="AG9:AG18"/>
    <mergeCell ref="AH9:AH18"/>
    <mergeCell ref="AI9:AI18"/>
    <mergeCell ref="AJ9:AJ18"/>
    <mergeCell ref="AC9:AC18"/>
    <mergeCell ref="AD9:AD18"/>
    <mergeCell ref="Q9:Q18"/>
    <mergeCell ref="R9:R18"/>
    <mergeCell ref="S9:S18"/>
    <mergeCell ref="T9:T18"/>
    <mergeCell ref="U9:U18"/>
    <mergeCell ref="X9:X18"/>
    <mergeCell ref="K9:K18"/>
    <mergeCell ref="L9:L18"/>
    <mergeCell ref="M9:M18"/>
    <mergeCell ref="N9:N18"/>
    <mergeCell ref="O9:O18"/>
    <mergeCell ref="P9:P18"/>
    <mergeCell ref="AJ7:AR8"/>
    <mergeCell ref="AS7:AS18"/>
    <mergeCell ref="J8:L8"/>
    <mergeCell ref="AG8:AI8"/>
    <mergeCell ref="A9:A18"/>
    <mergeCell ref="B9:B18"/>
    <mergeCell ref="C9:C18"/>
    <mergeCell ref="D9:D18"/>
    <mergeCell ref="E9:E18"/>
    <mergeCell ref="F9:F18"/>
    <mergeCell ref="A7:I8"/>
    <mergeCell ref="J7:L7"/>
    <mergeCell ref="M7:U8"/>
    <mergeCell ref="V7:V18"/>
    <mergeCell ref="X7:AF8"/>
    <mergeCell ref="AG7:AI7"/>
    <mergeCell ref="G9:G18"/>
    <mergeCell ref="H9:H18"/>
    <mergeCell ref="I9:I18"/>
    <mergeCell ref="J9:J18"/>
    <mergeCell ref="AQ4:AR5"/>
    <mergeCell ref="AS4:AS5"/>
    <mergeCell ref="A6:V6"/>
    <mergeCell ref="X6:AS6"/>
    <mergeCell ref="E4:K5"/>
    <mergeCell ref="L4:S5"/>
    <mergeCell ref="A1:V3"/>
    <mergeCell ref="X1:AS3"/>
    <mergeCell ref="A4:B5"/>
    <mergeCell ref="C4:D5"/>
    <mergeCell ref="T4:U5"/>
    <mergeCell ref="V4:V5"/>
    <mergeCell ref="X4:Y5"/>
    <mergeCell ref="Z4:AA5"/>
    <mergeCell ref="AB4:AH5"/>
    <mergeCell ref="AI4:AP5"/>
    <mergeCell ref="AQ46:AR46"/>
    <mergeCell ref="AO46:AP46"/>
    <mergeCell ref="AM46:AN46"/>
    <mergeCell ref="AK46:AL46"/>
    <mergeCell ref="AH46:AI46"/>
    <mergeCell ref="AD46:AE46"/>
    <mergeCell ref="AQ45:AR45"/>
    <mergeCell ref="AO45:AP45"/>
    <mergeCell ref="AM45:AN45"/>
    <mergeCell ref="AK45:AL45"/>
    <mergeCell ref="AH45:AI45"/>
    <mergeCell ref="AD45:AE45"/>
    <mergeCell ref="AQ44:AR44"/>
    <mergeCell ref="AO44:AP44"/>
    <mergeCell ref="AM44:AN44"/>
    <mergeCell ref="AK44:AL44"/>
    <mergeCell ref="AH44:AI44"/>
    <mergeCell ref="AD44:AE44"/>
    <mergeCell ref="AQ43:AR43"/>
    <mergeCell ref="AO43:AP43"/>
    <mergeCell ref="AM43:AN43"/>
    <mergeCell ref="AK43:AL43"/>
    <mergeCell ref="AH43:AI43"/>
    <mergeCell ref="AD43:AE43"/>
    <mergeCell ref="AQ42:AR42"/>
    <mergeCell ref="AO42:AP42"/>
    <mergeCell ref="AM42:AN42"/>
    <mergeCell ref="AK42:AL42"/>
    <mergeCell ref="AH42:AI42"/>
    <mergeCell ref="AD42:AE42"/>
    <mergeCell ref="Z42:AA42"/>
    <mergeCell ref="X42:Y42"/>
    <mergeCell ref="AQ41:AR41"/>
    <mergeCell ref="AO41:AP41"/>
    <mergeCell ref="AM41:AN41"/>
    <mergeCell ref="AK41:AL41"/>
    <mergeCell ref="AH41:AI41"/>
    <mergeCell ref="AD41:AE41"/>
    <mergeCell ref="AB41:AC41"/>
    <mergeCell ref="Z41:AA41"/>
    <mergeCell ref="X41:Y41"/>
    <mergeCell ref="AQ40:AR40"/>
    <mergeCell ref="AO40:AP40"/>
    <mergeCell ref="AM40:AN40"/>
    <mergeCell ref="AK40:AL40"/>
    <mergeCell ref="AH40:AI40"/>
    <mergeCell ref="AD40:AE40"/>
    <mergeCell ref="AB40:AC40"/>
    <mergeCell ref="Z40:AA40"/>
    <mergeCell ref="X40:Y40"/>
    <mergeCell ref="AQ39:AR39"/>
    <mergeCell ref="AO39:AP39"/>
    <mergeCell ref="AM39:AN39"/>
    <mergeCell ref="AK39:AL39"/>
    <mergeCell ref="AH39:AI39"/>
    <mergeCell ref="AD39:AE39"/>
    <mergeCell ref="AB39:AC39"/>
    <mergeCell ref="Z39:AA39"/>
    <mergeCell ref="X39:Y39"/>
    <mergeCell ref="AQ38:AR38"/>
    <mergeCell ref="AO38:AP38"/>
    <mergeCell ref="AM38:AN38"/>
    <mergeCell ref="AK38:AL38"/>
    <mergeCell ref="AH38:AI38"/>
    <mergeCell ref="AD38:AE38"/>
    <mergeCell ref="AB38:AC38"/>
    <mergeCell ref="Z38:AA38"/>
    <mergeCell ref="X38:Y38"/>
    <mergeCell ref="AQ37:AR37"/>
    <mergeCell ref="AO37:AP37"/>
    <mergeCell ref="AM37:AN37"/>
    <mergeCell ref="AK37:AL37"/>
    <mergeCell ref="AH37:AI37"/>
    <mergeCell ref="AD37:AE37"/>
    <mergeCell ref="AB37:AC37"/>
    <mergeCell ref="Z37:AA37"/>
    <mergeCell ref="X37:Y37"/>
    <mergeCell ref="AQ36:AR36"/>
    <mergeCell ref="AO36:AP36"/>
    <mergeCell ref="AM36:AN36"/>
    <mergeCell ref="AK36:AL36"/>
    <mergeCell ref="AH36:AI36"/>
    <mergeCell ref="AD36:AE36"/>
    <mergeCell ref="AB36:AC36"/>
    <mergeCell ref="Z36:AA36"/>
    <mergeCell ref="X36:Y36"/>
    <mergeCell ref="AQ35:AR35"/>
    <mergeCell ref="AO35:AP35"/>
    <mergeCell ref="AM35:AN35"/>
    <mergeCell ref="AK35:AL35"/>
    <mergeCell ref="AH35:AI35"/>
    <mergeCell ref="AD35:AE35"/>
    <mergeCell ref="AB35:AC35"/>
    <mergeCell ref="Z35:AA35"/>
    <mergeCell ref="X35:Y35"/>
    <mergeCell ref="AQ34:AR34"/>
    <mergeCell ref="AO34:AP34"/>
    <mergeCell ref="AM34:AN34"/>
    <mergeCell ref="AK34:AL34"/>
    <mergeCell ref="AH34:AI34"/>
    <mergeCell ref="AD34:AE34"/>
    <mergeCell ref="AB34:AC34"/>
    <mergeCell ref="Z34:AA34"/>
    <mergeCell ref="X34:Y34"/>
    <mergeCell ref="AQ33:AR33"/>
    <mergeCell ref="AO33:AP33"/>
    <mergeCell ref="AM33:AN33"/>
    <mergeCell ref="AK33:AL33"/>
    <mergeCell ref="AH33:AI33"/>
    <mergeCell ref="AD33:AE33"/>
    <mergeCell ref="AB33:AC33"/>
    <mergeCell ref="Z33:AA33"/>
    <mergeCell ref="X33:Y33"/>
    <mergeCell ref="AQ32:AR32"/>
    <mergeCell ref="AO32:AP32"/>
    <mergeCell ref="AM32:AN32"/>
    <mergeCell ref="AK32:AL32"/>
    <mergeCell ref="AH32:AI32"/>
    <mergeCell ref="AD32:AE32"/>
    <mergeCell ref="AB32:AC32"/>
    <mergeCell ref="Z32:AA32"/>
    <mergeCell ref="X32:Y32"/>
    <mergeCell ref="AQ31:AR31"/>
    <mergeCell ref="AO31:AP31"/>
    <mergeCell ref="AM31:AN31"/>
    <mergeCell ref="AK31:AL31"/>
    <mergeCell ref="AH31:AI31"/>
    <mergeCell ref="AD31:AE31"/>
    <mergeCell ref="AB31:AC31"/>
    <mergeCell ref="Z31:AA31"/>
    <mergeCell ref="X31:Y31"/>
    <mergeCell ref="AQ30:AR30"/>
    <mergeCell ref="AO30:AP30"/>
    <mergeCell ref="AM30:AN30"/>
    <mergeCell ref="AK30:AL30"/>
    <mergeCell ref="AH30:AI30"/>
    <mergeCell ref="AD30:AE30"/>
    <mergeCell ref="AB30:AC30"/>
    <mergeCell ref="Z30:AA30"/>
    <mergeCell ref="X30:Y30"/>
    <mergeCell ref="AB28:AC28"/>
    <mergeCell ref="AQ29:AR29"/>
    <mergeCell ref="AO29:AP29"/>
    <mergeCell ref="AM29:AN29"/>
    <mergeCell ref="AK29:AL29"/>
    <mergeCell ref="AH29:AI29"/>
    <mergeCell ref="AD29:AE29"/>
    <mergeCell ref="Z27:AA27"/>
    <mergeCell ref="AB29:AC29"/>
    <mergeCell ref="Z29:AA29"/>
    <mergeCell ref="X29:Y29"/>
    <mergeCell ref="AQ28:AR28"/>
    <mergeCell ref="AO28:AP28"/>
    <mergeCell ref="AM28:AN28"/>
    <mergeCell ref="AK28:AL28"/>
    <mergeCell ref="AH28:AI28"/>
    <mergeCell ref="AD28:AE28"/>
    <mergeCell ref="X26:Y26"/>
    <mergeCell ref="Z28:AA28"/>
    <mergeCell ref="X28:Y28"/>
    <mergeCell ref="AQ27:AR27"/>
    <mergeCell ref="AO27:AP27"/>
    <mergeCell ref="AM27:AN27"/>
    <mergeCell ref="AK27:AL27"/>
    <mergeCell ref="AH27:AI27"/>
    <mergeCell ref="AD27:AE27"/>
    <mergeCell ref="AB27:AC27"/>
    <mergeCell ref="AD25:AE25"/>
    <mergeCell ref="X27:Y27"/>
    <mergeCell ref="AQ26:AR26"/>
    <mergeCell ref="AO26:AP26"/>
    <mergeCell ref="AM26:AN26"/>
    <mergeCell ref="AK26:AL26"/>
    <mergeCell ref="AH26:AI26"/>
    <mergeCell ref="AD26:AE26"/>
    <mergeCell ref="AB26:AC26"/>
    <mergeCell ref="Z26:AA26"/>
    <mergeCell ref="Z68:AA68"/>
    <mergeCell ref="AB68:AC68"/>
    <mergeCell ref="AB25:AC25"/>
    <mergeCell ref="Z25:AA25"/>
    <mergeCell ref="X25:Y25"/>
    <mergeCell ref="AQ25:AR25"/>
    <mergeCell ref="AO25:AP25"/>
    <mergeCell ref="AM25:AN25"/>
    <mergeCell ref="AK25:AL25"/>
    <mergeCell ref="AH25:AI25"/>
    <mergeCell ref="AD69:AE69"/>
    <mergeCell ref="X70:Y70"/>
    <mergeCell ref="Z70:AA70"/>
    <mergeCell ref="AB70:AC70"/>
    <mergeCell ref="AD70:AE70"/>
    <mergeCell ref="X69:Y69"/>
    <mergeCell ref="Z71:AA71"/>
    <mergeCell ref="AB71:AC71"/>
    <mergeCell ref="AD71:AE71"/>
    <mergeCell ref="AD72:AE72"/>
    <mergeCell ref="X73:Y73"/>
    <mergeCell ref="Z73:AA73"/>
    <mergeCell ref="AB73:AC73"/>
    <mergeCell ref="AD73:AE73"/>
    <mergeCell ref="Z74:AA74"/>
    <mergeCell ref="AB74:AC74"/>
    <mergeCell ref="AD74:AE74"/>
    <mergeCell ref="Z75:AA75"/>
    <mergeCell ref="AB75:AC75"/>
    <mergeCell ref="AD75:AE75"/>
    <mergeCell ref="AQ68:AR68"/>
    <mergeCell ref="AH69:AI69"/>
    <mergeCell ref="AK69:AL69"/>
    <mergeCell ref="AM69:AN69"/>
    <mergeCell ref="AM68:AN68"/>
    <mergeCell ref="AO69:AP69"/>
    <mergeCell ref="AQ69:AR69"/>
    <mergeCell ref="AH68:AI68"/>
    <mergeCell ref="AK68:AL68"/>
    <mergeCell ref="AO68:AP68"/>
    <mergeCell ref="AH70:AI70"/>
    <mergeCell ref="AK70:AL70"/>
    <mergeCell ref="AM70:AN70"/>
    <mergeCell ref="AO70:AP70"/>
    <mergeCell ref="AQ70:AR70"/>
    <mergeCell ref="AM71:AN71"/>
    <mergeCell ref="AO71:AP71"/>
    <mergeCell ref="AQ71:AR71"/>
    <mergeCell ref="AH71:AI71"/>
    <mergeCell ref="AK71:AL71"/>
    <mergeCell ref="AH75:AI75"/>
    <mergeCell ref="AK75:AL75"/>
    <mergeCell ref="AM75:AN75"/>
    <mergeCell ref="AO75:AP75"/>
    <mergeCell ref="AQ75:AR75"/>
    <mergeCell ref="AH72:AI72"/>
    <mergeCell ref="AK72:AL72"/>
    <mergeCell ref="AM72:AN72"/>
    <mergeCell ref="AO72:AP72"/>
    <mergeCell ref="AQ72:AR72"/>
    <mergeCell ref="AH74:AI74"/>
    <mergeCell ref="AK74:AL74"/>
    <mergeCell ref="AM74:AN74"/>
    <mergeCell ref="AO74:AP74"/>
    <mergeCell ref="AQ74:AR74"/>
    <mergeCell ref="AH73:AI73"/>
    <mergeCell ref="AK73:AL73"/>
    <mergeCell ref="AM73:AN73"/>
    <mergeCell ref="AO73:AP73"/>
    <mergeCell ref="AQ73:AR73"/>
    <mergeCell ref="AM63:AN63"/>
    <mergeCell ref="AD63:AE63"/>
    <mergeCell ref="AH63:AI63"/>
    <mergeCell ref="AK63:AL63"/>
    <mergeCell ref="X64:Y64"/>
    <mergeCell ref="Z64:AA64"/>
    <mergeCell ref="AB64:AC64"/>
    <mergeCell ref="AD64:AE64"/>
    <mergeCell ref="AH64:AI64"/>
    <mergeCell ref="AK64:AL64"/>
    <mergeCell ref="AM64:AN64"/>
    <mergeCell ref="AO64:AP64"/>
    <mergeCell ref="AQ64:AR64"/>
    <mergeCell ref="X65:Y65"/>
    <mergeCell ref="Z65:AA65"/>
    <mergeCell ref="AB65:AC65"/>
    <mergeCell ref="AD65:AE65"/>
    <mergeCell ref="AH65:AI65"/>
    <mergeCell ref="AK65:AL65"/>
    <mergeCell ref="AM65:AN65"/>
    <mergeCell ref="AO65:AP65"/>
    <mergeCell ref="X66:Y66"/>
    <mergeCell ref="Z66:AA66"/>
    <mergeCell ref="AB66:AC66"/>
    <mergeCell ref="AD66:AE66"/>
    <mergeCell ref="AO66:AP66"/>
    <mergeCell ref="AK66:AL66"/>
    <mergeCell ref="AM66:AN66"/>
    <mergeCell ref="AD68:AE68"/>
    <mergeCell ref="X68:Y68"/>
    <mergeCell ref="K21:L21"/>
    <mergeCell ref="AQ66:AR66"/>
    <mergeCell ref="X67:Y67"/>
    <mergeCell ref="Z67:AA67"/>
    <mergeCell ref="AB67:AC67"/>
    <mergeCell ref="AM67:AN67"/>
    <mergeCell ref="AQ65:AR65"/>
    <mergeCell ref="AH66:AI66"/>
  </mergeCells>
  <printOptions/>
  <pageMargins left="0.75" right="0.75" top="1" bottom="1" header="0.5" footer="0.5"/>
  <pageSetup horizontalDpi="600" verticalDpi="600" orientation="landscape" paperSize="17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v09.07.17</dc:title>
  <dc:subject/>
  <dc:creator>ODOT Office of Production</dc:creator>
  <cp:keywords/>
  <dc:description/>
  <cp:lastModifiedBy>schetter</cp:lastModifiedBy>
  <cp:lastPrinted>2013-08-29T20:04:15Z</cp:lastPrinted>
  <dcterms:created xsi:type="dcterms:W3CDTF">2007-01-18T14:43:23Z</dcterms:created>
  <dcterms:modified xsi:type="dcterms:W3CDTF">2014-10-14T16:48:10Z</dcterms:modified>
  <cp:category/>
  <cp:version/>
  <cp:contentType/>
  <cp:contentStatus/>
</cp:coreProperties>
</file>