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25" windowHeight="11700" activeTab="1"/>
  </bookViews>
  <sheets>
    <sheet name="Totals" sheetId="1" r:id="rId1"/>
    <sheet name="NoteE10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<sst xmlns="http://schemas.openxmlformats.org/spreadsheetml/2006/main" count="66" uniqueCount="34">
  <si>
    <t>Total Seeding and Mulching:</t>
  </si>
  <si>
    <t>659, Soil Analysis Test:</t>
  </si>
  <si>
    <t>Adding Topsoil:</t>
  </si>
  <si>
    <t>No Topsoil:</t>
  </si>
  <si>
    <t>659, Topsoil:</t>
  </si>
  <si>
    <t>659, Repair Seeding and Mulching:</t>
  </si>
  <si>
    <t>659, Inter-seeding:</t>
  </si>
  <si>
    <t>659, Commercial Fertilizer:</t>
  </si>
  <si>
    <t>659, Lime:</t>
  </si>
  <si>
    <t>659, Water:</t>
  </si>
  <si>
    <t>659, Mowing:</t>
  </si>
  <si>
    <t>each</t>
  </si>
  <si>
    <t>Cu Yd</t>
  </si>
  <si>
    <t>Sq Yd</t>
  </si>
  <si>
    <t>Total Topsoil Area:</t>
  </si>
  <si>
    <t>Ton</t>
  </si>
  <si>
    <t>Inter-Seeding:</t>
  </si>
  <si>
    <t>(yes or no)</t>
  </si>
  <si>
    <t>yes</t>
  </si>
  <si>
    <t>Acres</t>
  </si>
  <si>
    <t>Construction Seasons:</t>
  </si>
  <si>
    <t>M. Gallon</t>
  </si>
  <si>
    <t>M Sq. Ft.</t>
  </si>
  <si>
    <t>U.S. 24 Stage 2 Erosion Control calculations:</t>
  </si>
  <si>
    <t>EA</t>
  </si>
  <si>
    <t>CY</t>
  </si>
  <si>
    <t>SY</t>
  </si>
  <si>
    <t>TON</t>
  </si>
  <si>
    <t>ACRES</t>
  </si>
  <si>
    <t>MGAL</t>
  </si>
  <si>
    <t>MSF</t>
  </si>
  <si>
    <t>CARRIED TO GENERAL NOTE</t>
  </si>
  <si>
    <t>From Cross Sections</t>
  </si>
  <si>
    <t>From Driveways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</si>
</sst>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167" fontId="0" fillId="34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">
      <c r="A1" s="6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0.28125" style="0" customWidth="1"/>
    <col min="5" max="5" width="30.57421875" style="0" bestFit="1" customWidth="1"/>
    <col min="7" max="7" width="12.00390625" style="0" customWidth="1"/>
    <col min="9" max="9" width="7.421875" style="0" customWidth="1"/>
    <col min="10" max="10" width="8.421875" style="0" customWidth="1"/>
  </cols>
  <sheetData>
    <row r="1" spans="1:5" ht="12.75">
      <c r="A1" s="13" t="s">
        <v>32</v>
      </c>
      <c r="E1" s="13" t="s">
        <v>33</v>
      </c>
    </row>
    <row r="3" spans="1:7" ht="12.75">
      <c r="A3" t="s">
        <v>0</v>
      </c>
      <c r="B3" s="1">
        <v>649299</v>
      </c>
      <c r="C3" t="s">
        <v>13</v>
      </c>
      <c r="E3" t="s">
        <v>0</v>
      </c>
      <c r="F3" s="1">
        <v>318</v>
      </c>
      <c r="G3" t="s">
        <v>13</v>
      </c>
    </row>
    <row r="4" spans="1:7" ht="12.75">
      <c r="A4" t="s">
        <v>14</v>
      </c>
      <c r="B4" s="1">
        <v>649299</v>
      </c>
      <c r="C4" t="s">
        <v>13</v>
      </c>
      <c r="E4" t="s">
        <v>14</v>
      </c>
      <c r="F4" s="1">
        <v>318</v>
      </c>
      <c r="G4" t="s">
        <v>13</v>
      </c>
    </row>
    <row r="5" spans="1:7" ht="12.75">
      <c r="A5" t="s">
        <v>16</v>
      </c>
      <c r="B5" s="1" t="s">
        <v>18</v>
      </c>
      <c r="C5" t="s">
        <v>17</v>
      </c>
      <c r="E5" t="s">
        <v>16</v>
      </c>
      <c r="F5" s="1" t="s">
        <v>18</v>
      </c>
      <c r="G5" t="s">
        <v>17</v>
      </c>
    </row>
    <row r="6" spans="1:6" ht="12.75">
      <c r="A6" t="s">
        <v>20</v>
      </c>
      <c r="B6" s="1">
        <v>3</v>
      </c>
      <c r="E6" t="s">
        <v>20</v>
      </c>
      <c r="F6" s="1">
        <v>3</v>
      </c>
    </row>
    <row r="7" spans="2:6" ht="12.75">
      <c r="B7" s="7"/>
      <c r="F7" s="7"/>
    </row>
    <row r="8" spans="2:6" ht="13.5" thickBot="1">
      <c r="B8" s="2"/>
      <c r="F8" s="2"/>
    </row>
    <row r="9" spans="1:10" ht="12.75">
      <c r="A9" t="s">
        <v>1</v>
      </c>
      <c r="B9" s="2"/>
      <c r="E9" t="s">
        <v>1</v>
      </c>
      <c r="F9" s="2"/>
      <c r="I9" s="17" t="s">
        <v>31</v>
      </c>
      <c r="J9" s="18"/>
    </row>
    <row r="10" spans="1:10" ht="12.75">
      <c r="A10" s="3" t="s">
        <v>3</v>
      </c>
      <c r="B10" s="5">
        <f>ROUNDUP((B3/48400),0)</f>
        <v>14</v>
      </c>
      <c r="C10" t="s">
        <v>11</v>
      </c>
      <c r="E10" s="3" t="s">
        <v>3</v>
      </c>
      <c r="F10" s="5">
        <f>ROUNDUP((F3/48400),0)</f>
        <v>1</v>
      </c>
      <c r="G10" t="s">
        <v>11</v>
      </c>
      <c r="I10" s="19"/>
      <c r="J10" s="20"/>
    </row>
    <row r="11" spans="1:10" ht="12.75">
      <c r="A11" s="3" t="s">
        <v>2</v>
      </c>
      <c r="B11" s="5">
        <f>ROUNDUP(((B13/10000)+((B3-B4)/48400)),0)</f>
        <v>8</v>
      </c>
      <c r="C11" t="s">
        <v>11</v>
      </c>
      <c r="D11" s="2"/>
      <c r="E11" s="3" t="s">
        <v>2</v>
      </c>
      <c r="F11" s="5">
        <f>ROUNDUP(((F13/10000)+((F3-F4)/48400)),0)</f>
        <v>1</v>
      </c>
      <c r="G11" t="s">
        <v>11</v>
      </c>
      <c r="I11" s="8">
        <f>B11+F11</f>
        <v>9</v>
      </c>
      <c r="J11" s="9" t="s">
        <v>24</v>
      </c>
    </row>
    <row r="12" spans="2:10" ht="12.75">
      <c r="B12" s="2"/>
      <c r="D12" s="2"/>
      <c r="F12" s="2"/>
      <c r="I12" s="10"/>
      <c r="J12" s="9"/>
    </row>
    <row r="13" spans="1:10" ht="12.75">
      <c r="A13" t="s">
        <v>4</v>
      </c>
      <c r="B13" s="4">
        <f>111*(B4/1000)</f>
        <v>72072.189</v>
      </c>
      <c r="C13" t="s">
        <v>12</v>
      </c>
      <c r="D13" s="2"/>
      <c r="E13" t="s">
        <v>4</v>
      </c>
      <c r="F13" s="4">
        <f>111*(F4/1000)</f>
        <v>35.298</v>
      </c>
      <c r="G13" t="s">
        <v>12</v>
      </c>
      <c r="I13" s="8">
        <f>ROUNDUP((B13+F13),0)</f>
        <v>72108</v>
      </c>
      <c r="J13" s="9" t="s">
        <v>25</v>
      </c>
    </row>
    <row r="14" spans="2:10" ht="12.75">
      <c r="B14" s="2"/>
      <c r="D14" s="2"/>
      <c r="F14" s="2"/>
      <c r="I14" s="10"/>
      <c r="J14" s="9"/>
    </row>
    <row r="15" spans="1:10" ht="12.75">
      <c r="A15" t="s">
        <v>5</v>
      </c>
      <c r="B15" s="4">
        <f>B3*0.05</f>
        <v>32464.95</v>
      </c>
      <c r="C15" t="s">
        <v>13</v>
      </c>
      <c r="D15" s="2"/>
      <c r="E15" t="s">
        <v>5</v>
      </c>
      <c r="F15" s="4">
        <f>F3*0.05</f>
        <v>15.9</v>
      </c>
      <c r="G15" t="s">
        <v>13</v>
      </c>
      <c r="I15" s="8">
        <f>ROUNDUP((B15+F15),0)</f>
        <v>32481</v>
      </c>
      <c r="J15" s="9" t="s">
        <v>26</v>
      </c>
    </row>
    <row r="16" spans="2:10" ht="12.75">
      <c r="B16" s="2"/>
      <c r="D16" s="2"/>
      <c r="F16" s="2"/>
      <c r="I16" s="10"/>
      <c r="J16" s="9"/>
    </row>
    <row r="17" spans="1:10" ht="12.75">
      <c r="A17" t="s">
        <v>6</v>
      </c>
      <c r="B17" s="4">
        <f>IF(B5="yes",B3*0.05,0)</f>
        <v>32464.95</v>
      </c>
      <c r="C17" t="s">
        <v>13</v>
      </c>
      <c r="D17" s="2"/>
      <c r="E17" t="s">
        <v>6</v>
      </c>
      <c r="F17" s="4">
        <f>IF(F5="yes",F3*0.05,0)</f>
        <v>15.9</v>
      </c>
      <c r="G17" t="s">
        <v>13</v>
      </c>
      <c r="I17" s="8">
        <f>ROUNDUP((B17+F17),0)</f>
        <v>32481</v>
      </c>
      <c r="J17" s="9" t="s">
        <v>26</v>
      </c>
    </row>
    <row r="18" spans="2:10" ht="12.75">
      <c r="B18" s="2"/>
      <c r="D18" s="2"/>
      <c r="F18" s="2"/>
      <c r="I18" s="10"/>
      <c r="J18" s="9"/>
    </row>
    <row r="19" spans="1:10" ht="12.75">
      <c r="A19" t="s">
        <v>7</v>
      </c>
      <c r="B19" s="15">
        <f>((B3/7410)+(B17/11111))</f>
        <v>90.5465710750225</v>
      </c>
      <c r="C19" t="s">
        <v>15</v>
      </c>
      <c r="D19" s="2"/>
      <c r="E19" t="s">
        <v>7</v>
      </c>
      <c r="F19" s="16">
        <f>((F3/7410)+(F17/11111))</f>
        <v>0.04434599406722812</v>
      </c>
      <c r="G19" t="s">
        <v>15</v>
      </c>
      <c r="I19" s="14">
        <f>(B19+F19)</f>
        <v>90.59091706908973</v>
      </c>
      <c r="J19" s="9" t="s">
        <v>27</v>
      </c>
    </row>
    <row r="20" spans="2:10" ht="12.75">
      <c r="B20" s="2"/>
      <c r="D20" s="2"/>
      <c r="F20" s="2"/>
      <c r="I20" s="10"/>
      <c r="J20" s="9"/>
    </row>
    <row r="21" spans="1:10" ht="12.75">
      <c r="A21" t="s">
        <v>8</v>
      </c>
      <c r="B21" s="4">
        <f>(B3*9)/43560</f>
        <v>134.15268595041323</v>
      </c>
      <c r="C21" t="s">
        <v>19</v>
      </c>
      <c r="D21" s="2"/>
      <c r="E21" t="s">
        <v>8</v>
      </c>
      <c r="F21" s="4">
        <f>ROUNDUP(((F3*9)/43560),0)</f>
        <v>1</v>
      </c>
      <c r="G21" t="s">
        <v>19</v>
      </c>
      <c r="I21" s="8">
        <f>ROUNDUP((B21+F21),0)</f>
        <v>136</v>
      </c>
      <c r="J21" s="9" t="s">
        <v>28</v>
      </c>
    </row>
    <row r="22" spans="2:10" ht="12.75">
      <c r="B22" s="2"/>
      <c r="D22" s="2"/>
      <c r="F22" s="2"/>
      <c r="I22" s="10"/>
      <c r="J22" s="9"/>
    </row>
    <row r="23" spans="1:10" ht="12.75">
      <c r="A23" t="s">
        <v>9</v>
      </c>
      <c r="B23" s="4">
        <f>ROUNDUP(((B3*0.0027)+(B17*0.0027)),0)</f>
        <v>1841</v>
      </c>
      <c r="C23" t="s">
        <v>21</v>
      </c>
      <c r="D23" s="2"/>
      <c r="E23" t="s">
        <v>9</v>
      </c>
      <c r="F23" s="4">
        <f>ROUNDUP(((F3*0.0027)+(F17*0.0027)),0)</f>
        <v>1</v>
      </c>
      <c r="G23" t="s">
        <v>21</v>
      </c>
      <c r="I23" s="8">
        <f>ROUNDUP((B23+F23),0)</f>
        <v>1842</v>
      </c>
      <c r="J23" s="9" t="s">
        <v>29</v>
      </c>
    </row>
    <row r="24" spans="2:10" ht="12.75">
      <c r="B24" s="2"/>
      <c r="D24" s="2"/>
      <c r="F24" s="2"/>
      <c r="I24" s="10"/>
      <c r="J24" s="9"/>
    </row>
    <row r="25" spans="1:10" ht="13.5" thickBot="1">
      <c r="A25" t="s">
        <v>10</v>
      </c>
      <c r="B25" s="4">
        <f>IF(B6&gt;1,((B3*9)*0.25)/1000,0)</f>
        <v>1460.92275</v>
      </c>
      <c r="C25" t="s">
        <v>22</v>
      </c>
      <c r="D25" s="2"/>
      <c r="E25" t="s">
        <v>10</v>
      </c>
      <c r="F25" s="4">
        <f>IF(F6&gt;1,((F3*9)*0.25)/1000,0)</f>
        <v>0.7155</v>
      </c>
      <c r="G25" t="s">
        <v>22</v>
      </c>
      <c r="I25" s="11">
        <f>ROUNDUP((B25+F25),0)</f>
        <v>1462</v>
      </c>
      <c r="J25" s="12" t="s">
        <v>30</v>
      </c>
    </row>
    <row r="26" ht="12.75">
      <c r="B26" s="2"/>
    </row>
  </sheetData>
  <sheetProtection/>
  <mergeCells count="1">
    <mergeCell ref="I9:J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schetter</dc:creator>
  <cp:keywords/>
  <dc:description/>
  <cp:lastModifiedBy>Schetter, Andrew B.</cp:lastModifiedBy>
  <dcterms:created xsi:type="dcterms:W3CDTF">2004-11-23T00:34:27Z</dcterms:created>
  <dcterms:modified xsi:type="dcterms:W3CDTF">2016-07-28T04:23:58Z</dcterms:modified>
  <cp:category/>
  <cp:version/>
  <cp:contentType/>
  <cp:contentStatus/>
</cp:coreProperties>
</file>