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173609095\110974\Task F HEN-108-17.40\110867\400-Engineering\Lighting\EngData\"/>
    </mc:Choice>
  </mc:AlternateContent>
  <xr:revisionPtr revIDLastSave="0" documentId="13_ncr:1_{1B1FD53C-80C4-4D16-9969-7852AEE0076D}" xr6:coauthVersionLast="47" xr6:coauthVersionMax="47" xr10:uidLastSave="{00000000-0000-0000-0000-000000000000}"/>
  <bookViews>
    <workbookView xWindow="-120" yWindow="-120" windowWidth="29040" windowHeight="15840" tabRatio="878" xr2:uid="{00000000-000D-0000-FFFF-FFFF00000000}"/>
  </bookViews>
  <sheets>
    <sheet name="Circuit A" sheetId="27" r:id="rId1"/>
  </sheets>
  <definedNames>
    <definedName name="_xlnm.Print_Area" localSheetId="0">'Circuit A'!$A$1:$K$42</definedName>
    <definedName name="VOLTAGE_DROP_CALCULATION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27" l="1"/>
  <c r="E16" i="27"/>
  <c r="E17" i="27" s="1"/>
  <c r="E18" i="27" s="1"/>
  <c r="E19" i="27" s="1"/>
  <c r="D17" i="27"/>
  <c r="D15" i="27"/>
  <c r="E15" i="27" s="1"/>
  <c r="F15" i="27" s="1"/>
  <c r="H15" i="27" s="1"/>
  <c r="K3" i="27"/>
  <c r="K15" i="27"/>
  <c r="K16" i="27"/>
  <c r="K17" i="27"/>
  <c r="K18" i="27"/>
  <c r="K27" i="27"/>
  <c r="K42" i="27"/>
  <c r="K37" i="27"/>
  <c r="K35" i="27"/>
  <c r="K34" i="27"/>
  <c r="K26" i="27"/>
  <c r="K25" i="27"/>
  <c r="K24" i="27"/>
  <c r="K23" i="27"/>
  <c r="K4" i="27"/>
  <c r="D19" i="27" s="1"/>
  <c r="K20" i="27"/>
  <c r="K21" i="27"/>
  <c r="K22" i="27"/>
  <c r="K29" i="27"/>
  <c r="K31" i="27"/>
  <c r="K33" i="27"/>
  <c r="F6" i="27"/>
  <c r="F18" i="27" l="1"/>
  <c r="H18" i="27" s="1"/>
  <c r="F17" i="27"/>
  <c r="H17" i="27" s="1"/>
  <c r="F16" i="27"/>
  <c r="H16" i="27" s="1"/>
  <c r="D31" i="27"/>
  <c r="E31" i="27" s="1"/>
  <c r="D33" i="27"/>
  <c r="E33" i="27" s="1"/>
  <c r="D37" i="27"/>
  <c r="E37" i="27" s="1"/>
  <c r="F37" i="27" s="1"/>
  <c r="H37" i="27" s="1"/>
  <c r="I37" i="27" s="1"/>
  <c r="J37" i="27" s="1"/>
  <c r="D22" i="27"/>
  <c r="D34" i="27"/>
  <c r="E20" i="27"/>
  <c r="D21" i="27"/>
  <c r="D25" i="27"/>
  <c r="D42" i="27"/>
  <c r="E42" i="27" s="1"/>
  <c r="F42" i="27" s="1"/>
  <c r="H42" i="27" s="1"/>
  <c r="I42" i="27" s="1"/>
  <c r="J42" i="27" s="1"/>
  <c r="D29" i="27"/>
  <c r="E29" i="27" s="1"/>
  <c r="D24" i="27" l="1"/>
  <c r="E21" i="27"/>
  <c r="E22" i="27" s="1"/>
  <c r="F29" i="27" s="1"/>
  <c r="H29" i="27" s="1"/>
  <c r="I29" i="27" s="1"/>
  <c r="J29" i="27" s="1"/>
  <c r="E23" i="27" l="1"/>
  <c r="F23" i="27" s="1"/>
  <c r="H23" i="27" s="1"/>
  <c r="F31" i="27"/>
  <c r="H31" i="27" s="1"/>
  <c r="I31" i="27" s="1"/>
  <c r="J31" i="27" s="1"/>
  <c r="E24" i="27" l="1"/>
  <c r="F24" i="27" s="1"/>
  <c r="H24" i="27" s="1"/>
  <c r="E25" i="27" l="1"/>
  <c r="F25" i="27" s="1"/>
  <c r="H25" i="27" s="1"/>
  <c r="F33" i="27"/>
  <c r="H33" i="27" s="1"/>
  <c r="E34" i="27"/>
  <c r="E35" i="27" s="1"/>
  <c r="F34" i="27" l="1"/>
  <c r="H34" i="27" s="1"/>
  <c r="F35" i="27" l="1"/>
  <c r="H35" i="27" s="1"/>
  <c r="I35" i="27" s="1"/>
  <c r="J35" i="27" s="1"/>
  <c r="D26" i="27"/>
  <c r="E26" i="27" s="1"/>
  <c r="F26" i="27" l="1"/>
  <c r="H26" i="27" s="1"/>
  <c r="E27" i="27"/>
  <c r="F27" i="27" s="1"/>
  <c r="H27" i="27" s="1"/>
  <c r="I27" i="27" s="1"/>
  <c r="J27" i="27" s="1"/>
  <c r="I34" i="27"/>
  <c r="F5" i="27"/>
  <c r="F20" i="27"/>
  <c r="H20" i="27" s="1"/>
  <c r="F21" i="27"/>
  <c r="H21" i="27" s="1"/>
  <c r="F22" i="27"/>
  <c r="H22" i="27" s="1"/>
  <c r="I26" i="27" l="1"/>
  <c r="I25" i="27" s="1"/>
  <c r="J25" i="27" s="1"/>
  <c r="I33" i="27"/>
  <c r="J33" i="27" s="1"/>
  <c r="J34" i="27"/>
  <c r="J26" i="27" l="1"/>
  <c r="I24" i="27"/>
  <c r="I23" i="27" s="1"/>
  <c r="K19" i="27"/>
  <c r="J24" i="27" l="1"/>
  <c r="I22" i="27"/>
  <c r="J23" i="27"/>
  <c r="F19" i="27"/>
  <c r="H19" i="27" s="1"/>
  <c r="I21" i="27" l="1"/>
  <c r="J22" i="27"/>
  <c r="I20" i="27" l="1"/>
  <c r="J21" i="27"/>
  <c r="I19" i="27" l="1"/>
  <c r="J20" i="27"/>
  <c r="J19" i="27" l="1"/>
  <c r="I18" i="27"/>
  <c r="J18" i="27" l="1"/>
  <c r="I17" i="27"/>
  <c r="J17" i="27" l="1"/>
  <c r="I16" i="27"/>
  <c r="J16" i="27" l="1"/>
  <c r="I15" i="27"/>
  <c r="J15" i="27" s="1"/>
</calcChain>
</file>

<file path=xl/sharedStrings.xml><?xml version="1.0" encoding="utf-8"?>
<sst xmlns="http://schemas.openxmlformats.org/spreadsheetml/2006/main" count="89" uniqueCount="60">
  <si>
    <t>VOLTAGE DROP CALCULATIONS</t>
  </si>
  <si>
    <t>AWG</t>
  </si>
  <si>
    <t>Section</t>
  </si>
  <si>
    <t>From</t>
  </si>
  <si>
    <t>To</t>
  </si>
  <si>
    <t>At Point</t>
  </si>
  <si>
    <t>Accum.</t>
  </si>
  <si>
    <t>Amperes</t>
  </si>
  <si>
    <t>Voltage Drop</t>
  </si>
  <si>
    <t>In Section</t>
  </si>
  <si>
    <t>% Drop</t>
  </si>
  <si>
    <t>ohms/mft/1000</t>
  </si>
  <si>
    <t xml:space="preserve">Wire Factor Used (Two - No. 4 AWG Wires): </t>
  </si>
  <si>
    <t>Voltage:</t>
  </si>
  <si>
    <t xml:space="preserve">Wire Factor Used (Two - No. 8 AWG Wires): </t>
  </si>
  <si>
    <t xml:space="preserve">Wire Factor Used (Two - No. 6 AWG Wires): </t>
  </si>
  <si>
    <t xml:space="preserve">Wire Factor Used (Two - No. 10 AWG Wires): </t>
  </si>
  <si>
    <t>Design
Feet</t>
  </si>
  <si>
    <t>Ampere-
Feet</t>
  </si>
  <si>
    <t>Supply Voltage:</t>
  </si>
  <si>
    <t>Wire Resistance Used:</t>
  </si>
  <si>
    <t>No.</t>
  </si>
  <si>
    <t>AWG.</t>
  </si>
  <si>
    <t>Power Service:</t>
  </si>
  <si>
    <t>County-Route-Section:</t>
  </si>
  <si>
    <t>Circuit:</t>
  </si>
  <si>
    <t>1/0</t>
  </si>
  <si>
    <t>2/0</t>
  </si>
  <si>
    <t>4/0</t>
  </si>
  <si>
    <t>No. of Wires for Calculation Purposes:</t>
  </si>
  <si>
    <t>Circuit: 'A'</t>
  </si>
  <si>
    <t>HEN-108-17.40</t>
  </si>
  <si>
    <t>A</t>
  </si>
  <si>
    <t>EX.</t>
  </si>
  <si>
    <t>A1</t>
  </si>
  <si>
    <t>PB A-1</t>
  </si>
  <si>
    <t>A2</t>
  </si>
  <si>
    <t>A3</t>
  </si>
  <si>
    <t>PB A-2</t>
  </si>
  <si>
    <t>A-4</t>
  </si>
  <si>
    <t>PB A-3</t>
  </si>
  <si>
    <t>A-5</t>
  </si>
  <si>
    <t>A-6</t>
  </si>
  <si>
    <t>PB A-4</t>
  </si>
  <si>
    <t>A-7</t>
  </si>
  <si>
    <t>PB A-5</t>
  </si>
  <si>
    <t>A-10</t>
  </si>
  <si>
    <t>A-8</t>
  </si>
  <si>
    <t>A-9</t>
  </si>
  <si>
    <t>AMPS</t>
  </si>
  <si>
    <t>CC</t>
  </si>
  <si>
    <t>PB A-6</t>
  </si>
  <si>
    <t>LUMINAIRE WATTAGE - 56</t>
  </si>
  <si>
    <t>U-1</t>
  </si>
  <si>
    <t>PB A-8</t>
  </si>
  <si>
    <t>PB A-7</t>
  </si>
  <si>
    <t>U-2</t>
  </si>
  <si>
    <t>A-X</t>
  </si>
  <si>
    <t>U-X</t>
  </si>
  <si>
    <t>LUMINAIRE WATTAGE - 46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</si>
</sst>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8" x14ac:knownFonts="1">
    <font>
      <sz val="10"/>
      <name val="Arial"/>
    </font>
    <font>
      <b/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9" fontId="5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5" fillId="0" borderId="0" xfId="0" applyFont="1"/>
    <xf numFmtId="0" fontId="2" fillId="0" borderId="0" xfId="0" applyFont="1" applyFill="1" applyBorder="1" applyAlignment="1">
      <alignment horizontal="left"/>
    </xf>
    <xf numFmtId="0" fontId="0" fillId="0" borderId="0" xfId="0" applyBorder="1" applyAlignment="1"/>
    <xf numFmtId="2" fontId="2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9" fontId="5" fillId="0" borderId="0" xfId="0" applyNumberFormat="1" applyFont="1" applyAlignment="1">
      <alignment horizontal="right"/>
    </xf>
    <xf numFmtId="2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4" fillId="0" borderId="10" xfId="0" applyFont="1" applyBorder="1" applyAlignment="1"/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/>
    <xf numFmtId="165" fontId="4" fillId="0" borderId="11" xfId="0" applyNumberFormat="1" applyFont="1" applyBorder="1" applyAlignment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/>
    <xf numFmtId="0" fontId="3" fillId="0" borderId="15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10" xfId="0" applyFont="1" applyFill="1" applyBorder="1" applyAlignment="1">
      <alignment horizontal="left"/>
    </xf>
    <xf numFmtId="0" fontId="5" fillId="0" borderId="0" xfId="0" applyFont="1" applyBorder="1"/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7"/>
  <sheetViews>
    <sheetView tabSelected="1" zoomScaleNormal="100" workbookViewId="0">
      <selection activeCell="D35" sqref="D35"/>
    </sheetView>
  </sheetViews>
  <sheetFormatPr defaultColWidth="9.140625" defaultRowHeight="12.75" zeroHeight="1" x14ac:dyDescent="0.2"/>
  <cols>
    <col min="1" max="2" width="11.7109375" customWidth="1"/>
    <col min="3" max="7" width="9.140625" customWidth="1"/>
    <col min="8" max="8" width="10.85546875" customWidth="1"/>
    <col min="9" max="10" width="9.140625" customWidth="1"/>
    <col min="11" max="11" width="11.42578125" bestFit="1" customWidth="1"/>
    <col min="12" max="19" width="9.140625" customWidth="1"/>
  </cols>
  <sheetData>
    <row r="1" spans="1:19" ht="15.75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7"/>
      <c r="M1" s="5"/>
      <c r="R1" s="5">
        <v>14</v>
      </c>
      <c r="S1" s="17">
        <v>3.1</v>
      </c>
    </row>
    <row r="2" spans="1:19" ht="14.25" x14ac:dyDescent="0.2">
      <c r="A2" s="24" t="s">
        <v>24</v>
      </c>
      <c r="B2" s="15"/>
      <c r="C2" s="15" t="s">
        <v>31</v>
      </c>
      <c r="D2" s="15"/>
      <c r="E2" s="15"/>
      <c r="F2" s="15"/>
      <c r="G2" s="15" t="s">
        <v>29</v>
      </c>
      <c r="H2" s="15"/>
      <c r="I2" s="15"/>
      <c r="J2" s="15"/>
      <c r="K2" s="25">
        <v>1</v>
      </c>
      <c r="M2" s="5"/>
      <c r="R2" s="5">
        <v>12</v>
      </c>
      <c r="S2" s="17">
        <v>2</v>
      </c>
    </row>
    <row r="3" spans="1:19" ht="14.25" x14ac:dyDescent="0.2">
      <c r="A3" s="24" t="s">
        <v>23</v>
      </c>
      <c r="B3" s="15"/>
      <c r="C3" s="14" t="s">
        <v>33</v>
      </c>
      <c r="D3" s="15" t="s">
        <v>25</v>
      </c>
      <c r="E3" s="15" t="s">
        <v>32</v>
      </c>
      <c r="F3" s="15"/>
      <c r="G3" s="15"/>
      <c r="H3" s="15"/>
      <c r="I3" s="15" t="s">
        <v>58</v>
      </c>
      <c r="J3" s="15" t="s">
        <v>49</v>
      </c>
      <c r="K3" s="27">
        <f>(1.3*46)/C4</f>
        <v>0.49833333333333335</v>
      </c>
      <c r="M3" s="5"/>
      <c r="R3" s="5">
        <v>10</v>
      </c>
      <c r="S3" s="17">
        <v>1.2</v>
      </c>
    </row>
    <row r="4" spans="1:19" ht="14.25" x14ac:dyDescent="0.2">
      <c r="A4" s="24" t="s">
        <v>19</v>
      </c>
      <c r="B4" s="15"/>
      <c r="C4" s="15">
        <v>120</v>
      </c>
      <c r="D4" s="15"/>
      <c r="E4" s="15"/>
      <c r="F4" s="15"/>
      <c r="G4" s="15"/>
      <c r="H4" s="15"/>
      <c r="I4" s="15" t="s">
        <v>57</v>
      </c>
      <c r="J4" s="15" t="s">
        <v>49</v>
      </c>
      <c r="K4" s="27">
        <f>(1.3*56)/C4</f>
        <v>0.60666666666666669</v>
      </c>
      <c r="R4" s="5">
        <v>8</v>
      </c>
      <c r="S4" s="17">
        <v>0.78</v>
      </c>
    </row>
    <row r="5" spans="1:19" ht="14.25" x14ac:dyDescent="0.2">
      <c r="A5" s="24" t="s">
        <v>20</v>
      </c>
      <c r="B5" s="15"/>
      <c r="C5" s="15" t="s">
        <v>21</v>
      </c>
      <c r="D5" s="28">
        <v>4</v>
      </c>
      <c r="E5" s="15" t="s">
        <v>22</v>
      </c>
      <c r="F5" s="29">
        <f>IF(D5="","",VLOOKUP(D5,R1:S10,2,FALSE))</f>
        <v>0.31</v>
      </c>
      <c r="G5" s="15"/>
      <c r="H5" s="15" t="s">
        <v>57</v>
      </c>
      <c r="I5" s="15" t="s">
        <v>52</v>
      </c>
      <c r="J5" s="15"/>
      <c r="K5" s="26"/>
      <c r="R5" s="5">
        <v>6</v>
      </c>
      <c r="S5" s="17">
        <v>0.49</v>
      </c>
    </row>
    <row r="6" spans="1:19" ht="14.25" x14ac:dyDescent="0.2">
      <c r="A6" s="24"/>
      <c r="B6" s="15"/>
      <c r="C6" s="15" t="s">
        <v>21</v>
      </c>
      <c r="D6" s="28">
        <v>6</v>
      </c>
      <c r="E6" s="15" t="s">
        <v>22</v>
      </c>
      <c r="F6" s="29">
        <f>IF(D6="","",VLOOKUP(D6,R2:S11,2,FALSE))</f>
        <v>0.49</v>
      </c>
      <c r="G6" s="15"/>
      <c r="H6" s="15" t="s">
        <v>58</v>
      </c>
      <c r="I6" s="15" t="s">
        <v>59</v>
      </c>
      <c r="J6" s="15"/>
      <c r="K6" s="26"/>
      <c r="R6" s="5">
        <v>4</v>
      </c>
      <c r="S6" s="17">
        <v>0.31</v>
      </c>
    </row>
    <row r="7" spans="1:19" x14ac:dyDescent="0.2">
      <c r="A7" s="30"/>
      <c r="B7" s="31"/>
      <c r="C7" s="31"/>
      <c r="D7" s="31"/>
      <c r="E7" s="31"/>
      <c r="F7" s="31"/>
      <c r="G7" s="31"/>
      <c r="H7" s="31"/>
      <c r="I7" s="31"/>
      <c r="J7" s="31"/>
      <c r="K7" s="32"/>
      <c r="R7" s="5">
        <v>2</v>
      </c>
      <c r="S7" s="17">
        <v>0.19</v>
      </c>
    </row>
    <row r="8" spans="1:19" x14ac:dyDescent="0.2">
      <c r="A8" s="33" t="s">
        <v>13</v>
      </c>
      <c r="B8" s="23">
        <v>120</v>
      </c>
      <c r="C8" s="58" t="s">
        <v>16</v>
      </c>
      <c r="D8" s="59"/>
      <c r="E8" s="59"/>
      <c r="F8" s="59"/>
      <c r="G8" s="59"/>
      <c r="H8" s="12">
        <v>2.4</v>
      </c>
      <c r="I8" s="60" t="s">
        <v>11</v>
      </c>
      <c r="J8" s="61"/>
      <c r="K8" s="34" t="s">
        <v>30</v>
      </c>
      <c r="R8" s="16" t="s">
        <v>26</v>
      </c>
      <c r="S8" s="17">
        <v>0.12</v>
      </c>
    </row>
    <row r="9" spans="1:19" x14ac:dyDescent="0.2">
      <c r="A9" s="35"/>
      <c r="B9" s="4"/>
      <c r="C9" s="58" t="s">
        <v>14</v>
      </c>
      <c r="D9" s="59"/>
      <c r="E9" s="59"/>
      <c r="F9" s="59"/>
      <c r="G9" s="59"/>
      <c r="H9" s="12">
        <v>1.56</v>
      </c>
      <c r="I9" s="60" t="s">
        <v>11</v>
      </c>
      <c r="J9" s="61"/>
      <c r="K9" s="32"/>
      <c r="R9" s="16" t="s">
        <v>27</v>
      </c>
      <c r="S9" s="17">
        <v>0.1</v>
      </c>
    </row>
    <row r="10" spans="1:19" x14ac:dyDescent="0.2">
      <c r="A10" s="35"/>
      <c r="B10" s="4"/>
      <c r="C10" s="20" t="s">
        <v>15</v>
      </c>
      <c r="D10" s="21"/>
      <c r="E10" s="21"/>
      <c r="F10" s="21"/>
      <c r="G10" s="21"/>
      <c r="H10" s="12">
        <v>0.98</v>
      </c>
      <c r="I10" s="22" t="s">
        <v>11</v>
      </c>
      <c r="J10" s="23"/>
      <c r="K10" s="32"/>
      <c r="R10" s="16" t="s">
        <v>28</v>
      </c>
      <c r="S10">
        <v>7.9000000000000001E-2</v>
      </c>
    </row>
    <row r="11" spans="1:19" x14ac:dyDescent="0.2">
      <c r="A11" s="35"/>
      <c r="B11" s="4"/>
      <c r="C11" s="20" t="s">
        <v>12</v>
      </c>
      <c r="D11" s="21"/>
      <c r="E11" s="21"/>
      <c r="F11" s="21"/>
      <c r="G11" s="21"/>
      <c r="H11" s="12">
        <v>0.62</v>
      </c>
      <c r="I11" s="22" t="s">
        <v>11</v>
      </c>
      <c r="J11" s="23"/>
      <c r="K11" s="32"/>
      <c r="R11" s="9"/>
    </row>
    <row r="12" spans="1:19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6"/>
      <c r="R12" s="9"/>
    </row>
    <row r="13" spans="1:19" x14ac:dyDescent="0.2">
      <c r="A13" s="62" t="s">
        <v>2</v>
      </c>
      <c r="B13" s="63"/>
      <c r="C13" s="63"/>
      <c r="D13" s="64" t="s">
        <v>7</v>
      </c>
      <c r="E13" s="63"/>
      <c r="F13" s="51" t="s">
        <v>18</v>
      </c>
      <c r="G13" s="65" t="s">
        <v>1</v>
      </c>
      <c r="H13" s="64" t="s">
        <v>8</v>
      </c>
      <c r="I13" s="63"/>
      <c r="J13" s="65" t="s">
        <v>10</v>
      </c>
      <c r="K13" s="53" t="s">
        <v>5</v>
      </c>
      <c r="L13" s="11"/>
      <c r="R13" s="9"/>
    </row>
    <row r="14" spans="1:19" ht="25.5" x14ac:dyDescent="0.2">
      <c r="A14" s="37" t="s">
        <v>3</v>
      </c>
      <c r="B14" s="19" t="s">
        <v>4</v>
      </c>
      <c r="C14" s="18" t="s">
        <v>17</v>
      </c>
      <c r="D14" s="19" t="s">
        <v>5</v>
      </c>
      <c r="E14" s="19" t="s">
        <v>6</v>
      </c>
      <c r="F14" s="52"/>
      <c r="G14" s="66"/>
      <c r="H14" s="13" t="s">
        <v>9</v>
      </c>
      <c r="I14" s="13" t="s">
        <v>6</v>
      </c>
      <c r="J14" s="66"/>
      <c r="K14" s="54"/>
      <c r="L14" s="11"/>
      <c r="R14" s="9"/>
    </row>
    <row r="15" spans="1:19" x14ac:dyDescent="0.2">
      <c r="A15" s="38" t="s">
        <v>53</v>
      </c>
      <c r="B15" s="1" t="s">
        <v>54</v>
      </c>
      <c r="C15" s="2">
        <v>10</v>
      </c>
      <c r="D15" s="3">
        <f>K3</f>
        <v>0.49833333333333335</v>
      </c>
      <c r="E15" s="3">
        <f t="shared" ref="E15" si="0">D15</f>
        <v>0.49833333333333335</v>
      </c>
      <c r="F15" s="2">
        <f t="shared" ref="F15:F18" si="1">IF(E15="","",C15*E15)</f>
        <v>4.9833333333333334</v>
      </c>
      <c r="G15" s="1">
        <v>6</v>
      </c>
      <c r="H15" s="3">
        <f t="shared" ref="H15:H18" si="2">IF(G15="","",F15*(2*(VLOOKUP(G15,$R$1:$S$10,2,FALSE)))/1000)</f>
        <v>4.8836666666666664E-3</v>
      </c>
      <c r="I15" s="3">
        <f t="shared" ref="I15:I18" si="3">H15+I16</f>
        <v>1.7034016999999997</v>
      </c>
      <c r="J15" s="3">
        <f t="shared" ref="J15:J18" si="4">IF(G15="","",I15/$B$8*100)</f>
        <v>1.4195014166666664</v>
      </c>
      <c r="K15" s="39" t="str">
        <f t="shared" ref="K15:K18" si="5">IF(A15="","",A15)</f>
        <v>U-1</v>
      </c>
      <c r="L15" s="11"/>
      <c r="R15" s="9"/>
    </row>
    <row r="16" spans="1:19" x14ac:dyDescent="0.2">
      <c r="A16" s="38" t="s">
        <v>54</v>
      </c>
      <c r="B16" s="1" t="s">
        <v>55</v>
      </c>
      <c r="C16" s="2">
        <v>113</v>
      </c>
      <c r="D16" s="3">
        <v>0</v>
      </c>
      <c r="E16" s="3">
        <f>E15+D16</f>
        <v>0.49833333333333335</v>
      </c>
      <c r="F16" s="2">
        <f t="shared" si="1"/>
        <v>56.311666666666667</v>
      </c>
      <c r="G16" s="1">
        <v>6</v>
      </c>
      <c r="H16" s="3">
        <f t="shared" si="2"/>
        <v>5.5185433333333339E-2</v>
      </c>
      <c r="I16" s="3">
        <f t="shared" si="3"/>
        <v>1.698518033333333</v>
      </c>
      <c r="J16" s="3">
        <f t="shared" si="4"/>
        <v>1.4154316944444441</v>
      </c>
      <c r="K16" s="39" t="str">
        <f t="shared" si="5"/>
        <v>PB A-8</v>
      </c>
      <c r="L16" s="11"/>
      <c r="R16" s="9"/>
    </row>
    <row r="17" spans="1:18" x14ac:dyDescent="0.2">
      <c r="A17" s="38" t="s">
        <v>56</v>
      </c>
      <c r="B17" s="1" t="s">
        <v>55</v>
      </c>
      <c r="C17" s="2">
        <v>10</v>
      </c>
      <c r="D17" s="3">
        <f>K3</f>
        <v>0.49833333333333335</v>
      </c>
      <c r="E17" s="3">
        <f t="shared" ref="E17:E18" si="6">E16+D17</f>
        <v>0.9966666666666667</v>
      </c>
      <c r="F17" s="2">
        <f t="shared" si="1"/>
        <v>9.9666666666666668</v>
      </c>
      <c r="G17" s="1">
        <v>6</v>
      </c>
      <c r="H17" s="3">
        <f t="shared" si="2"/>
        <v>9.7673333333333327E-3</v>
      </c>
      <c r="I17" s="3">
        <f t="shared" si="3"/>
        <v>1.6433325999999997</v>
      </c>
      <c r="J17" s="3">
        <f t="shared" si="4"/>
        <v>1.3694438333333332</v>
      </c>
      <c r="K17" s="39" t="str">
        <f t="shared" si="5"/>
        <v>U-2</v>
      </c>
      <c r="L17" s="11"/>
      <c r="R17" s="9"/>
    </row>
    <row r="18" spans="1:18" x14ac:dyDescent="0.2">
      <c r="A18" s="38" t="s">
        <v>55</v>
      </c>
      <c r="B18" s="1" t="s">
        <v>35</v>
      </c>
      <c r="C18" s="2">
        <v>173</v>
      </c>
      <c r="D18" s="3">
        <v>0</v>
      </c>
      <c r="E18" s="3">
        <f t="shared" si="6"/>
        <v>0.9966666666666667</v>
      </c>
      <c r="F18" s="2">
        <f t="shared" si="1"/>
        <v>172.42333333333335</v>
      </c>
      <c r="G18" s="1">
        <v>6</v>
      </c>
      <c r="H18" s="3">
        <f t="shared" si="2"/>
        <v>0.1689748666666667</v>
      </c>
      <c r="I18" s="3">
        <f t="shared" si="3"/>
        <v>1.6335652666666665</v>
      </c>
      <c r="J18" s="3">
        <f t="shared" si="4"/>
        <v>1.3613043888888887</v>
      </c>
      <c r="K18" s="39" t="str">
        <f t="shared" si="5"/>
        <v>PB A-7</v>
      </c>
      <c r="L18" s="11"/>
      <c r="R18" s="9"/>
    </row>
    <row r="19" spans="1:18" x14ac:dyDescent="0.2">
      <c r="A19" s="38" t="s">
        <v>34</v>
      </c>
      <c r="B19" s="1" t="s">
        <v>35</v>
      </c>
      <c r="C19" s="2">
        <v>95.4</v>
      </c>
      <c r="D19" s="3">
        <f>K4</f>
        <v>0.60666666666666669</v>
      </c>
      <c r="E19" s="3">
        <f>D19+E18</f>
        <v>1.6033333333333335</v>
      </c>
      <c r="F19" s="2">
        <f t="shared" ref="F19:F33" si="7">IF(E19="","",C19*E19)</f>
        <v>152.95800000000003</v>
      </c>
      <c r="G19" s="1">
        <v>6</v>
      </c>
      <c r="H19" s="3">
        <f>IF(G19="","",F19*(2*(VLOOKUP(G19,$R$1:$S$10,2,FALSE)))/1000)</f>
        <v>0.14989884000000003</v>
      </c>
      <c r="I19" s="3">
        <f t="shared" ref="I19:I25" si="8">H19+I20</f>
        <v>1.4645903999999998</v>
      </c>
      <c r="J19" s="3">
        <f>IF(G19="","",I19/$B$8*100)</f>
        <v>1.2204919999999999</v>
      </c>
      <c r="K19" s="39" t="str">
        <f>IF(A19="","",A19)</f>
        <v>A1</v>
      </c>
      <c r="L19" s="11"/>
      <c r="R19" s="9"/>
    </row>
    <row r="20" spans="1:18" x14ac:dyDescent="0.2">
      <c r="A20" s="38" t="s">
        <v>35</v>
      </c>
      <c r="B20" s="1" t="s">
        <v>36</v>
      </c>
      <c r="C20" s="2">
        <v>41.2</v>
      </c>
      <c r="D20" s="3">
        <v>0</v>
      </c>
      <c r="E20" s="3">
        <f>E19+D20</f>
        <v>1.6033333333333335</v>
      </c>
      <c r="F20" s="2">
        <f t="shared" si="7"/>
        <v>66.057333333333347</v>
      </c>
      <c r="G20" s="1">
        <v>6</v>
      </c>
      <c r="H20" s="3">
        <f t="shared" ref="H20:H33" si="9">IF(G20="","",F20*(2*(VLOOKUP(G20,$R$1:$S$10,2,FALSE)))/1000)</f>
        <v>6.4736186666666681E-2</v>
      </c>
      <c r="I20" s="3">
        <f t="shared" si="8"/>
        <v>1.3146915599999998</v>
      </c>
      <c r="J20" s="3">
        <f t="shared" ref="J20:J33" si="10">IF(G20="","",I20/$B$8*100)</f>
        <v>1.0955762999999998</v>
      </c>
      <c r="K20" s="39" t="str">
        <f t="shared" ref="K20:K33" si="11">IF(A20="","",A20)</f>
        <v>PB A-1</v>
      </c>
      <c r="L20" s="11"/>
    </row>
    <row r="21" spans="1:18" x14ac:dyDescent="0.2">
      <c r="A21" s="38" t="s">
        <v>36</v>
      </c>
      <c r="B21" s="1" t="s">
        <v>37</v>
      </c>
      <c r="C21" s="2">
        <v>156.6</v>
      </c>
      <c r="D21" s="3">
        <f>K4</f>
        <v>0.60666666666666669</v>
      </c>
      <c r="E21" s="3">
        <f t="shared" ref="E21:E22" si="12">E20+D21</f>
        <v>2.21</v>
      </c>
      <c r="F21" s="2">
        <f t="shared" si="7"/>
        <v>346.08599999999996</v>
      </c>
      <c r="G21" s="1">
        <v>6</v>
      </c>
      <c r="H21" s="3">
        <f>IF(G21="","",F21*(2*(VLOOKUP(G21,$R$1:$S$10,2,FALSE)))/1000)</f>
        <v>0.33916427999999998</v>
      </c>
      <c r="I21" s="3">
        <f t="shared" si="8"/>
        <v>1.2499553733333331</v>
      </c>
      <c r="J21" s="3">
        <f t="shared" si="10"/>
        <v>1.0416294777777775</v>
      </c>
      <c r="K21" s="39" t="str">
        <f t="shared" si="11"/>
        <v>A2</v>
      </c>
      <c r="L21" s="11"/>
    </row>
    <row r="22" spans="1:18" x14ac:dyDescent="0.2">
      <c r="A22" s="38" t="s">
        <v>37</v>
      </c>
      <c r="B22" s="1" t="s">
        <v>38</v>
      </c>
      <c r="C22" s="2">
        <v>46.4</v>
      </c>
      <c r="D22" s="3">
        <f>K4</f>
        <v>0.60666666666666669</v>
      </c>
      <c r="E22" s="3">
        <f t="shared" si="12"/>
        <v>2.8166666666666664</v>
      </c>
      <c r="F22" s="2">
        <f t="shared" si="7"/>
        <v>130.69333333333333</v>
      </c>
      <c r="G22" s="1">
        <v>6</v>
      </c>
      <c r="H22" s="3">
        <f t="shared" si="9"/>
        <v>0.12807946666666667</v>
      </c>
      <c r="I22" s="3">
        <f t="shared" si="8"/>
        <v>0.91079109333333319</v>
      </c>
      <c r="J22" s="3">
        <f t="shared" si="10"/>
        <v>0.75899257777777762</v>
      </c>
      <c r="K22" s="39" t="str">
        <f t="shared" si="11"/>
        <v>A3</v>
      </c>
      <c r="L22" s="11"/>
    </row>
    <row r="23" spans="1:18" x14ac:dyDescent="0.2">
      <c r="A23" s="38" t="s">
        <v>38</v>
      </c>
      <c r="B23" s="1" t="s">
        <v>40</v>
      </c>
      <c r="C23" s="2">
        <v>32</v>
      </c>
      <c r="D23" s="3">
        <f>E29</f>
        <v>0.60666666666666669</v>
      </c>
      <c r="E23" s="3">
        <f t="shared" ref="E23:E25" si="13">E22+D23</f>
        <v>3.4233333333333329</v>
      </c>
      <c r="F23" s="2">
        <f t="shared" ref="F23:F25" si="14">IF(E23="","",C23*E23)</f>
        <v>109.54666666666665</v>
      </c>
      <c r="G23" s="1">
        <v>6</v>
      </c>
      <c r="H23" s="3">
        <f t="shared" ref="H23:H25" si="15">IF(G23="","",F23*(2*(VLOOKUP(G23,$R$1:$S$10,2,FALSE)))/1000)</f>
        <v>0.10735573333333331</v>
      </c>
      <c r="I23" s="3">
        <f t="shared" si="8"/>
        <v>0.78271162666666649</v>
      </c>
      <c r="J23" s="3">
        <f t="shared" ref="J23:J25" si="16">IF(G23="","",I23/$B$8*100)</f>
        <v>0.65225968888888874</v>
      </c>
      <c r="K23" s="39" t="str">
        <f t="shared" ref="K23:K25" si="17">IF(A23="","",A23)</f>
        <v>PB A-2</v>
      </c>
      <c r="L23" s="11"/>
    </row>
    <row r="24" spans="1:18" x14ac:dyDescent="0.2">
      <c r="A24" s="38" t="s">
        <v>40</v>
      </c>
      <c r="B24" s="1" t="s">
        <v>42</v>
      </c>
      <c r="C24" s="2">
        <v>37.4</v>
      </c>
      <c r="D24" s="3">
        <f>E31</f>
        <v>0.60666666666666669</v>
      </c>
      <c r="E24" s="3">
        <f t="shared" si="13"/>
        <v>4.0299999999999994</v>
      </c>
      <c r="F24" s="2">
        <f t="shared" si="14"/>
        <v>150.72199999999998</v>
      </c>
      <c r="G24" s="1">
        <v>6</v>
      </c>
      <c r="H24" s="3">
        <f>IF(G24="","",F24*(2*(VLOOKUP(G24,$R$1:$S$10,2,FALSE)))/1000)</f>
        <v>0.14770755999999996</v>
      </c>
      <c r="I24" s="3">
        <f t="shared" si="8"/>
        <v>0.67535589333333312</v>
      </c>
      <c r="J24" s="3">
        <f t="shared" si="16"/>
        <v>0.56279657777777758</v>
      </c>
      <c r="K24" s="39" t="str">
        <f t="shared" si="17"/>
        <v>PB A-3</v>
      </c>
      <c r="L24" s="11"/>
    </row>
    <row r="25" spans="1:18" x14ac:dyDescent="0.2">
      <c r="A25" s="38" t="s">
        <v>42</v>
      </c>
      <c r="B25" s="1" t="s">
        <v>43</v>
      </c>
      <c r="C25" s="2">
        <v>75.599999999999994</v>
      </c>
      <c r="D25" s="3">
        <f>K4</f>
        <v>0.60666666666666669</v>
      </c>
      <c r="E25" s="3">
        <f t="shared" si="13"/>
        <v>4.6366666666666658</v>
      </c>
      <c r="F25" s="2">
        <f t="shared" si="14"/>
        <v>350.53199999999993</v>
      </c>
      <c r="G25" s="1">
        <v>6</v>
      </c>
      <c r="H25" s="3">
        <f t="shared" si="15"/>
        <v>0.34352135999999989</v>
      </c>
      <c r="I25" s="3">
        <f t="shared" si="8"/>
        <v>0.52764833333333316</v>
      </c>
      <c r="J25" s="3">
        <f t="shared" si="16"/>
        <v>0.4397069444444443</v>
      </c>
      <c r="K25" s="39" t="str">
        <f t="shared" si="17"/>
        <v>A-6</v>
      </c>
      <c r="L25" s="11"/>
    </row>
    <row r="26" spans="1:18" x14ac:dyDescent="0.2">
      <c r="A26" s="38" t="s">
        <v>43</v>
      </c>
      <c r="B26" s="1" t="s">
        <v>51</v>
      </c>
      <c r="C26" s="2">
        <v>13.3</v>
      </c>
      <c r="D26" s="3">
        <f>E37+E35</f>
        <v>2.4266666666666667</v>
      </c>
      <c r="E26" s="3">
        <f t="shared" ref="E26" si="18">E25+D26</f>
        <v>7.0633333333333326</v>
      </c>
      <c r="F26" s="2">
        <f t="shared" ref="F26:F27" si="19">IF(E26="","",C26*E26)</f>
        <v>93.942333333333323</v>
      </c>
      <c r="G26" s="1">
        <v>6</v>
      </c>
      <c r="H26" s="3">
        <f t="shared" ref="H26:H27" si="20">IF(G26="","",F26*(2*(VLOOKUP(G26,$R$1:$S$10,2,FALSE)))/1000)</f>
        <v>9.2063486666666652E-2</v>
      </c>
      <c r="I26" s="3">
        <f>H26+I27</f>
        <v>0.1841269733333333</v>
      </c>
      <c r="J26" s="3">
        <f t="shared" ref="J26:J27" si="21">IF(G26="","",I26/$B$8*100)</f>
        <v>0.1534391444444444</v>
      </c>
      <c r="K26" s="39" t="str">
        <f t="shared" ref="K26:K27" si="22">IF(A26="","",A26)</f>
        <v>PB A-4</v>
      </c>
      <c r="L26" s="11"/>
    </row>
    <row r="27" spans="1:18" x14ac:dyDescent="0.2">
      <c r="A27" s="38" t="s">
        <v>51</v>
      </c>
      <c r="B27" s="1" t="s">
        <v>50</v>
      </c>
      <c r="C27" s="2">
        <v>13.3</v>
      </c>
      <c r="D27" s="3">
        <v>0</v>
      </c>
      <c r="E27" s="3">
        <f>E26</f>
        <v>7.0633333333333326</v>
      </c>
      <c r="F27" s="2">
        <f t="shared" si="19"/>
        <v>93.942333333333323</v>
      </c>
      <c r="G27" s="1">
        <v>6</v>
      </c>
      <c r="H27" s="3">
        <f t="shared" si="20"/>
        <v>9.2063486666666652E-2</v>
      </c>
      <c r="I27" s="3">
        <f t="shared" ref="I27:I37" si="23">H27</f>
        <v>9.2063486666666652E-2</v>
      </c>
      <c r="J27" s="3">
        <f t="shared" si="21"/>
        <v>7.6719572222222199E-2</v>
      </c>
      <c r="K27" s="39" t="str">
        <f t="shared" si="22"/>
        <v>PB A-6</v>
      </c>
      <c r="L27" s="11"/>
    </row>
    <row r="28" spans="1:18" x14ac:dyDescent="0.2">
      <c r="A28" s="38"/>
      <c r="B28" s="1"/>
      <c r="C28" s="2"/>
      <c r="D28" s="3"/>
      <c r="E28" s="3"/>
      <c r="F28" s="2"/>
      <c r="G28" s="1"/>
      <c r="H28" s="3"/>
      <c r="I28" s="3"/>
      <c r="J28" s="3"/>
      <c r="K28" s="39"/>
      <c r="L28" s="11"/>
    </row>
    <row r="29" spans="1:18" x14ac:dyDescent="0.2">
      <c r="A29" s="38" t="s">
        <v>39</v>
      </c>
      <c r="B29" s="1" t="s">
        <v>38</v>
      </c>
      <c r="C29" s="2">
        <v>162</v>
      </c>
      <c r="D29" s="3">
        <f>K4</f>
        <v>0.60666666666666669</v>
      </c>
      <c r="E29" s="3">
        <f>D29</f>
        <v>0.60666666666666669</v>
      </c>
      <c r="F29" s="2">
        <f t="shared" si="7"/>
        <v>98.28</v>
      </c>
      <c r="G29" s="1">
        <v>6</v>
      </c>
      <c r="H29" s="3">
        <f t="shared" si="9"/>
        <v>9.6314400000000008E-2</v>
      </c>
      <c r="I29" s="3">
        <f t="shared" si="23"/>
        <v>9.6314400000000008E-2</v>
      </c>
      <c r="J29" s="3">
        <f t="shared" si="10"/>
        <v>8.0262000000000014E-2</v>
      </c>
      <c r="K29" s="39" t="str">
        <f t="shared" si="11"/>
        <v>A-4</v>
      </c>
      <c r="L29" s="11"/>
    </row>
    <row r="30" spans="1:18" x14ac:dyDescent="0.2">
      <c r="A30" s="38"/>
      <c r="B30" s="1"/>
      <c r="C30" s="2"/>
      <c r="D30" s="3"/>
      <c r="E30" s="3"/>
      <c r="F30" s="2"/>
      <c r="G30" s="1"/>
      <c r="H30" s="3"/>
      <c r="I30" s="3"/>
      <c r="J30" s="3"/>
      <c r="K30" s="39"/>
      <c r="L30" s="11"/>
    </row>
    <row r="31" spans="1:18" x14ac:dyDescent="0.2">
      <c r="A31" s="38" t="s">
        <v>41</v>
      </c>
      <c r="B31" s="1" t="s">
        <v>40</v>
      </c>
      <c r="C31" s="2">
        <v>44.3</v>
      </c>
      <c r="D31" s="3">
        <f>K4</f>
        <v>0.60666666666666669</v>
      </c>
      <c r="E31" s="3">
        <f>D31</f>
        <v>0.60666666666666669</v>
      </c>
      <c r="F31" s="2">
        <f t="shared" si="7"/>
        <v>26.875333333333334</v>
      </c>
      <c r="G31" s="1">
        <v>6</v>
      </c>
      <c r="H31" s="3">
        <f t="shared" si="9"/>
        <v>2.6337826666666668E-2</v>
      </c>
      <c r="I31" s="3">
        <f t="shared" si="23"/>
        <v>2.6337826666666668E-2</v>
      </c>
      <c r="J31" s="3">
        <f t="shared" si="10"/>
        <v>2.194818888888889E-2</v>
      </c>
      <c r="K31" s="39" t="str">
        <f t="shared" si="11"/>
        <v>A-5</v>
      </c>
      <c r="L31" s="11"/>
    </row>
    <row r="32" spans="1:18" x14ac:dyDescent="0.2">
      <c r="A32" s="38"/>
      <c r="B32" s="1"/>
      <c r="C32" s="2"/>
      <c r="D32" s="3"/>
      <c r="E32" s="3"/>
      <c r="F32" s="2"/>
      <c r="G32" s="1"/>
      <c r="H32" s="3"/>
      <c r="I32" s="3"/>
      <c r="J32" s="3"/>
      <c r="K32" s="39"/>
      <c r="L32" s="11"/>
    </row>
    <row r="33" spans="1:12" x14ac:dyDescent="0.2">
      <c r="A33" s="40" t="s">
        <v>48</v>
      </c>
      <c r="B33" s="6" t="s">
        <v>47</v>
      </c>
      <c r="C33" s="7">
        <v>90.1</v>
      </c>
      <c r="D33" s="8">
        <f>K4</f>
        <v>0.60666666666666669</v>
      </c>
      <c r="E33" s="3">
        <f>D33</f>
        <v>0.60666666666666669</v>
      </c>
      <c r="F33" s="2">
        <f t="shared" si="7"/>
        <v>54.660666666666664</v>
      </c>
      <c r="G33" s="1">
        <v>6</v>
      </c>
      <c r="H33" s="3">
        <f t="shared" si="9"/>
        <v>5.3567453333333334E-2</v>
      </c>
      <c r="I33" s="3">
        <f>H33+I34</f>
        <v>0.17687366666666665</v>
      </c>
      <c r="J33" s="3">
        <f t="shared" si="10"/>
        <v>0.14739472222222222</v>
      </c>
      <c r="K33" s="39" t="str">
        <f t="shared" si="11"/>
        <v>A-9</v>
      </c>
      <c r="L33" s="11"/>
    </row>
    <row r="34" spans="1:12" x14ac:dyDescent="0.2">
      <c r="A34" s="40" t="s">
        <v>47</v>
      </c>
      <c r="B34" s="6" t="s">
        <v>45</v>
      </c>
      <c r="C34" s="7">
        <v>31.7</v>
      </c>
      <c r="D34" s="8">
        <f>K4</f>
        <v>0.60666666666666669</v>
      </c>
      <c r="E34" s="3">
        <f t="shared" ref="E34" si="24">E33+D34</f>
        <v>1.2133333333333334</v>
      </c>
      <c r="F34" s="2">
        <f t="shared" ref="F34:F35" si="25">IF(E34="","",C34*E34)</f>
        <v>38.462666666666664</v>
      </c>
      <c r="G34" s="1">
        <v>6</v>
      </c>
      <c r="H34" s="3">
        <f t="shared" ref="H34:H35" si="26">IF(G34="","",F34*(2*(VLOOKUP(G34,$R$1:$S$10,2,FALSE)))/1000)</f>
        <v>3.7693413333333335E-2</v>
      </c>
      <c r="I34" s="3">
        <f>H34+I35</f>
        <v>0.12330621333333333</v>
      </c>
      <c r="J34" s="3">
        <f t="shared" ref="J34:J35" si="27">IF(G34="","",I34/$B$8*100)</f>
        <v>0.10275517777777778</v>
      </c>
      <c r="K34" s="39" t="str">
        <f t="shared" ref="K34:K35" si="28">IF(A34="","",A34)</f>
        <v>A-8</v>
      </c>
      <c r="L34" s="11"/>
    </row>
    <row r="35" spans="1:12" x14ac:dyDescent="0.2">
      <c r="A35" s="40" t="s">
        <v>45</v>
      </c>
      <c r="B35" s="6" t="s">
        <v>43</v>
      </c>
      <c r="C35" s="7">
        <v>48</v>
      </c>
      <c r="D35" s="8">
        <v>0</v>
      </c>
      <c r="E35" s="3">
        <f>E34+D35+E42</f>
        <v>1.82</v>
      </c>
      <c r="F35" s="2">
        <f t="shared" si="25"/>
        <v>87.36</v>
      </c>
      <c r="G35" s="1">
        <v>6</v>
      </c>
      <c r="H35" s="3">
        <f t="shared" si="26"/>
        <v>8.5612799999999989E-2</v>
      </c>
      <c r="I35" s="3">
        <f t="shared" si="23"/>
        <v>8.5612799999999989E-2</v>
      </c>
      <c r="J35" s="3">
        <f t="shared" si="27"/>
        <v>7.1343999999999991E-2</v>
      </c>
      <c r="K35" s="39" t="str">
        <f t="shared" si="28"/>
        <v>PB A-5</v>
      </c>
      <c r="L35" s="11"/>
    </row>
    <row r="36" spans="1:12" x14ac:dyDescent="0.2">
      <c r="A36" s="40"/>
      <c r="B36" s="1"/>
      <c r="C36" s="2"/>
      <c r="D36" s="3"/>
      <c r="E36" s="3"/>
      <c r="F36" s="2"/>
      <c r="G36" s="1"/>
      <c r="H36" s="3"/>
      <c r="I36" s="3"/>
      <c r="J36" s="3"/>
      <c r="K36" s="39"/>
      <c r="L36" s="11"/>
    </row>
    <row r="37" spans="1:12" x14ac:dyDescent="0.2">
      <c r="A37" s="38" t="s">
        <v>44</v>
      </c>
      <c r="B37" s="1" t="s">
        <v>43</v>
      </c>
      <c r="C37" s="2">
        <v>53.8</v>
      </c>
      <c r="D37" s="3">
        <f>K4</f>
        <v>0.60666666666666669</v>
      </c>
      <c r="E37" s="3">
        <f t="shared" ref="E37" si="29">E36+D37</f>
        <v>0.60666666666666669</v>
      </c>
      <c r="F37" s="2">
        <f t="shared" ref="F37" si="30">IF(E37="","",C37*E37)</f>
        <v>32.638666666666666</v>
      </c>
      <c r="G37" s="1">
        <v>6</v>
      </c>
      <c r="H37" s="3">
        <f t="shared" ref="H37" si="31">IF(G37="","",F37*(2*(VLOOKUP(G37,$R$1:$S$10,2,FALSE)))/1000)</f>
        <v>3.1985893333333335E-2</v>
      </c>
      <c r="I37" s="3">
        <f t="shared" si="23"/>
        <v>3.1985893333333335E-2</v>
      </c>
      <c r="J37" s="3">
        <f t="shared" ref="J37" si="32">IF(G37="","",I37/$B$8*100)</f>
        <v>2.6654911111111113E-2</v>
      </c>
      <c r="K37" s="39" t="str">
        <f t="shared" ref="K37" si="33">IF(A37="","",A37)</f>
        <v>A-7</v>
      </c>
      <c r="L37" s="11"/>
    </row>
    <row r="38" spans="1:12" x14ac:dyDescent="0.2">
      <c r="A38" s="41"/>
      <c r="B38" s="42"/>
      <c r="C38" s="42"/>
      <c r="D38" s="42"/>
      <c r="E38" s="42"/>
      <c r="F38" s="42"/>
      <c r="G38" s="1"/>
      <c r="H38" s="42"/>
      <c r="I38" s="42"/>
      <c r="J38" s="42"/>
      <c r="K38" s="43"/>
    </row>
    <row r="39" spans="1:12" hidden="1" x14ac:dyDescent="0.2">
      <c r="A39" s="44">
        <v>120</v>
      </c>
      <c r="B39" s="42"/>
      <c r="C39" s="42"/>
      <c r="D39" s="42"/>
      <c r="E39" s="42"/>
      <c r="F39" s="42"/>
      <c r="G39" s="1">
        <v>6</v>
      </c>
      <c r="H39" s="42"/>
      <c r="I39" s="42"/>
      <c r="J39" s="42"/>
      <c r="K39" s="43"/>
    </row>
    <row r="40" spans="1:12" hidden="1" x14ac:dyDescent="0.2">
      <c r="A40" s="44">
        <v>240</v>
      </c>
      <c r="B40" s="10"/>
      <c r="C40" s="42"/>
      <c r="D40" s="45"/>
      <c r="E40" s="42"/>
      <c r="F40" s="42"/>
      <c r="G40" s="1">
        <v>6</v>
      </c>
      <c r="H40" s="42"/>
      <c r="I40" s="42"/>
      <c r="J40" s="42"/>
      <c r="K40" s="43"/>
    </row>
    <row r="41" spans="1:12" hidden="1" x14ac:dyDescent="0.2">
      <c r="A41" s="44">
        <v>480</v>
      </c>
      <c r="B41" s="45"/>
      <c r="C41" s="42"/>
      <c r="D41" s="45"/>
      <c r="E41" s="42"/>
      <c r="F41" s="42"/>
      <c r="G41" s="1">
        <v>6</v>
      </c>
      <c r="H41" s="42"/>
      <c r="I41" s="42"/>
      <c r="J41" s="42"/>
      <c r="K41" s="43"/>
    </row>
    <row r="42" spans="1:12" ht="13.5" thickBot="1" x14ac:dyDescent="0.25">
      <c r="A42" s="46" t="s">
        <v>46</v>
      </c>
      <c r="B42" s="47" t="s">
        <v>45</v>
      </c>
      <c r="C42" s="48">
        <v>157</v>
      </c>
      <c r="D42" s="49">
        <f>K4</f>
        <v>0.60666666666666669</v>
      </c>
      <c r="E42" s="49">
        <f>D42</f>
        <v>0.60666666666666669</v>
      </c>
      <c r="F42" s="48">
        <f t="shared" ref="F42" si="34">IF(E42="","",C42*E42)</f>
        <v>95.24666666666667</v>
      </c>
      <c r="G42" s="47">
        <v>6</v>
      </c>
      <c r="H42" s="49">
        <f t="shared" ref="H42" si="35">IF(G42="","",F42*(2*(VLOOKUP(G42,$R$1:$S$10,2,FALSE)))/1000)</f>
        <v>9.3341733333333343E-2</v>
      </c>
      <c r="I42" s="49">
        <f t="shared" ref="I42" si="36">H42</f>
        <v>9.3341733333333343E-2</v>
      </c>
      <c r="J42" s="49">
        <f t="shared" ref="J42" si="37">IF(G42="","",I42/$B$8*100)</f>
        <v>7.7784777777777786E-2</v>
      </c>
      <c r="K42" s="50" t="str">
        <f t="shared" ref="K42" si="38">IF(A42="","",A42)</f>
        <v>A-10</v>
      </c>
      <c r="L42" s="11"/>
    </row>
    <row r="43" spans="1:12" x14ac:dyDescent="0.2"/>
    <row r="44" spans="1:12" x14ac:dyDescent="0.2"/>
    <row r="45" spans="1:12" x14ac:dyDescent="0.2"/>
    <row r="46" spans="1:12" x14ac:dyDescent="0.2"/>
    <row r="47" spans="1:12" x14ac:dyDescent="0.2"/>
  </sheetData>
  <mergeCells count="12">
    <mergeCell ref="F13:F14"/>
    <mergeCell ref="K13:K14"/>
    <mergeCell ref="A1:K1"/>
    <mergeCell ref="C8:G8"/>
    <mergeCell ref="I8:J8"/>
    <mergeCell ref="C9:G9"/>
    <mergeCell ref="I9:J9"/>
    <mergeCell ref="A13:C13"/>
    <mergeCell ref="D13:E13"/>
    <mergeCell ref="G13:G14"/>
    <mergeCell ref="H13:I13"/>
    <mergeCell ref="J13:J14"/>
  </mergeCells>
  <phoneticPr fontId="7" type="noConversion"/>
  <dataValidations disablePrompts="1" count="2">
    <dataValidation type="list" allowBlank="1" showInputMessage="1" showErrorMessage="1" sqref="B8" xr:uid="{00000000-0002-0000-0000-000000000000}">
      <formula1>$A$39:$A$41</formula1>
    </dataValidation>
    <dataValidation type="list" allowBlank="1" showInputMessage="1" showErrorMessage="1" sqref="D5:D6 G15:G42" xr:uid="{00000000-0002-0000-0000-000001000000}">
      <formula1>$R$1:$R$10</formula1>
    </dataValidation>
  </dataValidations>
  <pageMargins left="0.7" right="0.7" top="0.75" bottom="0.75" header="0.3" footer="0.3"/>
  <pageSetup scale="84" orientation="portrait" r:id="rId1"/>
  <headerFooter>
    <oddHeader xml:space="preserve">&amp;R
4/11/16
CALC: KWR
CHKD: DRB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7AB86A6FF6A8429B4EC2036BCC9ADB" ma:contentTypeVersion="2" ma:contentTypeDescription="Create a new document." ma:contentTypeScope="" ma:versionID="3266bcb84a22423928ec2be9a72ee93e">
  <xsd:schema xmlns:xsd="http://www.w3.org/2001/XMLSchema" xmlns:xs="http://www.w3.org/2001/XMLSchema" xmlns:p="http://schemas.microsoft.com/office/2006/metadata/properties" xmlns:ns1="http://schemas.microsoft.com/sharepoint/v3" xmlns:ns2="9c31f728-70c6-4561-924f-a86a4a3b8edb" targetNamespace="http://schemas.microsoft.com/office/2006/metadata/properties" ma:root="true" ma:fieldsID="3c3d1d79bbcca9a84ce1635f857d6811" ns1:_="" ns2:_="">
    <xsd:import namespace="http://schemas.microsoft.com/sharepoint/v3"/>
    <xsd:import namespace="9c31f728-70c6-4561-924f-a86a4a3b8ed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31f728-70c6-4561-924f-a86a4a3b8edb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10" nillable="true" ma:displayName="Document Type" ma:default="ODOT Selective Coordination Spreadsheet" ma:format="Dropdown" ma:internalName="Document_x0020_Type">
      <xsd:simpleType>
        <xsd:restriction base="dms:Choice">
          <xsd:enumeration value="Drilled Shaft"/>
          <xsd:enumeration value="Detour Information"/>
          <xsd:enumeration value="Lighting Design Reference Packet"/>
          <xsd:enumeration value="ODOT Selective Coordination Spreadsheet"/>
          <xsd:enumeration value="Proprietary Product Approval Request"/>
          <xsd:enumeration value="Arc Flash Calculation Spreadshee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ocument_x0020_Type xmlns="9c31f728-70c6-4561-924f-a86a4a3b8edb">Lighting Design Reference Packet</Document_x0020_Type>
  </documentManagement>
</p:properties>
</file>

<file path=customXml/itemProps1.xml><?xml version="1.0" encoding="utf-8"?>
<ds:datastoreItem xmlns:ds="http://schemas.openxmlformats.org/officeDocument/2006/customXml" ds:itemID="{54568D6C-51A5-40F6-A532-7C6BAC697F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A9ED9A-CBD4-4A27-90DC-116E3C0D89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c31f728-70c6-4561-924f-a86a4a3b8e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990DDF-75FE-4513-BE8D-2917F8F1146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c31f728-70c6-4561-924f-a86a4a3b8ed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Circuit A</vt:lpstr>
      <vt:lpstr>'Circuit A'!Print_Area</vt:lpstr>
    </vt:vector>
  </TitlesOfParts>
  <Company>MS Consultants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LDRP - Voltage Drop Calculations</dc:title>
  <dc:creator>ms consultants, inc.</dc:creator>
  <cp:lastModifiedBy>Hagerty, Brian</cp:lastModifiedBy>
  <cp:lastPrinted>2022-06-21T11:47:46Z</cp:lastPrinted>
  <dcterms:created xsi:type="dcterms:W3CDTF">2000-12-11T14:28:56Z</dcterms:created>
  <dcterms:modified xsi:type="dcterms:W3CDTF">2022-06-23T16:43:15Z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0x0101002B7AB86A6FF6A8429B4EC2036BCC9ADB</vt:lpwstr>
  </property>
</Properties>
</file>