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9050" windowHeight="12525" activeTab="0"/>
  </bookViews>
  <sheets>
    <sheet name="RNDBT SUBSM1" sheetId="1" r:id="rId1"/>
    <sheet name="RNDBT SUBSM2" sheetId="2" r:id="rId2"/>
  </sheets>
  <definedNames>
    <definedName name="_xlfn.SINGLE" hidden="1">#NAME?</definedName>
    <definedName name="_xlnm.Print_Area" localSheetId="0">'RNDBT SUBSM1'!$A$1:$U$77</definedName>
    <definedName name="_xlnm.Print_Area" localSheetId="1">'RNDBT SUBSM2'!$A$1:$R$75</definedName>
  </definedNames>
  <calcPr fullCalcOnLoad="1"/>
</workbook>
</file>

<file path=xl/sharedStrings.xml><?xml version="1.0" encoding="utf-8"?>
<sst xmlns="http://schemas.openxmlformats.org/spreadsheetml/2006/main" count="245" uniqueCount="115">
  <si>
    <t>REF.</t>
  </si>
  <si>
    <t>NO.</t>
  </si>
  <si>
    <t>SHEET</t>
  </si>
  <si>
    <t>STATION TO STATION</t>
  </si>
  <si>
    <t>LOCATION</t>
  </si>
  <si>
    <t>EACH</t>
  </si>
  <si>
    <t>ISLAND MARKING,              YELLOW</t>
  </si>
  <si>
    <t>PAVEMENT MARKING, MISC.: DOTTED LINE, 24"</t>
  </si>
  <si>
    <t>SIDE</t>
  </si>
  <si>
    <t>LT/RT</t>
  </si>
  <si>
    <t>RT</t>
  </si>
  <si>
    <t>LT</t>
  </si>
  <si>
    <t>TOTAL THIS SHEET</t>
  </si>
  <si>
    <t>SUBTOTAL</t>
  </si>
  <si>
    <t>TOTAL FEET</t>
  </si>
  <si>
    <t>TOTAL MILES</t>
  </si>
  <si>
    <t>CHANNELIZING LINE, 12",     WHITE</t>
  </si>
  <si>
    <t>FT</t>
  </si>
  <si>
    <t>SF</t>
  </si>
  <si>
    <t>CENTER LINE, AS PER PLAN, SOLID, DASHED</t>
  </si>
  <si>
    <t>CENTER LINE, AS PER PLAN, DOUBLE YELLOW</t>
  </si>
  <si>
    <t>TRANSVERSE/DIAGONAL LINE, YELLOW</t>
  </si>
  <si>
    <t>STOP LINE, TYPE A125</t>
  </si>
  <si>
    <t>LANE ARROW, TYPE A125</t>
  </si>
  <si>
    <t>YIELD LINE, TYPE A125</t>
  </si>
  <si>
    <t>PAVEMENT MARKING, MISC.: EDGE LINE, 5", WHITE</t>
  </si>
  <si>
    <t>PAVEMENT MARKING, MISC.: EDGE LINE, 5", YELLOW</t>
  </si>
  <si>
    <t>CHANNELIZING LINE, 12", WHITE</t>
  </si>
  <si>
    <t xml:space="preserve">TOTALS CARRIED TO GENERAL SUMMARY     </t>
  </si>
  <si>
    <t>TOTAL SHEET NUMBER 69</t>
  </si>
  <si>
    <t>DOTTED LINE, 12"</t>
  </si>
  <si>
    <t>YIELD LINE</t>
  </si>
  <si>
    <t>LANE ARROW</t>
  </si>
  <si>
    <t>CROSSWALK LINE, 24"</t>
  </si>
  <si>
    <t>ISLAND MARKING</t>
  </si>
  <si>
    <t>SQ. FT</t>
  </si>
  <si>
    <t>1-SD</t>
  </si>
  <si>
    <t>2-SD</t>
  </si>
  <si>
    <t>1-IM</t>
  </si>
  <si>
    <t>1-LA</t>
  </si>
  <si>
    <t>2-LA</t>
  </si>
  <si>
    <t>3-LA</t>
  </si>
  <si>
    <t>4-LA</t>
  </si>
  <si>
    <t>5-LA</t>
  </si>
  <si>
    <t>6-LA</t>
  </si>
  <si>
    <t>7-LA</t>
  </si>
  <si>
    <t>8-LA</t>
  </si>
  <si>
    <t>9-LA</t>
  </si>
  <si>
    <t>1-ELW</t>
  </si>
  <si>
    <t>2-ELW</t>
  </si>
  <si>
    <t>3-ELW</t>
  </si>
  <si>
    <t>4-ELW</t>
  </si>
  <si>
    <t>5-ELW</t>
  </si>
  <si>
    <t>1-ELY</t>
  </si>
  <si>
    <t>2-ELY</t>
  </si>
  <si>
    <t>3-ELY</t>
  </si>
  <si>
    <t>4-ELY</t>
  </si>
  <si>
    <t>5-ELY</t>
  </si>
  <si>
    <t>6-ELY</t>
  </si>
  <si>
    <t>1-DY</t>
  </si>
  <si>
    <t>2-DY</t>
  </si>
  <si>
    <t>3-DY</t>
  </si>
  <si>
    <t>4-DY</t>
  </si>
  <si>
    <t>5-DY</t>
  </si>
  <si>
    <t>6-DY</t>
  </si>
  <si>
    <t>7-DY</t>
  </si>
  <si>
    <t>8-DY</t>
  </si>
  <si>
    <t>1-CH</t>
  </si>
  <si>
    <t>1-SL</t>
  </si>
  <si>
    <t>2-SL</t>
  </si>
  <si>
    <t>1-CW</t>
  </si>
  <si>
    <t>2-CW</t>
  </si>
  <si>
    <t>3-CW</t>
  </si>
  <si>
    <t>4-CW</t>
  </si>
  <si>
    <t>5-CW</t>
  </si>
  <si>
    <t>1-TL</t>
  </si>
  <si>
    <t>2-TL</t>
  </si>
  <si>
    <t>1-DL</t>
  </si>
  <si>
    <t>2-DL</t>
  </si>
  <si>
    <t>3-DL</t>
  </si>
  <si>
    <t>1-YL</t>
  </si>
  <si>
    <t>2-YL</t>
  </si>
  <si>
    <t>3-YL</t>
  </si>
  <si>
    <t>S.R. 108</t>
  </si>
  <si>
    <t>BONAPARTE</t>
  </si>
  <si>
    <t>925+32.69 (S.R. 108)</t>
  </si>
  <si>
    <t>925+52.09 (S.R. 108)</t>
  </si>
  <si>
    <t>104+33.51 ('CC')</t>
  </si>
  <si>
    <t>100+21.76 ('CC')</t>
  </si>
  <si>
    <t>102+28.90 ('CC')</t>
  </si>
  <si>
    <t>102+56.95 ('CC')</t>
  </si>
  <si>
    <t>U.S. 24 RAMP C</t>
  </si>
  <si>
    <t>174+90.62 ('NE')</t>
  </si>
  <si>
    <t>175+90.62 ('NE')</t>
  </si>
  <si>
    <t>918+20.00</t>
  </si>
  <si>
    <t>U.S. 24 RAMP B</t>
  </si>
  <si>
    <t>60+00.00 ('WR')</t>
  </si>
  <si>
    <t>60+46.41 ('WR')</t>
  </si>
  <si>
    <t>70+00.00 ('ER')</t>
  </si>
  <si>
    <t>71+91.48 ('ER')</t>
  </si>
  <si>
    <t>920+51.00</t>
  </si>
  <si>
    <t>4-DL</t>
  </si>
  <si>
    <t>WOOD DRIVE</t>
  </si>
  <si>
    <t>100+68.46 ('CC')</t>
  </si>
  <si>
    <t>TOTALS CARRIED TO GENERAL SUMMARY</t>
  </si>
  <si>
    <t>STOP LINE</t>
  </si>
  <si>
    <t>58-59</t>
  </si>
  <si>
    <t>59-60</t>
  </si>
  <si>
    <t>60-61</t>
  </si>
  <si>
    <t>61-62</t>
  </si>
  <si>
    <t>RPM</t>
  </si>
  <si>
    <t>EDGE LINE, 6", TYPE 1, WHITE</t>
  </si>
  <si>
    <t>EDGE LINE, 6", TYPE 1, YELLOW</t>
  </si>
  <si>
    <t>CENTER LINE, TYPE 1, SOLID DASHED</t>
  </si>
  <si>
    <t>CENTER LINE, TYPE 1, DOUBLE YELLOW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</si>
</sst>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F400]h:mm:ss\ AM/PM"/>
    <numFmt numFmtId="166" formatCode="0.000000"/>
    <numFmt numFmtId="167" formatCode="0.00000"/>
    <numFmt numFmtId="168" formatCode="0.0000"/>
    <numFmt numFmtId="169" formatCode="0.000"/>
    <numFmt numFmtId="170" formatCode="##\+##"/>
    <numFmt numFmtId="171" formatCode="##\+##.00"/>
    <numFmt numFmtId="172" formatCode="0.0"/>
  </numFmts>
  <fonts count="38">
    <font>
      <sz val="10"/>
      <name val="Arial"/>
      <family val="0"/>
    </font>
    <font>
      <sz val="14"/>
      <name val="Verdana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1" fontId="2" fillId="0" borderId="12" xfId="0" applyNumberFormat="1" applyFont="1" applyBorder="1" applyAlignment="1">
      <alignment horizontal="center" vertical="center"/>
    </xf>
    <xf numFmtId="171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1" fontId="0" fillId="0" borderId="12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1" fontId="2" fillId="0" borderId="0" xfId="0" applyNumberFormat="1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right" vertical="center"/>
    </xf>
    <xf numFmtId="0" fontId="2" fillId="0" borderId="34" xfId="0" applyFont="1" applyBorder="1" applyAlignment="1">
      <alignment horizontal="right"/>
    </xf>
    <xf numFmtId="0" fontId="2" fillId="0" borderId="15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2" fillId="0" borderId="38" xfId="0" applyNumberFormat="1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2" fontId="2" fillId="0" borderId="39" xfId="0" applyNumberFormat="1" applyFont="1" applyBorder="1" applyAlignment="1">
      <alignment horizontal="center" vertical="center"/>
    </xf>
    <xf numFmtId="171" fontId="2" fillId="0" borderId="17" xfId="0" applyNumberFormat="1" applyFont="1" applyBorder="1" applyAlignment="1">
      <alignment horizontal="center" vertical="center"/>
    </xf>
    <xf numFmtId="171" fontId="2" fillId="0" borderId="19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 textRotation="90" wrapText="1"/>
    </xf>
    <xf numFmtId="0" fontId="2" fillId="0" borderId="12" xfId="0" applyNumberFormat="1" applyFont="1" applyBorder="1" applyAlignment="1">
      <alignment horizontal="center" vertical="center" textRotation="90" wrapText="1"/>
    </xf>
    <xf numFmtId="0" fontId="2" fillId="0" borderId="36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35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textRotation="90" wrapText="1"/>
    </xf>
    <xf numFmtId="0" fontId="0" fillId="0" borderId="12" xfId="0" applyNumberFormat="1" applyFont="1" applyBorder="1" applyAlignment="1">
      <alignment horizontal="center" vertical="center" textRotation="90" wrapText="1"/>
    </xf>
    <xf numFmtId="0" fontId="0" fillId="0" borderId="35" xfId="0" applyNumberFormat="1" applyFont="1" applyBorder="1" applyAlignment="1">
      <alignment horizontal="center" vertical="center"/>
    </xf>
    <xf numFmtId="0" fontId="0" fillId="0" borderId="36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7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right" vertical="center"/>
    </xf>
    <xf numFmtId="0" fontId="0" fillId="0" borderId="51" xfId="0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37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/>
    </xf>
    <xf numFmtId="2" fontId="0" fillId="0" borderId="38" xfId="0" applyNumberFormat="1" applyFont="1" applyBorder="1" applyAlignment="1">
      <alignment horizontal="center" vertical="center"/>
    </xf>
    <xf numFmtId="2" fontId="0" fillId="0" borderId="29" xfId="0" applyNumberFormat="1" applyFont="1" applyBorder="1" applyAlignment="1">
      <alignment horizontal="center" vertical="center"/>
    </xf>
    <xf numFmtId="2" fontId="0" fillId="0" borderId="39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/>
    </xf>
    <xf numFmtId="0" fontId="0" fillId="0" borderId="38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0" fillId="0" borderId="39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22</xdr:col>
      <xdr:colOff>0</xdr:colOff>
      <xdr:row>77</xdr:row>
      <xdr:rowOff>57150</xdr:rowOff>
    </xdr:to>
    <xdr:grpSp>
      <xdr:nvGrpSpPr>
        <xdr:cNvPr id="1" name="InnerSheetBorder"/>
        <xdr:cNvGrpSpPr>
          <a:grpSpLocks/>
        </xdr:cNvGrpSpPr>
      </xdr:nvGrpSpPr>
      <xdr:grpSpPr>
        <a:xfrm>
          <a:off x="0" y="0"/>
          <a:ext cx="17640300" cy="12211050"/>
          <a:chOff x="256" y="102"/>
          <a:chExt cx="1852" cy="1275"/>
        </a:xfrm>
        <a:solidFill>
          <a:srgbClr val="FFFFFF"/>
        </a:solidFill>
      </xdr:grpSpPr>
      <xdr:sp>
        <xdr:nvSpPr>
          <xdr:cNvPr id="2" name="OB2"/>
          <xdr:cNvSpPr>
            <a:spLocks/>
          </xdr:cNvSpPr>
        </xdr:nvSpPr>
        <xdr:spPr>
          <a:xfrm>
            <a:off x="256" y="102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B1"/>
          <xdr:cNvSpPr>
            <a:spLocks/>
          </xdr:cNvSpPr>
        </xdr:nvSpPr>
        <xdr:spPr>
          <a:xfrm flipV="1">
            <a:off x="256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B3"/>
          <xdr:cNvSpPr>
            <a:spLocks/>
          </xdr:cNvSpPr>
        </xdr:nvSpPr>
        <xdr:spPr>
          <a:xfrm flipV="1">
            <a:off x="2108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B4"/>
          <xdr:cNvSpPr>
            <a:spLocks/>
          </xdr:cNvSpPr>
        </xdr:nvSpPr>
        <xdr:spPr>
          <a:xfrm>
            <a:off x="256" y="1377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22</xdr:col>
      <xdr:colOff>0</xdr:colOff>
      <xdr:row>75</xdr:row>
      <xdr:rowOff>9525</xdr:rowOff>
    </xdr:to>
    <xdr:grpSp>
      <xdr:nvGrpSpPr>
        <xdr:cNvPr id="1" name="InnerSheetBorder"/>
        <xdr:cNvGrpSpPr>
          <a:grpSpLocks/>
        </xdr:cNvGrpSpPr>
      </xdr:nvGrpSpPr>
      <xdr:grpSpPr>
        <a:xfrm>
          <a:off x="0" y="0"/>
          <a:ext cx="17640300" cy="12153900"/>
          <a:chOff x="256" y="102"/>
          <a:chExt cx="1852" cy="1275"/>
        </a:xfrm>
        <a:solidFill>
          <a:srgbClr val="FFFFFF"/>
        </a:solidFill>
      </xdr:grpSpPr>
      <xdr:sp>
        <xdr:nvSpPr>
          <xdr:cNvPr id="2" name="OB2"/>
          <xdr:cNvSpPr>
            <a:spLocks/>
          </xdr:cNvSpPr>
        </xdr:nvSpPr>
        <xdr:spPr>
          <a:xfrm>
            <a:off x="256" y="102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B1"/>
          <xdr:cNvSpPr>
            <a:spLocks/>
          </xdr:cNvSpPr>
        </xdr:nvSpPr>
        <xdr:spPr>
          <a:xfrm flipV="1">
            <a:off x="256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B3"/>
          <xdr:cNvSpPr>
            <a:spLocks/>
          </xdr:cNvSpPr>
        </xdr:nvSpPr>
        <xdr:spPr>
          <a:xfrm flipV="1">
            <a:off x="2108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B4"/>
          <xdr:cNvSpPr>
            <a:spLocks/>
          </xdr:cNvSpPr>
        </xdr:nvSpPr>
        <xdr:spPr>
          <a:xfrm>
            <a:off x="256" y="1377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7"/>
  <sheetViews>
    <sheetView showZeros="0" tabSelected="1" zoomScale="80" zoomScaleNormal="80" zoomScalePageLayoutView="0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V76" sqref="A1:V77"/>
    </sheetView>
  </sheetViews>
  <sheetFormatPr defaultColWidth="9.140625" defaultRowHeight="12.75"/>
  <cols>
    <col min="1" max="1" width="8.7109375" style="0" customWidth="1"/>
    <col min="2" max="2" width="10.00390625" style="0" customWidth="1"/>
    <col min="3" max="3" width="21.28125" style="0" customWidth="1"/>
    <col min="4" max="5" width="19.8515625" style="0" customWidth="1"/>
    <col min="6" max="6" width="11.140625" style="0" customWidth="1"/>
    <col min="7" max="8" width="10.8515625" style="14" customWidth="1"/>
    <col min="9" max="9" width="10.8515625" style="0" customWidth="1"/>
    <col min="10" max="12" width="10.8515625" style="14" customWidth="1"/>
    <col min="13" max="16" width="10.8515625" style="0" customWidth="1"/>
    <col min="17" max="17" width="10.8515625" style="14" customWidth="1"/>
    <col min="18" max="22" width="10.8515625" style="0" customWidth="1"/>
    <col min="23" max="23" width="10.7109375" style="0" customWidth="1"/>
  </cols>
  <sheetData>
    <row r="1" spans="1:22" ht="12.75" customHeight="1" thickBot="1">
      <c r="A1" s="91"/>
      <c r="B1" s="92"/>
      <c r="C1" s="92" t="s">
        <v>4</v>
      </c>
      <c r="D1" s="92" t="s">
        <v>3</v>
      </c>
      <c r="E1" s="92"/>
      <c r="F1" s="80" t="s">
        <v>8</v>
      </c>
      <c r="G1" s="49">
        <v>621</v>
      </c>
      <c r="H1" s="125">
        <v>642</v>
      </c>
      <c r="I1" s="125"/>
      <c r="J1" s="125"/>
      <c r="K1" s="125"/>
      <c r="L1" s="125">
        <v>644</v>
      </c>
      <c r="M1" s="125"/>
      <c r="N1" s="125"/>
      <c r="O1" s="125"/>
      <c r="P1" s="125"/>
      <c r="Q1" s="125"/>
      <c r="R1" s="125"/>
      <c r="S1" s="125"/>
      <c r="T1" s="48"/>
      <c r="U1" s="16"/>
      <c r="V1" s="15"/>
    </row>
    <row r="2" spans="1:22" ht="10.5" customHeight="1">
      <c r="A2" s="83"/>
      <c r="B2" s="81"/>
      <c r="C2" s="81"/>
      <c r="D2" s="81"/>
      <c r="E2" s="81"/>
      <c r="F2" s="81"/>
      <c r="G2" s="72" t="s">
        <v>110</v>
      </c>
      <c r="H2" s="72" t="s">
        <v>111</v>
      </c>
      <c r="I2" s="72" t="s">
        <v>112</v>
      </c>
      <c r="J2" s="72" t="s">
        <v>113</v>
      </c>
      <c r="K2" s="72" t="s">
        <v>114</v>
      </c>
      <c r="L2" s="72" t="s">
        <v>16</v>
      </c>
      <c r="M2" s="74" t="s">
        <v>105</v>
      </c>
      <c r="N2" s="74" t="s">
        <v>33</v>
      </c>
      <c r="O2" s="74" t="s">
        <v>21</v>
      </c>
      <c r="P2" s="74" t="s">
        <v>30</v>
      </c>
      <c r="Q2" s="72" t="s">
        <v>31</v>
      </c>
      <c r="R2" s="74" t="s">
        <v>34</v>
      </c>
      <c r="S2" s="74" t="s">
        <v>32</v>
      </c>
      <c r="T2" s="74"/>
      <c r="U2" s="75"/>
      <c r="V2" s="75"/>
    </row>
    <row r="3" spans="1:22" ht="10.5" customHeight="1">
      <c r="A3" s="83"/>
      <c r="B3" s="81"/>
      <c r="C3" s="81"/>
      <c r="D3" s="81"/>
      <c r="E3" s="81"/>
      <c r="F3" s="81"/>
      <c r="G3" s="73"/>
      <c r="H3" s="73"/>
      <c r="I3" s="73"/>
      <c r="J3" s="73"/>
      <c r="K3" s="73"/>
      <c r="L3" s="73"/>
      <c r="M3" s="75"/>
      <c r="N3" s="75"/>
      <c r="O3" s="75"/>
      <c r="P3" s="75"/>
      <c r="Q3" s="73"/>
      <c r="R3" s="75"/>
      <c r="S3" s="75"/>
      <c r="T3" s="75"/>
      <c r="U3" s="75"/>
      <c r="V3" s="75"/>
    </row>
    <row r="4" spans="1:22" ht="10.5" customHeight="1">
      <c r="A4" s="83"/>
      <c r="B4" s="81"/>
      <c r="C4" s="81"/>
      <c r="D4" s="81"/>
      <c r="E4" s="81"/>
      <c r="F4" s="81"/>
      <c r="G4" s="73"/>
      <c r="H4" s="73"/>
      <c r="I4" s="73"/>
      <c r="J4" s="73"/>
      <c r="K4" s="73"/>
      <c r="L4" s="73"/>
      <c r="M4" s="75"/>
      <c r="N4" s="75"/>
      <c r="O4" s="75"/>
      <c r="P4" s="75"/>
      <c r="Q4" s="73"/>
      <c r="R4" s="75"/>
      <c r="S4" s="75"/>
      <c r="T4" s="75"/>
      <c r="U4" s="75"/>
      <c r="V4" s="75"/>
    </row>
    <row r="5" spans="1:22" ht="10.5" customHeight="1">
      <c r="A5" s="83"/>
      <c r="B5" s="81"/>
      <c r="C5" s="81"/>
      <c r="D5" s="81"/>
      <c r="E5" s="81"/>
      <c r="F5" s="81"/>
      <c r="G5" s="73"/>
      <c r="H5" s="73"/>
      <c r="I5" s="73"/>
      <c r="J5" s="73"/>
      <c r="K5" s="73"/>
      <c r="L5" s="73"/>
      <c r="M5" s="75"/>
      <c r="N5" s="75"/>
      <c r="O5" s="75"/>
      <c r="P5" s="75"/>
      <c r="Q5" s="73"/>
      <c r="R5" s="75"/>
      <c r="S5" s="75"/>
      <c r="T5" s="75"/>
      <c r="U5" s="75"/>
      <c r="V5" s="75"/>
    </row>
    <row r="6" spans="1:22" ht="10.5" customHeight="1">
      <c r="A6" s="1" t="s">
        <v>0</v>
      </c>
      <c r="B6" s="2" t="s">
        <v>2</v>
      </c>
      <c r="C6" s="81"/>
      <c r="D6" s="81"/>
      <c r="E6" s="81"/>
      <c r="F6" s="81"/>
      <c r="G6" s="73"/>
      <c r="H6" s="73"/>
      <c r="I6" s="73"/>
      <c r="J6" s="73"/>
      <c r="K6" s="73"/>
      <c r="L6" s="73"/>
      <c r="M6" s="75"/>
      <c r="N6" s="75"/>
      <c r="O6" s="75"/>
      <c r="P6" s="75"/>
      <c r="Q6" s="73"/>
      <c r="R6" s="75"/>
      <c r="S6" s="75"/>
      <c r="T6" s="75"/>
      <c r="U6" s="75"/>
      <c r="V6" s="75"/>
    </row>
    <row r="7" spans="1:22" ht="10.5" customHeight="1">
      <c r="A7" s="1" t="s">
        <v>1</v>
      </c>
      <c r="B7" s="2" t="s">
        <v>1</v>
      </c>
      <c r="C7" s="81"/>
      <c r="D7" s="81"/>
      <c r="E7" s="81"/>
      <c r="F7" s="81"/>
      <c r="G7" s="73"/>
      <c r="H7" s="73"/>
      <c r="I7" s="73"/>
      <c r="J7" s="73"/>
      <c r="K7" s="73"/>
      <c r="L7" s="73"/>
      <c r="M7" s="75"/>
      <c r="N7" s="75"/>
      <c r="O7" s="75"/>
      <c r="P7" s="75"/>
      <c r="Q7" s="73"/>
      <c r="R7" s="75"/>
      <c r="S7" s="75"/>
      <c r="T7" s="75"/>
      <c r="U7" s="75"/>
      <c r="V7" s="75"/>
    </row>
    <row r="8" spans="1:22" ht="10.5" customHeight="1">
      <c r="A8" s="83"/>
      <c r="B8" s="81"/>
      <c r="C8" s="81"/>
      <c r="D8" s="81"/>
      <c r="E8" s="81"/>
      <c r="F8" s="81"/>
      <c r="G8" s="73"/>
      <c r="H8" s="73"/>
      <c r="I8" s="73"/>
      <c r="J8" s="73"/>
      <c r="K8" s="73"/>
      <c r="L8" s="73"/>
      <c r="M8" s="75"/>
      <c r="N8" s="75"/>
      <c r="O8" s="75"/>
      <c r="P8" s="75"/>
      <c r="Q8" s="73"/>
      <c r="R8" s="75"/>
      <c r="S8" s="75"/>
      <c r="T8" s="75"/>
      <c r="U8" s="75"/>
      <c r="V8" s="75"/>
    </row>
    <row r="9" spans="1:22" ht="10.5" customHeight="1">
      <c r="A9" s="83"/>
      <c r="B9" s="81"/>
      <c r="C9" s="81"/>
      <c r="D9" s="81"/>
      <c r="E9" s="81"/>
      <c r="F9" s="81"/>
      <c r="G9" s="73"/>
      <c r="H9" s="73"/>
      <c r="I9" s="73"/>
      <c r="J9" s="73"/>
      <c r="K9" s="73"/>
      <c r="L9" s="73"/>
      <c r="M9" s="75"/>
      <c r="N9" s="75"/>
      <c r="O9" s="75"/>
      <c r="P9" s="75"/>
      <c r="Q9" s="73"/>
      <c r="R9" s="75"/>
      <c r="S9" s="75"/>
      <c r="T9" s="75"/>
      <c r="U9" s="75"/>
      <c r="V9" s="75"/>
    </row>
    <row r="10" spans="1:22" ht="10.5" customHeight="1">
      <c r="A10" s="83"/>
      <c r="B10" s="81"/>
      <c r="C10" s="81"/>
      <c r="D10" s="81"/>
      <c r="E10" s="81"/>
      <c r="F10" s="81"/>
      <c r="G10" s="73"/>
      <c r="H10" s="73"/>
      <c r="I10" s="73"/>
      <c r="J10" s="73"/>
      <c r="K10" s="73"/>
      <c r="L10" s="73"/>
      <c r="M10" s="75"/>
      <c r="N10" s="75"/>
      <c r="O10" s="75"/>
      <c r="P10" s="75"/>
      <c r="Q10" s="73"/>
      <c r="R10" s="75"/>
      <c r="S10" s="75"/>
      <c r="T10" s="75"/>
      <c r="U10" s="75"/>
      <c r="V10" s="75"/>
    </row>
    <row r="11" spans="1:22" ht="10.5" customHeight="1">
      <c r="A11" s="83"/>
      <c r="B11" s="81"/>
      <c r="C11" s="81"/>
      <c r="D11" s="81"/>
      <c r="E11" s="81"/>
      <c r="F11" s="81"/>
      <c r="G11" s="73"/>
      <c r="H11" s="73"/>
      <c r="I11" s="73"/>
      <c r="J11" s="73"/>
      <c r="K11" s="73"/>
      <c r="L11" s="73"/>
      <c r="M11" s="75"/>
      <c r="N11" s="75"/>
      <c r="O11" s="75"/>
      <c r="P11" s="75"/>
      <c r="Q11" s="73"/>
      <c r="R11" s="75"/>
      <c r="S11" s="75"/>
      <c r="T11" s="75"/>
      <c r="U11" s="75"/>
      <c r="V11" s="75"/>
    </row>
    <row r="12" spans="1:22" ht="10.5" customHeight="1">
      <c r="A12" s="83"/>
      <c r="B12" s="81"/>
      <c r="C12" s="81"/>
      <c r="D12" s="81"/>
      <c r="E12" s="81"/>
      <c r="F12" s="81"/>
      <c r="G12" s="73"/>
      <c r="H12" s="73"/>
      <c r="I12" s="73"/>
      <c r="J12" s="73"/>
      <c r="K12" s="73"/>
      <c r="L12" s="73"/>
      <c r="M12" s="75"/>
      <c r="N12" s="75"/>
      <c r="O12" s="75"/>
      <c r="P12" s="75"/>
      <c r="Q12" s="73"/>
      <c r="R12" s="75"/>
      <c r="S12" s="75"/>
      <c r="T12" s="75"/>
      <c r="U12" s="75"/>
      <c r="V12" s="75"/>
    </row>
    <row r="13" spans="1:22" ht="12.75" customHeight="1" thickBot="1">
      <c r="A13" s="84"/>
      <c r="B13" s="82"/>
      <c r="C13" s="82"/>
      <c r="D13" s="82"/>
      <c r="E13" s="82"/>
      <c r="F13" s="82"/>
      <c r="G13" s="11" t="s">
        <v>5</v>
      </c>
      <c r="H13" s="11" t="s">
        <v>17</v>
      </c>
      <c r="I13" s="4" t="s">
        <v>17</v>
      </c>
      <c r="J13" s="11" t="s">
        <v>17</v>
      </c>
      <c r="K13" s="11" t="s">
        <v>17</v>
      </c>
      <c r="L13" s="11" t="s">
        <v>17</v>
      </c>
      <c r="M13" s="4" t="s">
        <v>17</v>
      </c>
      <c r="N13" s="4" t="s">
        <v>17</v>
      </c>
      <c r="O13" s="4" t="s">
        <v>17</v>
      </c>
      <c r="P13" s="4" t="s">
        <v>17</v>
      </c>
      <c r="Q13" s="11" t="s">
        <v>17</v>
      </c>
      <c r="R13" s="4" t="s">
        <v>35</v>
      </c>
      <c r="S13" s="4" t="s">
        <v>5</v>
      </c>
      <c r="T13" s="4"/>
      <c r="U13" s="4"/>
      <c r="V13" s="17"/>
    </row>
    <row r="14" spans="1:22" ht="12.75" customHeight="1">
      <c r="A14" s="5"/>
      <c r="B14" s="6"/>
      <c r="C14" s="6"/>
      <c r="D14" s="6"/>
      <c r="E14" s="6"/>
      <c r="F14" s="6"/>
      <c r="G14" s="12"/>
      <c r="H14" s="12"/>
      <c r="I14" s="6"/>
      <c r="J14" s="12"/>
      <c r="K14" s="12"/>
      <c r="L14" s="12"/>
      <c r="M14" s="6"/>
      <c r="N14" s="6"/>
      <c r="O14" s="6"/>
      <c r="P14" s="6"/>
      <c r="Q14" s="12"/>
      <c r="R14" s="6"/>
      <c r="S14" s="6"/>
      <c r="T14" s="6"/>
      <c r="U14" s="6"/>
      <c r="V14" s="18"/>
    </row>
    <row r="15" spans="1:22" ht="12.75" customHeight="1">
      <c r="A15" s="7" t="s">
        <v>36</v>
      </c>
      <c r="B15" s="3" t="s">
        <v>106</v>
      </c>
      <c r="C15" s="3" t="s">
        <v>83</v>
      </c>
      <c r="D15" s="9">
        <v>90538</v>
      </c>
      <c r="E15" s="9">
        <v>91038</v>
      </c>
      <c r="F15" s="3" t="s">
        <v>11</v>
      </c>
      <c r="G15" s="61">
        <f>J15/80+1</f>
        <v>7.25</v>
      </c>
      <c r="H15" s="19"/>
      <c r="I15" s="20"/>
      <c r="J15" s="61">
        <f>500</f>
        <v>500</v>
      </c>
      <c r="K15" s="19"/>
      <c r="L15" s="19"/>
      <c r="M15" s="20"/>
      <c r="N15" s="20"/>
      <c r="O15" s="20"/>
      <c r="P15" s="3"/>
      <c r="Q15" s="13"/>
      <c r="R15" s="3"/>
      <c r="S15" s="3"/>
      <c r="T15" s="3"/>
      <c r="U15" s="3"/>
      <c r="V15" s="8"/>
    </row>
    <row r="16" spans="1:22" ht="12.75" customHeight="1">
      <c r="A16" s="7" t="s">
        <v>37</v>
      </c>
      <c r="B16" s="3" t="s">
        <v>106</v>
      </c>
      <c r="C16" s="3" t="s">
        <v>83</v>
      </c>
      <c r="D16" s="9">
        <v>90538</v>
      </c>
      <c r="E16" s="9">
        <v>91038</v>
      </c>
      <c r="F16" s="3" t="s">
        <v>10</v>
      </c>
      <c r="G16" s="61">
        <f>J16/80+1</f>
        <v>7.25</v>
      </c>
      <c r="H16" s="19"/>
      <c r="I16" s="20"/>
      <c r="J16" s="61">
        <f>500</f>
        <v>500</v>
      </c>
      <c r="K16" s="19"/>
      <c r="L16" s="19"/>
      <c r="M16" s="20"/>
      <c r="N16" s="20"/>
      <c r="O16" s="20"/>
      <c r="P16" s="3"/>
      <c r="Q16" s="13"/>
      <c r="R16" s="3"/>
      <c r="S16" s="3"/>
      <c r="T16" s="3"/>
      <c r="U16" s="3"/>
      <c r="V16" s="8"/>
    </row>
    <row r="17" spans="1:22" ht="12.75" customHeight="1">
      <c r="A17" s="7"/>
      <c r="B17" s="3"/>
      <c r="C17" s="3"/>
      <c r="D17" s="9"/>
      <c r="E17" s="9"/>
      <c r="F17" s="3"/>
      <c r="G17" s="19"/>
      <c r="H17" s="19"/>
      <c r="I17" s="20"/>
      <c r="J17" s="19"/>
      <c r="K17" s="19"/>
      <c r="L17" s="19"/>
      <c r="M17" s="20"/>
      <c r="N17" s="20"/>
      <c r="O17" s="20"/>
      <c r="P17" s="3"/>
      <c r="Q17" s="13"/>
      <c r="R17" s="3"/>
      <c r="S17" s="3"/>
      <c r="T17" s="3"/>
      <c r="U17" s="3"/>
      <c r="V17" s="8"/>
    </row>
    <row r="18" spans="1:22" ht="12.75" customHeight="1">
      <c r="A18" s="7" t="s">
        <v>38</v>
      </c>
      <c r="B18" s="3">
        <v>59</v>
      </c>
      <c r="C18" s="3" t="s">
        <v>83</v>
      </c>
      <c r="D18" s="9">
        <v>91038</v>
      </c>
      <c r="E18" s="9">
        <v>91044</v>
      </c>
      <c r="F18" s="3" t="s">
        <v>9</v>
      </c>
      <c r="G18" s="19"/>
      <c r="H18" s="19"/>
      <c r="I18" s="20"/>
      <c r="J18" s="19"/>
      <c r="K18" s="19"/>
      <c r="L18" s="19"/>
      <c r="M18" s="20"/>
      <c r="N18" s="20"/>
      <c r="O18" s="20"/>
      <c r="P18" s="3"/>
      <c r="Q18" s="13"/>
      <c r="R18" s="3">
        <v>56.5</v>
      </c>
      <c r="S18" s="3"/>
      <c r="T18" s="3"/>
      <c r="U18" s="3"/>
      <c r="V18" s="8"/>
    </row>
    <row r="19" spans="1:22" ht="12.75" customHeight="1">
      <c r="A19" s="7"/>
      <c r="B19" s="3"/>
      <c r="C19" s="3"/>
      <c r="D19" s="9"/>
      <c r="E19" s="9"/>
      <c r="F19" s="3"/>
      <c r="G19" s="19"/>
      <c r="H19" s="19"/>
      <c r="I19" s="20"/>
      <c r="J19" s="19"/>
      <c r="K19" s="19"/>
      <c r="L19" s="19"/>
      <c r="M19" s="20"/>
      <c r="N19" s="20"/>
      <c r="O19" s="20"/>
      <c r="P19" s="3"/>
      <c r="Q19" s="13"/>
      <c r="R19" s="3"/>
      <c r="S19" s="3"/>
      <c r="T19" s="3"/>
      <c r="U19" s="3"/>
      <c r="V19" s="8"/>
    </row>
    <row r="20" spans="1:22" ht="12.75" customHeight="1">
      <c r="A20" s="7" t="s">
        <v>39</v>
      </c>
      <c r="B20" s="3">
        <v>59</v>
      </c>
      <c r="C20" s="3" t="s">
        <v>83</v>
      </c>
      <c r="D20" s="70">
        <v>90911</v>
      </c>
      <c r="E20" s="71"/>
      <c r="F20" s="3" t="s">
        <v>9</v>
      </c>
      <c r="G20" s="19"/>
      <c r="H20" s="19"/>
      <c r="I20" s="20"/>
      <c r="J20" s="19"/>
      <c r="K20" s="19"/>
      <c r="L20" s="19"/>
      <c r="M20" s="20"/>
      <c r="N20" s="20"/>
      <c r="O20" s="20"/>
      <c r="P20" s="3"/>
      <c r="Q20" s="13"/>
      <c r="R20" s="3"/>
      <c r="S20" s="3">
        <v>1</v>
      </c>
      <c r="T20" s="3"/>
      <c r="U20" s="3"/>
      <c r="V20" s="8"/>
    </row>
    <row r="21" spans="1:22" ht="12.75" customHeight="1">
      <c r="A21" s="7" t="s">
        <v>40</v>
      </c>
      <c r="B21" s="3">
        <v>59</v>
      </c>
      <c r="C21" s="3" t="s">
        <v>83</v>
      </c>
      <c r="D21" s="70">
        <v>90938</v>
      </c>
      <c r="E21" s="71"/>
      <c r="F21" s="3" t="s">
        <v>9</v>
      </c>
      <c r="G21" s="19"/>
      <c r="H21" s="19"/>
      <c r="I21" s="20"/>
      <c r="J21" s="19"/>
      <c r="K21" s="19"/>
      <c r="L21" s="19"/>
      <c r="M21" s="20"/>
      <c r="N21" s="20"/>
      <c r="O21" s="20"/>
      <c r="P21" s="3"/>
      <c r="Q21" s="13"/>
      <c r="R21" s="3"/>
      <c r="S21" s="3">
        <v>1</v>
      </c>
      <c r="T21" s="3"/>
      <c r="U21" s="3"/>
      <c r="V21" s="8"/>
    </row>
    <row r="22" spans="1:22" ht="12.75" customHeight="1">
      <c r="A22" s="7" t="s">
        <v>41</v>
      </c>
      <c r="B22" s="3">
        <v>59</v>
      </c>
      <c r="C22" s="3" t="s">
        <v>83</v>
      </c>
      <c r="D22" s="70">
        <v>91165</v>
      </c>
      <c r="E22" s="71"/>
      <c r="F22" s="3" t="s">
        <v>9</v>
      </c>
      <c r="G22" s="19"/>
      <c r="H22" s="19"/>
      <c r="I22" s="20"/>
      <c r="J22" s="19"/>
      <c r="K22" s="19"/>
      <c r="L22" s="19"/>
      <c r="M22" s="20"/>
      <c r="N22" s="20"/>
      <c r="O22" s="20"/>
      <c r="P22" s="3"/>
      <c r="Q22" s="13"/>
      <c r="R22" s="3"/>
      <c r="S22" s="3">
        <v>1</v>
      </c>
      <c r="T22" s="3"/>
      <c r="U22" s="3"/>
      <c r="V22" s="8"/>
    </row>
    <row r="23" spans="1:22" ht="12.75" customHeight="1">
      <c r="A23" s="7" t="s">
        <v>42</v>
      </c>
      <c r="B23" s="3">
        <v>59</v>
      </c>
      <c r="C23" s="3" t="s">
        <v>83</v>
      </c>
      <c r="D23" s="70">
        <v>91250</v>
      </c>
      <c r="E23" s="71"/>
      <c r="F23" s="3" t="s">
        <v>9</v>
      </c>
      <c r="G23" s="19"/>
      <c r="H23" s="19"/>
      <c r="I23" s="20"/>
      <c r="J23" s="19"/>
      <c r="K23" s="19"/>
      <c r="L23" s="19"/>
      <c r="M23" s="20"/>
      <c r="N23" s="20"/>
      <c r="O23" s="20"/>
      <c r="P23" s="3"/>
      <c r="Q23" s="13"/>
      <c r="R23" s="3"/>
      <c r="S23" s="3">
        <v>1</v>
      </c>
      <c r="T23" s="3"/>
      <c r="U23" s="3"/>
      <c r="V23" s="8"/>
    </row>
    <row r="24" spans="1:22" ht="12.75" customHeight="1">
      <c r="A24" s="7" t="s">
        <v>43</v>
      </c>
      <c r="B24" s="3">
        <v>61</v>
      </c>
      <c r="C24" s="3" t="s">
        <v>83</v>
      </c>
      <c r="D24" s="70">
        <v>91923.2</v>
      </c>
      <c r="E24" s="71"/>
      <c r="F24" s="3" t="s">
        <v>10</v>
      </c>
      <c r="G24" s="19"/>
      <c r="H24" s="19"/>
      <c r="I24" s="20"/>
      <c r="J24" s="19"/>
      <c r="K24" s="19"/>
      <c r="L24" s="19"/>
      <c r="M24" s="20"/>
      <c r="N24" s="20"/>
      <c r="O24" s="20"/>
      <c r="P24" s="3"/>
      <c r="Q24" s="13"/>
      <c r="R24" s="3"/>
      <c r="S24" s="3">
        <v>1</v>
      </c>
      <c r="T24" s="3"/>
      <c r="U24" s="3"/>
      <c r="V24" s="8"/>
    </row>
    <row r="25" spans="1:22" ht="12.75" customHeight="1">
      <c r="A25" s="7" t="s">
        <v>44</v>
      </c>
      <c r="B25" s="3">
        <v>61</v>
      </c>
      <c r="C25" s="3" t="s">
        <v>83</v>
      </c>
      <c r="D25" s="70">
        <v>91987.29</v>
      </c>
      <c r="E25" s="71"/>
      <c r="F25" s="3" t="s">
        <v>10</v>
      </c>
      <c r="G25" s="19"/>
      <c r="H25" s="19"/>
      <c r="I25" s="20"/>
      <c r="J25" s="19"/>
      <c r="K25" s="19"/>
      <c r="L25" s="19"/>
      <c r="M25" s="20"/>
      <c r="N25" s="20"/>
      <c r="O25" s="20"/>
      <c r="P25" s="3"/>
      <c r="Q25" s="13"/>
      <c r="R25" s="3"/>
      <c r="S25" s="3">
        <v>1</v>
      </c>
      <c r="T25" s="3"/>
      <c r="U25" s="3"/>
      <c r="V25" s="8"/>
    </row>
    <row r="26" spans="1:22" ht="12.75" customHeight="1">
      <c r="A26" s="7" t="s">
        <v>45</v>
      </c>
      <c r="B26" s="3">
        <v>61</v>
      </c>
      <c r="C26" s="3" t="s">
        <v>83</v>
      </c>
      <c r="D26" s="70">
        <v>92042.51</v>
      </c>
      <c r="E26" s="71"/>
      <c r="F26" s="3" t="s">
        <v>10</v>
      </c>
      <c r="G26" s="19"/>
      <c r="H26" s="19"/>
      <c r="I26" s="20"/>
      <c r="J26" s="19"/>
      <c r="K26" s="19"/>
      <c r="L26" s="19"/>
      <c r="M26" s="20"/>
      <c r="N26" s="20"/>
      <c r="O26" s="20"/>
      <c r="P26" s="3"/>
      <c r="Q26" s="13"/>
      <c r="R26" s="3"/>
      <c r="S26" s="3">
        <v>1</v>
      </c>
      <c r="T26" s="3"/>
      <c r="U26" s="3"/>
      <c r="V26" s="8"/>
    </row>
    <row r="27" spans="1:22" ht="12.75" customHeight="1">
      <c r="A27" s="7" t="s">
        <v>46</v>
      </c>
      <c r="B27" s="3">
        <v>62</v>
      </c>
      <c r="C27" s="3" t="s">
        <v>84</v>
      </c>
      <c r="D27" s="70" t="s">
        <v>85</v>
      </c>
      <c r="E27" s="71"/>
      <c r="F27" s="3" t="s">
        <v>11</v>
      </c>
      <c r="G27" s="19"/>
      <c r="H27" s="19"/>
      <c r="I27" s="20"/>
      <c r="J27" s="19"/>
      <c r="K27" s="19"/>
      <c r="L27" s="19"/>
      <c r="M27" s="20"/>
      <c r="N27" s="20"/>
      <c r="O27" s="20"/>
      <c r="P27" s="3"/>
      <c r="Q27" s="13"/>
      <c r="R27" s="3"/>
      <c r="S27" s="3">
        <v>1</v>
      </c>
      <c r="T27" s="3"/>
      <c r="U27" s="3"/>
      <c r="V27" s="8"/>
    </row>
    <row r="28" spans="1:22" ht="12.75" customHeight="1">
      <c r="A28" s="7" t="s">
        <v>47</v>
      </c>
      <c r="B28" s="3">
        <v>62</v>
      </c>
      <c r="C28" s="3" t="s">
        <v>84</v>
      </c>
      <c r="D28" s="70" t="s">
        <v>86</v>
      </c>
      <c r="E28" s="71"/>
      <c r="F28" s="3" t="s">
        <v>11</v>
      </c>
      <c r="G28" s="19"/>
      <c r="H28" s="19"/>
      <c r="I28" s="20"/>
      <c r="J28" s="19"/>
      <c r="K28" s="19"/>
      <c r="L28" s="19"/>
      <c r="M28" s="20"/>
      <c r="N28" s="20"/>
      <c r="O28" s="20"/>
      <c r="P28" s="3"/>
      <c r="Q28" s="13"/>
      <c r="R28" s="3"/>
      <c r="S28" s="3">
        <v>1</v>
      </c>
      <c r="T28" s="3"/>
      <c r="U28" s="3"/>
      <c r="V28" s="8"/>
    </row>
    <row r="29" spans="1:22" ht="12.75" customHeight="1">
      <c r="A29" s="7"/>
      <c r="B29" s="3"/>
      <c r="C29" s="3"/>
      <c r="D29" s="9"/>
      <c r="E29" s="9"/>
      <c r="F29" s="3"/>
      <c r="G29" s="19"/>
      <c r="H29" s="19"/>
      <c r="I29" s="20"/>
      <c r="J29" s="19"/>
      <c r="K29" s="19"/>
      <c r="L29" s="19"/>
      <c r="M29" s="20"/>
      <c r="N29" s="20"/>
      <c r="O29" s="20"/>
      <c r="P29" s="3"/>
      <c r="Q29" s="13"/>
      <c r="R29" s="3"/>
      <c r="S29" s="3"/>
      <c r="T29" s="3"/>
      <c r="U29" s="3"/>
      <c r="V29" s="8"/>
    </row>
    <row r="30" spans="1:22" ht="12.75" customHeight="1">
      <c r="A30" s="7" t="s">
        <v>48</v>
      </c>
      <c r="B30" s="3" t="s">
        <v>107</v>
      </c>
      <c r="C30" s="3" t="s">
        <v>83</v>
      </c>
      <c r="D30" s="9">
        <v>91038</v>
      </c>
      <c r="E30" s="9">
        <v>91700</v>
      </c>
      <c r="F30" s="3" t="s">
        <v>11</v>
      </c>
      <c r="G30" s="61">
        <f>H30/80+1</f>
        <v>9.2875</v>
      </c>
      <c r="H30" s="61">
        <f>663</f>
        <v>663</v>
      </c>
      <c r="I30" s="61"/>
      <c r="J30" s="61"/>
      <c r="K30" s="61"/>
      <c r="L30" s="19"/>
      <c r="M30" s="20"/>
      <c r="N30" s="20"/>
      <c r="O30" s="20"/>
      <c r="P30" s="3"/>
      <c r="Q30" s="13"/>
      <c r="R30" s="3"/>
      <c r="S30" s="3"/>
      <c r="T30" s="3"/>
      <c r="U30" s="3"/>
      <c r="V30" s="8"/>
    </row>
    <row r="31" spans="1:22" ht="12.75" customHeight="1">
      <c r="A31" s="7" t="s">
        <v>49</v>
      </c>
      <c r="B31" s="3" t="s">
        <v>107</v>
      </c>
      <c r="C31" s="3" t="s">
        <v>83</v>
      </c>
      <c r="D31" s="9">
        <v>91200</v>
      </c>
      <c r="E31" s="9">
        <v>91700</v>
      </c>
      <c r="F31" s="3" t="s">
        <v>10</v>
      </c>
      <c r="G31" s="61">
        <f>H31/80+1</f>
        <v>7.25</v>
      </c>
      <c r="H31" s="61">
        <f>500</f>
        <v>500</v>
      </c>
      <c r="I31" s="61"/>
      <c r="J31" s="61"/>
      <c r="K31" s="61"/>
      <c r="L31" s="19"/>
      <c r="M31" s="20"/>
      <c r="N31" s="20"/>
      <c r="O31" s="20"/>
      <c r="P31" s="3"/>
      <c r="Q31" s="13"/>
      <c r="R31" s="3"/>
      <c r="S31" s="3"/>
      <c r="T31" s="3"/>
      <c r="U31" s="3"/>
      <c r="V31" s="8"/>
    </row>
    <row r="32" spans="1:22" ht="12.75" customHeight="1">
      <c r="A32" s="7" t="s">
        <v>50</v>
      </c>
      <c r="B32" s="3">
        <v>61</v>
      </c>
      <c r="C32" s="3" t="s">
        <v>83</v>
      </c>
      <c r="D32" s="9" t="s">
        <v>87</v>
      </c>
      <c r="E32" s="9" t="s">
        <v>88</v>
      </c>
      <c r="F32" s="3" t="s">
        <v>9</v>
      </c>
      <c r="G32" s="61">
        <f>H32/80+2</f>
        <v>2.35</v>
      </c>
      <c r="H32" s="61">
        <f>28</f>
        <v>28</v>
      </c>
      <c r="I32" s="61"/>
      <c r="J32" s="61"/>
      <c r="K32" s="61"/>
      <c r="L32" s="19"/>
      <c r="M32" s="20"/>
      <c r="N32" s="20"/>
      <c r="O32" s="20"/>
      <c r="P32" s="3"/>
      <c r="Q32" s="13"/>
      <c r="R32" s="3"/>
      <c r="S32" s="3"/>
      <c r="T32" s="3"/>
      <c r="U32" s="3"/>
      <c r="V32" s="8"/>
    </row>
    <row r="33" spans="1:22" ht="12.75" customHeight="1">
      <c r="A33" s="7" t="s">
        <v>51</v>
      </c>
      <c r="B33" s="3">
        <v>61</v>
      </c>
      <c r="C33" s="3" t="s">
        <v>83</v>
      </c>
      <c r="D33" s="9" t="s">
        <v>89</v>
      </c>
      <c r="E33" s="9" t="s">
        <v>90</v>
      </c>
      <c r="F33" s="3" t="s">
        <v>9</v>
      </c>
      <c r="G33" s="61">
        <f>H33/80+2</f>
        <v>2.35</v>
      </c>
      <c r="H33" s="61">
        <f>28</f>
        <v>28</v>
      </c>
      <c r="I33" s="61"/>
      <c r="J33" s="61"/>
      <c r="K33" s="61"/>
      <c r="L33" s="19"/>
      <c r="M33" s="20"/>
      <c r="N33" s="20"/>
      <c r="O33" s="20"/>
      <c r="P33" s="3"/>
      <c r="Q33" s="13"/>
      <c r="R33" s="3"/>
      <c r="S33" s="3"/>
      <c r="T33" s="3"/>
      <c r="U33" s="3"/>
      <c r="V33" s="8"/>
    </row>
    <row r="34" spans="1:22" ht="12.75" customHeight="1">
      <c r="A34" s="7" t="s">
        <v>52</v>
      </c>
      <c r="B34" s="3">
        <v>61</v>
      </c>
      <c r="C34" s="3" t="s">
        <v>91</v>
      </c>
      <c r="D34" s="9" t="s">
        <v>92</v>
      </c>
      <c r="E34" s="9" t="s">
        <v>93</v>
      </c>
      <c r="F34" s="3" t="s">
        <v>9</v>
      </c>
      <c r="G34" s="61">
        <f>H34/80+1</f>
        <v>2.25</v>
      </c>
      <c r="H34" s="61">
        <f>100</f>
        <v>100</v>
      </c>
      <c r="I34" s="61"/>
      <c r="J34" s="61"/>
      <c r="K34" s="61"/>
      <c r="L34" s="19"/>
      <c r="M34" s="20"/>
      <c r="N34" s="20"/>
      <c r="O34" s="20"/>
      <c r="P34" s="3"/>
      <c r="Q34" s="13"/>
      <c r="R34" s="3"/>
      <c r="S34" s="3"/>
      <c r="T34" s="3"/>
      <c r="U34" s="3"/>
      <c r="V34" s="8"/>
    </row>
    <row r="35" spans="1:22" ht="12.75" customHeight="1">
      <c r="A35" s="7"/>
      <c r="B35" s="3"/>
      <c r="C35" s="3"/>
      <c r="D35" s="9"/>
      <c r="E35" s="9"/>
      <c r="F35" s="3"/>
      <c r="G35" s="19"/>
      <c r="H35" s="61"/>
      <c r="I35" s="61"/>
      <c r="J35" s="61"/>
      <c r="K35" s="61"/>
      <c r="L35" s="19"/>
      <c r="M35" s="20"/>
      <c r="N35" s="20"/>
      <c r="O35" s="20"/>
      <c r="P35" s="3"/>
      <c r="Q35" s="13"/>
      <c r="R35" s="3"/>
      <c r="S35" s="3"/>
      <c r="T35" s="3"/>
      <c r="U35" s="3"/>
      <c r="V35" s="8"/>
    </row>
    <row r="36" spans="1:22" ht="12.75" customHeight="1">
      <c r="A36" s="7" t="s">
        <v>53</v>
      </c>
      <c r="B36" s="3" t="s">
        <v>108</v>
      </c>
      <c r="C36" s="3" t="s">
        <v>83</v>
      </c>
      <c r="D36" s="9" t="s">
        <v>94</v>
      </c>
      <c r="E36" s="9">
        <v>91918</v>
      </c>
      <c r="F36" s="3" t="s">
        <v>11</v>
      </c>
      <c r="G36" s="61">
        <f>I36/40+1</f>
        <v>3.45</v>
      </c>
      <c r="H36" s="61"/>
      <c r="I36" s="61">
        <f>98</f>
        <v>98</v>
      </c>
      <c r="J36" s="61"/>
      <c r="K36" s="61"/>
      <c r="L36" s="19"/>
      <c r="M36" s="20"/>
      <c r="N36" s="20"/>
      <c r="O36" s="20"/>
      <c r="P36" s="3"/>
      <c r="Q36" s="13"/>
      <c r="R36" s="3"/>
      <c r="S36" s="3"/>
      <c r="T36" s="3"/>
      <c r="U36" s="3"/>
      <c r="V36" s="8"/>
    </row>
    <row r="37" spans="1:22" ht="12.75" customHeight="1">
      <c r="A37" s="7" t="s">
        <v>54</v>
      </c>
      <c r="B37" s="3" t="s">
        <v>108</v>
      </c>
      <c r="C37" s="3" t="s">
        <v>83</v>
      </c>
      <c r="D37" s="9" t="s">
        <v>94</v>
      </c>
      <c r="E37" s="9">
        <v>91913</v>
      </c>
      <c r="F37" s="3" t="s">
        <v>10</v>
      </c>
      <c r="G37" s="61">
        <f>I37/40+1</f>
        <v>3.425</v>
      </c>
      <c r="H37" s="61"/>
      <c r="I37" s="61">
        <f>97</f>
        <v>97</v>
      </c>
      <c r="J37" s="61"/>
      <c r="K37" s="61"/>
      <c r="L37" s="19"/>
      <c r="M37" s="20"/>
      <c r="N37" s="20"/>
      <c r="O37" s="20"/>
      <c r="P37" s="3"/>
      <c r="Q37" s="13"/>
      <c r="R37" s="3"/>
      <c r="S37" s="3"/>
      <c r="T37" s="3"/>
      <c r="U37" s="3"/>
      <c r="V37" s="8"/>
    </row>
    <row r="38" spans="1:22" ht="12.75" customHeight="1">
      <c r="A38" s="7" t="s">
        <v>55</v>
      </c>
      <c r="B38" s="3">
        <v>61</v>
      </c>
      <c r="C38" s="3" t="s">
        <v>95</v>
      </c>
      <c r="D38" s="9" t="s">
        <v>96</v>
      </c>
      <c r="E38" s="9" t="s">
        <v>97</v>
      </c>
      <c r="F38" s="3" t="s">
        <v>9</v>
      </c>
      <c r="G38" s="61">
        <f>I38/40+2</f>
        <v>3.175</v>
      </c>
      <c r="H38" s="61"/>
      <c r="I38" s="61">
        <f>47</f>
        <v>47</v>
      </c>
      <c r="J38" s="61"/>
      <c r="K38" s="61"/>
      <c r="L38" s="19"/>
      <c r="M38" s="20"/>
      <c r="N38" s="20"/>
      <c r="O38" s="20"/>
      <c r="P38" s="3"/>
      <c r="Q38" s="13"/>
      <c r="R38" s="3"/>
      <c r="S38" s="3"/>
      <c r="T38" s="3"/>
      <c r="U38" s="3"/>
      <c r="V38" s="8"/>
    </row>
    <row r="39" spans="1:22" ht="12.75" customHeight="1">
      <c r="A39" s="7" t="s">
        <v>56</v>
      </c>
      <c r="B39" s="3">
        <v>61</v>
      </c>
      <c r="C39" s="3" t="s">
        <v>91</v>
      </c>
      <c r="D39" s="9" t="s">
        <v>98</v>
      </c>
      <c r="E39" s="9" t="s">
        <v>99</v>
      </c>
      <c r="F39" s="20" t="s">
        <v>9</v>
      </c>
      <c r="G39" s="61">
        <f>I39/40+1</f>
        <v>5.8</v>
      </c>
      <c r="H39" s="61"/>
      <c r="I39" s="61">
        <f>192</f>
        <v>192</v>
      </c>
      <c r="J39" s="61"/>
      <c r="K39" s="61"/>
      <c r="L39" s="19"/>
      <c r="M39" s="20"/>
      <c r="N39" s="20"/>
      <c r="O39" s="20"/>
      <c r="P39" s="3"/>
      <c r="Q39" s="13"/>
      <c r="R39" s="3"/>
      <c r="S39" s="3"/>
      <c r="T39" s="3"/>
      <c r="U39" s="3"/>
      <c r="V39" s="8"/>
    </row>
    <row r="40" spans="1:22" ht="12.75" customHeight="1">
      <c r="A40" s="7" t="s">
        <v>57</v>
      </c>
      <c r="B40" s="3">
        <v>61</v>
      </c>
      <c r="C40" s="3" t="s">
        <v>83</v>
      </c>
      <c r="D40" s="9" t="s">
        <v>100</v>
      </c>
      <c r="E40" s="9">
        <v>92247</v>
      </c>
      <c r="F40" s="3" t="s">
        <v>9</v>
      </c>
      <c r="G40" s="61">
        <f>I40/40+1</f>
        <v>5.95</v>
      </c>
      <c r="H40" s="61"/>
      <c r="I40" s="61">
        <f>198</f>
        <v>198</v>
      </c>
      <c r="J40" s="61"/>
      <c r="K40" s="61"/>
      <c r="L40" s="19"/>
      <c r="M40" s="20"/>
      <c r="N40" s="20"/>
      <c r="O40" s="20"/>
      <c r="P40" s="3"/>
      <c r="Q40" s="13"/>
      <c r="R40" s="3"/>
      <c r="S40" s="3"/>
      <c r="T40" s="3"/>
      <c r="U40" s="3"/>
      <c r="V40" s="8"/>
    </row>
    <row r="41" spans="1:22" ht="12.75" customHeight="1">
      <c r="A41" s="7" t="s">
        <v>58</v>
      </c>
      <c r="B41" s="3">
        <v>61</v>
      </c>
      <c r="C41" s="3" t="s">
        <v>83</v>
      </c>
      <c r="D41" s="9">
        <v>92052</v>
      </c>
      <c r="E41" s="9">
        <v>92247</v>
      </c>
      <c r="F41" s="3" t="s">
        <v>10</v>
      </c>
      <c r="G41" s="19">
        <f>I41/40+1</f>
        <v>6</v>
      </c>
      <c r="H41" s="61"/>
      <c r="I41" s="61">
        <f>200</f>
        <v>200</v>
      </c>
      <c r="J41" s="61"/>
      <c r="K41" s="61"/>
      <c r="L41" s="19"/>
      <c r="M41" s="20"/>
      <c r="N41" s="20"/>
      <c r="O41" s="20"/>
      <c r="P41" s="3"/>
      <c r="Q41" s="13"/>
      <c r="R41" s="3"/>
      <c r="S41" s="3"/>
      <c r="T41" s="3"/>
      <c r="U41" s="3"/>
      <c r="V41" s="8"/>
    </row>
    <row r="42" spans="1:22" ht="12.75" customHeight="1">
      <c r="A42" s="7"/>
      <c r="B42" s="3"/>
      <c r="C42" s="3"/>
      <c r="D42" s="9"/>
      <c r="E42" s="9"/>
      <c r="F42" s="3"/>
      <c r="G42" s="19"/>
      <c r="H42" s="61"/>
      <c r="I42" s="61"/>
      <c r="J42" s="61"/>
      <c r="K42" s="61"/>
      <c r="L42" s="19"/>
      <c r="M42" s="20"/>
      <c r="N42" s="20"/>
      <c r="O42" s="20"/>
      <c r="P42" s="3"/>
      <c r="Q42" s="13"/>
      <c r="R42" s="3"/>
      <c r="S42" s="3"/>
      <c r="T42" s="3"/>
      <c r="U42" s="3"/>
      <c r="V42" s="8"/>
    </row>
    <row r="43" spans="1:22" ht="12.75" customHeight="1">
      <c r="A43" s="7" t="s">
        <v>59</v>
      </c>
      <c r="B43" s="3">
        <v>59</v>
      </c>
      <c r="C43" s="3" t="s">
        <v>83</v>
      </c>
      <c r="D43" s="9">
        <v>91150</v>
      </c>
      <c r="E43" s="9">
        <v>91325</v>
      </c>
      <c r="F43" s="3" t="s">
        <v>10</v>
      </c>
      <c r="G43" s="61">
        <f>K43/80+1</f>
        <v>3.1875</v>
      </c>
      <c r="H43" s="61"/>
      <c r="I43" s="61"/>
      <c r="J43" s="61"/>
      <c r="K43" s="61">
        <f>175</f>
        <v>175</v>
      </c>
      <c r="L43" s="19"/>
      <c r="M43" s="20"/>
      <c r="N43" s="20"/>
      <c r="O43" s="20"/>
      <c r="P43" s="3"/>
      <c r="Q43" s="13"/>
      <c r="R43" s="3"/>
      <c r="S43" s="3"/>
      <c r="T43" s="3"/>
      <c r="U43" s="3"/>
      <c r="V43" s="8"/>
    </row>
    <row r="44" spans="1:22" ht="12.75" customHeight="1">
      <c r="A44" s="7" t="s">
        <v>60</v>
      </c>
      <c r="B44" s="3">
        <v>59</v>
      </c>
      <c r="C44" s="3" t="s">
        <v>83</v>
      </c>
      <c r="D44" s="9">
        <v>91275</v>
      </c>
      <c r="E44" s="9">
        <v>91325</v>
      </c>
      <c r="F44" s="3" t="s">
        <v>9</v>
      </c>
      <c r="G44" s="19">
        <v>3</v>
      </c>
      <c r="H44" s="61"/>
      <c r="I44" s="61"/>
      <c r="J44" s="61"/>
      <c r="K44" s="61">
        <f>52</f>
        <v>52</v>
      </c>
      <c r="L44" s="19"/>
      <c r="M44" s="20"/>
      <c r="N44" s="20"/>
      <c r="O44" s="20"/>
      <c r="P44" s="3"/>
      <c r="Q44" s="13"/>
      <c r="R44" s="3"/>
      <c r="S44" s="3"/>
      <c r="T44" s="3"/>
      <c r="U44" s="3"/>
      <c r="V44" s="8"/>
    </row>
    <row r="45" spans="1:22" ht="12.75" customHeight="1">
      <c r="A45" s="7" t="s">
        <v>61</v>
      </c>
      <c r="B45" s="3" t="s">
        <v>107</v>
      </c>
      <c r="C45" s="3" t="s">
        <v>83</v>
      </c>
      <c r="D45" s="9">
        <v>91325</v>
      </c>
      <c r="E45" s="9">
        <v>91450</v>
      </c>
      <c r="F45" s="3" t="s">
        <v>11</v>
      </c>
      <c r="G45" s="61">
        <f>K45/80</f>
        <v>1.575</v>
      </c>
      <c r="H45" s="61"/>
      <c r="I45" s="61"/>
      <c r="J45" s="61"/>
      <c r="K45" s="61">
        <f>126</f>
        <v>126</v>
      </c>
      <c r="L45" s="19"/>
      <c r="M45" s="20"/>
      <c r="N45" s="20"/>
      <c r="O45" s="20"/>
      <c r="P45" s="3"/>
      <c r="Q45" s="13"/>
      <c r="R45" s="3"/>
      <c r="S45" s="3"/>
      <c r="T45" s="3"/>
      <c r="U45" s="3"/>
      <c r="V45" s="8"/>
    </row>
    <row r="46" spans="1:22" ht="12.75" customHeight="1">
      <c r="A46" s="7" t="s">
        <v>62</v>
      </c>
      <c r="B46" s="3" t="s">
        <v>107</v>
      </c>
      <c r="C46" s="3" t="s">
        <v>83</v>
      </c>
      <c r="D46" s="9">
        <v>91325</v>
      </c>
      <c r="E46" s="9">
        <v>91450</v>
      </c>
      <c r="F46" s="3" t="s">
        <v>10</v>
      </c>
      <c r="G46" s="61">
        <f>K46/80</f>
        <v>1.575</v>
      </c>
      <c r="H46" s="61"/>
      <c r="I46" s="61"/>
      <c r="J46" s="61"/>
      <c r="K46" s="61">
        <f>126</f>
        <v>126</v>
      </c>
      <c r="L46" s="19"/>
      <c r="M46" s="20"/>
      <c r="N46" s="20"/>
      <c r="O46" s="20"/>
      <c r="P46" s="3"/>
      <c r="Q46" s="13"/>
      <c r="R46" s="3"/>
      <c r="S46" s="3"/>
      <c r="T46" s="3"/>
      <c r="U46" s="3"/>
      <c r="V46" s="8"/>
    </row>
    <row r="47" spans="1:22" ht="12.75" customHeight="1">
      <c r="A47" s="7" t="s">
        <v>63</v>
      </c>
      <c r="B47" s="3">
        <v>60</v>
      </c>
      <c r="C47" s="3" t="s">
        <v>83</v>
      </c>
      <c r="D47" s="9">
        <v>91450</v>
      </c>
      <c r="E47" s="9">
        <v>91820</v>
      </c>
      <c r="F47" s="3" t="s">
        <v>9</v>
      </c>
      <c r="G47" s="61">
        <f>K47/80</f>
        <v>4.625</v>
      </c>
      <c r="H47" s="61"/>
      <c r="I47" s="61"/>
      <c r="J47" s="61"/>
      <c r="K47" s="61">
        <f>370</f>
        <v>370</v>
      </c>
      <c r="L47" s="19"/>
      <c r="M47" s="20"/>
      <c r="N47" s="20"/>
      <c r="O47" s="20"/>
      <c r="P47" s="3"/>
      <c r="Q47" s="13"/>
      <c r="R47" s="3"/>
      <c r="S47" s="3"/>
      <c r="T47" s="3"/>
      <c r="U47" s="3"/>
      <c r="V47" s="8"/>
    </row>
    <row r="48" spans="1:22" ht="12.75" customHeight="1">
      <c r="A48" s="7" t="s">
        <v>64</v>
      </c>
      <c r="B48" s="3">
        <v>60</v>
      </c>
      <c r="C48" s="3" t="s">
        <v>83</v>
      </c>
      <c r="D48" s="9">
        <v>91738</v>
      </c>
      <c r="E48" s="9">
        <v>91820</v>
      </c>
      <c r="F48" s="3" t="s">
        <v>10</v>
      </c>
      <c r="G48" s="61">
        <f>K48/80</f>
        <v>1.025</v>
      </c>
      <c r="H48" s="61"/>
      <c r="I48" s="61"/>
      <c r="J48" s="61"/>
      <c r="K48" s="61">
        <f>82</f>
        <v>82</v>
      </c>
      <c r="L48" s="19"/>
      <c r="M48" s="20"/>
      <c r="N48" s="20"/>
      <c r="O48" s="20"/>
      <c r="P48" s="3"/>
      <c r="Q48" s="13"/>
      <c r="R48" s="3"/>
      <c r="S48" s="3"/>
      <c r="T48" s="3"/>
      <c r="U48" s="3"/>
      <c r="V48" s="8"/>
    </row>
    <row r="49" spans="1:22" ht="12.75" customHeight="1">
      <c r="A49" s="7" t="s">
        <v>65</v>
      </c>
      <c r="B49" s="3" t="s">
        <v>109</v>
      </c>
      <c r="C49" s="3" t="s">
        <v>83</v>
      </c>
      <c r="D49" s="9">
        <v>92247</v>
      </c>
      <c r="E49" s="9">
        <v>92364</v>
      </c>
      <c r="F49" s="3" t="s">
        <v>11</v>
      </c>
      <c r="G49" s="61">
        <f>K49/20+1</f>
        <v>6.9</v>
      </c>
      <c r="H49" s="61"/>
      <c r="I49" s="61"/>
      <c r="J49" s="61"/>
      <c r="K49" s="61">
        <f>118</f>
        <v>118</v>
      </c>
      <c r="L49" s="19"/>
      <c r="M49" s="20"/>
      <c r="N49" s="20"/>
      <c r="O49" s="20"/>
      <c r="P49" s="3"/>
      <c r="Q49" s="13"/>
      <c r="R49" s="3"/>
      <c r="S49" s="3"/>
      <c r="T49" s="3"/>
      <c r="U49" s="3"/>
      <c r="V49" s="8"/>
    </row>
    <row r="50" spans="1:22" ht="12.75" customHeight="1">
      <c r="A50" s="7" t="s">
        <v>66</v>
      </c>
      <c r="B50" s="3" t="s">
        <v>109</v>
      </c>
      <c r="C50" s="3" t="s">
        <v>83</v>
      </c>
      <c r="D50" s="9">
        <v>92247</v>
      </c>
      <c r="E50" s="9">
        <v>92410</v>
      </c>
      <c r="F50" s="3" t="s">
        <v>9</v>
      </c>
      <c r="G50" s="61">
        <f>K50/20</f>
        <v>8.15</v>
      </c>
      <c r="H50" s="61"/>
      <c r="I50" s="61"/>
      <c r="J50" s="61"/>
      <c r="K50" s="61">
        <f>(92410-92247)</f>
        <v>163</v>
      </c>
      <c r="L50" s="19"/>
      <c r="M50" s="20"/>
      <c r="N50" s="20"/>
      <c r="O50" s="20"/>
      <c r="P50" s="3"/>
      <c r="Q50" s="13"/>
      <c r="R50" s="3"/>
      <c r="S50" s="3"/>
      <c r="T50" s="3"/>
      <c r="U50" s="3"/>
      <c r="V50" s="8"/>
    </row>
    <row r="51" spans="1:22" ht="12.75" customHeight="1">
      <c r="A51" s="7"/>
      <c r="B51" s="3"/>
      <c r="C51" s="3"/>
      <c r="D51" s="9"/>
      <c r="E51" s="9"/>
      <c r="F51" s="3"/>
      <c r="G51" s="19"/>
      <c r="H51" s="19"/>
      <c r="I51" s="20"/>
      <c r="J51" s="19"/>
      <c r="K51" s="19"/>
      <c r="L51" s="19"/>
      <c r="M51" s="20"/>
      <c r="N51" s="20"/>
      <c r="O51" s="20"/>
      <c r="P51" s="3"/>
      <c r="Q51" s="13"/>
      <c r="R51" s="3"/>
      <c r="S51" s="3"/>
      <c r="T51" s="3"/>
      <c r="U51" s="3"/>
      <c r="V51" s="8"/>
    </row>
    <row r="52" spans="1:22" ht="12.75" customHeight="1">
      <c r="A52" s="7" t="s">
        <v>67</v>
      </c>
      <c r="B52" s="3">
        <v>59</v>
      </c>
      <c r="C52" s="3" t="s">
        <v>83</v>
      </c>
      <c r="D52" s="9">
        <v>91150</v>
      </c>
      <c r="E52" s="9">
        <v>91250</v>
      </c>
      <c r="F52" s="3" t="s">
        <v>11</v>
      </c>
      <c r="G52" s="61">
        <f>L52/40</f>
        <v>2.5</v>
      </c>
      <c r="H52" s="19"/>
      <c r="I52" s="20"/>
      <c r="J52" s="19"/>
      <c r="K52" s="19"/>
      <c r="L52" s="19">
        <v>100</v>
      </c>
      <c r="M52" s="20"/>
      <c r="N52" s="20"/>
      <c r="O52" s="20"/>
      <c r="P52" s="3"/>
      <c r="Q52" s="13"/>
      <c r="R52" s="3"/>
      <c r="S52" s="3"/>
      <c r="T52" s="3"/>
      <c r="U52" s="3"/>
      <c r="V52" s="8"/>
    </row>
    <row r="53" spans="1:22" ht="13.5" customHeight="1">
      <c r="A53" s="7"/>
      <c r="B53" s="3"/>
      <c r="C53" s="3"/>
      <c r="D53" s="9"/>
      <c r="E53" s="9"/>
      <c r="F53" s="3"/>
      <c r="G53" s="19"/>
      <c r="H53" s="19"/>
      <c r="I53" s="20"/>
      <c r="J53" s="19"/>
      <c r="K53" s="19"/>
      <c r="L53" s="19"/>
      <c r="M53" s="20"/>
      <c r="N53" s="20"/>
      <c r="O53" s="20"/>
      <c r="P53" s="3"/>
      <c r="Q53" s="13"/>
      <c r="R53" s="3"/>
      <c r="S53" s="3"/>
      <c r="T53" s="3"/>
      <c r="U53" s="3"/>
      <c r="V53" s="8"/>
    </row>
    <row r="54" spans="1:22" ht="12.75" customHeight="1">
      <c r="A54" s="7" t="s">
        <v>68</v>
      </c>
      <c r="B54" s="3">
        <v>58</v>
      </c>
      <c r="C54" s="3" t="s">
        <v>102</v>
      </c>
      <c r="D54" s="9">
        <v>90687.63</v>
      </c>
      <c r="E54" s="9">
        <v>90706.94</v>
      </c>
      <c r="F54" s="3" t="s">
        <v>11</v>
      </c>
      <c r="G54" s="19"/>
      <c r="H54" s="19"/>
      <c r="I54" s="20"/>
      <c r="J54" s="19"/>
      <c r="K54" s="19"/>
      <c r="L54" s="19"/>
      <c r="M54" s="20">
        <v>20</v>
      </c>
      <c r="N54" s="20"/>
      <c r="O54" s="20"/>
      <c r="P54" s="3"/>
      <c r="Q54" s="13"/>
      <c r="R54" s="3"/>
      <c r="S54" s="3"/>
      <c r="T54" s="3"/>
      <c r="U54" s="3"/>
      <c r="V54" s="8"/>
    </row>
    <row r="55" spans="1:22" ht="12.75" customHeight="1">
      <c r="A55" s="7" t="s">
        <v>69</v>
      </c>
      <c r="B55" s="3">
        <v>62</v>
      </c>
      <c r="C55" s="3" t="s">
        <v>84</v>
      </c>
      <c r="D55" s="9">
        <v>92521.33</v>
      </c>
      <c r="E55" s="9">
        <v>92558.07</v>
      </c>
      <c r="F55" s="3" t="s">
        <v>11</v>
      </c>
      <c r="G55" s="19"/>
      <c r="H55" s="19"/>
      <c r="I55" s="20"/>
      <c r="J55" s="19"/>
      <c r="K55" s="19"/>
      <c r="L55" s="19"/>
      <c r="M55" s="20">
        <v>37</v>
      </c>
      <c r="N55" s="20"/>
      <c r="O55" s="20"/>
      <c r="P55" s="3"/>
      <c r="Q55" s="13"/>
      <c r="R55" s="3"/>
      <c r="S55" s="3"/>
      <c r="T55" s="3"/>
      <c r="U55" s="3"/>
      <c r="V55" s="8"/>
    </row>
    <row r="56" spans="1:22" ht="12.75" customHeight="1">
      <c r="A56" s="7"/>
      <c r="B56" s="3"/>
      <c r="C56" s="3"/>
      <c r="D56" s="9"/>
      <c r="E56" s="9"/>
      <c r="F56" s="3"/>
      <c r="G56" s="19"/>
      <c r="H56" s="19"/>
      <c r="I56" s="20"/>
      <c r="J56" s="19"/>
      <c r="K56" s="19"/>
      <c r="L56" s="19"/>
      <c r="M56" s="20"/>
      <c r="N56" s="20"/>
      <c r="O56" s="20"/>
      <c r="P56" s="3"/>
      <c r="Q56" s="13"/>
      <c r="R56" s="3"/>
      <c r="S56" s="3"/>
      <c r="T56" s="3"/>
      <c r="U56" s="3"/>
      <c r="V56" s="8"/>
    </row>
    <row r="57" spans="1:22" ht="12.75" customHeight="1">
      <c r="A57" s="7" t="s">
        <v>70</v>
      </c>
      <c r="B57" s="3">
        <v>58</v>
      </c>
      <c r="C57" s="3" t="s">
        <v>102</v>
      </c>
      <c r="D57" s="9">
        <v>90683.67</v>
      </c>
      <c r="E57" s="9">
        <v>90731.8</v>
      </c>
      <c r="F57" s="3" t="s">
        <v>11</v>
      </c>
      <c r="G57" s="19"/>
      <c r="H57" s="19"/>
      <c r="I57" s="20"/>
      <c r="J57" s="19"/>
      <c r="K57" s="19"/>
      <c r="L57" s="19"/>
      <c r="M57" s="20"/>
      <c r="N57" s="20">
        <v>107</v>
      </c>
      <c r="O57" s="20"/>
      <c r="P57" s="3"/>
      <c r="Q57" s="13"/>
      <c r="R57" s="3"/>
      <c r="S57" s="3"/>
      <c r="T57" s="3"/>
      <c r="U57" s="3"/>
      <c r="V57" s="8"/>
    </row>
    <row r="58" spans="1:22" ht="12.75" customHeight="1">
      <c r="A58" s="7" t="s">
        <v>71</v>
      </c>
      <c r="B58" s="3">
        <v>61</v>
      </c>
      <c r="C58" s="3" t="s">
        <v>95</v>
      </c>
      <c r="D58" s="9">
        <v>91959.66</v>
      </c>
      <c r="E58" s="9">
        <v>91977.82</v>
      </c>
      <c r="F58" s="3" t="s">
        <v>11</v>
      </c>
      <c r="G58" s="19"/>
      <c r="H58" s="19"/>
      <c r="I58" s="20"/>
      <c r="J58" s="19"/>
      <c r="K58" s="19"/>
      <c r="L58" s="19"/>
      <c r="M58" s="20"/>
      <c r="N58" s="20">
        <v>42</v>
      </c>
      <c r="O58" s="20"/>
      <c r="P58" s="3"/>
      <c r="Q58" s="13"/>
      <c r="R58" s="3"/>
      <c r="S58" s="3"/>
      <c r="T58" s="3"/>
      <c r="U58" s="3"/>
      <c r="V58" s="8"/>
    </row>
    <row r="59" spans="1:22" ht="12.75" customHeight="1">
      <c r="A59" s="7" t="s">
        <v>72</v>
      </c>
      <c r="B59" s="3">
        <v>61</v>
      </c>
      <c r="C59" s="3" t="s">
        <v>83</v>
      </c>
      <c r="D59" s="9">
        <v>92073.3</v>
      </c>
      <c r="E59" s="9">
        <v>92080.53</v>
      </c>
      <c r="F59" s="3" t="s">
        <v>9</v>
      </c>
      <c r="G59" s="19"/>
      <c r="H59" s="19"/>
      <c r="I59" s="20"/>
      <c r="J59" s="19"/>
      <c r="K59" s="19"/>
      <c r="L59" s="19"/>
      <c r="M59" s="20"/>
      <c r="N59" s="20">
        <v>37</v>
      </c>
      <c r="O59" s="20"/>
      <c r="P59" s="3"/>
      <c r="Q59" s="13"/>
      <c r="R59" s="3"/>
      <c r="S59" s="3"/>
      <c r="T59" s="3"/>
      <c r="U59" s="3"/>
      <c r="V59" s="8"/>
    </row>
    <row r="60" spans="1:22" ht="12.75" customHeight="1">
      <c r="A60" s="7" t="s">
        <v>73</v>
      </c>
      <c r="B60" s="3">
        <v>61</v>
      </c>
      <c r="C60" s="3" t="s">
        <v>83</v>
      </c>
      <c r="D60" s="9">
        <v>92072.26</v>
      </c>
      <c r="E60" s="9">
        <v>92078.15</v>
      </c>
      <c r="F60" s="3" t="s">
        <v>10</v>
      </c>
      <c r="G60" s="19"/>
      <c r="H60" s="19"/>
      <c r="I60" s="20"/>
      <c r="J60" s="19"/>
      <c r="K60" s="19"/>
      <c r="L60" s="19"/>
      <c r="M60" s="20"/>
      <c r="N60" s="20">
        <v>32</v>
      </c>
      <c r="O60" s="20"/>
      <c r="P60" s="3"/>
      <c r="Q60" s="13"/>
      <c r="R60" s="3"/>
      <c r="S60" s="3"/>
      <c r="T60" s="3"/>
      <c r="U60" s="3"/>
      <c r="V60" s="8"/>
    </row>
    <row r="61" spans="1:22" ht="12.75" customHeight="1">
      <c r="A61" s="7" t="s">
        <v>74</v>
      </c>
      <c r="B61" s="3">
        <v>62</v>
      </c>
      <c r="C61" s="3" t="s">
        <v>84</v>
      </c>
      <c r="D61" s="9">
        <v>92521.13</v>
      </c>
      <c r="E61" s="9">
        <v>92575.13</v>
      </c>
      <c r="F61" s="3" t="s">
        <v>11</v>
      </c>
      <c r="G61" s="19"/>
      <c r="H61" s="19"/>
      <c r="I61" s="20"/>
      <c r="J61" s="19"/>
      <c r="K61" s="19"/>
      <c r="L61" s="19"/>
      <c r="M61" s="20"/>
      <c r="N61" s="20">
        <v>114</v>
      </c>
      <c r="O61" s="20"/>
      <c r="P61" s="3"/>
      <c r="Q61" s="13"/>
      <c r="R61" s="3"/>
      <c r="S61" s="3"/>
      <c r="T61" s="3"/>
      <c r="U61" s="3"/>
      <c r="V61" s="8"/>
    </row>
    <row r="62" spans="1:22" ht="12.75" customHeight="1">
      <c r="A62" s="7"/>
      <c r="B62" s="3"/>
      <c r="C62" s="3"/>
      <c r="D62" s="9"/>
      <c r="E62" s="9"/>
      <c r="F62" s="3"/>
      <c r="G62" s="19"/>
      <c r="H62" s="19"/>
      <c r="I62" s="20"/>
      <c r="J62" s="19"/>
      <c r="K62" s="19"/>
      <c r="L62" s="19"/>
      <c r="M62" s="20"/>
      <c r="N62" s="20"/>
      <c r="O62" s="20"/>
      <c r="P62" s="3"/>
      <c r="Q62" s="13"/>
      <c r="R62" s="3"/>
      <c r="S62" s="3"/>
      <c r="T62" s="3"/>
      <c r="U62" s="3"/>
      <c r="V62" s="8"/>
    </row>
    <row r="63" spans="1:22" ht="12.75" customHeight="1">
      <c r="A63" s="7" t="s">
        <v>75</v>
      </c>
      <c r="B63" s="3" t="s">
        <v>107</v>
      </c>
      <c r="C63" s="3" t="s">
        <v>83</v>
      </c>
      <c r="D63" s="9">
        <v>91275</v>
      </c>
      <c r="E63" s="9">
        <v>91450</v>
      </c>
      <c r="F63" s="3" t="s">
        <v>9</v>
      </c>
      <c r="G63" s="61">
        <f>O63/80*2</f>
        <v>3.675</v>
      </c>
      <c r="H63" s="19"/>
      <c r="I63" s="20"/>
      <c r="J63" s="19"/>
      <c r="K63" s="19"/>
      <c r="L63" s="19"/>
      <c r="M63" s="20"/>
      <c r="N63" s="20"/>
      <c r="O63" s="20">
        <v>147</v>
      </c>
      <c r="P63" s="3"/>
      <c r="Q63" s="13"/>
      <c r="R63" s="3"/>
      <c r="S63" s="3"/>
      <c r="T63" s="3"/>
      <c r="U63" s="3"/>
      <c r="V63" s="8"/>
    </row>
    <row r="64" spans="1:22" ht="12.75" customHeight="1">
      <c r="A64" s="7" t="s">
        <v>76</v>
      </c>
      <c r="B64" s="3">
        <v>60</v>
      </c>
      <c r="C64" s="3" t="s">
        <v>83</v>
      </c>
      <c r="D64" s="9">
        <v>91738</v>
      </c>
      <c r="E64" s="9">
        <v>91820</v>
      </c>
      <c r="F64" s="3" t="s">
        <v>10</v>
      </c>
      <c r="G64" s="61">
        <f>O64/20+2</f>
        <v>2.8</v>
      </c>
      <c r="H64" s="19"/>
      <c r="I64" s="20"/>
      <c r="J64" s="19"/>
      <c r="K64" s="19"/>
      <c r="L64" s="19"/>
      <c r="M64" s="20"/>
      <c r="N64" s="20"/>
      <c r="O64" s="20">
        <v>16</v>
      </c>
      <c r="P64" s="3"/>
      <c r="Q64" s="13"/>
      <c r="R64" s="3"/>
      <c r="S64" s="3"/>
      <c r="T64" s="3"/>
      <c r="U64" s="3"/>
      <c r="V64" s="8"/>
    </row>
    <row r="65" spans="1:22" ht="12.75" customHeight="1">
      <c r="A65" s="7"/>
      <c r="B65" s="3"/>
      <c r="C65" s="3"/>
      <c r="D65" s="9"/>
      <c r="E65" s="9"/>
      <c r="F65" s="3"/>
      <c r="G65" s="19"/>
      <c r="H65" s="19"/>
      <c r="I65" s="20"/>
      <c r="J65" s="19"/>
      <c r="K65" s="19"/>
      <c r="L65" s="19"/>
      <c r="M65" s="20"/>
      <c r="N65" s="20"/>
      <c r="O65" s="20"/>
      <c r="P65" s="3"/>
      <c r="Q65" s="13"/>
      <c r="R65" s="3"/>
      <c r="S65" s="3"/>
      <c r="T65" s="3"/>
      <c r="U65" s="3"/>
      <c r="V65" s="8"/>
    </row>
    <row r="66" spans="1:22" ht="12.75" customHeight="1">
      <c r="A66" s="7" t="s">
        <v>77</v>
      </c>
      <c r="B66" s="3">
        <v>59</v>
      </c>
      <c r="C66" s="3" t="s">
        <v>83</v>
      </c>
      <c r="D66" s="9">
        <v>91250</v>
      </c>
      <c r="E66" s="9">
        <v>91325</v>
      </c>
      <c r="F66" s="3" t="s">
        <v>11</v>
      </c>
      <c r="G66" s="19"/>
      <c r="H66" s="19"/>
      <c r="I66" s="20"/>
      <c r="J66" s="19"/>
      <c r="K66" s="19"/>
      <c r="L66" s="19"/>
      <c r="M66" s="20"/>
      <c r="N66" s="20"/>
      <c r="O66" s="20"/>
      <c r="P66" s="3">
        <v>75</v>
      </c>
      <c r="Q66" s="13"/>
      <c r="R66" s="3"/>
      <c r="S66" s="3"/>
      <c r="T66" s="3"/>
      <c r="U66" s="3"/>
      <c r="V66" s="8"/>
    </row>
    <row r="67" spans="1:22" ht="12.75" customHeight="1">
      <c r="A67" s="7" t="s">
        <v>78</v>
      </c>
      <c r="B67" s="3">
        <v>61</v>
      </c>
      <c r="C67" s="3" t="s">
        <v>83</v>
      </c>
      <c r="D67" s="9" t="s">
        <v>88</v>
      </c>
      <c r="E67" s="9" t="s">
        <v>103</v>
      </c>
      <c r="F67" s="3" t="s">
        <v>9</v>
      </c>
      <c r="G67" s="19"/>
      <c r="H67" s="19"/>
      <c r="I67" s="20"/>
      <c r="J67" s="19"/>
      <c r="K67" s="19"/>
      <c r="L67" s="19"/>
      <c r="M67" s="20"/>
      <c r="N67" s="20"/>
      <c r="O67" s="20"/>
      <c r="P67" s="3">
        <v>47</v>
      </c>
      <c r="Q67" s="13"/>
      <c r="R67" s="3"/>
      <c r="S67" s="3"/>
      <c r="T67" s="3"/>
      <c r="U67" s="3"/>
      <c r="V67" s="8"/>
    </row>
    <row r="68" spans="1:22" ht="12.75" customHeight="1">
      <c r="A68" s="7" t="s">
        <v>79</v>
      </c>
      <c r="B68" s="3">
        <v>61</v>
      </c>
      <c r="C68" s="3" t="s">
        <v>91</v>
      </c>
      <c r="D68" s="9" t="s">
        <v>98</v>
      </c>
      <c r="E68" s="9">
        <v>92028.32</v>
      </c>
      <c r="F68" s="3" t="s">
        <v>10</v>
      </c>
      <c r="G68" s="19"/>
      <c r="H68" s="19"/>
      <c r="I68" s="20"/>
      <c r="J68" s="19"/>
      <c r="K68" s="19"/>
      <c r="L68" s="19"/>
      <c r="M68" s="20"/>
      <c r="N68" s="20"/>
      <c r="O68" s="20"/>
      <c r="P68" s="3">
        <v>31</v>
      </c>
      <c r="Q68" s="13"/>
      <c r="R68" s="3"/>
      <c r="S68" s="3"/>
      <c r="T68" s="3"/>
      <c r="U68" s="3"/>
      <c r="V68" s="8"/>
    </row>
    <row r="69" spans="1:22" ht="12.75" customHeight="1">
      <c r="A69" s="7" t="s">
        <v>101</v>
      </c>
      <c r="B69" s="3">
        <v>61</v>
      </c>
      <c r="C69" s="3" t="s">
        <v>83</v>
      </c>
      <c r="D69" s="9">
        <v>92027.79</v>
      </c>
      <c r="E69" s="9">
        <v>92050.85</v>
      </c>
      <c r="F69" s="3" t="s">
        <v>9</v>
      </c>
      <c r="G69" s="19"/>
      <c r="H69" s="19"/>
      <c r="I69" s="20"/>
      <c r="J69" s="19"/>
      <c r="K69" s="19"/>
      <c r="L69" s="19"/>
      <c r="M69" s="20"/>
      <c r="N69" s="20"/>
      <c r="O69" s="20"/>
      <c r="P69" s="3">
        <v>45</v>
      </c>
      <c r="Q69" s="13"/>
      <c r="R69" s="3"/>
      <c r="S69" s="3"/>
      <c r="T69" s="3"/>
      <c r="U69" s="3"/>
      <c r="V69" s="8"/>
    </row>
    <row r="70" spans="1:22" ht="12.75" customHeight="1">
      <c r="A70" s="7"/>
      <c r="B70" s="3"/>
      <c r="C70" s="3"/>
      <c r="D70" s="9"/>
      <c r="E70" s="9"/>
      <c r="F70" s="3"/>
      <c r="G70" s="19"/>
      <c r="H70" s="19"/>
      <c r="I70" s="20"/>
      <c r="J70" s="19"/>
      <c r="K70" s="19"/>
      <c r="L70" s="19"/>
      <c r="M70" s="20"/>
      <c r="N70" s="20"/>
      <c r="O70" s="20"/>
      <c r="P70" s="3"/>
      <c r="Q70" s="13"/>
      <c r="R70" s="3"/>
      <c r="S70" s="3"/>
      <c r="T70" s="3"/>
      <c r="U70" s="3"/>
      <c r="V70" s="8"/>
    </row>
    <row r="71" spans="1:22" ht="12.75" customHeight="1">
      <c r="A71" s="7" t="s">
        <v>80</v>
      </c>
      <c r="B71" s="3">
        <v>61</v>
      </c>
      <c r="C71" s="3" t="s">
        <v>83</v>
      </c>
      <c r="D71" s="9">
        <v>91901.82</v>
      </c>
      <c r="E71" s="9">
        <v>91912.76</v>
      </c>
      <c r="F71" s="3" t="s">
        <v>10</v>
      </c>
      <c r="G71" s="19"/>
      <c r="H71" s="19"/>
      <c r="I71" s="20"/>
      <c r="J71" s="19"/>
      <c r="K71" s="19"/>
      <c r="L71" s="19"/>
      <c r="M71" s="20"/>
      <c r="N71" s="20"/>
      <c r="O71" s="20"/>
      <c r="P71" s="3"/>
      <c r="Q71" s="13">
        <v>19</v>
      </c>
      <c r="R71" s="3"/>
      <c r="S71" s="3"/>
      <c r="T71" s="3"/>
      <c r="U71" s="3"/>
      <c r="V71" s="8"/>
    </row>
    <row r="72" spans="1:22" ht="12.75" customHeight="1">
      <c r="A72" s="7" t="s">
        <v>81</v>
      </c>
      <c r="B72" s="3">
        <v>61</v>
      </c>
      <c r="C72" s="3" t="s">
        <v>91</v>
      </c>
      <c r="D72" s="70" t="s">
        <v>98</v>
      </c>
      <c r="E72" s="71"/>
      <c r="F72" s="3" t="s">
        <v>11</v>
      </c>
      <c r="G72" s="19"/>
      <c r="H72" s="19"/>
      <c r="I72" s="20"/>
      <c r="J72" s="19"/>
      <c r="K72" s="19"/>
      <c r="L72" s="19"/>
      <c r="M72" s="20"/>
      <c r="N72" s="20"/>
      <c r="O72" s="20"/>
      <c r="P72" s="3"/>
      <c r="Q72" s="13">
        <v>20</v>
      </c>
      <c r="R72" s="3"/>
      <c r="S72" s="3"/>
      <c r="T72" s="3"/>
      <c r="U72" s="3"/>
      <c r="V72" s="8"/>
    </row>
    <row r="73" spans="1:22" ht="12.75" customHeight="1" thickBot="1">
      <c r="A73" s="7" t="s">
        <v>82</v>
      </c>
      <c r="B73" s="4">
        <v>61</v>
      </c>
      <c r="C73" s="4" t="s">
        <v>83</v>
      </c>
      <c r="D73" s="10">
        <v>92050.85</v>
      </c>
      <c r="E73" s="10">
        <v>92057.94</v>
      </c>
      <c r="F73" s="4" t="s">
        <v>9</v>
      </c>
      <c r="G73" s="46"/>
      <c r="H73" s="46"/>
      <c r="I73" s="47"/>
      <c r="J73" s="46"/>
      <c r="K73" s="46"/>
      <c r="L73" s="46"/>
      <c r="M73" s="47"/>
      <c r="N73" s="47"/>
      <c r="O73" s="47"/>
      <c r="P73" s="4"/>
      <c r="Q73" s="11">
        <v>19</v>
      </c>
      <c r="R73" s="4"/>
      <c r="S73" s="4"/>
      <c r="T73" s="4"/>
      <c r="U73" s="4"/>
      <c r="V73" s="17"/>
    </row>
    <row r="74" spans="1:22" ht="12.75" customHeight="1">
      <c r="A74" s="50"/>
      <c r="B74" s="51"/>
      <c r="C74" s="51"/>
      <c r="D74" s="52"/>
      <c r="E74" s="52"/>
      <c r="F74" s="59" t="s">
        <v>14</v>
      </c>
      <c r="G74" s="60"/>
      <c r="H74" s="60">
        <f aca="true" t="shared" si="0" ref="H74:Q74">SUM(H14:H73)</f>
        <v>1319</v>
      </c>
      <c r="I74" s="60">
        <f t="shared" si="0"/>
        <v>832</v>
      </c>
      <c r="J74" s="60">
        <f t="shared" si="0"/>
        <v>1000</v>
      </c>
      <c r="K74" s="60">
        <f t="shared" si="0"/>
        <v>1212</v>
      </c>
      <c r="L74" s="60">
        <f t="shared" si="0"/>
        <v>100</v>
      </c>
      <c r="M74" s="60">
        <f t="shared" si="0"/>
        <v>57</v>
      </c>
      <c r="N74" s="60">
        <f t="shared" si="0"/>
        <v>332</v>
      </c>
      <c r="O74" s="60">
        <f t="shared" si="0"/>
        <v>163</v>
      </c>
      <c r="P74" s="60">
        <f t="shared" si="0"/>
        <v>198</v>
      </c>
      <c r="Q74" s="60">
        <f t="shared" si="0"/>
        <v>58</v>
      </c>
      <c r="R74" s="6"/>
      <c r="S74" s="6"/>
      <c r="T74" s="6"/>
      <c r="U74" s="6"/>
      <c r="V74" s="18"/>
    </row>
    <row r="75" spans="1:22" ht="12.75" customHeight="1" thickBot="1">
      <c r="A75" s="50"/>
      <c r="B75" s="51"/>
      <c r="C75" s="51"/>
      <c r="D75" s="52"/>
      <c r="E75" s="52"/>
      <c r="F75" s="58" t="s">
        <v>15</v>
      </c>
      <c r="G75" s="53"/>
      <c r="H75" s="64">
        <f>(H74+I74)/5280</f>
        <v>0.40738636363636366</v>
      </c>
      <c r="I75" s="65"/>
      <c r="J75" s="64">
        <f>(J74+K74)/5280</f>
        <v>0.41893939393939394</v>
      </c>
      <c r="K75" s="65"/>
      <c r="L75" s="53"/>
      <c r="M75" s="54"/>
      <c r="N75" s="54"/>
      <c r="O75" s="54"/>
      <c r="P75" s="55"/>
      <c r="Q75" s="56"/>
      <c r="R75" s="55"/>
      <c r="S75" s="55"/>
      <c r="T75" s="55"/>
      <c r="U75" s="55"/>
      <c r="V75" s="57"/>
    </row>
    <row r="76" spans="1:22" ht="12.75" customHeight="1">
      <c r="A76" s="85" t="s">
        <v>104</v>
      </c>
      <c r="B76" s="86"/>
      <c r="C76" s="86"/>
      <c r="D76" s="86"/>
      <c r="E76" s="86"/>
      <c r="F76" s="87"/>
      <c r="G76" s="62">
        <f>ROUNDDOWN(SUM(G15:G73),0)</f>
        <v>104</v>
      </c>
      <c r="H76" s="66">
        <f>H75</f>
        <v>0.40738636363636366</v>
      </c>
      <c r="I76" s="67"/>
      <c r="J76" s="66">
        <f>J75</f>
        <v>0.41893939393939394</v>
      </c>
      <c r="K76" s="67"/>
      <c r="L76" s="76">
        <f aca="true" t="shared" si="1" ref="L76:S76">SUM(L15:L73)</f>
        <v>100</v>
      </c>
      <c r="M76" s="76">
        <f t="shared" si="1"/>
        <v>57</v>
      </c>
      <c r="N76" s="76">
        <f t="shared" si="1"/>
        <v>332</v>
      </c>
      <c r="O76" s="76">
        <f t="shared" si="1"/>
        <v>163</v>
      </c>
      <c r="P76" s="76">
        <f t="shared" si="1"/>
        <v>198</v>
      </c>
      <c r="Q76" s="76">
        <f t="shared" si="1"/>
        <v>58</v>
      </c>
      <c r="R76" s="76">
        <f>ROUNDUP(SUM(R15:R73),0)</f>
        <v>57</v>
      </c>
      <c r="S76" s="76">
        <f t="shared" si="1"/>
        <v>9</v>
      </c>
      <c r="T76" s="78"/>
      <c r="U76" s="78">
        <f>SUM(U15:U73)</f>
        <v>0</v>
      </c>
      <c r="V76" s="78">
        <f>SUM(V15:V73)</f>
        <v>0</v>
      </c>
    </row>
    <row r="77" spans="1:22" ht="12" customHeight="1">
      <c r="A77" s="88"/>
      <c r="B77" s="89"/>
      <c r="C77" s="89"/>
      <c r="D77" s="89"/>
      <c r="E77" s="89"/>
      <c r="F77" s="90"/>
      <c r="G77" s="63"/>
      <c r="H77" s="68"/>
      <c r="I77" s="69"/>
      <c r="J77" s="68"/>
      <c r="K77" s="69"/>
      <c r="L77" s="77"/>
      <c r="M77" s="77"/>
      <c r="N77" s="77"/>
      <c r="O77" s="77"/>
      <c r="P77" s="77"/>
      <c r="Q77" s="77"/>
      <c r="R77" s="77"/>
      <c r="S77" s="77"/>
      <c r="T77" s="79"/>
      <c r="U77" s="79"/>
      <c r="V77" s="79"/>
    </row>
  </sheetData>
  <sheetProtection/>
  <mergeCells count="52">
    <mergeCell ref="B1:B5"/>
    <mergeCell ref="C1:C13"/>
    <mergeCell ref="D1:E13"/>
    <mergeCell ref="H1:K1"/>
    <mergeCell ref="L1:S1"/>
    <mergeCell ref="F1:F13"/>
    <mergeCell ref="A8:A13"/>
    <mergeCell ref="B8:B13"/>
    <mergeCell ref="G2:G12"/>
    <mergeCell ref="D28:E28"/>
    <mergeCell ref="V76:V77"/>
    <mergeCell ref="S2:S12"/>
    <mergeCell ref="V2:V12"/>
    <mergeCell ref="A76:F77"/>
    <mergeCell ref="A1:A5"/>
    <mergeCell ref="S76:S77"/>
    <mergeCell ref="J2:J12"/>
    <mergeCell ref="T76:T77"/>
    <mergeCell ref="L76:L77"/>
    <mergeCell ref="O76:O77"/>
    <mergeCell ref="U76:U77"/>
    <mergeCell ref="R76:R77"/>
    <mergeCell ref="U2:U12"/>
    <mergeCell ref="P2:P12"/>
    <mergeCell ref="K2:K12"/>
    <mergeCell ref="N2:N12"/>
    <mergeCell ref="N76:N77"/>
    <mergeCell ref="P76:P77"/>
    <mergeCell ref="T2:T12"/>
    <mergeCell ref="L2:L12"/>
    <mergeCell ref="O2:O12"/>
    <mergeCell ref="Q2:Q12"/>
    <mergeCell ref="Q76:Q77"/>
    <mergeCell ref="R2:R12"/>
    <mergeCell ref="D26:E26"/>
    <mergeCell ref="D72:E72"/>
    <mergeCell ref="D20:E20"/>
    <mergeCell ref="D21:E21"/>
    <mergeCell ref="D22:E22"/>
    <mergeCell ref="D23:E23"/>
    <mergeCell ref="D24:E24"/>
    <mergeCell ref="D25:E25"/>
    <mergeCell ref="D27:E27"/>
    <mergeCell ref="G76:G77"/>
    <mergeCell ref="H75:I75"/>
    <mergeCell ref="H76:I77"/>
    <mergeCell ref="J75:K75"/>
    <mergeCell ref="J76:K77"/>
    <mergeCell ref="H2:H12"/>
    <mergeCell ref="I2:I12"/>
    <mergeCell ref="M2:M12"/>
    <mergeCell ref="M76:M77"/>
  </mergeCells>
  <printOptions/>
  <pageMargins left="0.75" right="0.75" top="1" bottom="1" header="0.5" footer="0.5"/>
  <pageSetup horizontalDpi="600" verticalDpi="600" orientation="landscape" paperSize="17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5"/>
  <sheetViews>
    <sheetView showZeros="0" zoomScale="80" zoomScaleNormal="80" zoomScalePageLayoutView="0" workbookViewId="0" topLeftCell="A1">
      <pane xSplit="1" ySplit="14" topLeftCell="B60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A73" sqref="A73:F73"/>
    </sheetView>
  </sheetViews>
  <sheetFormatPr defaultColWidth="9.140625" defaultRowHeight="12.75"/>
  <cols>
    <col min="1" max="1" width="8.7109375" style="0" customWidth="1"/>
    <col min="2" max="2" width="10.00390625" style="0" customWidth="1"/>
    <col min="3" max="3" width="21.28125" style="0" customWidth="1"/>
    <col min="4" max="5" width="19.8515625" style="0" customWidth="1"/>
    <col min="6" max="6" width="11.140625" style="0" customWidth="1"/>
    <col min="7" max="7" width="10.8515625" style="14" customWidth="1"/>
    <col min="8" max="8" width="10.8515625" style="0" customWidth="1"/>
    <col min="9" max="11" width="10.8515625" style="14" customWidth="1"/>
    <col min="12" max="14" width="10.8515625" style="0" customWidth="1"/>
    <col min="15" max="15" width="10.8515625" style="14" customWidth="1"/>
    <col min="16" max="22" width="10.8515625" style="0" customWidth="1"/>
    <col min="23" max="23" width="10.7109375" style="0" customWidth="1"/>
  </cols>
  <sheetData>
    <row r="1" spans="1:22" ht="12.75" customHeight="1">
      <c r="A1" s="91"/>
      <c r="B1" s="92"/>
      <c r="C1" s="92" t="s">
        <v>4</v>
      </c>
      <c r="D1" s="92" t="s">
        <v>3</v>
      </c>
      <c r="E1" s="92"/>
      <c r="F1" s="92" t="s">
        <v>8</v>
      </c>
      <c r="G1" s="94">
        <v>644</v>
      </c>
      <c r="H1" s="95"/>
      <c r="I1" s="95"/>
      <c r="J1" s="95"/>
      <c r="K1" s="95"/>
      <c r="L1" s="95"/>
      <c r="M1" s="95"/>
      <c r="N1" s="96"/>
      <c r="O1" s="94">
        <v>647</v>
      </c>
      <c r="P1" s="95"/>
      <c r="Q1" s="95"/>
      <c r="R1" s="22"/>
      <c r="S1" s="23"/>
      <c r="T1" s="24"/>
      <c r="U1" s="24"/>
      <c r="V1" s="24"/>
    </row>
    <row r="2" spans="1:22" ht="12.75" customHeight="1">
      <c r="A2" s="83"/>
      <c r="B2" s="81"/>
      <c r="C2" s="81"/>
      <c r="D2" s="81"/>
      <c r="E2" s="81"/>
      <c r="F2" s="81"/>
      <c r="G2" s="98" t="s">
        <v>25</v>
      </c>
      <c r="H2" s="93" t="s">
        <v>26</v>
      </c>
      <c r="I2" s="98" t="s">
        <v>19</v>
      </c>
      <c r="J2" s="98" t="s">
        <v>20</v>
      </c>
      <c r="K2" s="98" t="s">
        <v>27</v>
      </c>
      <c r="L2" s="93" t="s">
        <v>21</v>
      </c>
      <c r="M2" s="93" t="s">
        <v>6</v>
      </c>
      <c r="N2" s="93" t="s">
        <v>7</v>
      </c>
      <c r="O2" s="98" t="s">
        <v>22</v>
      </c>
      <c r="P2" s="93" t="s">
        <v>23</v>
      </c>
      <c r="Q2" s="93" t="s">
        <v>24</v>
      </c>
      <c r="R2" s="93"/>
      <c r="S2" s="97"/>
      <c r="T2" s="97"/>
      <c r="U2" s="97"/>
      <c r="V2" s="97"/>
    </row>
    <row r="3" spans="1:22" ht="12.75" customHeight="1">
      <c r="A3" s="83"/>
      <c r="B3" s="81"/>
      <c r="C3" s="81"/>
      <c r="D3" s="81"/>
      <c r="E3" s="81"/>
      <c r="F3" s="81"/>
      <c r="G3" s="98"/>
      <c r="H3" s="93"/>
      <c r="I3" s="98"/>
      <c r="J3" s="98"/>
      <c r="K3" s="98"/>
      <c r="L3" s="93"/>
      <c r="M3" s="93"/>
      <c r="N3" s="93"/>
      <c r="O3" s="98"/>
      <c r="P3" s="93"/>
      <c r="Q3" s="93"/>
      <c r="R3" s="93"/>
      <c r="S3" s="97"/>
      <c r="T3" s="97"/>
      <c r="U3" s="97"/>
      <c r="V3" s="97"/>
    </row>
    <row r="4" spans="1:22" ht="12.75" customHeight="1">
      <c r="A4" s="83"/>
      <c r="B4" s="81"/>
      <c r="C4" s="81"/>
      <c r="D4" s="81"/>
      <c r="E4" s="81"/>
      <c r="F4" s="81"/>
      <c r="G4" s="98"/>
      <c r="H4" s="93"/>
      <c r="I4" s="98"/>
      <c r="J4" s="98"/>
      <c r="K4" s="98"/>
      <c r="L4" s="93"/>
      <c r="M4" s="93"/>
      <c r="N4" s="93"/>
      <c r="O4" s="98"/>
      <c r="P4" s="93"/>
      <c r="Q4" s="93"/>
      <c r="R4" s="93"/>
      <c r="S4" s="97"/>
      <c r="T4" s="97"/>
      <c r="U4" s="97"/>
      <c r="V4" s="97"/>
    </row>
    <row r="5" spans="1:22" ht="12.75" customHeight="1">
      <c r="A5" s="83"/>
      <c r="B5" s="81"/>
      <c r="C5" s="81"/>
      <c r="D5" s="81"/>
      <c r="E5" s="81"/>
      <c r="F5" s="81"/>
      <c r="G5" s="98"/>
      <c r="H5" s="93"/>
      <c r="I5" s="98"/>
      <c r="J5" s="98"/>
      <c r="K5" s="98"/>
      <c r="L5" s="93"/>
      <c r="M5" s="93"/>
      <c r="N5" s="93"/>
      <c r="O5" s="98"/>
      <c r="P5" s="93"/>
      <c r="Q5" s="93"/>
      <c r="R5" s="93"/>
      <c r="S5" s="97"/>
      <c r="T5" s="97"/>
      <c r="U5" s="97"/>
      <c r="V5" s="97"/>
    </row>
    <row r="6" spans="1:22" ht="12.75" customHeight="1">
      <c r="A6" s="1" t="s">
        <v>0</v>
      </c>
      <c r="B6" s="2" t="s">
        <v>2</v>
      </c>
      <c r="C6" s="81"/>
      <c r="D6" s="81"/>
      <c r="E6" s="81"/>
      <c r="F6" s="81"/>
      <c r="G6" s="98"/>
      <c r="H6" s="93"/>
      <c r="I6" s="98"/>
      <c r="J6" s="98"/>
      <c r="K6" s="98"/>
      <c r="L6" s="93"/>
      <c r="M6" s="93"/>
      <c r="N6" s="93"/>
      <c r="O6" s="98"/>
      <c r="P6" s="93"/>
      <c r="Q6" s="93"/>
      <c r="R6" s="93"/>
      <c r="S6" s="97"/>
      <c r="T6" s="97"/>
      <c r="U6" s="97"/>
      <c r="V6" s="97"/>
    </row>
    <row r="7" spans="1:22" ht="12.75" customHeight="1">
      <c r="A7" s="1" t="s">
        <v>1</v>
      </c>
      <c r="B7" s="2" t="s">
        <v>1</v>
      </c>
      <c r="C7" s="81"/>
      <c r="D7" s="81"/>
      <c r="E7" s="81"/>
      <c r="F7" s="81"/>
      <c r="G7" s="98"/>
      <c r="H7" s="93"/>
      <c r="I7" s="98"/>
      <c r="J7" s="98"/>
      <c r="K7" s="98"/>
      <c r="L7" s="93"/>
      <c r="M7" s="93"/>
      <c r="N7" s="93"/>
      <c r="O7" s="98"/>
      <c r="P7" s="93"/>
      <c r="Q7" s="93"/>
      <c r="R7" s="93"/>
      <c r="S7" s="97"/>
      <c r="T7" s="97"/>
      <c r="U7" s="97"/>
      <c r="V7" s="97"/>
    </row>
    <row r="8" spans="1:22" ht="12.75" customHeight="1">
      <c r="A8" s="83"/>
      <c r="B8" s="81"/>
      <c r="C8" s="81"/>
      <c r="D8" s="81"/>
      <c r="E8" s="81"/>
      <c r="F8" s="81"/>
      <c r="G8" s="98"/>
      <c r="H8" s="93"/>
      <c r="I8" s="98"/>
      <c r="J8" s="98"/>
      <c r="K8" s="98"/>
      <c r="L8" s="93"/>
      <c r="M8" s="93"/>
      <c r="N8" s="93"/>
      <c r="O8" s="98"/>
      <c r="P8" s="93"/>
      <c r="Q8" s="93"/>
      <c r="R8" s="93"/>
      <c r="S8" s="97"/>
      <c r="T8" s="97"/>
      <c r="U8" s="97"/>
      <c r="V8" s="97"/>
    </row>
    <row r="9" spans="1:22" ht="12.75" customHeight="1">
      <c r="A9" s="83"/>
      <c r="B9" s="81"/>
      <c r="C9" s="81"/>
      <c r="D9" s="81"/>
      <c r="E9" s="81"/>
      <c r="F9" s="81"/>
      <c r="G9" s="98"/>
      <c r="H9" s="93"/>
      <c r="I9" s="98"/>
      <c r="J9" s="98"/>
      <c r="K9" s="98"/>
      <c r="L9" s="93"/>
      <c r="M9" s="93"/>
      <c r="N9" s="93"/>
      <c r="O9" s="98"/>
      <c r="P9" s="93"/>
      <c r="Q9" s="93"/>
      <c r="R9" s="93"/>
      <c r="S9" s="97"/>
      <c r="T9" s="97"/>
      <c r="U9" s="97"/>
      <c r="V9" s="97"/>
    </row>
    <row r="10" spans="1:22" ht="12.75" customHeight="1">
      <c r="A10" s="83"/>
      <c r="B10" s="81"/>
      <c r="C10" s="81"/>
      <c r="D10" s="81"/>
      <c r="E10" s="81"/>
      <c r="F10" s="81"/>
      <c r="G10" s="98"/>
      <c r="H10" s="93"/>
      <c r="I10" s="98"/>
      <c r="J10" s="98"/>
      <c r="K10" s="98"/>
      <c r="L10" s="93"/>
      <c r="M10" s="93"/>
      <c r="N10" s="93"/>
      <c r="O10" s="98"/>
      <c r="P10" s="93"/>
      <c r="Q10" s="93"/>
      <c r="R10" s="93"/>
      <c r="S10" s="97"/>
      <c r="T10" s="97"/>
      <c r="U10" s="97"/>
      <c r="V10" s="97"/>
    </row>
    <row r="11" spans="1:22" ht="12.75" customHeight="1">
      <c r="A11" s="83"/>
      <c r="B11" s="81"/>
      <c r="C11" s="81"/>
      <c r="D11" s="81"/>
      <c r="E11" s="81"/>
      <c r="F11" s="81"/>
      <c r="G11" s="98"/>
      <c r="H11" s="93"/>
      <c r="I11" s="98"/>
      <c r="J11" s="98"/>
      <c r="K11" s="98"/>
      <c r="L11" s="93"/>
      <c r="M11" s="93"/>
      <c r="N11" s="93"/>
      <c r="O11" s="98"/>
      <c r="P11" s="93"/>
      <c r="Q11" s="93"/>
      <c r="R11" s="93"/>
      <c r="S11" s="97"/>
      <c r="T11" s="97"/>
      <c r="U11" s="97"/>
      <c r="V11" s="97"/>
    </row>
    <row r="12" spans="1:22" ht="13.5" customHeight="1">
      <c r="A12" s="83"/>
      <c r="B12" s="81"/>
      <c r="C12" s="81"/>
      <c r="D12" s="81"/>
      <c r="E12" s="81"/>
      <c r="F12" s="81"/>
      <c r="G12" s="98"/>
      <c r="H12" s="93"/>
      <c r="I12" s="98"/>
      <c r="J12" s="98"/>
      <c r="K12" s="98"/>
      <c r="L12" s="93"/>
      <c r="M12" s="93"/>
      <c r="N12" s="93"/>
      <c r="O12" s="98"/>
      <c r="P12" s="93"/>
      <c r="Q12" s="93"/>
      <c r="R12" s="93"/>
      <c r="S12" s="97"/>
      <c r="T12" s="97"/>
      <c r="U12" s="97"/>
      <c r="V12" s="97"/>
    </row>
    <row r="13" spans="1:22" ht="12.75" customHeight="1" thickBot="1">
      <c r="A13" s="84"/>
      <c r="B13" s="82"/>
      <c r="C13" s="82"/>
      <c r="D13" s="82"/>
      <c r="E13" s="82"/>
      <c r="F13" s="82"/>
      <c r="G13" s="25" t="s">
        <v>17</v>
      </c>
      <c r="H13" s="26" t="s">
        <v>17</v>
      </c>
      <c r="I13" s="25" t="s">
        <v>17</v>
      </c>
      <c r="J13" s="25" t="s">
        <v>17</v>
      </c>
      <c r="K13" s="25" t="s">
        <v>17</v>
      </c>
      <c r="L13" s="26" t="s">
        <v>17</v>
      </c>
      <c r="M13" s="26" t="s">
        <v>18</v>
      </c>
      <c r="N13" s="26" t="s">
        <v>17</v>
      </c>
      <c r="O13" s="25" t="s">
        <v>17</v>
      </c>
      <c r="P13" s="26" t="s">
        <v>5</v>
      </c>
      <c r="Q13" s="26" t="s">
        <v>17</v>
      </c>
      <c r="R13" s="26"/>
      <c r="S13" s="27"/>
      <c r="T13" s="28"/>
      <c r="U13" s="28"/>
      <c r="V13" s="28"/>
    </row>
    <row r="14" spans="1:22" ht="12.75" customHeight="1">
      <c r="A14" s="29"/>
      <c r="B14" s="30"/>
      <c r="C14" s="30"/>
      <c r="D14" s="30"/>
      <c r="E14" s="30"/>
      <c r="F14" s="30"/>
      <c r="G14" s="31"/>
      <c r="H14" s="30"/>
      <c r="I14" s="31"/>
      <c r="J14" s="31"/>
      <c r="K14" s="31"/>
      <c r="L14" s="30"/>
      <c r="M14" s="30"/>
      <c r="N14" s="30"/>
      <c r="O14" s="31"/>
      <c r="P14" s="30"/>
      <c r="Q14" s="30"/>
      <c r="R14" s="30"/>
      <c r="S14" s="32"/>
      <c r="T14" s="33"/>
      <c r="U14" s="33"/>
      <c r="V14" s="33"/>
    </row>
    <row r="15" spans="1:24" ht="12.75" customHeight="1">
      <c r="A15" s="34"/>
      <c r="B15" s="35"/>
      <c r="C15" s="35"/>
      <c r="D15" s="36"/>
      <c r="E15" s="36"/>
      <c r="F15" s="35"/>
      <c r="G15" s="37"/>
      <c r="H15" s="35"/>
      <c r="I15" s="37"/>
      <c r="J15" s="37"/>
      <c r="K15" s="37"/>
      <c r="L15" s="35"/>
      <c r="M15" s="35"/>
      <c r="N15" s="35"/>
      <c r="O15" s="37"/>
      <c r="P15" s="35"/>
      <c r="Q15" s="35"/>
      <c r="R15" s="35"/>
      <c r="S15" s="21"/>
      <c r="T15" s="24"/>
      <c r="U15" s="24"/>
      <c r="V15" s="24"/>
      <c r="X15" s="35"/>
    </row>
    <row r="16" spans="1:24" ht="12.75" customHeight="1">
      <c r="A16" s="34"/>
      <c r="B16" s="35"/>
      <c r="C16" s="35"/>
      <c r="D16" s="36"/>
      <c r="E16" s="36"/>
      <c r="F16" s="35"/>
      <c r="G16" s="37"/>
      <c r="H16" s="35"/>
      <c r="I16" s="37"/>
      <c r="J16" s="37"/>
      <c r="K16" s="37"/>
      <c r="L16" s="35"/>
      <c r="M16" s="35"/>
      <c r="N16" s="35"/>
      <c r="O16" s="37"/>
      <c r="P16" s="35"/>
      <c r="Q16" s="35"/>
      <c r="R16" s="35"/>
      <c r="S16" s="21"/>
      <c r="T16" s="24"/>
      <c r="U16" s="24"/>
      <c r="V16" s="24"/>
      <c r="X16" s="35"/>
    </row>
    <row r="17" spans="1:24" ht="12.75" customHeight="1">
      <c r="A17" s="34"/>
      <c r="B17" s="35"/>
      <c r="C17" s="35"/>
      <c r="D17" s="36"/>
      <c r="E17" s="36"/>
      <c r="F17" s="35"/>
      <c r="G17" s="37"/>
      <c r="H17" s="35"/>
      <c r="I17" s="37"/>
      <c r="J17" s="37"/>
      <c r="K17" s="37"/>
      <c r="L17" s="35"/>
      <c r="M17" s="35"/>
      <c r="N17" s="35"/>
      <c r="O17" s="37"/>
      <c r="P17" s="35"/>
      <c r="Q17" s="35"/>
      <c r="R17" s="35"/>
      <c r="S17" s="21"/>
      <c r="T17" s="24"/>
      <c r="U17" s="24"/>
      <c r="V17" s="24"/>
      <c r="X17" s="35"/>
    </row>
    <row r="18" spans="1:24" ht="12.75" customHeight="1">
      <c r="A18" s="34"/>
      <c r="B18" s="35"/>
      <c r="C18" s="35"/>
      <c r="D18" s="36"/>
      <c r="E18" s="36"/>
      <c r="F18" s="35"/>
      <c r="G18" s="37"/>
      <c r="H18" s="35"/>
      <c r="I18" s="37"/>
      <c r="J18" s="37"/>
      <c r="K18" s="37"/>
      <c r="L18" s="35"/>
      <c r="M18" s="35"/>
      <c r="N18" s="35"/>
      <c r="O18" s="37"/>
      <c r="P18" s="35"/>
      <c r="Q18" s="35"/>
      <c r="R18" s="35"/>
      <c r="S18" s="21"/>
      <c r="T18" s="24"/>
      <c r="U18" s="24"/>
      <c r="V18" s="24"/>
      <c r="X18" s="35"/>
    </row>
    <row r="19" spans="1:24" ht="12.75" customHeight="1">
      <c r="A19" s="34"/>
      <c r="B19" s="35"/>
      <c r="C19" s="35"/>
      <c r="D19" s="36"/>
      <c r="E19" s="36"/>
      <c r="F19" s="35"/>
      <c r="G19" s="37"/>
      <c r="H19" s="35"/>
      <c r="I19" s="37"/>
      <c r="J19" s="37"/>
      <c r="K19" s="37"/>
      <c r="L19" s="35"/>
      <c r="M19" s="35"/>
      <c r="N19" s="35"/>
      <c r="O19" s="37"/>
      <c r="P19" s="35"/>
      <c r="Q19" s="35"/>
      <c r="R19" s="35"/>
      <c r="S19" s="21"/>
      <c r="T19" s="24"/>
      <c r="U19" s="24"/>
      <c r="V19" s="24"/>
      <c r="X19" s="35"/>
    </row>
    <row r="20" spans="1:24" ht="12.75" customHeight="1">
      <c r="A20" s="34"/>
      <c r="B20" s="35"/>
      <c r="C20" s="35"/>
      <c r="D20" s="36"/>
      <c r="E20" s="36"/>
      <c r="F20" s="35"/>
      <c r="G20" s="37"/>
      <c r="H20" s="35"/>
      <c r="I20" s="37"/>
      <c r="J20" s="37"/>
      <c r="K20" s="37"/>
      <c r="L20" s="35"/>
      <c r="M20" s="35"/>
      <c r="N20" s="35"/>
      <c r="O20" s="37"/>
      <c r="P20" s="35"/>
      <c r="Q20" s="35"/>
      <c r="R20" s="35"/>
      <c r="S20" s="21"/>
      <c r="T20" s="24"/>
      <c r="U20" s="24"/>
      <c r="V20" s="24"/>
      <c r="X20" s="35"/>
    </row>
    <row r="21" spans="1:24" ht="12.75" customHeight="1">
      <c r="A21" s="34"/>
      <c r="B21" s="35"/>
      <c r="C21" s="35"/>
      <c r="D21" s="36"/>
      <c r="E21" s="36"/>
      <c r="F21" s="35"/>
      <c r="G21" s="37"/>
      <c r="H21" s="35"/>
      <c r="I21" s="37"/>
      <c r="J21" s="37"/>
      <c r="K21" s="37"/>
      <c r="L21" s="35"/>
      <c r="M21" s="35"/>
      <c r="N21" s="35"/>
      <c r="O21" s="37"/>
      <c r="P21" s="35"/>
      <c r="Q21" s="35"/>
      <c r="R21" s="35"/>
      <c r="S21" s="21"/>
      <c r="T21" s="24"/>
      <c r="U21" s="24"/>
      <c r="V21" s="24"/>
      <c r="X21" s="35"/>
    </row>
    <row r="22" spans="1:24" ht="12.75" customHeight="1">
      <c r="A22" s="34"/>
      <c r="B22" s="35"/>
      <c r="C22" s="35"/>
      <c r="D22" s="36"/>
      <c r="E22" s="36"/>
      <c r="F22" s="35"/>
      <c r="G22" s="37"/>
      <c r="H22" s="35"/>
      <c r="I22" s="37"/>
      <c r="J22" s="37"/>
      <c r="K22" s="37"/>
      <c r="L22" s="35"/>
      <c r="M22" s="35"/>
      <c r="N22" s="35"/>
      <c r="O22" s="37"/>
      <c r="P22" s="35"/>
      <c r="Q22" s="35"/>
      <c r="R22" s="35"/>
      <c r="S22" s="21"/>
      <c r="T22" s="24"/>
      <c r="U22" s="24"/>
      <c r="V22" s="24"/>
      <c r="X22" s="35"/>
    </row>
    <row r="23" spans="1:24" ht="12.75" customHeight="1">
      <c r="A23" s="34"/>
      <c r="B23" s="35"/>
      <c r="C23" s="35"/>
      <c r="D23" s="36"/>
      <c r="E23" s="36"/>
      <c r="F23" s="35"/>
      <c r="G23" s="37"/>
      <c r="H23" s="35"/>
      <c r="I23" s="37"/>
      <c r="J23" s="37"/>
      <c r="K23" s="37"/>
      <c r="L23" s="35"/>
      <c r="M23" s="35"/>
      <c r="N23" s="35"/>
      <c r="O23" s="37"/>
      <c r="P23" s="35"/>
      <c r="Q23" s="35"/>
      <c r="R23" s="35"/>
      <c r="S23" s="21"/>
      <c r="T23" s="24"/>
      <c r="U23" s="24"/>
      <c r="V23" s="24"/>
      <c r="X23" s="35"/>
    </row>
    <row r="24" spans="1:24" ht="12.75" customHeight="1">
      <c r="A24" s="34"/>
      <c r="B24" s="35"/>
      <c r="C24" s="35"/>
      <c r="D24" s="36"/>
      <c r="E24" s="36"/>
      <c r="F24" s="35"/>
      <c r="G24" s="37"/>
      <c r="H24" s="35"/>
      <c r="I24" s="37"/>
      <c r="J24" s="37"/>
      <c r="K24" s="37"/>
      <c r="L24" s="35"/>
      <c r="M24" s="35"/>
      <c r="N24" s="35"/>
      <c r="O24" s="37"/>
      <c r="P24" s="35"/>
      <c r="Q24" s="35"/>
      <c r="R24" s="35"/>
      <c r="S24" s="21"/>
      <c r="T24" s="24"/>
      <c r="U24" s="24"/>
      <c r="V24" s="24"/>
      <c r="X24" s="35"/>
    </row>
    <row r="25" spans="1:24" ht="12.75" customHeight="1">
      <c r="A25" s="34"/>
      <c r="B25" s="35"/>
      <c r="C25" s="35"/>
      <c r="D25" s="36"/>
      <c r="E25" s="36"/>
      <c r="F25" s="35"/>
      <c r="G25" s="37"/>
      <c r="H25" s="35"/>
      <c r="I25" s="37"/>
      <c r="J25" s="37"/>
      <c r="K25" s="37"/>
      <c r="L25" s="35"/>
      <c r="M25" s="35"/>
      <c r="N25" s="35"/>
      <c r="O25" s="37"/>
      <c r="P25" s="35"/>
      <c r="Q25" s="35"/>
      <c r="R25" s="35"/>
      <c r="S25" s="21"/>
      <c r="T25" s="24"/>
      <c r="U25" s="24"/>
      <c r="V25" s="24"/>
      <c r="X25" s="35"/>
    </row>
    <row r="26" spans="1:24" ht="12.75" customHeight="1">
      <c r="A26" s="34"/>
      <c r="B26" s="35"/>
      <c r="C26" s="35"/>
      <c r="D26" s="36"/>
      <c r="E26" s="36"/>
      <c r="F26" s="35"/>
      <c r="G26" s="37"/>
      <c r="H26" s="35"/>
      <c r="I26" s="37"/>
      <c r="J26" s="37"/>
      <c r="K26" s="37"/>
      <c r="L26" s="35"/>
      <c r="M26" s="35"/>
      <c r="N26" s="35"/>
      <c r="O26" s="37"/>
      <c r="P26" s="35"/>
      <c r="Q26" s="35"/>
      <c r="R26" s="35"/>
      <c r="S26" s="21"/>
      <c r="T26" s="24"/>
      <c r="U26" s="24"/>
      <c r="V26" s="24"/>
      <c r="X26" s="35"/>
    </row>
    <row r="27" spans="1:24" ht="12.75" customHeight="1">
      <c r="A27" s="34"/>
      <c r="B27" s="35"/>
      <c r="C27" s="35"/>
      <c r="D27" s="36"/>
      <c r="E27" s="36"/>
      <c r="F27" s="35"/>
      <c r="G27" s="37"/>
      <c r="H27" s="35"/>
      <c r="I27" s="37"/>
      <c r="J27" s="37"/>
      <c r="K27" s="37"/>
      <c r="L27" s="35"/>
      <c r="M27" s="35"/>
      <c r="N27" s="35"/>
      <c r="O27" s="37"/>
      <c r="P27" s="35"/>
      <c r="Q27" s="35"/>
      <c r="R27" s="35"/>
      <c r="S27" s="21"/>
      <c r="T27" s="24"/>
      <c r="U27" s="24"/>
      <c r="V27" s="24"/>
      <c r="X27" s="35"/>
    </row>
    <row r="28" spans="1:24" ht="12.75" customHeight="1">
      <c r="A28" s="34"/>
      <c r="B28" s="35"/>
      <c r="C28" s="35"/>
      <c r="D28" s="36"/>
      <c r="E28" s="36"/>
      <c r="F28" s="35"/>
      <c r="G28" s="37"/>
      <c r="H28" s="35"/>
      <c r="I28" s="37"/>
      <c r="J28" s="37"/>
      <c r="K28" s="37"/>
      <c r="L28" s="35"/>
      <c r="M28" s="35"/>
      <c r="N28" s="35"/>
      <c r="O28" s="37"/>
      <c r="P28" s="35"/>
      <c r="Q28" s="35"/>
      <c r="R28" s="35"/>
      <c r="S28" s="21"/>
      <c r="T28" s="24"/>
      <c r="U28" s="24"/>
      <c r="V28" s="24"/>
      <c r="X28" s="35"/>
    </row>
    <row r="29" spans="1:24" ht="12.75" customHeight="1">
      <c r="A29" s="34"/>
      <c r="B29" s="35"/>
      <c r="C29" s="35"/>
      <c r="D29" s="36"/>
      <c r="E29" s="36"/>
      <c r="F29" s="35"/>
      <c r="G29" s="37"/>
      <c r="H29" s="35"/>
      <c r="I29" s="37"/>
      <c r="J29" s="37"/>
      <c r="K29" s="37"/>
      <c r="L29" s="35"/>
      <c r="M29" s="35"/>
      <c r="N29" s="35"/>
      <c r="O29" s="37"/>
      <c r="P29" s="35"/>
      <c r="Q29" s="35"/>
      <c r="R29" s="35"/>
      <c r="S29" s="21"/>
      <c r="T29" s="24"/>
      <c r="U29" s="24"/>
      <c r="V29" s="24"/>
      <c r="X29" s="35"/>
    </row>
    <row r="30" spans="1:24" ht="12.75" customHeight="1">
      <c r="A30" s="34"/>
      <c r="B30" s="35"/>
      <c r="C30" s="35"/>
      <c r="D30" s="36"/>
      <c r="E30" s="36"/>
      <c r="F30" s="35"/>
      <c r="G30" s="37"/>
      <c r="H30" s="35"/>
      <c r="I30" s="37"/>
      <c r="J30" s="37"/>
      <c r="K30" s="37"/>
      <c r="L30" s="35"/>
      <c r="M30" s="35"/>
      <c r="N30" s="35"/>
      <c r="O30" s="37"/>
      <c r="P30" s="35"/>
      <c r="Q30" s="35"/>
      <c r="R30" s="35"/>
      <c r="S30" s="21"/>
      <c r="T30" s="24"/>
      <c r="U30" s="24"/>
      <c r="V30" s="24"/>
      <c r="X30" s="35"/>
    </row>
    <row r="31" spans="1:24" ht="12.75" customHeight="1">
      <c r="A31" s="34"/>
      <c r="B31" s="35"/>
      <c r="C31" s="35"/>
      <c r="D31" s="36"/>
      <c r="E31" s="36"/>
      <c r="F31" s="35"/>
      <c r="G31" s="37"/>
      <c r="H31" s="35"/>
      <c r="I31" s="37"/>
      <c r="J31" s="37"/>
      <c r="K31" s="37"/>
      <c r="L31" s="35"/>
      <c r="M31" s="35"/>
      <c r="N31" s="35"/>
      <c r="O31" s="37"/>
      <c r="P31" s="35"/>
      <c r="Q31" s="35"/>
      <c r="R31" s="35"/>
      <c r="S31" s="21"/>
      <c r="T31" s="24"/>
      <c r="U31" s="24"/>
      <c r="V31" s="24"/>
      <c r="X31" s="35"/>
    </row>
    <row r="32" spans="1:24" ht="12.75" customHeight="1">
      <c r="A32" s="34"/>
      <c r="B32" s="35"/>
      <c r="C32" s="35"/>
      <c r="D32" s="36"/>
      <c r="E32" s="36"/>
      <c r="F32" s="35"/>
      <c r="G32" s="37"/>
      <c r="H32" s="35"/>
      <c r="I32" s="37"/>
      <c r="J32" s="37"/>
      <c r="K32" s="37"/>
      <c r="L32" s="35"/>
      <c r="M32" s="35"/>
      <c r="N32" s="35"/>
      <c r="O32" s="37"/>
      <c r="P32" s="35"/>
      <c r="Q32" s="35"/>
      <c r="R32" s="35"/>
      <c r="S32" s="21"/>
      <c r="T32" s="24"/>
      <c r="U32" s="24"/>
      <c r="V32" s="24"/>
      <c r="X32" s="35"/>
    </row>
    <row r="33" spans="1:24" ht="12.75" customHeight="1">
      <c r="A33" s="34"/>
      <c r="B33" s="35"/>
      <c r="C33" s="35"/>
      <c r="D33" s="36"/>
      <c r="E33" s="36"/>
      <c r="F33" s="35"/>
      <c r="G33" s="37"/>
      <c r="H33" s="35"/>
      <c r="I33" s="37"/>
      <c r="J33" s="37"/>
      <c r="K33" s="37"/>
      <c r="L33" s="35"/>
      <c r="M33" s="35"/>
      <c r="N33" s="35"/>
      <c r="O33" s="37"/>
      <c r="P33" s="35"/>
      <c r="Q33" s="35"/>
      <c r="R33" s="35"/>
      <c r="S33" s="21"/>
      <c r="T33" s="24"/>
      <c r="U33" s="24"/>
      <c r="V33" s="24"/>
      <c r="X33" s="35"/>
    </row>
    <row r="34" spans="1:24" ht="12.75" customHeight="1">
      <c r="A34" s="34"/>
      <c r="B34" s="35"/>
      <c r="C34" s="35"/>
      <c r="D34" s="36"/>
      <c r="E34" s="36"/>
      <c r="F34" s="35"/>
      <c r="G34" s="37"/>
      <c r="H34" s="35"/>
      <c r="I34" s="37"/>
      <c r="J34" s="37"/>
      <c r="K34" s="37"/>
      <c r="L34" s="35"/>
      <c r="M34" s="35"/>
      <c r="N34" s="35"/>
      <c r="O34" s="37"/>
      <c r="P34" s="35"/>
      <c r="Q34" s="35"/>
      <c r="R34" s="35"/>
      <c r="S34" s="21"/>
      <c r="T34" s="24"/>
      <c r="U34" s="24"/>
      <c r="V34" s="24"/>
      <c r="X34" s="35"/>
    </row>
    <row r="35" spans="1:24" ht="12.75" customHeight="1">
      <c r="A35" s="34"/>
      <c r="B35" s="35"/>
      <c r="C35" s="35"/>
      <c r="D35" s="36"/>
      <c r="E35" s="36"/>
      <c r="F35" s="35"/>
      <c r="G35" s="37"/>
      <c r="H35" s="35"/>
      <c r="I35" s="37"/>
      <c r="J35" s="37"/>
      <c r="K35" s="37"/>
      <c r="L35" s="35"/>
      <c r="M35" s="35"/>
      <c r="N35" s="35"/>
      <c r="O35" s="37"/>
      <c r="P35" s="35"/>
      <c r="Q35" s="35"/>
      <c r="R35" s="35"/>
      <c r="S35" s="21"/>
      <c r="T35" s="24"/>
      <c r="U35" s="24"/>
      <c r="V35" s="24"/>
      <c r="X35" s="35"/>
    </row>
    <row r="36" spans="1:24" ht="12.75" customHeight="1">
      <c r="A36" s="34"/>
      <c r="B36" s="35"/>
      <c r="C36" s="35"/>
      <c r="D36" s="36"/>
      <c r="E36" s="36"/>
      <c r="F36" s="35"/>
      <c r="G36" s="37"/>
      <c r="H36" s="35"/>
      <c r="I36" s="37"/>
      <c r="J36" s="37"/>
      <c r="K36" s="37"/>
      <c r="L36" s="35"/>
      <c r="M36" s="35"/>
      <c r="N36" s="35"/>
      <c r="O36" s="37"/>
      <c r="P36" s="35"/>
      <c r="Q36" s="35"/>
      <c r="R36" s="35"/>
      <c r="S36" s="21"/>
      <c r="T36" s="24"/>
      <c r="U36" s="24"/>
      <c r="V36" s="24"/>
      <c r="X36" s="35"/>
    </row>
    <row r="37" spans="1:24" ht="12.75" customHeight="1">
      <c r="A37" s="34"/>
      <c r="B37" s="35"/>
      <c r="C37" s="35"/>
      <c r="D37" s="36"/>
      <c r="E37" s="36"/>
      <c r="F37" s="35"/>
      <c r="G37" s="37"/>
      <c r="H37" s="35"/>
      <c r="I37" s="37"/>
      <c r="J37" s="37"/>
      <c r="K37" s="37"/>
      <c r="L37" s="35"/>
      <c r="M37" s="35"/>
      <c r="N37" s="35"/>
      <c r="O37" s="37"/>
      <c r="P37" s="35"/>
      <c r="Q37" s="35"/>
      <c r="R37" s="35"/>
      <c r="S37" s="21"/>
      <c r="T37" s="24"/>
      <c r="U37" s="24"/>
      <c r="V37" s="24"/>
      <c r="X37" s="35"/>
    </row>
    <row r="38" spans="1:24" ht="12.75" customHeight="1">
      <c r="A38" s="34"/>
      <c r="B38" s="35"/>
      <c r="C38" s="35"/>
      <c r="D38" s="36"/>
      <c r="E38" s="36"/>
      <c r="F38" s="35"/>
      <c r="G38" s="37"/>
      <c r="H38" s="35"/>
      <c r="I38" s="37"/>
      <c r="J38" s="37"/>
      <c r="K38" s="37"/>
      <c r="L38" s="35"/>
      <c r="M38" s="35"/>
      <c r="N38" s="35"/>
      <c r="O38" s="37"/>
      <c r="P38" s="35"/>
      <c r="Q38" s="35"/>
      <c r="R38" s="35"/>
      <c r="S38" s="21"/>
      <c r="T38" s="24"/>
      <c r="U38" s="24"/>
      <c r="V38" s="24"/>
      <c r="X38" s="35"/>
    </row>
    <row r="39" spans="1:24" ht="12.75" customHeight="1">
      <c r="A39" s="34"/>
      <c r="B39" s="35"/>
      <c r="C39" s="35"/>
      <c r="D39" s="36"/>
      <c r="E39" s="36"/>
      <c r="F39" s="35"/>
      <c r="G39" s="37"/>
      <c r="H39" s="35"/>
      <c r="I39" s="37"/>
      <c r="J39" s="37"/>
      <c r="K39" s="37"/>
      <c r="L39" s="35"/>
      <c r="M39" s="35"/>
      <c r="N39" s="35"/>
      <c r="O39" s="37"/>
      <c r="P39" s="35"/>
      <c r="Q39" s="35"/>
      <c r="R39" s="35"/>
      <c r="S39" s="21"/>
      <c r="T39" s="24"/>
      <c r="U39" s="24"/>
      <c r="V39" s="24"/>
      <c r="X39" s="35"/>
    </row>
    <row r="40" spans="1:24" ht="12.75" customHeight="1">
      <c r="A40" s="34"/>
      <c r="B40" s="35"/>
      <c r="C40" s="35"/>
      <c r="D40" s="36"/>
      <c r="E40" s="36"/>
      <c r="F40" s="35"/>
      <c r="G40" s="37"/>
      <c r="H40" s="35"/>
      <c r="I40" s="37"/>
      <c r="J40" s="37"/>
      <c r="K40" s="37"/>
      <c r="L40" s="35"/>
      <c r="M40" s="35"/>
      <c r="N40" s="35"/>
      <c r="O40" s="37"/>
      <c r="P40" s="35"/>
      <c r="Q40" s="35"/>
      <c r="R40" s="35"/>
      <c r="S40" s="21"/>
      <c r="T40" s="24"/>
      <c r="U40" s="24"/>
      <c r="V40" s="24"/>
      <c r="X40" s="35"/>
    </row>
    <row r="41" spans="1:24" ht="12.75" customHeight="1">
      <c r="A41" s="34"/>
      <c r="B41" s="35"/>
      <c r="C41" s="35"/>
      <c r="D41" s="36"/>
      <c r="E41" s="36"/>
      <c r="F41" s="38"/>
      <c r="G41" s="39"/>
      <c r="H41" s="35"/>
      <c r="I41" s="37"/>
      <c r="J41" s="37"/>
      <c r="K41" s="37"/>
      <c r="L41" s="35"/>
      <c r="M41" s="35"/>
      <c r="N41" s="35"/>
      <c r="O41" s="37"/>
      <c r="P41" s="35"/>
      <c r="Q41" s="35"/>
      <c r="R41" s="35"/>
      <c r="S41" s="21"/>
      <c r="T41" s="24"/>
      <c r="U41" s="24"/>
      <c r="V41" s="24"/>
      <c r="X41" s="35"/>
    </row>
    <row r="42" spans="1:24" ht="12.75" customHeight="1">
      <c r="A42" s="34"/>
      <c r="B42" s="35"/>
      <c r="C42" s="35"/>
      <c r="D42" s="36"/>
      <c r="E42" s="36"/>
      <c r="F42" s="35"/>
      <c r="G42" s="37"/>
      <c r="H42" s="35"/>
      <c r="I42" s="37"/>
      <c r="J42" s="37"/>
      <c r="K42" s="37"/>
      <c r="L42" s="35"/>
      <c r="M42" s="35"/>
      <c r="N42" s="35"/>
      <c r="O42" s="37"/>
      <c r="P42" s="35"/>
      <c r="Q42" s="35"/>
      <c r="R42" s="35"/>
      <c r="S42" s="21"/>
      <c r="T42" s="24"/>
      <c r="U42" s="24"/>
      <c r="V42" s="24"/>
      <c r="X42" s="35"/>
    </row>
    <row r="43" spans="1:24" ht="12.75" customHeight="1">
      <c r="A43" s="34"/>
      <c r="B43" s="35"/>
      <c r="C43" s="35"/>
      <c r="D43" s="36"/>
      <c r="E43" s="36"/>
      <c r="F43" s="35"/>
      <c r="G43" s="37"/>
      <c r="H43" s="35"/>
      <c r="I43" s="37"/>
      <c r="J43" s="37"/>
      <c r="K43" s="37"/>
      <c r="L43" s="35"/>
      <c r="M43" s="35"/>
      <c r="N43" s="35"/>
      <c r="O43" s="37"/>
      <c r="P43" s="35"/>
      <c r="Q43" s="35"/>
      <c r="R43" s="35"/>
      <c r="S43" s="21"/>
      <c r="T43" s="24"/>
      <c r="U43" s="24"/>
      <c r="V43" s="24"/>
      <c r="X43" s="35"/>
    </row>
    <row r="44" spans="1:24" ht="12.75" customHeight="1">
      <c r="A44" s="34"/>
      <c r="B44" s="35"/>
      <c r="C44" s="35"/>
      <c r="D44" s="36"/>
      <c r="E44" s="36"/>
      <c r="F44" s="35"/>
      <c r="G44" s="37"/>
      <c r="H44" s="35"/>
      <c r="I44" s="37"/>
      <c r="J44" s="37"/>
      <c r="K44" s="37"/>
      <c r="L44" s="35"/>
      <c r="M44" s="35"/>
      <c r="N44" s="35"/>
      <c r="O44" s="37"/>
      <c r="P44" s="35"/>
      <c r="Q44" s="35"/>
      <c r="R44" s="35"/>
      <c r="S44" s="21"/>
      <c r="T44" s="24"/>
      <c r="U44" s="24"/>
      <c r="V44" s="24"/>
      <c r="X44" s="35"/>
    </row>
    <row r="45" spans="1:24" ht="12.75" customHeight="1">
      <c r="A45" s="34"/>
      <c r="B45" s="35"/>
      <c r="C45" s="35"/>
      <c r="D45" s="36"/>
      <c r="E45" s="36"/>
      <c r="F45" s="35"/>
      <c r="G45" s="37"/>
      <c r="H45" s="35"/>
      <c r="I45" s="37"/>
      <c r="J45" s="37"/>
      <c r="K45" s="37"/>
      <c r="L45" s="35"/>
      <c r="M45" s="35"/>
      <c r="N45" s="35"/>
      <c r="O45" s="37"/>
      <c r="P45" s="35"/>
      <c r="Q45" s="35"/>
      <c r="R45" s="35"/>
      <c r="S45" s="21"/>
      <c r="T45" s="24"/>
      <c r="U45" s="24"/>
      <c r="V45" s="24"/>
      <c r="X45" s="35"/>
    </row>
    <row r="46" spans="1:24" ht="12.75" customHeight="1">
      <c r="A46" s="34"/>
      <c r="B46" s="35"/>
      <c r="C46" s="35"/>
      <c r="D46" s="36"/>
      <c r="E46" s="36"/>
      <c r="F46" s="35"/>
      <c r="G46" s="37"/>
      <c r="H46" s="35"/>
      <c r="I46" s="37"/>
      <c r="J46" s="37"/>
      <c r="K46" s="37"/>
      <c r="L46" s="35"/>
      <c r="M46" s="35"/>
      <c r="N46" s="35"/>
      <c r="O46" s="37"/>
      <c r="P46" s="35"/>
      <c r="Q46" s="35"/>
      <c r="R46" s="35"/>
      <c r="S46" s="21"/>
      <c r="T46" s="24"/>
      <c r="U46" s="24"/>
      <c r="V46" s="24"/>
      <c r="X46" s="35"/>
    </row>
    <row r="47" spans="1:24" ht="12.75" customHeight="1">
      <c r="A47" s="34"/>
      <c r="B47" s="35"/>
      <c r="C47" s="35"/>
      <c r="D47" s="36"/>
      <c r="E47" s="36"/>
      <c r="F47" s="35"/>
      <c r="G47" s="37"/>
      <c r="H47" s="35"/>
      <c r="I47" s="37"/>
      <c r="J47" s="37"/>
      <c r="K47" s="37"/>
      <c r="L47" s="35"/>
      <c r="M47" s="35"/>
      <c r="N47" s="35"/>
      <c r="O47" s="37"/>
      <c r="P47" s="35"/>
      <c r="Q47" s="35"/>
      <c r="R47" s="35"/>
      <c r="S47" s="21"/>
      <c r="T47" s="24"/>
      <c r="U47" s="24"/>
      <c r="V47" s="24"/>
      <c r="X47" s="35"/>
    </row>
    <row r="48" spans="1:24" ht="12.75" customHeight="1">
      <c r="A48" s="34"/>
      <c r="B48" s="35"/>
      <c r="C48" s="35"/>
      <c r="D48" s="36"/>
      <c r="E48" s="36"/>
      <c r="F48" s="35"/>
      <c r="G48" s="37"/>
      <c r="H48" s="35"/>
      <c r="I48" s="37"/>
      <c r="J48" s="37"/>
      <c r="K48" s="37"/>
      <c r="L48" s="35"/>
      <c r="M48" s="35"/>
      <c r="N48" s="35"/>
      <c r="O48" s="37"/>
      <c r="P48" s="35"/>
      <c r="Q48" s="35"/>
      <c r="R48" s="35"/>
      <c r="S48" s="21"/>
      <c r="T48" s="24"/>
      <c r="U48" s="24"/>
      <c r="V48" s="24"/>
      <c r="X48" s="35"/>
    </row>
    <row r="49" spans="1:24" ht="12.75" customHeight="1">
      <c r="A49" s="34"/>
      <c r="B49" s="35"/>
      <c r="C49" s="35"/>
      <c r="D49" s="36"/>
      <c r="E49" s="36"/>
      <c r="F49" s="35"/>
      <c r="G49" s="37"/>
      <c r="H49" s="35"/>
      <c r="I49" s="37"/>
      <c r="J49" s="37"/>
      <c r="K49" s="37"/>
      <c r="L49" s="35"/>
      <c r="M49" s="35"/>
      <c r="N49" s="35"/>
      <c r="O49" s="37"/>
      <c r="P49" s="35"/>
      <c r="Q49" s="35"/>
      <c r="R49" s="35"/>
      <c r="S49" s="21"/>
      <c r="T49" s="24"/>
      <c r="U49" s="24"/>
      <c r="V49" s="24"/>
      <c r="X49" s="35"/>
    </row>
    <row r="50" spans="1:24" ht="12.75" customHeight="1">
      <c r="A50" s="34"/>
      <c r="B50" s="35"/>
      <c r="C50" s="35"/>
      <c r="D50" s="36"/>
      <c r="E50" s="36"/>
      <c r="F50" s="35"/>
      <c r="G50" s="37"/>
      <c r="H50" s="35"/>
      <c r="I50" s="37"/>
      <c r="J50" s="37"/>
      <c r="K50" s="37"/>
      <c r="L50" s="35"/>
      <c r="M50" s="35"/>
      <c r="N50" s="35"/>
      <c r="O50" s="37"/>
      <c r="P50" s="35"/>
      <c r="Q50" s="35"/>
      <c r="R50" s="35"/>
      <c r="S50" s="21"/>
      <c r="T50" s="24"/>
      <c r="U50" s="24"/>
      <c r="V50" s="24"/>
      <c r="X50" s="35"/>
    </row>
    <row r="51" spans="1:24" ht="12.75" customHeight="1">
      <c r="A51" s="34"/>
      <c r="B51" s="35"/>
      <c r="C51" s="35"/>
      <c r="D51" s="36"/>
      <c r="E51" s="36"/>
      <c r="F51" s="35"/>
      <c r="G51" s="37"/>
      <c r="H51" s="35"/>
      <c r="I51" s="37"/>
      <c r="J51" s="37"/>
      <c r="K51" s="37"/>
      <c r="L51" s="35"/>
      <c r="M51" s="35"/>
      <c r="N51" s="35"/>
      <c r="O51" s="37"/>
      <c r="P51" s="35"/>
      <c r="Q51" s="35"/>
      <c r="R51" s="35"/>
      <c r="S51" s="21"/>
      <c r="T51" s="24"/>
      <c r="U51" s="24"/>
      <c r="V51" s="24"/>
      <c r="X51" s="35"/>
    </row>
    <row r="52" spans="1:24" ht="12.75" customHeight="1">
      <c r="A52" s="34"/>
      <c r="B52" s="35"/>
      <c r="C52" s="35"/>
      <c r="D52" s="36"/>
      <c r="E52" s="36"/>
      <c r="F52" s="35"/>
      <c r="G52" s="37"/>
      <c r="H52" s="35"/>
      <c r="I52" s="37"/>
      <c r="J52" s="37"/>
      <c r="K52" s="37"/>
      <c r="L52" s="35"/>
      <c r="M52" s="35"/>
      <c r="N52" s="35"/>
      <c r="O52" s="37"/>
      <c r="P52" s="35"/>
      <c r="Q52" s="35"/>
      <c r="R52" s="35"/>
      <c r="S52" s="21"/>
      <c r="T52" s="24"/>
      <c r="U52" s="24"/>
      <c r="V52" s="24"/>
      <c r="X52" s="35"/>
    </row>
    <row r="53" spans="1:24" ht="12.75" customHeight="1">
      <c r="A53" s="34"/>
      <c r="B53" s="35"/>
      <c r="C53" s="35"/>
      <c r="D53" s="36"/>
      <c r="E53" s="36"/>
      <c r="F53" s="35"/>
      <c r="G53" s="37"/>
      <c r="H53" s="35"/>
      <c r="I53" s="37"/>
      <c r="J53" s="37"/>
      <c r="K53" s="37"/>
      <c r="L53" s="35"/>
      <c r="M53" s="35"/>
      <c r="N53" s="35"/>
      <c r="O53" s="37"/>
      <c r="P53" s="35"/>
      <c r="Q53" s="35"/>
      <c r="R53" s="35"/>
      <c r="S53" s="21"/>
      <c r="T53" s="24"/>
      <c r="U53" s="24"/>
      <c r="V53" s="24"/>
      <c r="X53" s="35"/>
    </row>
    <row r="54" spans="1:24" ht="12.75" customHeight="1">
      <c r="A54" s="34"/>
      <c r="B54" s="35"/>
      <c r="C54" s="35"/>
      <c r="D54" s="36"/>
      <c r="E54" s="36"/>
      <c r="F54" s="35"/>
      <c r="G54" s="37"/>
      <c r="H54" s="35"/>
      <c r="I54" s="37"/>
      <c r="J54" s="37"/>
      <c r="K54" s="37"/>
      <c r="L54" s="35"/>
      <c r="M54" s="35"/>
      <c r="N54" s="35"/>
      <c r="O54" s="37"/>
      <c r="P54" s="35"/>
      <c r="Q54" s="35"/>
      <c r="R54" s="35"/>
      <c r="S54" s="21"/>
      <c r="T54" s="24"/>
      <c r="U54" s="24"/>
      <c r="V54" s="24"/>
      <c r="X54" s="35"/>
    </row>
    <row r="55" spans="1:22" ht="12.75" customHeight="1">
      <c r="A55" s="34"/>
      <c r="B55" s="35"/>
      <c r="C55" s="35"/>
      <c r="D55" s="36"/>
      <c r="E55" s="36"/>
      <c r="F55" s="35"/>
      <c r="G55" s="37"/>
      <c r="H55" s="35"/>
      <c r="I55" s="37"/>
      <c r="J55" s="37"/>
      <c r="K55" s="37"/>
      <c r="L55" s="35"/>
      <c r="M55" s="35"/>
      <c r="N55" s="35"/>
      <c r="O55" s="37"/>
      <c r="P55" s="35"/>
      <c r="Q55" s="35"/>
      <c r="R55" s="35"/>
      <c r="S55" s="21"/>
      <c r="T55" s="24"/>
      <c r="U55" s="24"/>
      <c r="V55" s="24"/>
    </row>
    <row r="56" spans="1:22" ht="12.75" customHeight="1">
      <c r="A56" s="34"/>
      <c r="B56" s="35"/>
      <c r="C56" s="35"/>
      <c r="D56" s="36"/>
      <c r="E56" s="36"/>
      <c r="F56" s="35"/>
      <c r="G56" s="37"/>
      <c r="H56" s="35"/>
      <c r="I56" s="37"/>
      <c r="J56" s="37"/>
      <c r="K56" s="37"/>
      <c r="L56" s="35"/>
      <c r="M56" s="35"/>
      <c r="N56" s="35"/>
      <c r="O56" s="37"/>
      <c r="P56" s="35"/>
      <c r="Q56" s="35"/>
      <c r="R56" s="35"/>
      <c r="S56" s="21"/>
      <c r="T56" s="24"/>
      <c r="U56" s="24"/>
      <c r="V56" s="24"/>
    </row>
    <row r="57" spans="1:22" ht="12.75" customHeight="1">
      <c r="A57" s="34"/>
      <c r="B57" s="35"/>
      <c r="C57" s="35"/>
      <c r="D57" s="36"/>
      <c r="E57" s="36"/>
      <c r="F57" s="35"/>
      <c r="G57" s="37"/>
      <c r="H57" s="35"/>
      <c r="I57" s="37"/>
      <c r="J57" s="37"/>
      <c r="K57" s="37"/>
      <c r="L57" s="35"/>
      <c r="M57" s="35"/>
      <c r="N57" s="35"/>
      <c r="O57" s="37"/>
      <c r="P57" s="35"/>
      <c r="Q57" s="35"/>
      <c r="R57" s="35"/>
      <c r="S57" s="21"/>
      <c r="T57" s="24"/>
      <c r="U57" s="24"/>
      <c r="V57" s="24"/>
    </row>
    <row r="58" spans="1:22" ht="12.75" customHeight="1">
      <c r="A58" s="34"/>
      <c r="B58" s="35"/>
      <c r="C58" s="35"/>
      <c r="D58" s="36"/>
      <c r="E58" s="36"/>
      <c r="F58" s="35"/>
      <c r="G58" s="37"/>
      <c r="H58" s="35"/>
      <c r="I58" s="37"/>
      <c r="J58" s="37"/>
      <c r="K58" s="37"/>
      <c r="L58" s="35"/>
      <c r="M58" s="35"/>
      <c r="N58" s="35"/>
      <c r="O58" s="37"/>
      <c r="P58" s="35"/>
      <c r="Q58" s="35"/>
      <c r="R58" s="35"/>
      <c r="S58" s="21"/>
      <c r="T58" s="24"/>
      <c r="U58" s="24"/>
      <c r="V58" s="24"/>
    </row>
    <row r="59" spans="1:22" ht="12.75" customHeight="1">
      <c r="A59" s="34"/>
      <c r="B59" s="35"/>
      <c r="C59" s="35"/>
      <c r="D59" s="36"/>
      <c r="E59" s="36"/>
      <c r="F59" s="35"/>
      <c r="G59" s="37"/>
      <c r="H59" s="35"/>
      <c r="I59" s="37"/>
      <c r="J59" s="37"/>
      <c r="K59" s="37"/>
      <c r="L59" s="35"/>
      <c r="M59" s="35"/>
      <c r="N59" s="35"/>
      <c r="O59" s="37"/>
      <c r="P59" s="35"/>
      <c r="Q59" s="35"/>
      <c r="R59" s="35"/>
      <c r="S59" s="21"/>
      <c r="T59" s="24"/>
      <c r="U59" s="24"/>
      <c r="V59" s="24"/>
    </row>
    <row r="60" spans="1:22" ht="12.75" customHeight="1">
      <c r="A60" s="34"/>
      <c r="B60" s="35"/>
      <c r="C60" s="35"/>
      <c r="D60" s="36"/>
      <c r="E60" s="36"/>
      <c r="F60" s="35"/>
      <c r="G60" s="37"/>
      <c r="H60" s="35"/>
      <c r="I60" s="37"/>
      <c r="J60" s="37"/>
      <c r="K60" s="37"/>
      <c r="L60" s="35"/>
      <c r="M60" s="35"/>
      <c r="N60" s="35"/>
      <c r="O60" s="37"/>
      <c r="P60" s="35"/>
      <c r="Q60" s="35"/>
      <c r="R60" s="35"/>
      <c r="S60" s="21"/>
      <c r="T60" s="24"/>
      <c r="U60" s="24"/>
      <c r="V60" s="24"/>
    </row>
    <row r="61" spans="1:22" ht="12.75" customHeight="1">
      <c r="A61" s="34"/>
      <c r="B61" s="35"/>
      <c r="C61" s="35"/>
      <c r="D61" s="36"/>
      <c r="E61" s="36"/>
      <c r="F61" s="35"/>
      <c r="G61" s="37"/>
      <c r="H61" s="35"/>
      <c r="I61" s="37"/>
      <c r="J61" s="37"/>
      <c r="K61" s="37"/>
      <c r="L61" s="35"/>
      <c r="M61" s="35"/>
      <c r="N61" s="35"/>
      <c r="O61" s="37"/>
      <c r="P61" s="35"/>
      <c r="Q61" s="35"/>
      <c r="R61" s="35"/>
      <c r="S61" s="21"/>
      <c r="T61" s="24"/>
      <c r="U61" s="24"/>
      <c r="V61" s="24"/>
    </row>
    <row r="62" spans="1:22" ht="12.75" customHeight="1">
      <c r="A62" s="34"/>
      <c r="B62" s="35"/>
      <c r="C62" s="35"/>
      <c r="D62" s="36"/>
      <c r="E62" s="36"/>
      <c r="F62" s="35"/>
      <c r="G62" s="37"/>
      <c r="H62" s="35"/>
      <c r="I62" s="37"/>
      <c r="J62" s="37"/>
      <c r="K62" s="37"/>
      <c r="L62" s="35"/>
      <c r="M62" s="35"/>
      <c r="N62" s="35"/>
      <c r="O62" s="37"/>
      <c r="P62" s="35"/>
      <c r="Q62" s="35"/>
      <c r="R62" s="35"/>
      <c r="S62" s="21"/>
      <c r="T62" s="24"/>
      <c r="U62" s="24"/>
      <c r="V62" s="24"/>
    </row>
    <row r="63" spans="1:22" ht="12.75" customHeight="1">
      <c r="A63" s="34"/>
      <c r="B63" s="35"/>
      <c r="C63" s="35"/>
      <c r="D63" s="36"/>
      <c r="E63" s="36"/>
      <c r="F63" s="35"/>
      <c r="G63" s="37"/>
      <c r="H63" s="35"/>
      <c r="I63" s="37"/>
      <c r="J63" s="37"/>
      <c r="K63" s="37"/>
      <c r="L63" s="35"/>
      <c r="M63" s="35"/>
      <c r="N63" s="35"/>
      <c r="O63" s="37"/>
      <c r="P63" s="35"/>
      <c r="Q63" s="35"/>
      <c r="R63" s="35"/>
      <c r="S63" s="21"/>
      <c r="T63" s="24"/>
      <c r="U63" s="24"/>
      <c r="V63" s="24"/>
    </row>
    <row r="64" spans="1:22" ht="12.75" customHeight="1">
      <c r="A64" s="34"/>
      <c r="B64" s="35"/>
      <c r="C64" s="35"/>
      <c r="D64" s="36"/>
      <c r="E64" s="36"/>
      <c r="F64" s="35"/>
      <c r="G64" s="37"/>
      <c r="H64" s="35"/>
      <c r="I64" s="37"/>
      <c r="J64" s="37"/>
      <c r="K64" s="37"/>
      <c r="L64" s="35"/>
      <c r="M64" s="35"/>
      <c r="N64" s="35"/>
      <c r="O64" s="37"/>
      <c r="P64" s="35"/>
      <c r="Q64" s="35"/>
      <c r="R64" s="35"/>
      <c r="S64" s="21"/>
      <c r="T64" s="24"/>
      <c r="U64" s="24"/>
      <c r="V64" s="24"/>
    </row>
    <row r="65" spans="1:22" ht="12.75" customHeight="1">
      <c r="A65" s="34"/>
      <c r="B65" s="35"/>
      <c r="C65" s="35"/>
      <c r="D65" s="36"/>
      <c r="E65" s="36"/>
      <c r="F65" s="35"/>
      <c r="G65" s="37"/>
      <c r="H65" s="35"/>
      <c r="I65" s="37"/>
      <c r="J65" s="37"/>
      <c r="K65" s="37"/>
      <c r="L65" s="35"/>
      <c r="M65" s="35"/>
      <c r="N65" s="35"/>
      <c r="O65" s="37"/>
      <c r="P65" s="35"/>
      <c r="Q65" s="35"/>
      <c r="R65" s="35"/>
      <c r="S65" s="21"/>
      <c r="T65" s="24"/>
      <c r="U65" s="24"/>
      <c r="V65" s="24"/>
    </row>
    <row r="66" spans="1:22" ht="12.75" customHeight="1">
      <c r="A66" s="34"/>
      <c r="B66" s="35"/>
      <c r="C66" s="35"/>
      <c r="D66" s="36"/>
      <c r="E66" s="36"/>
      <c r="F66" s="35"/>
      <c r="G66" s="37"/>
      <c r="H66" s="35"/>
      <c r="I66" s="37"/>
      <c r="J66" s="37"/>
      <c r="K66" s="37"/>
      <c r="L66" s="35"/>
      <c r="M66" s="35"/>
      <c r="N66" s="35"/>
      <c r="O66" s="37"/>
      <c r="P66" s="35"/>
      <c r="Q66" s="35"/>
      <c r="R66" s="35"/>
      <c r="S66" s="21"/>
      <c r="T66" s="24"/>
      <c r="U66" s="24"/>
      <c r="V66" s="24"/>
    </row>
    <row r="67" spans="1:22" ht="12.75" customHeight="1">
      <c r="A67" s="34"/>
      <c r="B67" s="35"/>
      <c r="C67" s="35"/>
      <c r="D67" s="36"/>
      <c r="E67" s="36"/>
      <c r="F67" s="35"/>
      <c r="G67" s="37"/>
      <c r="H67" s="35"/>
      <c r="I67" s="37"/>
      <c r="J67" s="37"/>
      <c r="K67" s="37"/>
      <c r="L67" s="35"/>
      <c r="M67" s="35"/>
      <c r="N67" s="35"/>
      <c r="O67" s="37"/>
      <c r="P67" s="35"/>
      <c r="Q67" s="35"/>
      <c r="R67" s="35"/>
      <c r="S67" s="21"/>
      <c r="T67" s="24"/>
      <c r="U67" s="24"/>
      <c r="V67" s="24"/>
    </row>
    <row r="68" spans="1:22" ht="12.75" customHeight="1">
      <c r="A68" s="34"/>
      <c r="B68" s="35"/>
      <c r="C68" s="35"/>
      <c r="D68" s="36"/>
      <c r="E68" s="36"/>
      <c r="F68" s="35"/>
      <c r="G68" s="37"/>
      <c r="H68" s="35"/>
      <c r="I68" s="37"/>
      <c r="J68" s="37"/>
      <c r="K68" s="37"/>
      <c r="L68" s="35"/>
      <c r="M68" s="35"/>
      <c r="N68" s="35"/>
      <c r="O68" s="37"/>
      <c r="P68" s="35"/>
      <c r="Q68" s="35"/>
      <c r="R68" s="35"/>
      <c r="S68" s="21"/>
      <c r="T68" s="24"/>
      <c r="U68" s="24"/>
      <c r="V68" s="24"/>
    </row>
    <row r="69" spans="1:22" ht="12.75" customHeight="1">
      <c r="A69" s="103" t="s">
        <v>12</v>
      </c>
      <c r="B69" s="104"/>
      <c r="C69" s="104"/>
      <c r="D69" s="104"/>
      <c r="E69" s="104"/>
      <c r="F69" s="105"/>
      <c r="G69" s="35">
        <f aca="true" t="shared" si="0" ref="G69:R69">SUM(G14:G68)</f>
        <v>0</v>
      </c>
      <c r="H69" s="35">
        <f t="shared" si="0"/>
        <v>0</v>
      </c>
      <c r="I69" s="35">
        <f t="shared" si="0"/>
        <v>0</v>
      </c>
      <c r="J69" s="35">
        <f t="shared" si="0"/>
        <v>0</v>
      </c>
      <c r="K69" s="35">
        <f t="shared" si="0"/>
        <v>0</v>
      </c>
      <c r="L69" s="35">
        <f t="shared" si="0"/>
        <v>0</v>
      </c>
      <c r="M69" s="35">
        <f t="shared" si="0"/>
        <v>0</v>
      </c>
      <c r="N69" s="35">
        <f t="shared" si="0"/>
        <v>0</v>
      </c>
      <c r="O69" s="35">
        <f t="shared" si="0"/>
        <v>0</v>
      </c>
      <c r="P69" s="35">
        <f t="shared" si="0"/>
        <v>0</v>
      </c>
      <c r="Q69" s="35">
        <f t="shared" si="0"/>
        <v>0</v>
      </c>
      <c r="R69" s="35">
        <f t="shared" si="0"/>
        <v>0</v>
      </c>
      <c r="S69" s="35"/>
      <c r="T69" s="35">
        <f>SUM(T14:T68)</f>
        <v>0</v>
      </c>
      <c r="U69" s="35">
        <f>SUM(U14:U68)</f>
        <v>0</v>
      </c>
      <c r="V69" s="35">
        <f>SUM(V14:V68)</f>
        <v>0</v>
      </c>
    </row>
    <row r="70" spans="1:22" ht="12.75" customHeight="1">
      <c r="A70" s="103" t="s">
        <v>29</v>
      </c>
      <c r="B70" s="104"/>
      <c r="C70" s="104"/>
      <c r="D70" s="104"/>
      <c r="E70" s="104"/>
      <c r="F70" s="105"/>
      <c r="G70" s="35">
        <f>'RNDBT SUBSM1'!H76</f>
        <v>0.40738636363636366</v>
      </c>
      <c r="H70" s="35">
        <f>'RNDBT SUBSM1'!I76</f>
        <v>0</v>
      </c>
      <c r="I70" s="35">
        <f>'RNDBT SUBSM1'!J76</f>
        <v>0.41893939393939394</v>
      </c>
      <c r="J70" s="35">
        <f>'RNDBT SUBSM1'!K76</f>
        <v>0</v>
      </c>
      <c r="K70" s="35">
        <f>'RNDBT SUBSM1'!L76</f>
        <v>100</v>
      </c>
      <c r="L70" s="35">
        <f>'RNDBT SUBSM1'!O76</f>
        <v>163</v>
      </c>
      <c r="M70" s="35" t="e">
        <f>'RNDBT SUBSM1'!#REF!</f>
        <v>#REF!</v>
      </c>
      <c r="N70" s="35">
        <f>'RNDBT SUBSM1'!P76</f>
        <v>198</v>
      </c>
      <c r="O70" s="35">
        <f>'RNDBT SUBSM1'!Q76</f>
        <v>58</v>
      </c>
      <c r="P70" s="35">
        <f>'RNDBT SUBSM1'!S76</f>
        <v>9</v>
      </c>
      <c r="Q70" s="35">
        <f>'RNDBT SUBSM1'!T76</f>
        <v>0</v>
      </c>
      <c r="R70" s="35">
        <f>'RNDBT SUBSM1'!U76</f>
        <v>0</v>
      </c>
      <c r="S70" s="35"/>
      <c r="T70" s="35" t="e">
        <f>'RNDBT SUBSM1'!#REF!</f>
        <v>#REF!</v>
      </c>
      <c r="U70" s="35" t="e">
        <f>'RNDBT SUBSM1'!#REF!</f>
        <v>#REF!</v>
      </c>
      <c r="V70" s="35" t="e">
        <f>'RNDBT SUBSM1'!#REF!</f>
        <v>#REF!</v>
      </c>
    </row>
    <row r="71" spans="1:22" ht="12.75" customHeight="1">
      <c r="A71" s="103" t="s">
        <v>13</v>
      </c>
      <c r="B71" s="104"/>
      <c r="C71" s="104"/>
      <c r="D71" s="104"/>
      <c r="E71" s="104"/>
      <c r="F71" s="105"/>
      <c r="G71" s="37">
        <f>SUM(G70,G69)</f>
        <v>0.40738636363636366</v>
      </c>
      <c r="H71" s="37">
        <f aca="true" t="shared" si="1" ref="H71:V71">SUM(H70,H69)</f>
        <v>0</v>
      </c>
      <c r="I71" s="37">
        <f t="shared" si="1"/>
        <v>0.41893939393939394</v>
      </c>
      <c r="J71" s="37">
        <f t="shared" si="1"/>
        <v>0</v>
      </c>
      <c r="K71" s="37">
        <f t="shared" si="1"/>
        <v>100</v>
      </c>
      <c r="L71" s="37">
        <f t="shared" si="1"/>
        <v>163</v>
      </c>
      <c r="M71" s="37" t="e">
        <f t="shared" si="1"/>
        <v>#REF!</v>
      </c>
      <c r="N71" s="37">
        <f t="shared" si="1"/>
        <v>198</v>
      </c>
      <c r="O71" s="37">
        <f t="shared" si="1"/>
        <v>58</v>
      </c>
      <c r="P71" s="37">
        <f t="shared" si="1"/>
        <v>9</v>
      </c>
      <c r="Q71" s="37">
        <f t="shared" si="1"/>
        <v>0</v>
      </c>
      <c r="R71" s="37">
        <f t="shared" si="1"/>
        <v>0</v>
      </c>
      <c r="S71" s="37"/>
      <c r="T71" s="37" t="e">
        <f t="shared" si="1"/>
        <v>#REF!</v>
      </c>
      <c r="U71" s="37" t="e">
        <f t="shared" si="1"/>
        <v>#REF!</v>
      </c>
      <c r="V71" s="37" t="e">
        <f t="shared" si="1"/>
        <v>#REF!</v>
      </c>
    </row>
    <row r="72" spans="1:22" ht="12.75" customHeight="1">
      <c r="A72" s="103" t="s">
        <v>14</v>
      </c>
      <c r="B72" s="104"/>
      <c r="C72" s="104"/>
      <c r="D72" s="104"/>
      <c r="E72" s="104"/>
      <c r="F72" s="105"/>
      <c r="G72" s="111">
        <f>SUM(G71,H71)</f>
        <v>0.40738636363636366</v>
      </c>
      <c r="H72" s="112"/>
      <c r="I72" s="111">
        <f>SUM(I71,J71)</f>
        <v>0.41893939393939394</v>
      </c>
      <c r="J72" s="112"/>
      <c r="K72" s="40">
        <f>K71</f>
        <v>100</v>
      </c>
      <c r="L72" s="40">
        <f>L71</f>
        <v>163</v>
      </c>
      <c r="M72" s="41"/>
      <c r="N72" s="40">
        <f>N71</f>
        <v>198</v>
      </c>
      <c r="O72" s="40">
        <f>O71</f>
        <v>58</v>
      </c>
      <c r="P72" s="41"/>
      <c r="Q72" s="40">
        <f>Q71</f>
        <v>0</v>
      </c>
      <c r="R72" s="41"/>
      <c r="S72" s="42"/>
      <c r="T72" s="43"/>
      <c r="U72" s="43"/>
      <c r="V72" s="43"/>
    </row>
    <row r="73" spans="1:22" ht="12.75" customHeight="1" thickBot="1">
      <c r="A73" s="108" t="s">
        <v>15</v>
      </c>
      <c r="B73" s="109"/>
      <c r="C73" s="109"/>
      <c r="D73" s="109"/>
      <c r="E73" s="109"/>
      <c r="F73" s="110"/>
      <c r="G73" s="113">
        <f>ROUND(G72/5280,2)</f>
        <v>0</v>
      </c>
      <c r="H73" s="114"/>
      <c r="I73" s="115">
        <f>ROUND(I72/5280,2)</f>
        <v>0</v>
      </c>
      <c r="J73" s="116"/>
      <c r="K73" s="25"/>
      <c r="L73" s="26"/>
      <c r="M73" s="26"/>
      <c r="N73" s="26"/>
      <c r="O73" s="25"/>
      <c r="P73" s="26"/>
      <c r="Q73" s="26"/>
      <c r="R73" s="26"/>
      <c r="S73" s="27"/>
      <c r="T73" s="28"/>
      <c r="U73" s="28"/>
      <c r="V73" s="28"/>
    </row>
    <row r="74" spans="1:22" ht="12.75" customHeight="1">
      <c r="A74" s="85" t="s">
        <v>28</v>
      </c>
      <c r="B74" s="86"/>
      <c r="C74" s="86"/>
      <c r="D74" s="86"/>
      <c r="E74" s="86"/>
      <c r="F74" s="87"/>
      <c r="G74" s="117">
        <f>G73</f>
        <v>0</v>
      </c>
      <c r="H74" s="118"/>
      <c r="I74" s="121">
        <f>I73</f>
        <v>0</v>
      </c>
      <c r="J74" s="122"/>
      <c r="K74" s="99">
        <f>K72</f>
        <v>100</v>
      </c>
      <c r="L74" s="101">
        <f>L72</f>
        <v>163</v>
      </c>
      <c r="M74" s="101" t="e">
        <f>M71</f>
        <v>#REF!</v>
      </c>
      <c r="N74" s="101">
        <f>N72</f>
        <v>198</v>
      </c>
      <c r="O74" s="99">
        <f>O72</f>
        <v>58</v>
      </c>
      <c r="P74" s="101">
        <f>P71</f>
        <v>9</v>
      </c>
      <c r="Q74" s="101">
        <f>Q72</f>
        <v>0</v>
      </c>
      <c r="R74" s="101">
        <f>SUM(R15:R73)</f>
        <v>0</v>
      </c>
      <c r="S74" s="44"/>
      <c r="T74" s="106"/>
      <c r="U74" s="106"/>
      <c r="V74" s="106"/>
    </row>
    <row r="75" spans="1:22" ht="12" customHeight="1">
      <c r="A75" s="88"/>
      <c r="B75" s="89"/>
      <c r="C75" s="89"/>
      <c r="D75" s="89"/>
      <c r="E75" s="89"/>
      <c r="F75" s="90"/>
      <c r="G75" s="119"/>
      <c r="H75" s="120"/>
      <c r="I75" s="123"/>
      <c r="J75" s="124"/>
      <c r="K75" s="100"/>
      <c r="L75" s="102"/>
      <c r="M75" s="102"/>
      <c r="N75" s="102"/>
      <c r="O75" s="100"/>
      <c r="P75" s="102"/>
      <c r="Q75" s="102"/>
      <c r="R75" s="102"/>
      <c r="S75" s="45"/>
      <c r="T75" s="107"/>
      <c r="U75" s="107"/>
      <c r="V75" s="107"/>
    </row>
  </sheetData>
  <sheetProtection/>
  <mergeCells count="48">
    <mergeCell ref="O1:Q1"/>
    <mergeCell ref="G73:H73"/>
    <mergeCell ref="I73:J73"/>
    <mergeCell ref="G74:H75"/>
    <mergeCell ref="I74:J75"/>
    <mergeCell ref="A74:F75"/>
    <mergeCell ref="A69:F69"/>
    <mergeCell ref="A70:F70"/>
    <mergeCell ref="Q74:Q75"/>
    <mergeCell ref="N74:N75"/>
    <mergeCell ref="R74:R75"/>
    <mergeCell ref="T74:T75"/>
    <mergeCell ref="A73:F73"/>
    <mergeCell ref="I72:J72"/>
    <mergeCell ref="U74:U75"/>
    <mergeCell ref="V74:V75"/>
    <mergeCell ref="G72:H72"/>
    <mergeCell ref="K74:K75"/>
    <mergeCell ref="L74:L75"/>
    <mergeCell ref="M74:M75"/>
    <mergeCell ref="O74:O75"/>
    <mergeCell ref="P74:P75"/>
    <mergeCell ref="V2:V12"/>
    <mergeCell ref="A8:A13"/>
    <mergeCell ref="B8:B13"/>
    <mergeCell ref="S2:S12"/>
    <mergeCell ref="A71:F71"/>
    <mergeCell ref="A72:F72"/>
    <mergeCell ref="O2:O12"/>
    <mergeCell ref="P2:P12"/>
    <mergeCell ref="Q2:Q12"/>
    <mergeCell ref="R2:R12"/>
    <mergeCell ref="T2:T12"/>
    <mergeCell ref="U2:U12"/>
    <mergeCell ref="G2:G12"/>
    <mergeCell ref="H2:H12"/>
    <mergeCell ref="I2:I12"/>
    <mergeCell ref="J2:J12"/>
    <mergeCell ref="K2:K12"/>
    <mergeCell ref="L2:L12"/>
    <mergeCell ref="M2:M12"/>
    <mergeCell ref="N2:N12"/>
    <mergeCell ref="A1:A5"/>
    <mergeCell ref="B1:B5"/>
    <mergeCell ref="C1:C13"/>
    <mergeCell ref="D1:E13"/>
    <mergeCell ref="F1:F13"/>
    <mergeCell ref="G1:N1"/>
  </mergeCells>
  <printOptions/>
  <pageMargins left="0.75" right="0.75" top="1" bottom="1" header="0.5" footer="0.5"/>
  <pageSetup horizontalDpi="600" verticalDpi="600" orientation="landscape" paperSize="17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v10.10.15</dc:title>
  <dc:subject/>
  <dc:creator>ODOT Office of Production</dc:creator>
  <cp:keywords/>
  <dc:description/>
  <cp:lastModifiedBy>Goodman, Nicholas</cp:lastModifiedBy>
  <cp:lastPrinted>2007-01-24T18:52:13Z</cp:lastPrinted>
  <dcterms:created xsi:type="dcterms:W3CDTF">2007-01-18T14:43:23Z</dcterms:created>
  <dcterms:modified xsi:type="dcterms:W3CDTF">2023-01-25T16:26:23Z</dcterms:modified>
  <cp:category/>
  <cp:version/>
  <cp:contentType/>
  <cp:contentStatus/>
</cp:coreProperties>
</file>