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I:\ProjectData\JAC\96292_JAC_139_1245\Design\Structures\JAC139_1245C\EngData\"/>
    </mc:Choice>
  </mc:AlternateContent>
  <xr:revisionPtr revIDLastSave="0" documentId="13_ncr:1_{A64A06A3-F266-479F-9422-3B8AAE233F39}" xr6:coauthVersionLast="36" xr6:coauthVersionMax="36" xr10:uidLastSave="{00000000-0000-0000-0000-000000000000}"/>
  <bookViews>
    <workbookView xWindow="0" yWindow="0" windowWidth="13740" windowHeight="10800" xr2:uid="{00000000-000D-0000-FFFF-FFFF00000000}"/>
  </bookViews>
  <sheets>
    <sheet name="Structu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9" i="1" l="1"/>
  <c r="N68" i="1" l="1"/>
  <c r="K19" i="1"/>
  <c r="H19" i="1"/>
  <c r="E19" i="1"/>
  <c r="B19" i="1"/>
  <c r="C24" i="1"/>
  <c r="K36" i="1"/>
  <c r="K34" i="1"/>
  <c r="K32" i="1"/>
  <c r="E47" i="1" l="1"/>
  <c r="B47" i="1"/>
  <c r="K17" i="1"/>
  <c r="H17" i="1"/>
  <c r="E17" i="1"/>
  <c r="B17" i="1"/>
  <c r="K18" i="1"/>
  <c r="H18" i="1"/>
  <c r="E18" i="1"/>
  <c r="B18" i="1"/>
  <c r="E50" i="1" l="1"/>
  <c r="B6" i="1" l="1"/>
  <c r="B86" i="1"/>
  <c r="F86" i="1" s="1"/>
  <c r="N69" i="1" l="1"/>
  <c r="O60" i="1"/>
  <c r="N60" i="1"/>
  <c r="K60" i="1"/>
  <c r="J60" i="1"/>
  <c r="G60" i="1"/>
  <c r="F60" i="1"/>
  <c r="C60" i="1"/>
  <c r="B60" i="1"/>
  <c r="J69" i="1"/>
  <c r="G69" i="1"/>
  <c r="C69" i="1"/>
  <c r="F69" i="1"/>
  <c r="B69" i="1"/>
  <c r="D25" i="1" l="1"/>
  <c r="C22" i="1"/>
  <c r="D23" i="1" s="1"/>
  <c r="E28" i="1" l="1"/>
  <c r="E27" i="1"/>
  <c r="K102" i="1"/>
  <c r="H102" i="1"/>
  <c r="E102" i="1"/>
  <c r="B102" i="1"/>
  <c r="F79" i="1"/>
  <c r="E93" i="1"/>
  <c r="B93" i="1"/>
  <c r="D109" i="1"/>
  <c r="E111" i="1" s="1"/>
  <c r="E48" i="1"/>
  <c r="B48" i="1"/>
  <c r="K38" i="1"/>
  <c r="E38" i="1"/>
  <c r="E51" i="1" l="1"/>
  <c r="F61" i="1"/>
  <c r="N61" i="1"/>
  <c r="J61" i="1"/>
  <c r="B61" i="1"/>
  <c r="F70" i="1"/>
  <c r="B70" i="1"/>
  <c r="E104" i="1"/>
  <c r="E94" i="1"/>
  <c r="E40" i="1"/>
  <c r="G7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Joshua Zickafoose</author>
  </authors>
  <commentList>
    <comment ref="B5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Joshua Zickafoose:</t>
        </r>
        <r>
          <rPr>
            <sz val="9"/>
            <color indexed="81"/>
            <rFont val="Tahoma"/>
            <family val="2"/>
          </rPr>
          <t xml:space="preserve">
0.5' below top of wings along length of wing</t>
        </r>
      </text>
    </comment>
    <comment ref="C5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Joshua Zickafoose:</t>
        </r>
        <r>
          <rPr>
            <sz val="9"/>
            <color indexed="81"/>
            <rFont val="Tahoma"/>
            <family val="2"/>
          </rPr>
          <t xml:space="preserve">
0.5' below top of wing at outside edge</t>
        </r>
      </text>
    </comment>
    <comment ref="C5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Joshua Zickafoose:</t>
        </r>
        <r>
          <rPr>
            <sz val="9"/>
            <color indexed="81"/>
            <rFont val="Tahoma"/>
            <family val="2"/>
          </rPr>
          <t xml:space="preserve">
inside bottom of box culvert to top of wing</t>
        </r>
      </text>
    </comment>
    <comment ref="G59" authorId="0" shapeId="0" xr:uid="{3EFA9C3A-EBFC-419F-A2DD-C1DF58658F8A}">
      <text>
        <r>
          <rPr>
            <b/>
            <sz val="9"/>
            <color indexed="81"/>
            <rFont val="Tahoma"/>
            <family val="2"/>
          </rPr>
          <t>Joshua Zickafoose:</t>
        </r>
        <r>
          <rPr>
            <sz val="9"/>
            <color indexed="81"/>
            <rFont val="Tahoma"/>
            <family val="2"/>
          </rPr>
          <t xml:space="preserve">
inside bottom of box culvert to top of wing</t>
        </r>
      </text>
    </comment>
    <comment ref="K59" authorId="0" shapeId="0" xr:uid="{EE56AC86-2E24-4016-81EC-FAD18BF2596F}">
      <text>
        <r>
          <rPr>
            <b/>
            <sz val="9"/>
            <color indexed="81"/>
            <rFont val="Tahoma"/>
            <family val="2"/>
          </rPr>
          <t>Joshua Zickafoose:</t>
        </r>
        <r>
          <rPr>
            <sz val="9"/>
            <color indexed="81"/>
            <rFont val="Tahoma"/>
            <family val="2"/>
          </rPr>
          <t xml:space="preserve">
inside bottom of box culvert to top of wing</t>
        </r>
      </text>
    </comment>
    <comment ref="O59" authorId="0" shapeId="0" xr:uid="{9C6CBB91-364D-4890-88DB-A3B8311808DC}">
      <text>
        <r>
          <rPr>
            <b/>
            <sz val="9"/>
            <color indexed="81"/>
            <rFont val="Tahoma"/>
            <family val="2"/>
          </rPr>
          <t>Joshua Zickafoose:</t>
        </r>
        <r>
          <rPr>
            <sz val="9"/>
            <color indexed="81"/>
            <rFont val="Tahoma"/>
            <family val="2"/>
          </rPr>
          <t xml:space="preserve">
inside bottom of box culvert to top of wing</t>
        </r>
      </text>
    </comment>
  </commentList>
</comments>
</file>

<file path=xl/sharedStrings.xml><?xml version="1.0" encoding="utf-8"?>
<sst xmlns="http://schemas.openxmlformats.org/spreadsheetml/2006/main" count="374" uniqueCount="78">
  <si>
    <t>Item 511- Class QC1 Concrete, Footing</t>
  </si>
  <si>
    <t>North Footing</t>
  </si>
  <si>
    <t>South Footing</t>
  </si>
  <si>
    <t>Item 511- Class QC1 Concrete, Headwall</t>
  </si>
  <si>
    <t>North Headwall</t>
  </si>
  <si>
    <t>South Headwall</t>
  </si>
  <si>
    <t>Item 512 - Sealing of Concrete Surfaces (Epoxy-Urethane)</t>
  </si>
  <si>
    <t>Item 512 - Type 2 Waterproofing</t>
  </si>
  <si>
    <t>Wingwall 1</t>
  </si>
  <si>
    <t xml:space="preserve">L = </t>
  </si>
  <si>
    <t xml:space="preserve">W = </t>
  </si>
  <si>
    <t xml:space="preserve">H = </t>
  </si>
  <si>
    <t>ft</t>
  </si>
  <si>
    <t xml:space="preserve">H1 = </t>
  </si>
  <si>
    <t xml:space="preserve">H2 = </t>
  </si>
  <si>
    <t>Wingwall 2</t>
  </si>
  <si>
    <t>Wingwall 3</t>
  </si>
  <si>
    <t>Wingwall 4</t>
  </si>
  <si>
    <t>TOTAL = L*W*[(H1+H2)/2]</t>
  </si>
  <si>
    <t xml:space="preserve">Total = </t>
  </si>
  <si>
    <r>
      <t>ft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</si>
  <si>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Sum = </t>
  </si>
  <si>
    <t>CY</t>
  </si>
  <si>
    <r>
      <t>ft</t>
    </r>
    <r>
      <rPr>
        <vertAlign val="superscript"/>
        <sz val="11"/>
        <color theme="1"/>
        <rFont val="Calibri"/>
        <family val="2"/>
        <scheme val="minor"/>
      </rPr>
      <t>2</t>
    </r>
  </si>
  <si>
    <r>
      <t>D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 </t>
    </r>
  </si>
  <si>
    <r>
      <t>A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 Area from MicroStation = </t>
    </r>
  </si>
  <si>
    <r>
      <t>A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Cutoff wall area from MicroStation = </t>
    </r>
  </si>
  <si>
    <r>
      <t>D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</t>
    </r>
  </si>
  <si>
    <r>
      <t>A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= Closure Pour area from Microstation = </t>
    </r>
  </si>
  <si>
    <r>
      <t>D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= </t>
    </r>
  </si>
  <si>
    <r>
      <t>Total = A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*D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+A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*D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+A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*D</t>
    </r>
    <r>
      <rPr>
        <vertAlign val="subscript"/>
        <sz val="11"/>
        <color theme="1"/>
        <rFont val="Calibri"/>
        <family val="2"/>
        <scheme val="minor"/>
      </rPr>
      <t>3</t>
    </r>
  </si>
  <si>
    <t xml:space="preserve">Convert to CY = </t>
  </si>
  <si>
    <r>
      <t>L</t>
    </r>
    <r>
      <rPr>
        <vertAlign val="sub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= </t>
    </r>
  </si>
  <si>
    <r>
      <t>Total = L</t>
    </r>
    <r>
      <rPr>
        <sz val="11"/>
        <color theme="1"/>
        <rFont val="Calibri"/>
        <family val="2"/>
        <scheme val="minor"/>
      </rPr>
      <t>*W*H</t>
    </r>
  </si>
  <si>
    <t xml:space="preserve">D = </t>
  </si>
  <si>
    <t xml:space="preserve">A = Area from MicroStation = </t>
  </si>
  <si>
    <t>Total = A*D</t>
  </si>
  <si>
    <t>Item 516 - 1" Preformed Expansion Joint Filler</t>
  </si>
  <si>
    <t>North End</t>
  </si>
  <si>
    <t>South End</t>
  </si>
  <si>
    <t>SY</t>
  </si>
  <si>
    <t>SF</t>
  </si>
  <si>
    <t xml:space="preserve">Sides = </t>
  </si>
  <si>
    <t xml:space="preserve">T = H*W*2 = </t>
  </si>
  <si>
    <t xml:space="preserve">Convert to SY = </t>
  </si>
  <si>
    <t>Front</t>
  </si>
  <si>
    <r>
      <t>W</t>
    </r>
    <r>
      <rPr>
        <vertAlign val="subscript"/>
        <sz val="11"/>
        <color theme="1"/>
        <rFont val="Calibri"/>
        <family val="2"/>
        <scheme val="minor"/>
      </rPr>
      <t>TOP</t>
    </r>
    <r>
      <rPr>
        <sz val="11"/>
        <color theme="1"/>
        <rFont val="Calibri"/>
        <family val="2"/>
        <scheme val="minor"/>
      </rPr>
      <t xml:space="preserve"> = </t>
    </r>
  </si>
  <si>
    <t>Back/Top</t>
  </si>
  <si>
    <t xml:space="preserve">Overhang = </t>
  </si>
  <si>
    <t xml:space="preserve">Width = </t>
  </si>
  <si>
    <t>Item 518 - Porous Backfill with Geotextile Fabric</t>
  </si>
  <si>
    <t>Item 511 - Class QC1 Concrete, Retaining/Wingwall Not Including Footing</t>
  </si>
  <si>
    <t>Minus Pipes and Weep Holes</t>
  </si>
  <si>
    <t xml:space="preserve">Weep Hole Vol. = </t>
  </si>
  <si>
    <t xml:space="preserve">pi*r^2*w = </t>
  </si>
  <si>
    <t xml:space="preserve"># Weep Holes = </t>
  </si>
  <si>
    <t xml:space="preserve">Pipe Vol. = </t>
  </si>
  <si>
    <t xml:space="preserve"># Pipes = </t>
  </si>
  <si>
    <r>
      <t>Total B/T= L*W</t>
    </r>
    <r>
      <rPr>
        <vertAlign val="subscript"/>
        <sz val="11"/>
        <color theme="1"/>
        <rFont val="Calibri"/>
        <family val="2"/>
        <scheme val="minor"/>
      </rPr>
      <t>TOP</t>
    </r>
    <r>
      <rPr>
        <sz val="11"/>
        <color theme="1"/>
        <rFont val="Calibri"/>
        <family val="2"/>
        <scheme val="minor"/>
      </rPr>
      <t>+L*H</t>
    </r>
  </si>
  <si>
    <r>
      <t xml:space="preserve">Total F= </t>
    </r>
    <r>
      <rPr>
        <sz val="11"/>
        <color theme="1"/>
        <rFont val="Calibri"/>
        <family val="2"/>
        <scheme val="minor"/>
      </rPr>
      <t>L*H</t>
    </r>
  </si>
  <si>
    <t>Inside of Box</t>
  </si>
  <si>
    <t>Total Box = (L*W*S+L*H*S)*2</t>
  </si>
  <si>
    <t>Total = (L*[H1+H2]/2) + (L*W) + (W*H1) + (L*[H1+H2]/2)</t>
  </si>
  <si>
    <t>Front/Edge</t>
  </si>
  <si>
    <t>Face of Box</t>
  </si>
  <si>
    <t xml:space="preserve">Area of Opening = </t>
  </si>
  <si>
    <t>Total = [(L*W*H)-A]*S</t>
  </si>
  <si>
    <t>Item 512 - Type 3 Waterproofing</t>
  </si>
  <si>
    <t>T=L*(W+O) =</t>
  </si>
  <si>
    <t xml:space="preserve">T= H*(L+O)*S = </t>
  </si>
  <si>
    <t>Item 202 - Wearing Course Removed</t>
  </si>
  <si>
    <t xml:space="preserve">Total = L*W/9 = </t>
  </si>
  <si>
    <t xml:space="preserve">**Convert to CY = </t>
  </si>
  <si>
    <t>**for information only</t>
  </si>
  <si>
    <t xml:space="preserve">Corner Total = </t>
  </si>
  <si>
    <t xml:space="preserve">Corner Area = </t>
  </si>
  <si>
    <t>Item 601 - RCP, Type B with Aggregate Filter</t>
  </si>
  <si>
    <t>Quantity Calculations for JAC-139-12.45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</si>
</sst>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Fill="1" applyBorder="1"/>
    <xf numFmtId="0" fontId="1" fillId="0" borderId="0" xfId="0" applyFont="1"/>
    <xf numFmtId="0" fontId="5" fillId="0" borderId="0" xfId="0" applyFont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ont="1"/>
    <xf numFmtId="164" fontId="0" fillId="0" borderId="0" xfId="0" applyNumberFormat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/>
    <xf numFmtId="1" fontId="4" fillId="2" borderId="10" xfId="0" applyNumberFormat="1" applyFont="1" applyFill="1" applyBorder="1" applyAlignment="1">
      <alignment horizontal="center"/>
    </xf>
    <xf numFmtId="0" fontId="4" fillId="2" borderId="11" xfId="0" applyFont="1" applyFill="1" applyBorder="1"/>
    <xf numFmtId="0" fontId="4" fillId="2" borderId="9" xfId="0" applyFont="1" applyFill="1" applyBorder="1" applyAlignment="1">
      <alignment horizontal="right"/>
    </xf>
    <xf numFmtId="0" fontId="0" fillId="0" borderId="0" xfId="0" applyFill="1"/>
    <xf numFmtId="0" fontId="0" fillId="0" borderId="0" xfId="0" applyFill="1" applyBorder="1" applyAlignment="1">
      <alignment horizontal="right"/>
    </xf>
    <xf numFmtId="165" fontId="0" fillId="0" borderId="0" xfId="0" applyNumberFormat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 horizontal="center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right"/>
    </xf>
    <xf numFmtId="0" fontId="0" fillId="0" borderId="3" xfId="0" applyFill="1" applyBorder="1"/>
    <xf numFmtId="0" fontId="0" fillId="0" borderId="0" xfId="0" applyFill="1" applyBorder="1" applyAlignment="1">
      <alignment horizontal="center"/>
    </xf>
    <xf numFmtId="0" fontId="0" fillId="0" borderId="5" xfId="0" applyFill="1" applyBorder="1"/>
    <xf numFmtId="2" fontId="0" fillId="0" borderId="0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0" fillId="0" borderId="13" xfId="0" applyFill="1" applyBorder="1"/>
    <xf numFmtId="0" fontId="0" fillId="0" borderId="4" xfId="0" applyFill="1" applyBorder="1"/>
    <xf numFmtId="0" fontId="0" fillId="0" borderId="0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/>
    </xf>
    <xf numFmtId="0" fontId="0" fillId="0" borderId="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0" fillId="0" borderId="2" xfId="0" applyFill="1" applyBorder="1" applyAlignment="1">
      <alignment horizontal="right"/>
    </xf>
    <xf numFmtId="2" fontId="0" fillId="0" borderId="2" xfId="0" applyNumberFormat="1" applyFill="1" applyBorder="1" applyAlignment="1">
      <alignment horizontal="center"/>
    </xf>
    <xf numFmtId="0" fontId="0" fillId="0" borderId="6" xfId="0" applyFill="1" applyBorder="1"/>
    <xf numFmtId="0" fontId="0" fillId="0" borderId="7" xfId="0" applyFill="1" applyBorder="1"/>
    <xf numFmtId="0" fontId="7" fillId="0" borderId="0" xfId="0" applyFont="1" applyAlignment="1">
      <alignment horizontal="left" vertical="center"/>
    </xf>
    <xf numFmtId="0" fontId="0" fillId="0" borderId="1" xfId="0" applyFont="1" applyBorder="1" applyAlignment="1">
      <alignment horizontal="right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164" fontId="1" fillId="2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0" fontId="0" fillId="0" borderId="6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6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164" fontId="0" fillId="0" borderId="2" xfId="0" applyNumberFormat="1" applyFill="1" applyBorder="1" applyAlignment="1">
      <alignment horizontal="center"/>
    </xf>
    <xf numFmtId="0" fontId="0" fillId="0" borderId="4" xfId="0" applyFill="1" applyBorder="1" applyAlignment="1">
      <alignment horizontal="right"/>
    </xf>
    <xf numFmtId="0" fontId="0" fillId="0" borderId="0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1"/>
  <sheetViews>
    <sheetView tabSelected="1" topLeftCell="A79" workbookViewId="0">
      <selection activeCell="B79" sqref="B79"/>
    </sheetView>
  </sheetViews>
  <sheetFormatPr defaultRowHeight="15" x14ac:dyDescent="0.25"/>
  <cols>
    <col min="1" max="1" width="25.28515625" customWidth="1"/>
    <col min="2" max="2" width="13" customWidth="1"/>
    <col min="3" max="3" width="10.5703125" customWidth="1"/>
    <col min="4" max="4" width="10.140625" customWidth="1"/>
    <col min="5" max="5" width="10.5703125" bestFit="1" customWidth="1"/>
    <col min="6" max="6" width="12.7109375" customWidth="1"/>
    <col min="7" max="7" width="10.5703125" customWidth="1"/>
    <col min="10" max="10" width="10.140625" customWidth="1"/>
    <col min="11" max="11" width="11.140625" customWidth="1"/>
    <col min="14" max="14" width="10.140625" customWidth="1"/>
    <col min="15" max="15" width="10.5703125" customWidth="1"/>
  </cols>
  <sheetData>
    <row r="1" spans="1:12" ht="15.75" x14ac:dyDescent="0.25">
      <c r="A1" s="92" t="s">
        <v>77</v>
      </c>
      <c r="B1" s="92"/>
      <c r="C1" s="92"/>
      <c r="D1" s="92"/>
      <c r="E1" s="92"/>
      <c r="F1" s="92"/>
    </row>
    <row r="2" spans="1:12" ht="15.75" x14ac:dyDescent="0.25">
      <c r="A2" s="55"/>
      <c r="B2" s="55"/>
      <c r="C2" s="55"/>
      <c r="D2" s="55"/>
      <c r="E2" s="55"/>
      <c r="F2" s="55"/>
    </row>
    <row r="3" spans="1:12" ht="15.75" x14ac:dyDescent="0.25">
      <c r="A3" s="6" t="s">
        <v>70</v>
      </c>
      <c r="B3" s="55"/>
      <c r="C3" s="64"/>
      <c r="D3" s="55"/>
      <c r="E3" s="55"/>
      <c r="F3" s="55"/>
    </row>
    <row r="4" spans="1:12" x14ac:dyDescent="0.25">
      <c r="A4" s="65" t="s">
        <v>9</v>
      </c>
      <c r="B4" s="84">
        <v>15</v>
      </c>
      <c r="C4" s="66" t="s">
        <v>12</v>
      </c>
      <c r="D4" s="16"/>
      <c r="E4" s="16"/>
      <c r="F4" s="16"/>
      <c r="G4" s="16"/>
      <c r="H4" s="16"/>
      <c r="I4" s="16"/>
      <c r="J4" s="16"/>
      <c r="K4" s="16"/>
      <c r="L4" s="16"/>
    </row>
    <row r="5" spans="1:12" ht="15.75" thickBot="1" x14ac:dyDescent="0.3">
      <c r="A5" s="17" t="s">
        <v>10</v>
      </c>
      <c r="B5" s="83">
        <v>30</v>
      </c>
      <c r="C5" s="67" t="s">
        <v>12</v>
      </c>
      <c r="D5" s="16"/>
      <c r="E5" s="16"/>
      <c r="F5" s="16"/>
      <c r="G5" s="16"/>
      <c r="H5" s="16"/>
      <c r="I5" s="16"/>
      <c r="J5" s="16"/>
      <c r="K5" s="16"/>
      <c r="L5" s="16"/>
    </row>
    <row r="6" spans="1:12" ht="18" thickBot="1" x14ac:dyDescent="0.3">
      <c r="A6" s="54" t="s">
        <v>71</v>
      </c>
      <c r="B6" s="68">
        <f>ROUNDUP(B4*B5/9,0)</f>
        <v>50</v>
      </c>
      <c r="C6" s="19" t="s">
        <v>40</v>
      </c>
      <c r="D6" s="16"/>
      <c r="E6" s="16"/>
      <c r="F6" s="16"/>
      <c r="G6" s="16"/>
      <c r="H6" s="16"/>
      <c r="I6" s="16"/>
      <c r="J6" s="16"/>
      <c r="K6" s="16"/>
      <c r="L6" s="16"/>
    </row>
    <row r="7" spans="1:12" x14ac:dyDescent="0.25">
      <c r="A7" s="8"/>
      <c r="B7" s="86"/>
      <c r="C7" s="10"/>
      <c r="D7" s="16"/>
      <c r="E7" s="16"/>
      <c r="F7" s="16"/>
      <c r="G7" s="16"/>
      <c r="H7" s="16"/>
      <c r="I7" s="16"/>
      <c r="J7" s="16"/>
      <c r="K7" s="16"/>
      <c r="L7" s="16"/>
    </row>
    <row r="8" spans="1:12" x14ac:dyDescent="0.25">
      <c r="A8" s="8"/>
      <c r="B8" s="87"/>
      <c r="C8" s="10"/>
      <c r="D8" s="16"/>
      <c r="E8" s="16"/>
      <c r="F8" s="16"/>
      <c r="G8" s="16"/>
      <c r="H8" s="16"/>
      <c r="I8" s="16"/>
      <c r="J8" s="16"/>
      <c r="K8" s="16"/>
      <c r="L8" s="16"/>
    </row>
    <row r="9" spans="1:12" x14ac:dyDescent="0.25">
      <c r="A9" s="8"/>
      <c r="B9" s="87"/>
      <c r="C9" s="10"/>
      <c r="D9" s="16"/>
      <c r="E9" s="16"/>
      <c r="F9" s="16"/>
      <c r="G9" s="16"/>
      <c r="H9" s="16"/>
      <c r="I9" s="16"/>
      <c r="J9" s="16"/>
      <c r="K9" s="16"/>
      <c r="L9" s="16"/>
    </row>
    <row r="10" spans="1:12" x14ac:dyDescent="0.25">
      <c r="A10" s="6" t="s">
        <v>51</v>
      </c>
      <c r="B10" s="11"/>
    </row>
    <row r="11" spans="1:12" x14ac:dyDescent="0.25">
      <c r="A11" s="89" t="s">
        <v>8</v>
      </c>
      <c r="B11" s="90"/>
      <c r="C11" s="91"/>
      <c r="D11" s="89" t="s">
        <v>15</v>
      </c>
      <c r="E11" s="90"/>
      <c r="F11" s="91"/>
      <c r="G11" s="89" t="s">
        <v>16</v>
      </c>
      <c r="H11" s="90"/>
      <c r="I11" s="91"/>
      <c r="J11" s="89" t="s">
        <v>17</v>
      </c>
      <c r="K11" s="90"/>
      <c r="L11" s="91"/>
    </row>
    <row r="12" spans="1:12" ht="17.25" x14ac:dyDescent="0.25">
      <c r="A12" s="78" t="s">
        <v>75</v>
      </c>
      <c r="B12" s="82">
        <v>0.49</v>
      </c>
      <c r="C12" s="35" t="s">
        <v>23</v>
      </c>
      <c r="D12" s="78" t="s">
        <v>75</v>
      </c>
      <c r="E12" s="82">
        <v>0</v>
      </c>
      <c r="F12" s="35" t="s">
        <v>23</v>
      </c>
      <c r="G12" s="78" t="s">
        <v>75</v>
      </c>
      <c r="H12" s="82">
        <v>0.49</v>
      </c>
      <c r="I12" s="35" t="s">
        <v>23</v>
      </c>
      <c r="J12" s="78" t="s">
        <v>75</v>
      </c>
      <c r="K12" s="82">
        <v>0</v>
      </c>
      <c r="L12" s="35" t="s">
        <v>23</v>
      </c>
    </row>
    <row r="13" spans="1:12" x14ac:dyDescent="0.25">
      <c r="A13" s="76" t="s">
        <v>9</v>
      </c>
      <c r="B13" s="70">
        <v>9.9166667000000004</v>
      </c>
      <c r="C13" s="35" t="s">
        <v>12</v>
      </c>
      <c r="D13" s="76" t="s">
        <v>9</v>
      </c>
      <c r="E13" s="70">
        <v>7.9166667000000004</v>
      </c>
      <c r="F13" s="35" t="s">
        <v>12</v>
      </c>
      <c r="G13" s="76" t="s">
        <v>9</v>
      </c>
      <c r="H13" s="88">
        <v>9.9166667000000004</v>
      </c>
      <c r="I13" s="35" t="s">
        <v>12</v>
      </c>
      <c r="J13" s="76" t="s">
        <v>9</v>
      </c>
      <c r="K13" s="88">
        <v>7.9166667000000004</v>
      </c>
      <c r="L13" s="35" t="s">
        <v>12</v>
      </c>
    </row>
    <row r="14" spans="1:12" x14ac:dyDescent="0.25">
      <c r="A14" s="76" t="s">
        <v>10</v>
      </c>
      <c r="B14" s="70">
        <v>1</v>
      </c>
      <c r="C14" s="35" t="s">
        <v>12</v>
      </c>
      <c r="D14" s="76" t="s">
        <v>10</v>
      </c>
      <c r="E14" s="70">
        <v>1</v>
      </c>
      <c r="F14" s="35" t="s">
        <v>12</v>
      </c>
      <c r="G14" s="76" t="s">
        <v>10</v>
      </c>
      <c r="H14" s="88">
        <v>1</v>
      </c>
      <c r="I14" s="35" t="s">
        <v>12</v>
      </c>
      <c r="J14" s="76" t="s">
        <v>10</v>
      </c>
      <c r="K14" s="88">
        <v>1</v>
      </c>
      <c r="L14" s="35" t="s">
        <v>12</v>
      </c>
    </row>
    <row r="15" spans="1:12" x14ac:dyDescent="0.25">
      <c r="A15" s="76" t="s">
        <v>13</v>
      </c>
      <c r="B15" s="70">
        <v>7.5</v>
      </c>
      <c r="C15" s="35" t="s">
        <v>12</v>
      </c>
      <c r="D15" s="76" t="s">
        <v>13</v>
      </c>
      <c r="E15" s="85">
        <v>7.5</v>
      </c>
      <c r="F15" s="35" t="s">
        <v>12</v>
      </c>
      <c r="G15" s="76" t="s">
        <v>13</v>
      </c>
      <c r="H15" s="88">
        <v>7.5</v>
      </c>
      <c r="I15" s="35" t="s">
        <v>12</v>
      </c>
      <c r="J15" s="76" t="s">
        <v>13</v>
      </c>
      <c r="K15" s="88">
        <v>7.5</v>
      </c>
      <c r="L15" s="35" t="s">
        <v>12</v>
      </c>
    </row>
    <row r="16" spans="1:12" x14ac:dyDescent="0.25">
      <c r="A16" s="71" t="s">
        <v>14</v>
      </c>
      <c r="B16" s="42">
        <v>4.5</v>
      </c>
      <c r="C16" s="38" t="s">
        <v>12</v>
      </c>
      <c r="D16" s="71" t="s">
        <v>14</v>
      </c>
      <c r="E16" s="42">
        <v>5.5</v>
      </c>
      <c r="F16" s="38" t="s">
        <v>12</v>
      </c>
      <c r="G16" s="71" t="s">
        <v>14</v>
      </c>
      <c r="H16" s="42">
        <v>4.5</v>
      </c>
      <c r="I16" s="38" t="s">
        <v>12</v>
      </c>
      <c r="J16" s="71" t="s">
        <v>14</v>
      </c>
      <c r="K16" s="42">
        <v>5.5</v>
      </c>
      <c r="L16" s="38" t="s">
        <v>12</v>
      </c>
    </row>
    <row r="17" spans="1:14" ht="17.25" x14ac:dyDescent="0.25">
      <c r="A17" s="77" t="s">
        <v>19</v>
      </c>
      <c r="B17" s="70">
        <f>$B$13*(($B$15+$B$16)/2)</f>
        <v>59.500000200000002</v>
      </c>
      <c r="C17" s="5" t="s">
        <v>23</v>
      </c>
      <c r="D17" s="77" t="s">
        <v>19</v>
      </c>
      <c r="E17" s="70">
        <f>$B$13*(($B$15+$B$16)/2)</f>
        <v>59.500000200000002</v>
      </c>
      <c r="F17" s="5" t="s">
        <v>23</v>
      </c>
      <c r="G17" s="77" t="s">
        <v>19</v>
      </c>
      <c r="H17" s="70">
        <f>$B$13*(($B$15+$B$16)/2)</f>
        <v>59.500000200000002</v>
      </c>
      <c r="I17" s="5" t="s">
        <v>23</v>
      </c>
      <c r="J17" s="77" t="s">
        <v>19</v>
      </c>
      <c r="K17" s="70">
        <f>$B$13*(($B$15+$B$16)/2)</f>
        <v>59.500000200000002</v>
      </c>
      <c r="L17" s="5" t="s">
        <v>23</v>
      </c>
    </row>
    <row r="18" spans="1:14" ht="17.25" x14ac:dyDescent="0.25">
      <c r="A18" s="77" t="s">
        <v>19</v>
      </c>
      <c r="B18" s="70">
        <f>$B$13*$B$14*(($B$15+$B$16)/2)</f>
        <v>59.500000200000002</v>
      </c>
      <c r="C18" s="5" t="s">
        <v>20</v>
      </c>
      <c r="D18" s="77" t="s">
        <v>19</v>
      </c>
      <c r="E18" s="70">
        <f>$E$13*$E$14*(($E$15+$E$16)/2)</f>
        <v>51.458333550000006</v>
      </c>
      <c r="F18" s="5" t="s">
        <v>20</v>
      </c>
      <c r="G18" s="77" t="s">
        <v>19</v>
      </c>
      <c r="H18" s="70">
        <f>$H$13*$H$14*(($H$15+$H$16)/2)</f>
        <v>59.500000200000002</v>
      </c>
      <c r="I18" s="5" t="s">
        <v>20</v>
      </c>
      <c r="J18" s="77" t="s">
        <v>19</v>
      </c>
      <c r="K18" s="70">
        <f>$K$13*$K$14*(($K$15+$K$16)/2)</f>
        <v>51.458333550000006</v>
      </c>
      <c r="L18" s="5" t="s">
        <v>20</v>
      </c>
    </row>
    <row r="19" spans="1:14" ht="17.25" x14ac:dyDescent="0.25">
      <c r="A19" s="77" t="s">
        <v>74</v>
      </c>
      <c r="B19" s="70">
        <f>B12*B15</f>
        <v>3.6749999999999998</v>
      </c>
      <c r="C19" s="5" t="s">
        <v>20</v>
      </c>
      <c r="D19" s="77" t="s">
        <v>74</v>
      </c>
      <c r="E19" s="70">
        <f>E12*E15</f>
        <v>0</v>
      </c>
      <c r="F19" s="5" t="s">
        <v>20</v>
      </c>
      <c r="G19" s="77" t="s">
        <v>74</v>
      </c>
      <c r="H19" s="70">
        <f>H12*H15</f>
        <v>3.6749999999999998</v>
      </c>
      <c r="I19" s="5" t="s">
        <v>20</v>
      </c>
      <c r="J19" s="77" t="s">
        <v>74</v>
      </c>
      <c r="K19" s="70">
        <f>K12*K15</f>
        <v>0</v>
      </c>
      <c r="L19" s="5" t="s">
        <v>20</v>
      </c>
    </row>
    <row r="20" spans="1:14" x14ac:dyDescent="0.25">
      <c r="A20" t="s">
        <v>18</v>
      </c>
    </row>
    <row r="21" spans="1:14" x14ac:dyDescent="0.25">
      <c r="A21" s="15" t="s">
        <v>52</v>
      </c>
    </row>
    <row r="22" spans="1:14" ht="17.25" x14ac:dyDescent="0.25">
      <c r="A22" s="24" t="s">
        <v>53</v>
      </c>
      <c r="B22" s="2" t="s">
        <v>54</v>
      </c>
      <c r="C22" s="25">
        <f>PI()*(2/12)^2*1</f>
        <v>8.7266462599716474E-2</v>
      </c>
      <c r="D22" s="5" t="s">
        <v>20</v>
      </c>
    </row>
    <row r="23" spans="1:14" ht="17.25" x14ac:dyDescent="0.25">
      <c r="A23" s="24" t="s">
        <v>55</v>
      </c>
      <c r="B23" s="1">
        <v>8</v>
      </c>
      <c r="C23" s="2" t="s">
        <v>19</v>
      </c>
      <c r="D23" s="25">
        <f>B23*C22</f>
        <v>0.69813170079773179</v>
      </c>
      <c r="E23" s="5" t="s">
        <v>20</v>
      </c>
    </row>
    <row r="24" spans="1:14" ht="17.25" x14ac:dyDescent="0.25">
      <c r="A24" s="24" t="s">
        <v>56</v>
      </c>
      <c r="B24" t="s">
        <v>54</v>
      </c>
      <c r="C24" s="25">
        <f>PI()*(0)^2*1</f>
        <v>0</v>
      </c>
      <c r="D24" s="5" t="s">
        <v>20</v>
      </c>
    </row>
    <row r="25" spans="1:14" ht="17.25" x14ac:dyDescent="0.25">
      <c r="A25" s="24" t="s">
        <v>57</v>
      </c>
      <c r="B25" s="1">
        <v>0</v>
      </c>
      <c r="C25" s="2" t="s">
        <v>19</v>
      </c>
      <c r="D25" s="25">
        <f>B25*C24</f>
        <v>0</v>
      </c>
      <c r="E25" s="5" t="s">
        <v>20</v>
      </c>
    </row>
    <row r="26" spans="1:14" ht="15.75" thickBot="1" x14ac:dyDescent="0.3"/>
    <row r="27" spans="1:14" ht="15.75" thickBot="1" x14ac:dyDescent="0.3">
      <c r="C27" s="93" t="s">
        <v>44</v>
      </c>
      <c r="D27" s="94"/>
      <c r="E27" s="57">
        <f>ROUNDUP((B17+B19+E17+E19+H17+H19+K17+K19-D23)/9,0)</f>
        <v>28</v>
      </c>
      <c r="F27" s="19" t="s">
        <v>40</v>
      </c>
    </row>
    <row r="28" spans="1:14" ht="15.75" thickBot="1" x14ac:dyDescent="0.3">
      <c r="A28" s="69" t="s">
        <v>73</v>
      </c>
      <c r="C28" s="93" t="s">
        <v>72</v>
      </c>
      <c r="D28" s="94"/>
      <c r="E28" s="57">
        <f>ROUNDUP((B18+E18+H18+K18-D23-D25)/27,0)</f>
        <v>9</v>
      </c>
      <c r="F28" s="19" t="s">
        <v>22</v>
      </c>
    </row>
    <row r="29" spans="1:14" x14ac:dyDescent="0.25">
      <c r="D29" s="8"/>
      <c r="E29" s="9"/>
      <c r="F29" s="10"/>
    </row>
    <row r="30" spans="1:14" x14ac:dyDescent="0.25">
      <c r="A30" s="6" t="s">
        <v>0</v>
      </c>
    </row>
    <row r="31" spans="1:14" x14ac:dyDescent="0.25">
      <c r="A31" s="89" t="s">
        <v>1</v>
      </c>
      <c r="B31" s="90"/>
      <c r="C31" s="90"/>
      <c r="D31" s="90"/>
      <c r="E31" s="90"/>
      <c r="F31" s="91"/>
      <c r="G31" s="89" t="s">
        <v>2</v>
      </c>
      <c r="H31" s="90"/>
      <c r="I31" s="90"/>
      <c r="J31" s="90"/>
      <c r="K31" s="90"/>
      <c r="L31" s="91"/>
    </row>
    <row r="32" spans="1:14" ht="18.75" x14ac:dyDescent="0.35">
      <c r="A32" s="45"/>
      <c r="B32" s="5"/>
      <c r="C32" s="5"/>
      <c r="D32" s="77" t="s">
        <v>25</v>
      </c>
      <c r="E32" s="36">
        <v>190.6</v>
      </c>
      <c r="F32" s="35" t="s">
        <v>23</v>
      </c>
      <c r="G32" s="45"/>
      <c r="H32" s="5"/>
      <c r="I32" s="5"/>
      <c r="J32" s="77" t="s">
        <v>25</v>
      </c>
      <c r="K32" s="36">
        <f>E32</f>
        <v>190.6</v>
      </c>
      <c r="L32" s="35" t="s">
        <v>23</v>
      </c>
      <c r="N32" s="7"/>
    </row>
    <row r="33" spans="1:12" ht="18" x14ac:dyDescent="0.35">
      <c r="A33" s="45"/>
      <c r="B33" s="5"/>
      <c r="C33" s="5"/>
      <c r="D33" s="77" t="s">
        <v>24</v>
      </c>
      <c r="E33" s="34">
        <v>1.5</v>
      </c>
      <c r="F33" s="35" t="s">
        <v>12</v>
      </c>
      <c r="G33" s="45"/>
      <c r="H33" s="5"/>
      <c r="I33" s="5"/>
      <c r="J33" s="77" t="s">
        <v>24</v>
      </c>
      <c r="K33" s="34">
        <v>1.5</v>
      </c>
      <c r="L33" s="35" t="s">
        <v>12</v>
      </c>
    </row>
    <row r="34" spans="1:12" ht="18.75" x14ac:dyDescent="0.35">
      <c r="A34" s="45"/>
      <c r="B34" s="5"/>
      <c r="C34" s="5"/>
      <c r="D34" s="77" t="s">
        <v>26</v>
      </c>
      <c r="E34" s="36">
        <v>49.1</v>
      </c>
      <c r="F34" s="35" t="s">
        <v>23</v>
      </c>
      <c r="G34" s="45"/>
      <c r="H34" s="5"/>
      <c r="I34" s="5"/>
      <c r="J34" s="77" t="s">
        <v>26</v>
      </c>
      <c r="K34" s="36">
        <f>E34</f>
        <v>49.1</v>
      </c>
      <c r="L34" s="35" t="s">
        <v>23</v>
      </c>
    </row>
    <row r="35" spans="1:12" ht="18" x14ac:dyDescent="0.35">
      <c r="A35" s="45"/>
      <c r="B35" s="5"/>
      <c r="C35" s="5"/>
      <c r="D35" s="77" t="s">
        <v>27</v>
      </c>
      <c r="E35" s="34">
        <v>2.5</v>
      </c>
      <c r="F35" s="35" t="s">
        <v>12</v>
      </c>
      <c r="G35" s="45"/>
      <c r="H35" s="5"/>
      <c r="I35" s="5"/>
      <c r="J35" s="77" t="s">
        <v>27</v>
      </c>
      <c r="K35" s="34">
        <v>2.5</v>
      </c>
      <c r="L35" s="35" t="s">
        <v>12</v>
      </c>
    </row>
    <row r="36" spans="1:12" ht="18.75" x14ac:dyDescent="0.35">
      <c r="A36" s="45"/>
      <c r="B36" s="5"/>
      <c r="C36" s="5"/>
      <c r="D36" s="77" t="s">
        <v>28</v>
      </c>
      <c r="E36" s="36">
        <v>33.700000000000003</v>
      </c>
      <c r="F36" s="35" t="s">
        <v>23</v>
      </c>
      <c r="G36" s="45"/>
      <c r="H36" s="5"/>
      <c r="I36" s="5"/>
      <c r="J36" s="77" t="s">
        <v>28</v>
      </c>
      <c r="K36" s="36">
        <f>E36</f>
        <v>33.700000000000003</v>
      </c>
      <c r="L36" s="35" t="s">
        <v>23</v>
      </c>
    </row>
    <row r="37" spans="1:12" ht="18" x14ac:dyDescent="0.35">
      <c r="A37" s="62"/>
      <c r="B37" s="63"/>
      <c r="C37" s="63"/>
      <c r="D37" s="72" t="s">
        <v>29</v>
      </c>
      <c r="E37" s="42">
        <v>1</v>
      </c>
      <c r="F37" s="38" t="s">
        <v>12</v>
      </c>
      <c r="G37" s="62"/>
      <c r="H37" s="63"/>
      <c r="I37" s="63"/>
      <c r="J37" s="72" t="s">
        <v>29</v>
      </c>
      <c r="K37" s="42">
        <v>1</v>
      </c>
      <c r="L37" s="38" t="s">
        <v>12</v>
      </c>
    </row>
    <row r="38" spans="1:12" ht="17.25" x14ac:dyDescent="0.25">
      <c r="A38" s="5"/>
      <c r="B38" s="5"/>
      <c r="C38" s="5"/>
      <c r="D38" s="77" t="s">
        <v>19</v>
      </c>
      <c r="E38" s="70">
        <f>E32*E33+E34*E35+E36*E37</f>
        <v>442.34999999999997</v>
      </c>
      <c r="F38" s="5" t="s">
        <v>20</v>
      </c>
      <c r="G38" s="5"/>
      <c r="H38" s="5"/>
      <c r="I38" s="5"/>
      <c r="J38" s="77" t="s">
        <v>19</v>
      </c>
      <c r="K38" s="70">
        <f>K32*K33+K34*K35+K36*K37</f>
        <v>442.34999999999997</v>
      </c>
      <c r="L38" s="5" t="s">
        <v>20</v>
      </c>
    </row>
    <row r="39" spans="1:12" ht="18.75" thickBot="1" x14ac:dyDescent="0.4">
      <c r="A39" s="4" t="s">
        <v>30</v>
      </c>
      <c r="B39" s="4"/>
      <c r="C39" s="4"/>
      <c r="D39" s="3"/>
      <c r="E39" s="12"/>
      <c r="F39" s="4"/>
      <c r="G39" s="4"/>
      <c r="H39" s="4"/>
      <c r="I39" s="4"/>
      <c r="J39" s="3"/>
      <c r="K39" s="12"/>
      <c r="L39" s="4"/>
    </row>
    <row r="40" spans="1:12" ht="15.75" thickBot="1" x14ac:dyDescent="0.3">
      <c r="A40" s="4"/>
      <c r="B40" s="4"/>
      <c r="C40" s="95" t="s">
        <v>31</v>
      </c>
      <c r="D40" s="96"/>
      <c r="E40" s="20">
        <f>ROUNDUP((E38+K38)/27,0)</f>
        <v>33</v>
      </c>
      <c r="F40" s="21" t="s">
        <v>22</v>
      </c>
      <c r="G40" s="4"/>
      <c r="H40" s="4"/>
      <c r="I40" s="4"/>
      <c r="J40" s="3"/>
      <c r="K40" s="12"/>
      <c r="L40" s="4"/>
    </row>
    <row r="42" spans="1:12" x14ac:dyDescent="0.25">
      <c r="A42" s="6" t="s">
        <v>3</v>
      </c>
    </row>
    <row r="43" spans="1:12" x14ac:dyDescent="0.25">
      <c r="A43" s="89" t="s">
        <v>4</v>
      </c>
      <c r="B43" s="90"/>
      <c r="C43" s="91"/>
      <c r="D43" s="89" t="s">
        <v>5</v>
      </c>
      <c r="E43" s="90"/>
      <c r="F43" s="91"/>
    </row>
    <row r="44" spans="1:12" ht="18" x14ac:dyDescent="0.35">
      <c r="A44" s="76" t="s">
        <v>32</v>
      </c>
      <c r="B44" s="36">
        <v>16</v>
      </c>
      <c r="C44" s="35" t="s">
        <v>12</v>
      </c>
      <c r="D44" s="76" t="s">
        <v>32</v>
      </c>
      <c r="E44" s="36">
        <v>16</v>
      </c>
      <c r="F44" s="35" t="s">
        <v>12</v>
      </c>
    </row>
    <row r="45" spans="1:12" x14ac:dyDescent="0.25">
      <c r="A45" s="76" t="s">
        <v>10</v>
      </c>
      <c r="B45" s="70">
        <v>1</v>
      </c>
      <c r="C45" s="35" t="s">
        <v>12</v>
      </c>
      <c r="D45" s="76" t="s">
        <v>10</v>
      </c>
      <c r="E45" s="70">
        <v>1</v>
      </c>
      <c r="F45" s="35" t="s">
        <v>12</v>
      </c>
    </row>
    <row r="46" spans="1:12" x14ac:dyDescent="0.25">
      <c r="A46" s="71" t="s">
        <v>11</v>
      </c>
      <c r="B46" s="52">
        <v>0.5</v>
      </c>
      <c r="C46" s="38" t="s">
        <v>12</v>
      </c>
      <c r="D46" s="71" t="s">
        <v>11</v>
      </c>
      <c r="E46" s="52">
        <v>0.5</v>
      </c>
      <c r="F46" s="38" t="s">
        <v>12</v>
      </c>
    </row>
    <row r="47" spans="1:12" ht="17.25" x14ac:dyDescent="0.25">
      <c r="A47" s="76" t="s">
        <v>19</v>
      </c>
      <c r="B47" s="28">
        <f>B44*B46</f>
        <v>8</v>
      </c>
      <c r="C47" s="5" t="s">
        <v>23</v>
      </c>
      <c r="D47" s="77" t="s">
        <v>19</v>
      </c>
      <c r="E47" s="28">
        <f>E44*E46</f>
        <v>8</v>
      </c>
      <c r="F47" s="5" t="s">
        <v>23</v>
      </c>
    </row>
    <row r="48" spans="1:12" ht="17.25" x14ac:dyDescent="0.25">
      <c r="A48" s="76" t="s">
        <v>19</v>
      </c>
      <c r="B48" s="28">
        <f>B44*B45*B46</f>
        <v>8</v>
      </c>
      <c r="C48" s="5" t="s">
        <v>20</v>
      </c>
      <c r="D48" s="77" t="s">
        <v>19</v>
      </c>
      <c r="E48" s="28">
        <f>E44*E45*E46</f>
        <v>8</v>
      </c>
      <c r="F48" s="5" t="s">
        <v>20</v>
      </c>
    </row>
    <row r="49" spans="1:16" ht="15.75" thickBot="1" x14ac:dyDescent="0.3">
      <c r="A49" s="13" t="s">
        <v>33</v>
      </c>
    </row>
    <row r="50" spans="1:16" ht="15.75" thickBot="1" x14ac:dyDescent="0.3">
      <c r="A50" s="15"/>
      <c r="C50" s="95" t="s">
        <v>44</v>
      </c>
      <c r="D50" s="96"/>
      <c r="E50" s="56">
        <f>ROUNDUP((B47+E47)/9,0)</f>
        <v>2</v>
      </c>
      <c r="F50" s="21" t="s">
        <v>40</v>
      </c>
    </row>
    <row r="51" spans="1:16" ht="15.75" thickBot="1" x14ac:dyDescent="0.3">
      <c r="A51" s="15" t="s">
        <v>73</v>
      </c>
      <c r="C51" s="95" t="s">
        <v>72</v>
      </c>
      <c r="D51" s="96"/>
      <c r="E51" s="56">
        <f>ROUNDUP((B48+E48)/27,0)</f>
        <v>1</v>
      </c>
      <c r="F51" s="21" t="s">
        <v>22</v>
      </c>
    </row>
    <row r="53" spans="1:16" x14ac:dyDescent="0.25">
      <c r="A53" s="26" t="s">
        <v>6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1:16" x14ac:dyDescent="0.25">
      <c r="A54" s="89" t="s">
        <v>8</v>
      </c>
      <c r="B54" s="90"/>
      <c r="C54" s="90"/>
      <c r="D54" s="91"/>
      <c r="E54" s="89" t="s">
        <v>15</v>
      </c>
      <c r="F54" s="90"/>
      <c r="G54" s="90"/>
      <c r="H54" s="91"/>
      <c r="I54" s="89" t="s">
        <v>16</v>
      </c>
      <c r="J54" s="90"/>
      <c r="K54" s="90"/>
      <c r="L54" s="91"/>
      <c r="M54" s="89" t="s">
        <v>17</v>
      </c>
      <c r="N54" s="90"/>
      <c r="O54" s="90"/>
      <c r="P54" s="91"/>
    </row>
    <row r="55" spans="1:16" x14ac:dyDescent="0.25">
      <c r="A55" s="39"/>
      <c r="B55" s="40" t="s">
        <v>47</v>
      </c>
      <c r="C55" s="40" t="s">
        <v>63</v>
      </c>
      <c r="D55" s="41"/>
      <c r="E55" s="39"/>
      <c r="F55" s="40" t="s">
        <v>47</v>
      </c>
      <c r="G55" s="40" t="s">
        <v>63</v>
      </c>
      <c r="H55" s="41"/>
      <c r="I55" s="39"/>
      <c r="J55" s="40" t="s">
        <v>47</v>
      </c>
      <c r="K55" s="40" t="s">
        <v>63</v>
      </c>
      <c r="L55" s="41"/>
      <c r="M55" s="45"/>
      <c r="N55" s="40" t="s">
        <v>47</v>
      </c>
      <c r="O55" s="40" t="s">
        <v>63</v>
      </c>
      <c r="P55" s="35"/>
    </row>
    <row r="56" spans="1:16" x14ac:dyDescent="0.25">
      <c r="A56" s="76" t="s">
        <v>9</v>
      </c>
      <c r="B56" s="70">
        <v>10.4</v>
      </c>
      <c r="C56" s="70">
        <v>9.9166667000000004</v>
      </c>
      <c r="D56" s="35" t="s">
        <v>12</v>
      </c>
      <c r="E56" s="76" t="s">
        <v>9</v>
      </c>
      <c r="F56" s="85">
        <v>8.1999999999999993</v>
      </c>
      <c r="G56" s="70">
        <v>7.9166667000000004</v>
      </c>
      <c r="H56" s="35" t="s">
        <v>12</v>
      </c>
      <c r="I56" s="76" t="s">
        <v>9</v>
      </c>
      <c r="J56" s="85">
        <v>10.4</v>
      </c>
      <c r="K56" s="70">
        <v>9.9166670000000003</v>
      </c>
      <c r="L56" s="35" t="s">
        <v>12</v>
      </c>
      <c r="M56" s="76" t="s">
        <v>9</v>
      </c>
      <c r="N56" s="85">
        <v>8.1999999999999993</v>
      </c>
      <c r="O56" s="70">
        <v>7.9166667000000004</v>
      </c>
      <c r="P56" s="35" t="s">
        <v>12</v>
      </c>
    </row>
    <row r="57" spans="1:16" x14ac:dyDescent="0.25">
      <c r="A57" s="76" t="s">
        <v>10</v>
      </c>
      <c r="B57" s="103">
        <v>1</v>
      </c>
      <c r="C57" s="103"/>
      <c r="D57" s="35" t="s">
        <v>12</v>
      </c>
      <c r="E57" s="76" t="s">
        <v>10</v>
      </c>
      <c r="F57" s="103">
        <v>1</v>
      </c>
      <c r="G57" s="103"/>
      <c r="H57" s="35" t="s">
        <v>12</v>
      </c>
      <c r="I57" s="76" t="s">
        <v>10</v>
      </c>
      <c r="J57" s="103">
        <v>1</v>
      </c>
      <c r="K57" s="103"/>
      <c r="L57" s="35" t="s">
        <v>12</v>
      </c>
      <c r="M57" s="76" t="s">
        <v>10</v>
      </c>
      <c r="N57" s="103">
        <v>1</v>
      </c>
      <c r="O57" s="103"/>
      <c r="P57" s="35" t="s">
        <v>12</v>
      </c>
    </row>
    <row r="58" spans="1:16" x14ac:dyDescent="0.25">
      <c r="A58" s="76" t="s">
        <v>13</v>
      </c>
      <c r="B58" s="70">
        <v>0.5</v>
      </c>
      <c r="C58" s="70">
        <v>0.5</v>
      </c>
      <c r="D58" s="35" t="s">
        <v>12</v>
      </c>
      <c r="E58" s="76" t="s">
        <v>13</v>
      </c>
      <c r="F58" s="34">
        <v>0.5</v>
      </c>
      <c r="G58" s="70">
        <v>0.5</v>
      </c>
      <c r="H58" s="35" t="s">
        <v>12</v>
      </c>
      <c r="I58" s="76" t="s">
        <v>13</v>
      </c>
      <c r="J58" s="34">
        <v>0.5</v>
      </c>
      <c r="K58" s="70">
        <v>0.5</v>
      </c>
      <c r="L58" s="35" t="s">
        <v>12</v>
      </c>
      <c r="M58" s="76" t="s">
        <v>13</v>
      </c>
      <c r="N58" s="34">
        <v>0.5</v>
      </c>
      <c r="O58" s="70">
        <v>0.5</v>
      </c>
      <c r="P58" s="35" t="s">
        <v>12</v>
      </c>
    </row>
    <row r="59" spans="1:16" x14ac:dyDescent="0.25">
      <c r="A59" s="71" t="s">
        <v>14</v>
      </c>
      <c r="B59" s="42">
        <v>0.5</v>
      </c>
      <c r="C59" s="42">
        <v>6.5</v>
      </c>
      <c r="D59" s="38" t="s">
        <v>12</v>
      </c>
      <c r="E59" s="71" t="s">
        <v>14</v>
      </c>
      <c r="F59" s="42">
        <v>0.5</v>
      </c>
      <c r="G59" s="42">
        <v>6.5</v>
      </c>
      <c r="H59" s="38" t="s">
        <v>12</v>
      </c>
      <c r="I59" s="71" t="s">
        <v>14</v>
      </c>
      <c r="J59" s="37">
        <v>0.5</v>
      </c>
      <c r="K59" s="42">
        <v>6.5</v>
      </c>
      <c r="L59" s="38" t="s">
        <v>12</v>
      </c>
      <c r="M59" s="71" t="s">
        <v>14</v>
      </c>
      <c r="N59" s="37">
        <v>0.5</v>
      </c>
      <c r="O59" s="42">
        <v>6.5</v>
      </c>
      <c r="P59" s="38" t="s">
        <v>12</v>
      </c>
    </row>
    <row r="60" spans="1:16" ht="17.25" x14ac:dyDescent="0.25">
      <c r="A60" s="73" t="s">
        <v>19</v>
      </c>
      <c r="B60" s="43">
        <f>(B56*(B58+B59)/2)+(B56*B57)</f>
        <v>15.600000000000001</v>
      </c>
      <c r="C60" s="43">
        <f>(B57*C58)+(C56*(C58+C59)/2)</f>
        <v>35.208333449999998</v>
      </c>
      <c r="D60" s="44" t="s">
        <v>23</v>
      </c>
      <c r="E60" s="74" t="s">
        <v>19</v>
      </c>
      <c r="F60" s="43">
        <f>(F56*(F58+F59)/2)+(F56*F57)</f>
        <v>12.299999999999999</v>
      </c>
      <c r="G60" s="43">
        <f>(F57*G58)+(G56*(G58+G59)/2)</f>
        <v>28.208333450000001</v>
      </c>
      <c r="H60" s="44" t="s">
        <v>23</v>
      </c>
      <c r="I60" s="74" t="s">
        <v>19</v>
      </c>
      <c r="J60" s="43">
        <f>(J56*(J58+J59)/2)+(J56*J57)</f>
        <v>15.600000000000001</v>
      </c>
      <c r="K60" s="43">
        <f>(J57*K58)+(K56*(K58+K59)/2)</f>
        <v>35.208334499999999</v>
      </c>
      <c r="L60" s="44" t="s">
        <v>23</v>
      </c>
      <c r="M60" s="74" t="s">
        <v>19</v>
      </c>
      <c r="N60" s="43">
        <f>(N56*(N58+N59)/2)+(N56*N57)</f>
        <v>12.299999999999999</v>
      </c>
      <c r="O60" s="43">
        <f>(N57*O58)+(O56*(O58+O59)/2)</f>
        <v>28.208333450000001</v>
      </c>
      <c r="P60" s="44" t="s">
        <v>23</v>
      </c>
    </row>
    <row r="61" spans="1:16" ht="17.25" x14ac:dyDescent="0.25">
      <c r="A61" s="77" t="s">
        <v>21</v>
      </c>
      <c r="B61" s="103">
        <f>B60+C60</f>
        <v>50.808333449999999</v>
      </c>
      <c r="C61" s="103"/>
      <c r="D61" s="5" t="s">
        <v>23</v>
      </c>
      <c r="E61" s="77" t="s">
        <v>21</v>
      </c>
      <c r="F61" s="103">
        <f>F60+G60</f>
        <v>40.508333450000002</v>
      </c>
      <c r="G61" s="103"/>
      <c r="H61" s="5" t="s">
        <v>23</v>
      </c>
      <c r="I61" s="77" t="s">
        <v>21</v>
      </c>
      <c r="J61" s="103">
        <f>J60+K60</f>
        <v>50.808334500000001</v>
      </c>
      <c r="K61" s="103"/>
      <c r="L61" s="5" t="s">
        <v>23</v>
      </c>
      <c r="M61" s="77" t="s">
        <v>21</v>
      </c>
      <c r="N61" s="103">
        <f>N60+O60</f>
        <v>40.508333450000002</v>
      </c>
      <c r="O61" s="103"/>
      <c r="P61" s="5" t="s">
        <v>23</v>
      </c>
    </row>
    <row r="62" spans="1:16" x14ac:dyDescent="0.25">
      <c r="A62" s="13" t="s">
        <v>62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1:16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</row>
    <row r="64" spans="1:16" x14ac:dyDescent="0.25">
      <c r="A64" s="89" t="s">
        <v>4</v>
      </c>
      <c r="B64" s="90"/>
      <c r="C64" s="90"/>
      <c r="D64" s="91"/>
      <c r="E64" s="89" t="s">
        <v>5</v>
      </c>
      <c r="F64" s="90"/>
      <c r="G64" s="90"/>
      <c r="H64" s="91"/>
      <c r="I64" s="89" t="s">
        <v>60</v>
      </c>
      <c r="J64" s="90"/>
      <c r="K64" s="91"/>
      <c r="L64" s="100" t="s">
        <v>64</v>
      </c>
      <c r="M64" s="101"/>
      <c r="N64" s="101"/>
      <c r="O64" s="102"/>
      <c r="P64" s="23"/>
    </row>
    <row r="65" spans="1:16" x14ac:dyDescent="0.25">
      <c r="A65" s="39"/>
      <c r="B65" s="40" t="s">
        <v>47</v>
      </c>
      <c r="C65" s="40" t="s">
        <v>45</v>
      </c>
      <c r="D65" s="41"/>
      <c r="E65" s="39"/>
      <c r="F65" s="40" t="s">
        <v>47</v>
      </c>
      <c r="G65" s="40" t="s">
        <v>45</v>
      </c>
      <c r="H65" s="41"/>
      <c r="I65" s="76" t="s">
        <v>9</v>
      </c>
      <c r="J65" s="46">
        <v>2</v>
      </c>
      <c r="K65" s="47" t="s">
        <v>12</v>
      </c>
      <c r="L65" s="109" t="s">
        <v>10</v>
      </c>
      <c r="M65" s="110"/>
      <c r="N65" s="50">
        <v>16</v>
      </c>
      <c r="O65" s="35" t="s">
        <v>12</v>
      </c>
      <c r="P65" s="23"/>
    </row>
    <row r="66" spans="1:16" ht="18" x14ac:dyDescent="0.35">
      <c r="A66" s="76" t="s">
        <v>32</v>
      </c>
      <c r="B66" s="36">
        <v>16</v>
      </c>
      <c r="C66" s="36">
        <v>16</v>
      </c>
      <c r="D66" s="35" t="s">
        <v>12</v>
      </c>
      <c r="E66" s="76" t="s">
        <v>32</v>
      </c>
      <c r="F66" s="36">
        <v>16</v>
      </c>
      <c r="G66" s="36">
        <v>16</v>
      </c>
      <c r="H66" s="35" t="s">
        <v>12</v>
      </c>
      <c r="I66" s="76" t="s">
        <v>10</v>
      </c>
      <c r="J66" s="46">
        <v>14</v>
      </c>
      <c r="K66" s="35" t="s">
        <v>12</v>
      </c>
      <c r="L66" s="109" t="s">
        <v>11</v>
      </c>
      <c r="M66" s="110"/>
      <c r="N66" s="50">
        <v>7</v>
      </c>
      <c r="O66" s="35" t="s">
        <v>12</v>
      </c>
    </row>
    <row r="67" spans="1:16" ht="18" x14ac:dyDescent="0.35">
      <c r="A67" s="76" t="s">
        <v>46</v>
      </c>
      <c r="B67" s="103">
        <v>1</v>
      </c>
      <c r="C67" s="103"/>
      <c r="D67" s="35" t="s">
        <v>12</v>
      </c>
      <c r="E67" s="76" t="s">
        <v>46</v>
      </c>
      <c r="F67" s="103">
        <v>1</v>
      </c>
      <c r="G67" s="103"/>
      <c r="H67" s="35" t="s">
        <v>12</v>
      </c>
      <c r="I67" s="76" t="s">
        <v>11</v>
      </c>
      <c r="J67" s="46">
        <v>5</v>
      </c>
      <c r="K67" s="35" t="s">
        <v>12</v>
      </c>
      <c r="L67" s="109" t="s">
        <v>42</v>
      </c>
      <c r="M67" s="110"/>
      <c r="N67" s="46">
        <v>2</v>
      </c>
      <c r="O67" s="35"/>
      <c r="P67" s="23"/>
    </row>
    <row r="68" spans="1:16" ht="17.25" x14ac:dyDescent="0.25">
      <c r="A68" s="76" t="s">
        <v>11</v>
      </c>
      <c r="B68" s="36">
        <v>0.5</v>
      </c>
      <c r="C68" s="36">
        <v>0.5</v>
      </c>
      <c r="D68" s="35" t="s">
        <v>12</v>
      </c>
      <c r="E68" s="76" t="s">
        <v>11</v>
      </c>
      <c r="F68" s="36">
        <v>0.5</v>
      </c>
      <c r="G68" s="36">
        <v>0.5</v>
      </c>
      <c r="H68" s="35" t="s">
        <v>12</v>
      </c>
      <c r="I68" s="76" t="s">
        <v>42</v>
      </c>
      <c r="J68" s="46">
        <v>2</v>
      </c>
      <c r="K68" s="35"/>
      <c r="L68" s="104" t="s">
        <v>65</v>
      </c>
      <c r="M68" s="105"/>
      <c r="N68" s="48">
        <f>J66*J67</f>
        <v>70</v>
      </c>
      <c r="O68" s="38" t="s">
        <v>23</v>
      </c>
      <c r="P68" s="23"/>
    </row>
    <row r="69" spans="1:16" ht="17.25" x14ac:dyDescent="0.25">
      <c r="A69" s="73" t="s">
        <v>19</v>
      </c>
      <c r="B69" s="43">
        <f>(B66*B67)+(B66*B68)</f>
        <v>24</v>
      </c>
      <c r="C69" s="43">
        <f>(C66*C68)</f>
        <v>8</v>
      </c>
      <c r="D69" s="44" t="s">
        <v>23</v>
      </c>
      <c r="E69" s="73" t="s">
        <v>19</v>
      </c>
      <c r="F69" s="43">
        <f>(F66*F67)+(F66*F68)</f>
        <v>24</v>
      </c>
      <c r="G69" s="43">
        <f>(G66*G68)</f>
        <v>8</v>
      </c>
      <c r="H69" s="44" t="s">
        <v>23</v>
      </c>
      <c r="I69" s="73" t="s">
        <v>19</v>
      </c>
      <c r="J69" s="49">
        <f>(J65*J66*J68+J65*J67*J68)*2</f>
        <v>152</v>
      </c>
      <c r="K69" s="44" t="s">
        <v>23</v>
      </c>
      <c r="L69" s="106" t="s">
        <v>19</v>
      </c>
      <c r="M69" s="107"/>
      <c r="N69" s="51">
        <f>((N65*N66)-N68)*N67</f>
        <v>84</v>
      </c>
      <c r="O69" s="44" t="s">
        <v>23</v>
      </c>
      <c r="P69" s="23"/>
    </row>
    <row r="70" spans="1:16" ht="17.25" x14ac:dyDescent="0.25">
      <c r="A70" s="76" t="s">
        <v>21</v>
      </c>
      <c r="B70" s="108">
        <f>B69+C69</f>
        <v>32</v>
      </c>
      <c r="C70" s="108"/>
      <c r="D70" s="5" t="s">
        <v>23</v>
      </c>
      <c r="E70" s="77" t="s">
        <v>21</v>
      </c>
      <c r="F70" s="108">
        <f>F69+G69</f>
        <v>32</v>
      </c>
      <c r="G70" s="108"/>
      <c r="H70" s="5" t="s">
        <v>23</v>
      </c>
      <c r="I70" s="23" t="s">
        <v>61</v>
      </c>
      <c r="J70" s="23"/>
      <c r="K70" s="23"/>
      <c r="L70" s="23" t="s">
        <v>66</v>
      </c>
      <c r="M70" s="23"/>
      <c r="N70" s="23"/>
      <c r="O70" s="23"/>
      <c r="P70" s="23"/>
    </row>
    <row r="71" spans="1:16" ht="18.75" thickBot="1" x14ac:dyDescent="0.4">
      <c r="A71" s="13" t="s">
        <v>58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M71" s="23"/>
      <c r="N71" s="23"/>
      <c r="O71" s="23"/>
      <c r="P71" s="23"/>
    </row>
    <row r="72" spans="1:16" ht="15.75" thickBot="1" x14ac:dyDescent="0.3">
      <c r="A72" s="13" t="s">
        <v>59</v>
      </c>
      <c r="B72" s="23"/>
      <c r="C72" s="23"/>
      <c r="D72" s="23"/>
      <c r="E72" s="95" t="s">
        <v>44</v>
      </c>
      <c r="F72" s="96"/>
      <c r="G72" s="20">
        <f>ROUNDUP((B61+F61+J61+N61+B70+F70+J69+N69)/9,0)</f>
        <v>54</v>
      </c>
      <c r="H72" s="21" t="s">
        <v>40</v>
      </c>
      <c r="I72" s="23"/>
    </row>
    <row r="74" spans="1:16" x14ac:dyDescent="0.25">
      <c r="A74" s="26" t="s">
        <v>7</v>
      </c>
      <c r="B74" s="23"/>
      <c r="C74" s="23"/>
      <c r="D74" s="23"/>
      <c r="E74" s="23"/>
      <c r="F74" s="23"/>
      <c r="G74" s="23"/>
      <c r="I74" s="29"/>
      <c r="J74" s="30"/>
    </row>
    <row r="75" spans="1:16" x14ac:dyDescent="0.25">
      <c r="A75" s="32" t="s">
        <v>9</v>
      </c>
      <c r="B75" s="75">
        <v>84</v>
      </c>
      <c r="C75" s="33" t="s">
        <v>12</v>
      </c>
      <c r="D75" s="23"/>
      <c r="E75" s="23"/>
      <c r="F75" s="23"/>
      <c r="G75" s="23"/>
      <c r="I75" s="29"/>
      <c r="J75" s="30"/>
    </row>
    <row r="76" spans="1:16" x14ac:dyDescent="0.25">
      <c r="A76" s="76" t="s">
        <v>11</v>
      </c>
      <c r="B76" s="50">
        <v>7</v>
      </c>
      <c r="C76" s="35" t="s">
        <v>12</v>
      </c>
      <c r="D76" s="23"/>
      <c r="E76" s="23"/>
      <c r="F76" s="23"/>
      <c r="G76" s="23"/>
      <c r="I76" s="29"/>
      <c r="J76" s="31"/>
    </row>
    <row r="77" spans="1:16" x14ac:dyDescent="0.25">
      <c r="A77" s="76" t="s">
        <v>48</v>
      </c>
      <c r="B77" s="70">
        <v>1</v>
      </c>
      <c r="C77" s="35" t="s">
        <v>12</v>
      </c>
      <c r="D77" s="23"/>
      <c r="E77" s="23"/>
      <c r="F77" s="23"/>
      <c r="G77" s="23"/>
      <c r="I77" s="29"/>
      <c r="J77" s="31"/>
    </row>
    <row r="78" spans="1:16" ht="15.75" thickBot="1" x14ac:dyDescent="0.3">
      <c r="A78" s="71" t="s">
        <v>42</v>
      </c>
      <c r="B78" s="37">
        <v>2</v>
      </c>
      <c r="C78" s="38"/>
      <c r="D78" s="23"/>
      <c r="E78" s="23"/>
      <c r="F78" s="23"/>
      <c r="G78" s="23"/>
    </row>
    <row r="79" spans="1:16" ht="18" thickBot="1" x14ac:dyDescent="0.3">
      <c r="A79" s="27" t="s">
        <v>69</v>
      </c>
      <c r="B79" s="28">
        <f>(B75+(B77*B78))*B76*2</f>
        <v>1204</v>
      </c>
      <c r="C79" s="23" t="s">
        <v>23</v>
      </c>
      <c r="D79" s="95" t="s">
        <v>44</v>
      </c>
      <c r="E79" s="96"/>
      <c r="F79" s="20">
        <f>ROUNDUP((B79)/9,0)</f>
        <v>134</v>
      </c>
      <c r="G79" s="21" t="s">
        <v>40</v>
      </c>
    </row>
    <row r="80" spans="1:16" x14ac:dyDescent="0.25">
      <c r="A80" s="14"/>
      <c r="H80" s="23"/>
    </row>
    <row r="81" spans="1:12" x14ac:dyDescent="0.25">
      <c r="A81" s="26" t="s">
        <v>67</v>
      </c>
      <c r="B81" s="23"/>
      <c r="C81" s="23"/>
      <c r="D81" s="23"/>
      <c r="E81" s="23"/>
      <c r="F81" s="23"/>
      <c r="G81" s="23"/>
      <c r="H81" s="23"/>
    </row>
    <row r="82" spans="1:12" x14ac:dyDescent="0.25">
      <c r="A82" s="32" t="s">
        <v>9</v>
      </c>
      <c r="B82" s="75">
        <v>84</v>
      </c>
      <c r="C82" s="33" t="s">
        <v>12</v>
      </c>
      <c r="D82" s="23"/>
      <c r="E82" s="23"/>
      <c r="F82" s="23"/>
      <c r="G82" s="23"/>
      <c r="H82" s="23"/>
    </row>
    <row r="83" spans="1:12" x14ac:dyDescent="0.25">
      <c r="A83" s="76" t="s">
        <v>49</v>
      </c>
      <c r="B83" s="36">
        <v>16</v>
      </c>
      <c r="C83" s="35" t="s">
        <v>12</v>
      </c>
      <c r="D83" s="23"/>
      <c r="E83" s="23"/>
      <c r="F83" s="23"/>
      <c r="G83" s="23"/>
      <c r="H83" s="23"/>
    </row>
    <row r="84" spans="1:12" x14ac:dyDescent="0.25">
      <c r="A84" s="76" t="s">
        <v>48</v>
      </c>
      <c r="B84" s="70">
        <v>1</v>
      </c>
      <c r="C84" s="35" t="s">
        <v>12</v>
      </c>
      <c r="D84" s="23"/>
      <c r="E84" s="23"/>
      <c r="F84" s="23"/>
      <c r="G84" s="23"/>
      <c r="H84" s="23"/>
    </row>
    <row r="85" spans="1:12" ht="15.75" thickBot="1" x14ac:dyDescent="0.3">
      <c r="A85" s="71" t="s">
        <v>42</v>
      </c>
      <c r="B85" s="37">
        <v>2</v>
      </c>
      <c r="C85" s="38"/>
      <c r="D85" s="23"/>
      <c r="E85" s="23"/>
      <c r="F85" s="23"/>
      <c r="G85" s="23"/>
      <c r="H85" s="23"/>
    </row>
    <row r="86" spans="1:12" ht="18" thickBot="1" x14ac:dyDescent="0.3">
      <c r="A86" s="27" t="s">
        <v>68</v>
      </c>
      <c r="B86" s="28">
        <f>B82*(B83+(B84*B85))</f>
        <v>1512</v>
      </c>
      <c r="C86" s="23" t="s">
        <v>23</v>
      </c>
      <c r="D86" s="95" t="s">
        <v>44</v>
      </c>
      <c r="E86" s="96"/>
      <c r="F86" s="20">
        <f>ROUNDUP((B86)/9,0)</f>
        <v>168</v>
      </c>
      <c r="G86" s="21" t="s">
        <v>40</v>
      </c>
      <c r="H86" s="23"/>
    </row>
    <row r="87" spans="1:12" x14ac:dyDescent="0.25">
      <c r="A87" s="53"/>
      <c r="H87" s="23"/>
    </row>
    <row r="88" spans="1:12" x14ac:dyDescent="0.25">
      <c r="A88" s="6" t="s">
        <v>37</v>
      </c>
    </row>
    <row r="89" spans="1:12" x14ac:dyDescent="0.25">
      <c r="A89" s="97" t="s">
        <v>38</v>
      </c>
      <c r="B89" s="98"/>
      <c r="C89" s="99"/>
      <c r="D89" s="100" t="s">
        <v>39</v>
      </c>
      <c r="E89" s="101"/>
      <c r="F89" s="102"/>
    </row>
    <row r="90" spans="1:12" x14ac:dyDescent="0.25">
      <c r="A90" s="78" t="s">
        <v>11</v>
      </c>
      <c r="B90" s="50">
        <v>7.5</v>
      </c>
      <c r="C90" s="35" t="s">
        <v>12</v>
      </c>
      <c r="D90" s="78" t="s">
        <v>11</v>
      </c>
      <c r="E90" s="50">
        <v>7.5</v>
      </c>
      <c r="F90" s="35" t="s">
        <v>12</v>
      </c>
    </row>
    <row r="91" spans="1:12" x14ac:dyDescent="0.25">
      <c r="A91" s="78" t="s">
        <v>10</v>
      </c>
      <c r="B91" s="34">
        <v>1</v>
      </c>
      <c r="C91" s="35" t="s">
        <v>12</v>
      </c>
      <c r="D91" s="78" t="s">
        <v>10</v>
      </c>
      <c r="E91" s="34">
        <v>1</v>
      </c>
      <c r="F91" s="35" t="s">
        <v>12</v>
      </c>
    </row>
    <row r="92" spans="1:12" x14ac:dyDescent="0.25">
      <c r="A92" s="79" t="s">
        <v>42</v>
      </c>
      <c r="B92" s="37">
        <v>2</v>
      </c>
      <c r="C92" s="38"/>
      <c r="D92" s="79" t="s">
        <v>42</v>
      </c>
      <c r="E92" s="37">
        <v>2</v>
      </c>
      <c r="F92" s="38"/>
    </row>
    <row r="93" spans="1:12" ht="18" thickBot="1" x14ac:dyDescent="0.3">
      <c r="A93" s="80" t="s">
        <v>43</v>
      </c>
      <c r="B93" s="28">
        <f>B90*B91*B92</f>
        <v>15</v>
      </c>
      <c r="C93" s="23" t="s">
        <v>23</v>
      </c>
      <c r="D93" s="81" t="s">
        <v>19</v>
      </c>
      <c r="E93" s="28">
        <f>E90*E91*E92</f>
        <v>15</v>
      </c>
      <c r="F93" s="23" t="s">
        <v>23</v>
      </c>
    </row>
    <row r="94" spans="1:12" ht="15.75" thickBot="1" x14ac:dyDescent="0.3">
      <c r="A94" s="16"/>
      <c r="B94" s="1"/>
      <c r="D94" s="22" t="s">
        <v>21</v>
      </c>
      <c r="E94" s="20">
        <f>ROUNDUP((B93+E93),0)</f>
        <v>30</v>
      </c>
      <c r="F94" s="21" t="s">
        <v>41</v>
      </c>
    </row>
    <row r="96" spans="1:12" x14ac:dyDescent="0.25">
      <c r="A96" s="26" t="s">
        <v>50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</row>
    <row r="97" spans="1:12" x14ac:dyDescent="0.25">
      <c r="A97" s="89" t="s">
        <v>8</v>
      </c>
      <c r="B97" s="90"/>
      <c r="C97" s="91"/>
      <c r="D97" s="89" t="s">
        <v>15</v>
      </c>
      <c r="E97" s="90"/>
      <c r="F97" s="91"/>
      <c r="G97" s="89" t="s">
        <v>16</v>
      </c>
      <c r="H97" s="90"/>
      <c r="I97" s="91"/>
      <c r="J97" s="89" t="s">
        <v>17</v>
      </c>
      <c r="K97" s="90"/>
      <c r="L97" s="91"/>
    </row>
    <row r="98" spans="1:12" x14ac:dyDescent="0.25">
      <c r="A98" s="76" t="s">
        <v>9</v>
      </c>
      <c r="B98" s="70">
        <v>11.25</v>
      </c>
      <c r="C98" s="35" t="s">
        <v>12</v>
      </c>
      <c r="D98" s="76" t="s">
        <v>9</v>
      </c>
      <c r="E98" s="70">
        <v>7.9166667000000004</v>
      </c>
      <c r="F98" s="35" t="s">
        <v>12</v>
      </c>
      <c r="G98" s="76" t="s">
        <v>9</v>
      </c>
      <c r="H98" s="88">
        <v>11.25</v>
      </c>
      <c r="I98" s="35" t="s">
        <v>12</v>
      </c>
      <c r="J98" s="76" t="s">
        <v>9</v>
      </c>
      <c r="K98" s="88">
        <v>7.9166667000000004</v>
      </c>
      <c r="L98" s="35" t="s">
        <v>12</v>
      </c>
    </row>
    <row r="99" spans="1:12" x14ac:dyDescent="0.25">
      <c r="A99" s="76" t="s">
        <v>10</v>
      </c>
      <c r="B99" s="70">
        <v>2</v>
      </c>
      <c r="C99" s="35" t="s">
        <v>12</v>
      </c>
      <c r="D99" s="76" t="s">
        <v>10</v>
      </c>
      <c r="E99" s="70">
        <v>2</v>
      </c>
      <c r="F99" s="35" t="s">
        <v>12</v>
      </c>
      <c r="G99" s="76" t="s">
        <v>10</v>
      </c>
      <c r="H99" s="88">
        <v>2</v>
      </c>
      <c r="I99" s="35" t="s">
        <v>12</v>
      </c>
      <c r="J99" s="76" t="s">
        <v>10</v>
      </c>
      <c r="K99" s="88">
        <v>2</v>
      </c>
      <c r="L99" s="35" t="s">
        <v>12</v>
      </c>
    </row>
    <row r="100" spans="1:12" x14ac:dyDescent="0.25">
      <c r="A100" s="76" t="s">
        <v>13</v>
      </c>
      <c r="B100" s="36">
        <v>6.5</v>
      </c>
      <c r="C100" s="35" t="s">
        <v>12</v>
      </c>
      <c r="D100" s="76" t="s">
        <v>13</v>
      </c>
      <c r="E100" s="36">
        <v>6.5</v>
      </c>
      <c r="F100" s="35" t="s">
        <v>12</v>
      </c>
      <c r="G100" s="76" t="s">
        <v>13</v>
      </c>
      <c r="H100" s="36">
        <v>6.5</v>
      </c>
      <c r="I100" s="35" t="s">
        <v>12</v>
      </c>
      <c r="J100" s="76" t="s">
        <v>13</v>
      </c>
      <c r="K100" s="36">
        <v>6.5</v>
      </c>
      <c r="L100" s="35" t="s">
        <v>12</v>
      </c>
    </row>
    <row r="101" spans="1:12" x14ac:dyDescent="0.25">
      <c r="A101" s="71" t="s">
        <v>14</v>
      </c>
      <c r="B101" s="52">
        <v>3.5</v>
      </c>
      <c r="C101" s="38" t="s">
        <v>12</v>
      </c>
      <c r="D101" s="71" t="s">
        <v>14</v>
      </c>
      <c r="E101" s="52">
        <v>4.5</v>
      </c>
      <c r="F101" s="38" t="s">
        <v>12</v>
      </c>
      <c r="G101" s="71" t="s">
        <v>14</v>
      </c>
      <c r="H101" s="52">
        <v>3.5</v>
      </c>
      <c r="I101" s="38" t="s">
        <v>12</v>
      </c>
      <c r="J101" s="71" t="s">
        <v>14</v>
      </c>
      <c r="K101" s="52">
        <v>4.5</v>
      </c>
      <c r="L101" s="38" t="s">
        <v>12</v>
      </c>
    </row>
    <row r="102" spans="1:12" ht="17.25" x14ac:dyDescent="0.25">
      <c r="A102" s="77" t="s">
        <v>19</v>
      </c>
      <c r="B102" s="70">
        <f>B98*B99*((B100+B101)/2)</f>
        <v>112.5</v>
      </c>
      <c r="C102" s="5" t="s">
        <v>20</v>
      </c>
      <c r="D102" s="77" t="s">
        <v>19</v>
      </c>
      <c r="E102" s="70">
        <f>E98*E99*((E100+E101)/2)</f>
        <v>87.083333699999997</v>
      </c>
      <c r="F102" s="5" t="s">
        <v>20</v>
      </c>
      <c r="G102" s="77" t="s">
        <v>19</v>
      </c>
      <c r="H102" s="70">
        <f>H98*H99*((H100+H101)/2)</f>
        <v>112.5</v>
      </c>
      <c r="I102" s="5" t="s">
        <v>20</v>
      </c>
      <c r="J102" s="77" t="s">
        <v>19</v>
      </c>
      <c r="K102" s="70">
        <f>K98*K99*((K100+K101)/2)</f>
        <v>87.083333699999997</v>
      </c>
      <c r="L102" s="5" t="s">
        <v>20</v>
      </c>
    </row>
    <row r="103" spans="1:12" ht="15.75" thickBot="1" x14ac:dyDescent="0.3">
      <c r="A103" s="23" t="s">
        <v>18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</row>
    <row r="104" spans="1:12" ht="15.75" thickBot="1" x14ac:dyDescent="0.3">
      <c r="A104" s="23"/>
      <c r="B104" s="23"/>
      <c r="C104" s="93" t="s">
        <v>31</v>
      </c>
      <c r="D104" s="94"/>
      <c r="E104" s="18">
        <f>ROUNDUP((B102+E102+H102+K102)/27,0)</f>
        <v>15</v>
      </c>
      <c r="F104" s="19" t="s">
        <v>22</v>
      </c>
      <c r="G104" s="23"/>
      <c r="H104" s="23"/>
      <c r="I104" s="23"/>
      <c r="J104" s="23"/>
      <c r="K104" s="23"/>
      <c r="L104" s="23"/>
    </row>
    <row r="106" spans="1:12" x14ac:dyDescent="0.25">
      <c r="A106" s="26" t="s">
        <v>76</v>
      </c>
      <c r="B106" s="23"/>
      <c r="C106" s="23"/>
      <c r="D106" s="23"/>
      <c r="E106" s="23"/>
      <c r="F106" s="23"/>
    </row>
    <row r="107" spans="1:12" ht="17.25" x14ac:dyDescent="0.25">
      <c r="A107" s="58"/>
      <c r="B107" s="59"/>
      <c r="C107" s="60" t="s">
        <v>35</v>
      </c>
      <c r="D107" s="61">
        <v>398</v>
      </c>
      <c r="E107" s="33" t="s">
        <v>23</v>
      </c>
      <c r="F107" s="23"/>
    </row>
    <row r="108" spans="1:12" x14ac:dyDescent="0.25">
      <c r="A108" s="45"/>
      <c r="B108" s="5"/>
      <c r="C108" s="77" t="s">
        <v>34</v>
      </c>
      <c r="D108" s="34">
        <v>2.5</v>
      </c>
      <c r="E108" s="35" t="s">
        <v>12</v>
      </c>
      <c r="F108" s="23"/>
    </row>
    <row r="109" spans="1:12" ht="17.25" x14ac:dyDescent="0.25">
      <c r="A109" s="62"/>
      <c r="B109" s="63"/>
      <c r="C109" s="72" t="s">
        <v>19</v>
      </c>
      <c r="D109" s="52">
        <f>D107*D108</f>
        <v>995</v>
      </c>
      <c r="E109" s="38" t="s">
        <v>20</v>
      </c>
      <c r="F109" s="23"/>
    </row>
    <row r="110" spans="1:12" ht="15.75" thickBot="1" x14ac:dyDescent="0.3">
      <c r="A110" s="23" t="s">
        <v>36</v>
      </c>
      <c r="B110" s="23"/>
      <c r="C110" s="23"/>
      <c r="D110" s="23"/>
      <c r="E110" s="23"/>
      <c r="F110" s="23"/>
    </row>
    <row r="111" spans="1:12" ht="15.75" thickBot="1" x14ac:dyDescent="0.3">
      <c r="A111" s="23"/>
      <c r="B111" s="23"/>
      <c r="C111" s="95" t="s">
        <v>31</v>
      </c>
      <c r="D111" s="96"/>
      <c r="E111" s="20">
        <f>ROUNDUP((D109)/27,0)</f>
        <v>37</v>
      </c>
      <c r="F111" s="21" t="s">
        <v>22</v>
      </c>
    </row>
  </sheetData>
  <mergeCells count="50">
    <mergeCell ref="I64:K64"/>
    <mergeCell ref="L64:O64"/>
    <mergeCell ref="L65:M65"/>
    <mergeCell ref="L66:M66"/>
    <mergeCell ref="L67:M67"/>
    <mergeCell ref="L68:M68"/>
    <mergeCell ref="L69:M69"/>
    <mergeCell ref="G97:I97"/>
    <mergeCell ref="J97:L97"/>
    <mergeCell ref="C104:D104"/>
    <mergeCell ref="B70:C70"/>
    <mergeCell ref="F70:G70"/>
    <mergeCell ref="D86:E86"/>
    <mergeCell ref="M54:P54"/>
    <mergeCell ref="B61:C61"/>
    <mergeCell ref="F61:G61"/>
    <mergeCell ref="J61:K61"/>
    <mergeCell ref="N61:O61"/>
    <mergeCell ref="B57:C57"/>
    <mergeCell ref="F57:G57"/>
    <mergeCell ref="J57:K57"/>
    <mergeCell ref="A54:D54"/>
    <mergeCell ref="E54:H54"/>
    <mergeCell ref="I54:L54"/>
    <mergeCell ref="N57:O57"/>
    <mergeCell ref="A43:C43"/>
    <mergeCell ref="D43:F43"/>
    <mergeCell ref="C50:D50"/>
    <mergeCell ref="C111:D111"/>
    <mergeCell ref="A89:C89"/>
    <mergeCell ref="D89:F89"/>
    <mergeCell ref="D79:E79"/>
    <mergeCell ref="A97:C97"/>
    <mergeCell ref="D97:F97"/>
    <mergeCell ref="E72:F72"/>
    <mergeCell ref="B67:C67"/>
    <mergeCell ref="F67:G67"/>
    <mergeCell ref="A64:D64"/>
    <mergeCell ref="E64:H64"/>
    <mergeCell ref="C51:D51"/>
    <mergeCell ref="A31:F31"/>
    <mergeCell ref="G31:L31"/>
    <mergeCell ref="A1:F1"/>
    <mergeCell ref="C27:D27"/>
    <mergeCell ref="C40:D40"/>
    <mergeCell ref="A11:C11"/>
    <mergeCell ref="D11:F11"/>
    <mergeCell ref="G11:I11"/>
    <mergeCell ref="J11:L11"/>
    <mergeCell ref="C28:D28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Structure</vt:lpstr>
    </vt:vector>
  </TitlesOfParts>
  <Company>Ohio Dept.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Zickafoose</dc:creator>
  <cp:lastModifiedBy>Matthew Mcclellan</cp:lastModifiedBy>
  <dcterms:created xsi:type="dcterms:W3CDTF">2015-06-30T11:25:24Z</dcterms:created>
  <dcterms:modified xsi:type="dcterms:W3CDTF">2020-01-10T15:07:19Z</dcterms:modified>
</cp:coreProperties>
</file>