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Srvln\DE\Dayton\Clients\ODOT\077653_MED-303-13.90_14.96\94440\Design\Roadway\EngData\Stage 3 Spreadsheets\"/>
    </mc:Choice>
  </mc:AlternateContent>
  <xr:revisionPtr revIDLastSave="0" documentId="13_ncr:1_{E7AE4D5D-6B05-4A61-B9FD-9A7F11D8820C}" xr6:coauthVersionLast="36" xr6:coauthVersionMax="36" xr10:uidLastSave="{00000000-0000-0000-0000-000000000000}"/>
  <bookViews>
    <workbookView xWindow="0" yWindow="0" windowWidth="28800" windowHeight="12585" activeTab="1" xr2:uid="{00000000-000D-0000-FFFF-FFFF00000000}"/>
  </bookViews>
  <sheets>
    <sheet name="Item Calcs" sheetId="1" r:id="rId1"/>
    <sheet name="Seeding Calcs MED-303-13.90" sheetId="4" r:id="rId2"/>
    <sheet name="Seeding Calcs MED-303-14.9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4" l="1"/>
  <c r="G47" i="4" s="1"/>
  <c r="A43" i="4"/>
  <c r="G43" i="4" s="1"/>
  <c r="B40" i="4"/>
  <c r="G40" i="4" s="1"/>
  <c r="A32" i="4"/>
  <c r="E32" i="4" s="1"/>
  <c r="B24" i="4"/>
  <c r="E24" i="4" s="1"/>
  <c r="B16" i="4"/>
  <c r="G16" i="4" s="1"/>
  <c r="G20" i="4" s="1"/>
  <c r="G12" i="4"/>
  <c r="A34" i="4" l="1"/>
  <c r="E34" i="4" s="1"/>
  <c r="G36" i="4" s="1"/>
  <c r="B26" i="4"/>
  <c r="E26" i="4" s="1"/>
  <c r="G28" i="4" s="1"/>
  <c r="H34" i="1"/>
  <c r="H33" i="1"/>
  <c r="B47" i="3" l="1"/>
  <c r="G47" i="3" s="1"/>
  <c r="A43" i="3"/>
  <c r="G43" i="3" s="1"/>
  <c r="B40" i="3"/>
  <c r="G40" i="3" s="1"/>
  <c r="A32" i="3"/>
  <c r="E32" i="3" s="1"/>
  <c r="B24" i="3"/>
  <c r="E24" i="3" s="1"/>
  <c r="B16" i="3"/>
  <c r="G16" i="3" s="1"/>
  <c r="G20" i="3" s="1"/>
  <c r="G12" i="3"/>
  <c r="A34" i="3" l="1"/>
  <c r="E34" i="3" s="1"/>
  <c r="G36" i="3" s="1"/>
  <c r="B26" i="3"/>
  <c r="E26" i="3" s="1"/>
  <c r="G28" i="3" s="1"/>
</calcChain>
</file>

<file path=xl/sharedStrings.xml><?xml version="1.0" encoding="utf-8"?>
<sst xmlns="http://schemas.openxmlformats.org/spreadsheetml/2006/main" count="140" uniqueCount="73">
  <si>
    <t>SY</t>
  </si>
  <si>
    <t>CY</t>
  </si>
  <si>
    <t>Seeding and Mulching Calculations</t>
  </si>
  <si>
    <t xml:space="preserve">Road: </t>
  </si>
  <si>
    <t>Project Name:</t>
  </si>
  <si>
    <t>ODOT</t>
  </si>
  <si>
    <t xml:space="preserve">Revised: </t>
  </si>
  <si>
    <t>The calculations shown below are as described in the ODOT Seeding and Mulching designer note.</t>
  </si>
  <si>
    <t>Enter Area to be Seeded and Mulched</t>
  </si>
  <si>
    <t>ITEM 659 SEEDING AND MULCHING</t>
  </si>
  <si>
    <t>ITEM 659 TOPSOIL</t>
  </si>
  <si>
    <t xml:space="preserve">  111 CY PER 1000 SY OF PERMANENT SEEDING</t>
  </si>
  <si>
    <t xml:space="preserve">  111 X</t>
  </si>
  <si>
    <t>/1000=</t>
  </si>
  <si>
    <t>ITEM 659 SOIL ANALYSIS TEST</t>
  </si>
  <si>
    <t xml:space="preserve">  ONE TEST PER 10000 CY TOPSOIL, WITH A MINIMUM OF TWO </t>
  </si>
  <si>
    <t>EACH</t>
  </si>
  <si>
    <t>ITEM 659 COMMERCIAL FERTILIZER</t>
  </si>
  <si>
    <t xml:space="preserve">  30 LBS PER 1000 SF OF PERMANENT SEEDING</t>
  </si>
  <si>
    <t xml:space="preserve">  30 X</t>
  </si>
  <si>
    <t>X 9 / 1000 / 2000 =</t>
  </si>
  <si>
    <t xml:space="preserve">  20 LBS PER 1000 SF OF INTER SEEDING</t>
  </si>
  <si>
    <t xml:space="preserve">  20 X</t>
  </si>
  <si>
    <t xml:space="preserve">  TOTAL COMMERCIAL FERTILIZER = </t>
  </si>
  <si>
    <t>TONS</t>
  </si>
  <si>
    <t>ITEM 659 WATER</t>
  </si>
  <si>
    <t xml:space="preserve">  2 APPLICATIONS AT 300 GALLONS PER 1000 SF (PERMANENT)</t>
  </si>
  <si>
    <t>X 9 / 1000 X (2 X 300) / 1000 =</t>
  </si>
  <si>
    <t xml:space="preserve"> MGAL</t>
  </si>
  <si>
    <t xml:space="preserve">  1 APPLICATIONS AT 300 GALLONS PER 1000 SF (INTER SEEDING)</t>
  </si>
  <si>
    <t>X 9 / 1000 X 300 / 1000 =</t>
  </si>
  <si>
    <t xml:space="preserve">  TOTAL WATER = </t>
  </si>
  <si>
    <t>MGAL</t>
  </si>
  <si>
    <t>ITEM 659 INTER SEEDING</t>
  </si>
  <si>
    <t xml:space="preserve">  5% OF PERMANENT SEEDING AND MULCHING</t>
  </si>
  <si>
    <t xml:space="preserve">  5% X</t>
  </si>
  <si>
    <t>=</t>
  </si>
  <si>
    <t>ITEM 659 LIME</t>
  </si>
  <si>
    <t>X 9 / 43560 =</t>
  </si>
  <si>
    <t>ACRES</t>
  </si>
  <si>
    <t>ITEM 659 REPAIR SEEDING AND MULCHING</t>
  </si>
  <si>
    <t>WOOLPERT</t>
  </si>
  <si>
    <t>Municipality:</t>
  </si>
  <si>
    <t>Project Number:</t>
  </si>
  <si>
    <t>Client:</t>
  </si>
  <si>
    <t>Page</t>
  </si>
  <si>
    <t xml:space="preserve">of </t>
  </si>
  <si>
    <t>Project:</t>
  </si>
  <si>
    <t>Computed by:</t>
  </si>
  <si>
    <t>Checked by:</t>
  </si>
  <si>
    <t>***All lengths are CADD measured***</t>
  </si>
  <si>
    <t>#</t>
  </si>
  <si>
    <t>Total Barrier with Dc &lt; 5°    (FT)</t>
  </si>
  <si>
    <t>Total Barrier with Dc &gt;= 5°    (FT)</t>
  </si>
  <si>
    <t>Total Barrier Reflectors</t>
  </si>
  <si>
    <t>Equation</t>
  </si>
  <si>
    <t>Total</t>
  </si>
  <si>
    <r>
      <t xml:space="preserve">* Minimum amount of reflectors must be 3 per CMS </t>
    </r>
    <r>
      <rPr>
        <sz val="11"/>
        <color theme="1"/>
        <rFont val="Calibri"/>
        <family val="2"/>
      </rPr>
      <t xml:space="preserve">§ 626.03 </t>
    </r>
    <r>
      <rPr>
        <sz val="11"/>
        <color theme="1"/>
        <rFont val="Symbol"/>
        <family val="1"/>
        <charset val="2"/>
      </rPr>
      <t>\</t>
    </r>
  </si>
  <si>
    <t>Total Barrier Reflectors =</t>
  </si>
  <si>
    <t>EA</t>
  </si>
  <si>
    <t>Station to Station (Side)</t>
  </si>
  <si>
    <t>ODOT District 3</t>
  </si>
  <si>
    <t>MED-303-(13.90)(14.96)</t>
  </si>
  <si>
    <t>CAG</t>
  </si>
  <si>
    <t>MED-303</t>
  </si>
  <si>
    <t>Culvert Location</t>
  </si>
  <si>
    <t>50+84.5 to 53+66, RT</t>
  </si>
  <si>
    <t>11+20 to 13+47, LT</t>
  </si>
  <si>
    <t>10+75 to 13+58, RT</t>
  </si>
  <si>
    <t>Item 626 - Barrier Reflector, Type 3</t>
  </si>
  <si>
    <t>11</t>
  </si>
  <si>
    <t>ms</t>
  </si>
  <si>
    <t>Bridge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</si>
</sst>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\+00.00"/>
    <numFmt numFmtId="165" formatCode="m/d/yy;@"/>
    <numFmt numFmtId="166" formatCode="00\+00"/>
    <numFmt numFmtId="167" formatCode="#,##0.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 vertical="center"/>
    </xf>
    <xf numFmtId="3" fontId="0" fillId="2" borderId="1" xfId="0" applyNumberFormat="1" applyFill="1" applyBorder="1"/>
    <xf numFmtId="0" fontId="0" fillId="0" borderId="2" xfId="0" applyBorder="1"/>
    <xf numFmtId="3" fontId="0" fillId="0" borderId="0" xfId="0" applyNumberFormat="1" applyFill="1" applyBorder="1"/>
    <xf numFmtId="0" fontId="0" fillId="0" borderId="0" xfId="0" applyBorder="1"/>
    <xf numFmtId="0" fontId="1" fillId="0" borderId="0" xfId="0" applyFont="1"/>
    <xf numFmtId="3" fontId="1" fillId="0" borderId="1" xfId="0" applyNumberFormat="1" applyFont="1" applyBorder="1"/>
    <xf numFmtId="0" fontId="1" fillId="0" borderId="2" xfId="0" applyFont="1" applyBorder="1"/>
    <xf numFmtId="3" fontId="0" fillId="3" borderId="0" xfId="0" applyNumberFormat="1" applyFill="1" applyBorder="1"/>
    <xf numFmtId="0" fontId="0" fillId="0" borderId="0" xfId="0" quotePrefix="1"/>
    <xf numFmtId="1" fontId="1" fillId="0" borderId="1" xfId="0" applyNumberFormat="1" applyFont="1" applyFill="1" applyBorder="1"/>
    <xf numFmtId="0" fontId="1" fillId="0" borderId="1" xfId="0" applyFont="1" applyBorder="1"/>
    <xf numFmtId="2" fontId="0" fillId="0" borderId="0" xfId="0" applyNumberFormat="1" applyBorder="1"/>
    <xf numFmtId="2" fontId="1" fillId="0" borderId="1" xfId="0" applyNumberFormat="1" applyFont="1" applyBorder="1"/>
    <xf numFmtId="1" fontId="0" fillId="0" borderId="0" xfId="0" applyNumberFormat="1" applyBorder="1"/>
    <xf numFmtId="1" fontId="0" fillId="3" borderId="0" xfId="0" applyNumberFormat="1" applyFill="1" applyBorder="1"/>
    <xf numFmtId="1" fontId="1" fillId="0" borderId="1" xfId="0" applyNumberFormat="1" applyFont="1" applyBorder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0" xfId="0" quotePrefix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21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/>
    <xf numFmtId="0" fontId="0" fillId="0" borderId="12" xfId="0" applyFill="1" applyBorder="1"/>
    <xf numFmtId="165" fontId="0" fillId="0" borderId="19" xfId="0" applyNumberFormat="1" applyBorder="1"/>
    <xf numFmtId="0" fontId="0" fillId="0" borderId="19" xfId="0" applyBorder="1"/>
    <xf numFmtId="165" fontId="0" fillId="0" borderId="22" xfId="0" applyNumberForma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4" fillId="0" borderId="0" xfId="0" applyFont="1" applyFill="1" applyBorder="1"/>
    <xf numFmtId="0" fontId="0" fillId="0" borderId="6" xfId="0" applyFill="1" applyBorder="1"/>
    <xf numFmtId="166" fontId="0" fillId="0" borderId="5" xfId="0" applyNumberFormat="1" applyBorder="1"/>
    <xf numFmtId="0" fontId="5" fillId="0" borderId="0" xfId="0" applyFont="1" applyFill="1" applyBorder="1" applyAlignment="1">
      <alignment horizontal="left"/>
    </xf>
    <xf numFmtId="166" fontId="0" fillId="0" borderId="0" xfId="0" applyNumberFormat="1" applyFill="1" applyBorder="1"/>
    <xf numFmtId="167" fontId="0" fillId="0" borderId="0" xfId="0" applyNumberFormat="1" applyFill="1" applyBorder="1"/>
    <xf numFmtId="167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1" fontId="0" fillId="0" borderId="3" xfId="0" applyNumberFormat="1" applyFill="1" applyBorder="1" applyAlignment="1"/>
    <xf numFmtId="166" fontId="0" fillId="0" borderId="5" xfId="0" applyNumberFormat="1" applyFont="1" applyBorder="1"/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7" fontId="6" fillId="0" borderId="6" xfId="0" applyNumberFormat="1" applyFont="1" applyBorder="1"/>
    <xf numFmtId="0" fontId="0" fillId="0" borderId="5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Fill="1" applyBorder="1"/>
    <xf numFmtId="167" fontId="0" fillId="0" borderId="0" xfId="0" applyNumberFormat="1" applyFont="1" applyFill="1" applyBorder="1"/>
    <xf numFmtId="166" fontId="0" fillId="0" borderId="0" xfId="0" applyNumberFormat="1" applyFont="1" applyFill="1" applyBorder="1"/>
    <xf numFmtId="167" fontId="0" fillId="0" borderId="0" xfId="0" applyNumberFormat="1" applyFill="1" applyBorder="1" applyAlignment="1">
      <alignment horizontal="right"/>
    </xf>
    <xf numFmtId="0" fontId="2" fillId="4" borderId="0" xfId="0" applyFont="1" applyFill="1" applyBorder="1"/>
    <xf numFmtId="167" fontId="2" fillId="4" borderId="0" xfId="0" applyNumberFormat="1" applyFont="1" applyFill="1" applyBorder="1"/>
    <xf numFmtId="49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49" fontId="0" fillId="0" borderId="0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16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6" fillId="0" borderId="0" xfId="0" quotePrefix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168" fontId="0" fillId="0" borderId="0" xfId="0" applyNumberForma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/>
    <xf numFmtId="0" fontId="0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quotePrefix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quotePrefix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303008</xdr:colOff>
      <xdr:row>0</xdr:row>
      <xdr:rowOff>77880</xdr:rowOff>
    </xdr:from>
    <xdr:to>
      <xdr:col>9</xdr:col>
      <xdr:colOff>461314</xdr:colOff>
      <xdr:row>1</xdr:row>
      <xdr:rowOff>118445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3258" y="77880"/>
          <a:ext cx="1987106" cy="421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1</xdr:col>
      <xdr:colOff>333375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1810B-A625-4A3B-A37B-BFA9FC4E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047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1</xdr:col>
      <xdr:colOff>333375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781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topLeftCell="A4" zoomScaleNormal="100" workbookViewId="0">
      <selection activeCell="M23" sqref="M23"/>
    </sheetView>
  </sheetViews>
  <sheetFormatPr defaultColWidth="9.140625" defaultRowHeight="15" x14ac:dyDescent="0.25"/>
  <cols>
    <col min="1" max="4" width="8.85546875" customWidth="1"/>
    <col min="5" max="5" width="8.7109375" bestFit="1" customWidth="1"/>
    <col min="10" max="10" width="9.7109375" bestFit="1" customWidth="1"/>
    <col min="11" max="14" width="9.140625" style="4" customWidth="1"/>
    <col min="15" max="15" width="9.140625" style="4"/>
    <col min="16" max="16" width="9.140625" style="2"/>
    <col min="17" max="17" width="9.140625" style="4"/>
    <col min="18" max="18" width="9.140625" style="4" customWidth="1"/>
    <col min="19" max="20" width="9.140625" style="2"/>
    <col min="21" max="21" width="9.140625" style="2" customWidth="1"/>
    <col min="22" max="23" width="9.140625" style="2"/>
    <col min="24" max="24" width="9.140625" style="4" customWidth="1"/>
    <col min="25" max="16384" width="9.140625" style="4"/>
  </cols>
  <sheetData>
    <row r="1" spans="1:24" ht="30" customHeight="1" x14ac:dyDescent="0.25">
      <c r="A1" s="35" t="s">
        <v>41</v>
      </c>
      <c r="B1" s="32"/>
      <c r="C1" s="36"/>
      <c r="D1" s="32"/>
      <c r="E1" s="32"/>
      <c r="F1" s="37"/>
      <c r="G1" s="38"/>
      <c r="H1" s="38"/>
      <c r="I1" s="38"/>
      <c r="J1" s="39"/>
    </row>
    <row r="2" spans="1:24" x14ac:dyDescent="0.25">
      <c r="A2" s="40" t="s">
        <v>43</v>
      </c>
      <c r="B2" s="12"/>
      <c r="C2" s="41">
        <v>94440</v>
      </c>
      <c r="D2" s="42"/>
      <c r="E2" s="42"/>
      <c r="F2" s="12"/>
      <c r="G2" s="43"/>
      <c r="H2" s="43"/>
      <c r="I2" s="43"/>
      <c r="J2" s="44"/>
      <c r="R2" s="1"/>
      <c r="S2" s="1"/>
      <c r="T2" s="1"/>
      <c r="U2" s="1"/>
      <c r="V2" s="1"/>
      <c r="W2" s="1"/>
    </row>
    <row r="3" spans="1:24" x14ac:dyDescent="0.25">
      <c r="A3" s="40" t="s">
        <v>44</v>
      </c>
      <c r="B3" s="12"/>
      <c r="C3" s="42" t="s">
        <v>61</v>
      </c>
      <c r="D3" s="42"/>
      <c r="E3" s="42"/>
      <c r="F3" s="12"/>
      <c r="G3" s="45" t="s">
        <v>45</v>
      </c>
      <c r="H3" s="46">
        <v>1</v>
      </c>
      <c r="I3" s="46" t="s">
        <v>46</v>
      </c>
      <c r="J3" s="47">
        <v>1</v>
      </c>
      <c r="K3" s="30"/>
      <c r="L3" s="30"/>
      <c r="M3" s="30"/>
      <c r="N3" s="30"/>
      <c r="O3" s="30"/>
      <c r="P3" s="31"/>
      <c r="Q3" s="30"/>
      <c r="R3" s="31"/>
      <c r="S3" s="31"/>
      <c r="T3" s="3"/>
      <c r="U3" s="31"/>
      <c r="V3" s="31"/>
      <c r="W3" s="3"/>
    </row>
    <row r="4" spans="1:24" x14ac:dyDescent="0.25">
      <c r="A4" s="40" t="s">
        <v>47</v>
      </c>
      <c r="B4" s="12"/>
      <c r="C4" s="42" t="s">
        <v>62</v>
      </c>
      <c r="D4" s="42"/>
      <c r="E4" s="42"/>
      <c r="F4" s="42"/>
      <c r="G4" s="42"/>
      <c r="H4" s="42"/>
      <c r="I4" s="42"/>
      <c r="J4" s="48"/>
      <c r="K4" s="30"/>
      <c r="L4" s="30"/>
      <c r="M4" s="30"/>
      <c r="N4" s="30"/>
      <c r="O4" s="30"/>
      <c r="P4" s="31"/>
      <c r="Q4" s="30"/>
      <c r="R4" s="31"/>
      <c r="S4" s="31"/>
      <c r="T4" s="31"/>
      <c r="U4" s="31"/>
      <c r="V4" s="31"/>
      <c r="W4" s="31"/>
      <c r="X4" s="28"/>
    </row>
    <row r="5" spans="1:24" x14ac:dyDescent="0.25">
      <c r="A5" s="49" t="s">
        <v>48</v>
      </c>
      <c r="B5" s="12"/>
      <c r="C5" s="42" t="s">
        <v>63</v>
      </c>
      <c r="D5" s="42"/>
      <c r="E5" s="50"/>
      <c r="F5" s="42" t="s">
        <v>49</v>
      </c>
      <c r="G5" s="51"/>
      <c r="H5" s="42" t="s">
        <v>71</v>
      </c>
      <c r="I5" s="42"/>
      <c r="J5" s="52"/>
      <c r="K5" s="30"/>
      <c r="L5" s="30"/>
      <c r="M5" s="30"/>
      <c r="N5" s="30"/>
      <c r="O5" s="30"/>
      <c r="P5" s="31"/>
      <c r="Q5" s="30"/>
      <c r="R5" s="31"/>
      <c r="S5" s="31"/>
      <c r="T5" s="31"/>
      <c r="U5" s="31"/>
      <c r="V5" s="31"/>
      <c r="W5" s="31"/>
      <c r="X5" s="28"/>
    </row>
    <row r="6" spans="1:24" x14ac:dyDescent="0.25">
      <c r="A6" s="53"/>
      <c r="B6" s="14"/>
      <c r="C6" s="14"/>
      <c r="D6" s="14"/>
      <c r="E6" s="14"/>
      <c r="F6" s="14"/>
      <c r="G6" s="54" t="s">
        <v>50</v>
      </c>
      <c r="H6" s="14"/>
      <c r="I6" s="14"/>
      <c r="J6" s="55"/>
      <c r="K6" s="30"/>
      <c r="L6" s="30"/>
      <c r="M6" s="1"/>
      <c r="N6" s="1"/>
      <c r="O6" s="1"/>
      <c r="P6" s="1"/>
      <c r="Q6" s="30"/>
      <c r="R6" s="31"/>
      <c r="S6" s="31"/>
      <c r="T6" s="31"/>
      <c r="U6" s="31"/>
      <c r="V6" s="31"/>
      <c r="W6" s="31"/>
      <c r="X6" s="28"/>
    </row>
    <row r="7" spans="1:24" s="30" customFormat="1" x14ac:dyDescent="0.25">
      <c r="A7" s="53"/>
      <c r="B7" s="56" t="s">
        <v>69</v>
      </c>
      <c r="C7" s="56"/>
      <c r="D7" s="54"/>
      <c r="E7" s="54"/>
      <c r="F7" s="54"/>
      <c r="G7"/>
      <c r="H7" s="54"/>
      <c r="I7" s="54"/>
      <c r="J7" s="55"/>
      <c r="M7" s="31"/>
      <c r="N7" s="31"/>
      <c r="O7" s="31"/>
      <c r="P7" s="31"/>
      <c r="R7" s="31"/>
      <c r="S7" s="31"/>
      <c r="T7" s="31"/>
      <c r="U7" s="31"/>
      <c r="V7" s="31"/>
      <c r="W7" s="31"/>
      <c r="X7" s="31"/>
    </row>
    <row r="8" spans="1:24" s="30" customFormat="1" x14ac:dyDescent="0.25">
      <c r="A8" s="53"/>
      <c r="B8" s="54"/>
      <c r="C8" s="54"/>
      <c r="D8" s="54"/>
      <c r="E8" s="54"/>
      <c r="F8" s="54"/>
      <c r="G8" s="54"/>
      <c r="H8" s="54"/>
      <c r="I8" s="54"/>
      <c r="J8" s="57"/>
      <c r="M8" s="31"/>
      <c r="N8" s="31"/>
      <c r="O8" s="31"/>
      <c r="P8" s="31"/>
      <c r="R8" s="31"/>
      <c r="S8" s="31"/>
      <c r="T8" s="31"/>
      <c r="U8" s="31"/>
      <c r="V8" s="31"/>
      <c r="W8" s="31"/>
      <c r="X8" s="31"/>
    </row>
    <row r="9" spans="1:24" s="30" customFormat="1" x14ac:dyDescent="0.25">
      <c r="A9" s="58"/>
      <c r="B9" s="59" t="s">
        <v>65</v>
      </c>
      <c r="C9" s="54"/>
      <c r="D9" s="54"/>
      <c r="E9" s="54"/>
      <c r="F9" s="60"/>
      <c r="G9" s="54"/>
      <c r="H9" s="54"/>
      <c r="I9" s="54"/>
      <c r="J9" s="55"/>
      <c r="M9" s="31"/>
      <c r="N9" s="31"/>
      <c r="O9" s="31"/>
      <c r="P9" s="31"/>
      <c r="R9" s="31"/>
      <c r="S9" s="31"/>
      <c r="T9" s="31"/>
      <c r="U9" s="31"/>
      <c r="V9" s="31"/>
      <c r="W9" s="31"/>
      <c r="X9" s="31"/>
    </row>
    <row r="10" spans="1:24" s="30" customFormat="1" ht="15.75" thickBot="1" x14ac:dyDescent="0.3">
      <c r="A10" s="58"/>
      <c r="B10" s="54"/>
      <c r="C10" s="54"/>
      <c r="D10" s="61"/>
      <c r="E10" s="61"/>
      <c r="F10" s="60"/>
      <c r="G10" s="54"/>
      <c r="H10" s="54"/>
      <c r="I10" s="61"/>
      <c r="J10" s="62"/>
      <c r="M10" s="31"/>
      <c r="N10" s="31"/>
      <c r="O10" s="31"/>
      <c r="P10" s="31"/>
      <c r="R10" s="31"/>
      <c r="S10" s="31"/>
      <c r="T10" s="31"/>
      <c r="U10" s="31"/>
      <c r="V10" s="31"/>
      <c r="W10" s="31"/>
      <c r="X10" s="31"/>
    </row>
    <row r="11" spans="1:24" s="30" customFormat="1" x14ac:dyDescent="0.25">
      <c r="A11" s="53"/>
      <c r="B11" s="143" t="s">
        <v>51</v>
      </c>
      <c r="C11" s="116" t="s">
        <v>60</v>
      </c>
      <c r="D11" s="116"/>
      <c r="E11" s="117"/>
      <c r="F11" s="120" t="s">
        <v>52</v>
      </c>
      <c r="G11" s="121"/>
      <c r="H11" s="120" t="s">
        <v>53</v>
      </c>
      <c r="I11" s="124"/>
      <c r="J11" s="55"/>
      <c r="M11" s="31"/>
      <c r="N11" s="31"/>
      <c r="O11" s="31"/>
      <c r="P11" s="31"/>
      <c r="R11" s="31"/>
      <c r="S11" s="31"/>
      <c r="T11" s="31"/>
      <c r="U11" s="31"/>
      <c r="V11" s="31"/>
      <c r="W11" s="31"/>
      <c r="X11" s="31"/>
    </row>
    <row r="12" spans="1:24" s="30" customFormat="1" ht="15.75" thickBot="1" x14ac:dyDescent="0.3">
      <c r="A12" s="53"/>
      <c r="B12" s="144"/>
      <c r="C12" s="118"/>
      <c r="D12" s="118"/>
      <c r="E12" s="119"/>
      <c r="F12" s="122"/>
      <c r="G12" s="123"/>
      <c r="H12" s="122"/>
      <c r="I12" s="125"/>
      <c r="J12" s="55"/>
      <c r="M12" s="31"/>
      <c r="N12" s="31"/>
      <c r="O12" s="31"/>
      <c r="P12" s="31"/>
      <c r="R12" s="31"/>
      <c r="S12" s="31"/>
      <c r="T12" s="31"/>
      <c r="U12" s="31"/>
      <c r="V12" s="31"/>
      <c r="W12" s="31"/>
      <c r="X12" s="31"/>
    </row>
    <row r="13" spans="1:24" s="30" customFormat="1" x14ac:dyDescent="0.25">
      <c r="A13" s="53"/>
      <c r="B13" s="63"/>
      <c r="C13" s="126" t="s">
        <v>66</v>
      </c>
      <c r="D13" s="127"/>
      <c r="E13" s="127"/>
      <c r="F13" s="128">
        <v>3</v>
      </c>
      <c r="G13" s="128"/>
      <c r="H13" s="127"/>
      <c r="I13" s="129"/>
      <c r="J13" s="55"/>
      <c r="M13" s="31"/>
      <c r="N13" s="31"/>
      <c r="O13" s="31"/>
      <c r="P13" s="31"/>
      <c r="R13" s="31"/>
      <c r="S13" s="31"/>
      <c r="T13" s="31"/>
      <c r="U13" s="31"/>
      <c r="V13" s="31"/>
      <c r="W13" s="31"/>
      <c r="X13" s="31"/>
    </row>
    <row r="14" spans="1:24" s="30" customFormat="1" ht="15.75" thickBot="1" x14ac:dyDescent="0.3">
      <c r="A14" s="58"/>
      <c r="B14" s="64"/>
      <c r="C14" s="139"/>
      <c r="D14" s="140"/>
      <c r="E14" s="140"/>
      <c r="F14" s="141"/>
      <c r="G14" s="141"/>
      <c r="H14" s="140"/>
      <c r="I14" s="142"/>
      <c r="J14" s="62"/>
      <c r="M14" s="31"/>
      <c r="N14" s="31"/>
      <c r="O14" s="31"/>
      <c r="P14" s="31"/>
      <c r="R14" s="31"/>
      <c r="S14" s="31"/>
      <c r="T14" s="31"/>
      <c r="U14" s="31"/>
      <c r="V14" s="31"/>
      <c r="W14" s="31"/>
      <c r="X14" s="31"/>
    </row>
    <row r="15" spans="1:24" s="30" customFormat="1" x14ac:dyDescent="0.25">
      <c r="A15" s="58"/>
      <c r="B15" s="65"/>
      <c r="C15" s="66"/>
      <c r="D15" s="66"/>
      <c r="E15" s="67"/>
      <c r="F15" s="67"/>
      <c r="G15" s="66"/>
      <c r="H15" s="66"/>
      <c r="I15" s="61"/>
      <c r="J15" s="62"/>
      <c r="M15" s="31"/>
      <c r="N15" s="31"/>
      <c r="O15" s="31"/>
      <c r="P15" s="31"/>
      <c r="R15" s="31"/>
      <c r="S15" s="31"/>
      <c r="T15" s="31"/>
      <c r="U15" s="31"/>
      <c r="V15" s="31"/>
      <c r="W15" s="31"/>
      <c r="X15" s="31"/>
    </row>
    <row r="16" spans="1:24" s="30" customFormat="1" x14ac:dyDescent="0.25">
      <c r="A16" s="68"/>
      <c r="B16" s="56" t="s">
        <v>69</v>
      </c>
      <c r="C16" s="56"/>
      <c r="D16" s="54"/>
      <c r="E16" s="54"/>
      <c r="F16" s="54"/>
      <c r="G16"/>
      <c r="H16" s="54"/>
      <c r="I16" s="54"/>
      <c r="J16" s="62"/>
      <c r="M16" s="31"/>
      <c r="N16" s="31"/>
      <c r="O16" s="31"/>
      <c r="P16" s="31"/>
      <c r="R16" s="31"/>
      <c r="S16" s="31"/>
      <c r="T16" s="31"/>
      <c r="U16" s="31"/>
      <c r="V16" s="31"/>
      <c r="W16" s="31"/>
      <c r="X16" s="31"/>
    </row>
    <row r="17" spans="1:24" s="30" customFormat="1" x14ac:dyDescent="0.25">
      <c r="A17" s="68"/>
      <c r="B17" s="54"/>
      <c r="C17" s="54"/>
      <c r="D17" s="54"/>
      <c r="E17" s="54"/>
      <c r="F17" s="54"/>
      <c r="G17" s="54"/>
      <c r="H17" s="54"/>
      <c r="I17" s="54"/>
      <c r="J17" s="62"/>
      <c r="M17" s="31"/>
      <c r="N17" s="31"/>
      <c r="O17" s="31"/>
      <c r="P17" s="31"/>
      <c r="R17" s="31"/>
      <c r="S17" s="31"/>
      <c r="T17" s="31"/>
      <c r="U17" s="31"/>
      <c r="V17" s="31"/>
      <c r="W17" s="31"/>
      <c r="X17" s="31"/>
    </row>
    <row r="18" spans="1:24" ht="15" customHeight="1" x14ac:dyDescent="0.25">
      <c r="A18" s="68"/>
      <c r="B18" s="59" t="s">
        <v>72</v>
      </c>
      <c r="C18" s="54"/>
      <c r="D18" s="54"/>
      <c r="E18" s="54"/>
      <c r="F18" s="60"/>
      <c r="G18" s="54"/>
      <c r="H18" s="54"/>
      <c r="I18" s="54"/>
      <c r="J18" s="71"/>
      <c r="K18" s="30"/>
      <c r="L18" s="30"/>
      <c r="M18" s="31"/>
      <c r="N18" s="31"/>
      <c r="O18" s="3"/>
      <c r="P18" s="3"/>
      <c r="Q18" s="30"/>
      <c r="R18" s="31"/>
      <c r="S18" s="31"/>
      <c r="T18" s="31"/>
      <c r="U18" s="31"/>
      <c r="V18" s="31"/>
      <c r="W18" s="31"/>
      <c r="X18" s="28"/>
    </row>
    <row r="19" spans="1:24" ht="15.75" thickBot="1" x14ac:dyDescent="0.3">
      <c r="A19" s="72"/>
      <c r="B19" s="54"/>
      <c r="C19" s="54"/>
      <c r="D19" s="61"/>
      <c r="E19" s="61"/>
      <c r="F19" s="60"/>
      <c r="G19" s="54"/>
      <c r="H19" s="54"/>
      <c r="I19" s="61"/>
      <c r="J19" s="55"/>
      <c r="K19" s="30"/>
      <c r="L19" s="30"/>
      <c r="M19" s="31"/>
      <c r="N19" s="31"/>
      <c r="O19" s="31"/>
      <c r="P19" s="31"/>
      <c r="Q19" s="30"/>
      <c r="R19" s="31"/>
      <c r="S19" s="31"/>
      <c r="T19" s="31"/>
      <c r="U19" s="31"/>
      <c r="V19" s="31"/>
      <c r="W19" s="31"/>
      <c r="X19" s="28"/>
    </row>
    <row r="20" spans="1:24" x14ac:dyDescent="0.25">
      <c r="A20" s="72"/>
      <c r="B20" s="143" t="s">
        <v>51</v>
      </c>
      <c r="C20" s="116" t="s">
        <v>60</v>
      </c>
      <c r="D20" s="116"/>
      <c r="E20" s="117"/>
      <c r="F20" s="120" t="s">
        <v>52</v>
      </c>
      <c r="G20" s="121"/>
      <c r="H20" s="120" t="s">
        <v>53</v>
      </c>
      <c r="I20" s="124"/>
      <c r="J20" s="55"/>
      <c r="K20" s="30"/>
      <c r="L20" s="30"/>
      <c r="M20" s="31"/>
      <c r="N20" s="31"/>
      <c r="O20" s="31"/>
      <c r="P20" s="31"/>
      <c r="Q20" s="30"/>
      <c r="R20" s="31"/>
      <c r="S20" s="31"/>
      <c r="T20" s="31"/>
      <c r="U20" s="31"/>
      <c r="V20" s="31"/>
      <c r="W20" s="31"/>
      <c r="X20" s="28"/>
    </row>
    <row r="21" spans="1:24" ht="15.75" thickBot="1" x14ac:dyDescent="0.3">
      <c r="A21" s="58"/>
      <c r="B21" s="144"/>
      <c r="C21" s="118"/>
      <c r="D21" s="118"/>
      <c r="E21" s="119"/>
      <c r="F21" s="122"/>
      <c r="G21" s="123"/>
      <c r="H21" s="122"/>
      <c r="I21" s="125"/>
      <c r="J21" s="62"/>
      <c r="K21" s="30"/>
      <c r="L21" s="30"/>
      <c r="M21" s="1"/>
      <c r="N21" s="1"/>
      <c r="O21" s="1"/>
      <c r="P21" s="1"/>
      <c r="Q21" s="30"/>
      <c r="R21" s="31"/>
      <c r="S21" s="31"/>
      <c r="T21" s="31"/>
      <c r="U21" s="31"/>
      <c r="V21" s="31"/>
      <c r="W21" s="31"/>
      <c r="X21" s="28"/>
    </row>
    <row r="22" spans="1:24" ht="15" customHeight="1" thickBot="1" x14ac:dyDescent="0.3">
      <c r="A22" s="58"/>
      <c r="B22" s="63"/>
      <c r="C22" s="126" t="s">
        <v>68</v>
      </c>
      <c r="D22" s="127"/>
      <c r="E22" s="127"/>
      <c r="F22" s="128">
        <v>4</v>
      </c>
      <c r="G22" s="128"/>
      <c r="H22" s="127"/>
      <c r="I22" s="129"/>
      <c r="J22" s="62"/>
      <c r="K22" s="30"/>
      <c r="L22" s="30"/>
      <c r="M22" s="33"/>
      <c r="N22" s="5"/>
      <c r="O22" s="5"/>
      <c r="P22" s="5"/>
      <c r="Q22" s="30"/>
      <c r="R22" s="31"/>
      <c r="S22" s="31"/>
      <c r="T22" s="31"/>
      <c r="U22" s="31"/>
      <c r="V22" s="31"/>
      <c r="W22" s="31"/>
    </row>
    <row r="23" spans="1:24" ht="15" customHeight="1" thickBot="1" x14ac:dyDescent="0.3">
      <c r="A23" s="58"/>
      <c r="B23" s="64"/>
      <c r="C23" s="126" t="s">
        <v>67</v>
      </c>
      <c r="D23" s="127"/>
      <c r="E23" s="127"/>
      <c r="F23" s="141">
        <v>4</v>
      </c>
      <c r="G23" s="141"/>
      <c r="H23" s="140"/>
      <c r="I23" s="142"/>
      <c r="J23" s="62"/>
      <c r="K23" s="30"/>
      <c r="L23" s="30"/>
      <c r="M23" s="5"/>
      <c r="N23" s="5"/>
      <c r="O23" s="5"/>
      <c r="P23" s="5"/>
      <c r="Q23" s="30"/>
      <c r="R23" s="31"/>
      <c r="S23" s="31"/>
      <c r="T23" s="31"/>
      <c r="U23" s="31"/>
      <c r="V23" s="31"/>
      <c r="W23" s="31"/>
    </row>
    <row r="24" spans="1:24" ht="15" customHeight="1" x14ac:dyDescent="0.25">
      <c r="A24" s="58"/>
      <c r="B24" s="54"/>
      <c r="C24" s="54"/>
      <c r="D24" s="61"/>
      <c r="E24" s="61"/>
      <c r="F24" s="60"/>
      <c r="G24" s="54"/>
      <c r="H24" s="54"/>
      <c r="I24" s="61"/>
      <c r="J24" s="62"/>
      <c r="K24" s="30"/>
      <c r="L24" s="30"/>
      <c r="M24" s="5"/>
      <c r="N24" s="5"/>
      <c r="O24" s="5"/>
      <c r="P24" s="5"/>
      <c r="Q24" s="30"/>
      <c r="R24" s="1"/>
      <c r="S24" s="1"/>
      <c r="T24" s="1"/>
      <c r="U24" s="1"/>
      <c r="V24" s="1"/>
      <c r="W24" s="1"/>
    </row>
    <row r="25" spans="1:24" s="30" customFormat="1" ht="15" customHeight="1" x14ac:dyDescent="0.25">
      <c r="A25" s="58"/>
      <c r="B25" s="56"/>
      <c r="C25" s="54"/>
      <c r="D25" s="54"/>
      <c r="E25" s="61"/>
      <c r="F25" s="60"/>
      <c r="G25" s="60"/>
      <c r="H25" s="54"/>
      <c r="I25" s="61"/>
      <c r="J25" s="62"/>
      <c r="M25" s="5"/>
      <c r="N25" s="5"/>
      <c r="O25" s="5"/>
      <c r="P25" s="5"/>
      <c r="R25" s="1"/>
      <c r="S25" s="1"/>
      <c r="T25" s="1"/>
      <c r="U25" s="1"/>
      <c r="V25" s="1"/>
      <c r="W25" s="1"/>
    </row>
    <row r="26" spans="1:24" x14ac:dyDescent="0.25">
      <c r="A26" s="58"/>
      <c r="B26" s="54"/>
      <c r="C26" s="54"/>
      <c r="D26" s="61"/>
      <c r="E26" s="61"/>
      <c r="F26" s="60"/>
      <c r="G26" s="54"/>
      <c r="H26" s="54"/>
      <c r="I26" s="61"/>
      <c r="J26" s="62"/>
      <c r="R26" s="5"/>
      <c r="S26" s="5"/>
      <c r="T26" s="5"/>
      <c r="U26" s="5"/>
      <c r="V26" s="5"/>
      <c r="W26" s="5"/>
    </row>
    <row r="27" spans="1:24" ht="15" customHeight="1" x14ac:dyDescent="0.25">
      <c r="A27" s="58"/>
      <c r="B27" s="59"/>
      <c r="C27" s="54"/>
      <c r="D27" s="61"/>
      <c r="E27" s="61"/>
      <c r="F27" s="60"/>
      <c r="G27" s="54"/>
      <c r="H27" s="54"/>
      <c r="I27" s="61"/>
      <c r="J27" s="62"/>
      <c r="R27" s="5"/>
      <c r="S27" s="5"/>
      <c r="T27" s="5"/>
      <c r="U27" s="5"/>
      <c r="V27" s="5"/>
      <c r="W27" s="5"/>
    </row>
    <row r="28" spans="1:24" x14ac:dyDescent="0.25">
      <c r="A28" s="58"/>
      <c r="B28" s="54"/>
      <c r="C28" s="54"/>
      <c r="D28" s="61"/>
      <c r="E28" s="61"/>
      <c r="F28" s="60"/>
      <c r="G28" s="54"/>
      <c r="H28" s="54"/>
      <c r="I28" s="61"/>
      <c r="J28" s="62"/>
      <c r="R28" s="29"/>
      <c r="S28" s="5"/>
      <c r="T28" s="5"/>
      <c r="U28" s="5"/>
      <c r="V28" s="5"/>
      <c r="W28" s="5"/>
    </row>
    <row r="29" spans="1:24" ht="15" customHeight="1" x14ac:dyDescent="0.25">
      <c r="A29" s="58"/>
      <c r="B29" s="109"/>
      <c r="C29" s="109"/>
      <c r="D29" s="109"/>
      <c r="E29" s="109"/>
      <c r="F29" s="98"/>
      <c r="G29" s="98"/>
      <c r="H29" s="98"/>
      <c r="I29" s="98"/>
      <c r="J29" s="62"/>
      <c r="R29" s="5"/>
      <c r="S29" s="5"/>
      <c r="T29" s="5"/>
      <c r="U29" s="5"/>
      <c r="V29" s="5"/>
      <c r="W29" s="5"/>
    </row>
    <row r="30" spans="1:24" ht="15.75" thickBot="1" x14ac:dyDescent="0.3">
      <c r="A30" s="58"/>
      <c r="B30" s="109"/>
      <c r="C30" s="109"/>
      <c r="D30" s="109"/>
      <c r="E30" s="109"/>
      <c r="F30" s="98"/>
      <c r="G30" s="98"/>
      <c r="H30" s="98"/>
      <c r="I30" s="98"/>
      <c r="J30" s="62"/>
      <c r="R30" s="29"/>
      <c r="S30" s="5"/>
      <c r="T30" s="5"/>
      <c r="U30" s="5"/>
      <c r="V30" s="5"/>
      <c r="W30" s="5"/>
    </row>
    <row r="31" spans="1:24" x14ac:dyDescent="0.25">
      <c r="A31" s="58"/>
      <c r="B31" s="136" t="s">
        <v>54</v>
      </c>
      <c r="C31" s="137"/>
      <c r="D31" s="137"/>
      <c r="E31" s="137"/>
      <c r="F31" s="137"/>
      <c r="G31" s="137"/>
      <c r="H31" s="137"/>
      <c r="I31" s="138"/>
      <c r="J31" s="62"/>
    </row>
    <row r="32" spans="1:24" ht="15.75" thickBot="1" x14ac:dyDescent="0.3">
      <c r="A32" s="58"/>
      <c r="B32" s="69" t="s">
        <v>51</v>
      </c>
      <c r="C32" s="134" t="s">
        <v>55</v>
      </c>
      <c r="D32" s="134"/>
      <c r="E32" s="134"/>
      <c r="F32" s="134"/>
      <c r="G32" s="134"/>
      <c r="H32" s="134" t="s">
        <v>56</v>
      </c>
      <c r="I32" s="135"/>
      <c r="J32" s="62"/>
      <c r="R32" s="2"/>
    </row>
    <row r="33" spans="1:23" x14ac:dyDescent="0.25">
      <c r="A33" s="53"/>
      <c r="B33" s="70"/>
      <c r="C33" s="130"/>
      <c r="D33" s="131"/>
      <c r="E33" s="131"/>
      <c r="F33" s="131"/>
      <c r="G33" s="131"/>
      <c r="H33" s="131" t="str">
        <f>ROUNDUP(81/100,0)&amp;" -&gt; 3*"</f>
        <v>1 -&gt; 3*</v>
      </c>
      <c r="I33" s="132"/>
      <c r="J33" s="62"/>
      <c r="R33" s="2"/>
    </row>
    <row r="34" spans="1:23" ht="15.75" thickBot="1" x14ac:dyDescent="0.3">
      <c r="A34" s="53"/>
      <c r="B34" s="73"/>
      <c r="C34" s="133"/>
      <c r="D34" s="134"/>
      <c r="E34" s="134"/>
      <c r="F34" s="134"/>
      <c r="G34" s="134"/>
      <c r="H34" s="134" t="str">
        <f>ROUNDUP(70/100,0)&amp;" -&gt; 3*"</f>
        <v>1 -&gt; 3*</v>
      </c>
      <c r="I34" s="135"/>
      <c r="J34" s="62"/>
      <c r="R34" s="2"/>
    </row>
    <row r="35" spans="1:23" x14ac:dyDescent="0.25">
      <c r="A35" s="53"/>
      <c r="B35" s="74"/>
      <c r="C35" s="74" t="s">
        <v>57</v>
      </c>
      <c r="D35" s="75"/>
      <c r="E35" s="75"/>
      <c r="F35" s="76"/>
      <c r="G35" s="74"/>
      <c r="H35" s="74"/>
      <c r="I35" s="75"/>
      <c r="J35" s="62"/>
      <c r="R35" s="1"/>
      <c r="S35" s="1"/>
      <c r="T35" s="1"/>
      <c r="U35" s="1"/>
      <c r="V35" s="1"/>
      <c r="W35" s="1"/>
    </row>
    <row r="36" spans="1:23" s="30" customFormat="1" x14ac:dyDescent="0.25">
      <c r="A36" s="53"/>
      <c r="B36" s="54"/>
      <c r="C36" s="54"/>
      <c r="D36" s="77"/>
      <c r="E36"/>
      <c r="F36" s="61"/>
      <c r="G36" s="60"/>
      <c r="H36" s="54"/>
      <c r="I36" s="61"/>
      <c r="J36" s="62"/>
      <c r="P36" s="31"/>
      <c r="R36" s="1"/>
      <c r="S36" s="1"/>
      <c r="T36" s="1"/>
      <c r="U36" s="1"/>
      <c r="V36" s="1"/>
      <c r="W36" s="1"/>
    </row>
    <row r="37" spans="1:23" x14ac:dyDescent="0.25">
      <c r="A37" s="53"/>
      <c r="B37" s="78" t="s">
        <v>58</v>
      </c>
      <c r="C37" s="78"/>
      <c r="D37" s="79"/>
      <c r="E37" s="80" t="s">
        <v>70</v>
      </c>
      <c r="F37" s="81" t="s">
        <v>59</v>
      </c>
      <c r="G37" s="82"/>
      <c r="H37" s="54"/>
      <c r="I37" s="61"/>
      <c r="J37" s="62"/>
      <c r="R37" s="5"/>
      <c r="S37" s="5"/>
      <c r="T37" s="5"/>
      <c r="U37" s="5"/>
      <c r="V37" s="5"/>
      <c r="W37" s="5"/>
    </row>
    <row r="38" spans="1:23" x14ac:dyDescent="0.25">
      <c r="A38" s="53"/>
      <c r="J38" s="55"/>
    </row>
    <row r="39" spans="1:23" x14ac:dyDescent="0.25">
      <c r="A39" s="53"/>
      <c r="J39" s="55"/>
    </row>
    <row r="40" spans="1:23" x14ac:dyDescent="0.25">
      <c r="A40" s="53"/>
      <c r="G40" s="84"/>
      <c r="H40" s="85"/>
      <c r="I40" s="82"/>
      <c r="J40" s="55"/>
    </row>
    <row r="41" spans="1:23" x14ac:dyDescent="0.25">
      <c r="A41" s="53"/>
      <c r="B41" s="54"/>
      <c r="C41" s="54"/>
      <c r="D41" s="61"/>
      <c r="E41" s="61"/>
      <c r="F41" s="60"/>
      <c r="G41" s="54"/>
      <c r="H41" s="54"/>
      <c r="I41" s="14"/>
      <c r="J41" s="55"/>
    </row>
    <row r="42" spans="1:23" x14ac:dyDescent="0.25">
      <c r="A42" s="53"/>
      <c r="B42" s="54"/>
      <c r="C42" s="54"/>
      <c r="D42" s="61"/>
      <c r="E42" s="84"/>
      <c r="F42" s="84"/>
      <c r="G42" s="84"/>
      <c r="H42" s="85"/>
      <c r="I42" s="82"/>
      <c r="J42" s="55"/>
    </row>
    <row r="43" spans="1:23" x14ac:dyDescent="0.25">
      <c r="A43" s="53"/>
      <c r="B43" s="54"/>
      <c r="C43" s="54"/>
      <c r="D43" s="61"/>
      <c r="E43" s="61"/>
      <c r="F43" s="60"/>
      <c r="G43" s="54"/>
      <c r="H43" s="54"/>
      <c r="I43" s="14"/>
      <c r="J43" s="55"/>
    </row>
    <row r="44" spans="1:23" ht="15" customHeight="1" x14ac:dyDescent="0.25">
      <c r="A44" s="53"/>
      <c r="B44" s="86"/>
      <c r="C44" s="86"/>
      <c r="D44" s="87"/>
      <c r="E44" s="88"/>
      <c r="F44" s="89"/>
      <c r="G44" s="82"/>
      <c r="H44" s="54"/>
      <c r="I44" s="14"/>
      <c r="J44" s="55"/>
    </row>
    <row r="45" spans="1:23" s="34" customFormat="1" ht="15" customHeight="1" thickBot="1" x14ac:dyDescent="0.3">
      <c r="A45" s="90"/>
      <c r="B45" s="91"/>
      <c r="C45" s="91"/>
      <c r="D45" s="91"/>
      <c r="E45" s="91"/>
      <c r="F45" s="91"/>
      <c r="G45" s="91"/>
      <c r="H45" s="91"/>
      <c r="I45" s="91"/>
      <c r="J45" s="92"/>
      <c r="P45" s="31"/>
      <c r="S45" s="31"/>
      <c r="T45" s="31"/>
      <c r="U45" s="31"/>
      <c r="V45" s="31"/>
      <c r="W45" s="31"/>
    </row>
    <row r="46" spans="1:23" x14ac:dyDescent="0.25">
      <c r="A46" s="54"/>
      <c r="B46" s="54"/>
      <c r="C46" s="54"/>
      <c r="D46" s="61"/>
      <c r="E46" s="61"/>
      <c r="F46" s="60"/>
      <c r="G46" s="54"/>
      <c r="H46" s="54"/>
      <c r="I46" s="61"/>
      <c r="J46" s="54"/>
    </row>
    <row r="47" spans="1:23" x14ac:dyDescent="0.25">
      <c r="A47" s="60"/>
      <c r="B47" s="93"/>
      <c r="C47" s="94"/>
      <c r="D47" s="94"/>
      <c r="E47" s="94"/>
      <c r="F47" s="95"/>
      <c r="G47" s="54"/>
      <c r="H47" s="54"/>
      <c r="I47" s="61"/>
      <c r="J47" s="54"/>
    </row>
    <row r="48" spans="1:23" x14ac:dyDescent="0.25">
      <c r="A48" s="60"/>
      <c r="B48" s="94"/>
      <c r="C48" s="94"/>
      <c r="D48" s="96"/>
      <c r="E48" s="96"/>
      <c r="F48" s="95"/>
      <c r="G48" s="54"/>
      <c r="H48" s="54"/>
      <c r="I48" s="61"/>
      <c r="J48" s="61"/>
    </row>
    <row r="49" spans="1:10" x14ac:dyDescent="0.25">
      <c r="A49" s="60"/>
      <c r="B49" s="97"/>
      <c r="C49" s="97"/>
      <c r="D49" s="97"/>
      <c r="E49" s="97"/>
      <c r="F49" s="98"/>
      <c r="G49" s="98"/>
      <c r="H49" s="98"/>
      <c r="I49" s="98"/>
      <c r="J49" s="61"/>
    </row>
    <row r="50" spans="1:10" x14ac:dyDescent="0.25">
      <c r="A50" s="60"/>
      <c r="B50" s="97"/>
      <c r="C50" s="97"/>
      <c r="D50" s="97"/>
      <c r="E50" s="97"/>
      <c r="F50" s="98"/>
      <c r="G50" s="99"/>
      <c r="H50" s="98"/>
      <c r="I50" s="98"/>
      <c r="J50" s="61"/>
    </row>
    <row r="51" spans="1:10" x14ac:dyDescent="0.25">
      <c r="A51" s="60"/>
      <c r="B51" s="94"/>
      <c r="C51" s="94"/>
      <c r="D51" s="94"/>
      <c r="E51" s="94"/>
      <c r="F51" s="83"/>
      <c r="G51" s="83"/>
      <c r="H51" s="65"/>
      <c r="I51" s="65"/>
      <c r="J51" s="61"/>
    </row>
    <row r="52" spans="1:10" x14ac:dyDescent="0.25">
      <c r="A52" s="54"/>
      <c r="B52" s="86"/>
      <c r="C52" s="105"/>
      <c r="D52" s="105"/>
      <c r="E52" s="105"/>
      <c r="F52" s="114"/>
      <c r="G52" s="114"/>
      <c r="H52" s="115"/>
      <c r="I52" s="65"/>
      <c r="J52" s="61"/>
    </row>
    <row r="53" spans="1:10" x14ac:dyDescent="0.25">
      <c r="A53" s="54"/>
      <c r="B53" s="94"/>
      <c r="C53" s="94"/>
      <c r="D53" s="94"/>
      <c r="E53" s="100"/>
      <c r="F53" s="83"/>
      <c r="G53" s="83"/>
      <c r="H53" s="83"/>
      <c r="I53" s="61"/>
      <c r="J53" s="61"/>
    </row>
    <row r="54" spans="1:10" x14ac:dyDescent="0.25">
      <c r="A54" s="60"/>
      <c r="B54" s="93"/>
      <c r="C54" s="93"/>
      <c r="D54" s="93"/>
      <c r="E54" s="93"/>
      <c r="F54" s="101"/>
      <c r="G54" s="101"/>
      <c r="H54" s="101"/>
      <c r="I54" s="101"/>
      <c r="J54" s="61"/>
    </row>
    <row r="55" spans="1:10" x14ac:dyDescent="0.25">
      <c r="A55" s="60"/>
      <c r="B55" s="93"/>
      <c r="C55" s="93"/>
      <c r="D55" s="93"/>
      <c r="E55" s="93"/>
      <c r="F55" s="101"/>
      <c r="G55" s="101"/>
      <c r="H55" s="101"/>
      <c r="I55" s="101"/>
      <c r="J55" s="61"/>
    </row>
    <row r="56" spans="1:10" x14ac:dyDescent="0.25">
      <c r="A56" s="60"/>
      <c r="B56" s="93"/>
      <c r="C56" s="102"/>
      <c r="D56" s="93"/>
      <c r="E56" s="93"/>
      <c r="F56" s="101"/>
      <c r="G56" s="101"/>
      <c r="H56" s="101"/>
      <c r="I56" s="101"/>
      <c r="J56" s="61"/>
    </row>
    <row r="57" spans="1:10" x14ac:dyDescent="0.25">
      <c r="A57" s="60"/>
      <c r="B57" s="103"/>
      <c r="C57" s="102"/>
      <c r="D57" s="93"/>
      <c r="E57" s="93"/>
      <c r="F57" s="101"/>
      <c r="G57" s="101"/>
      <c r="H57" s="101"/>
      <c r="I57" s="101"/>
      <c r="J57" s="61"/>
    </row>
    <row r="58" spans="1:10" x14ac:dyDescent="0.25">
      <c r="A58" s="60"/>
      <c r="B58" s="93"/>
      <c r="C58" s="93"/>
      <c r="D58" s="104"/>
      <c r="E58" s="104"/>
      <c r="F58" s="76"/>
      <c r="G58" s="74"/>
      <c r="H58" s="74"/>
      <c r="I58" s="75"/>
      <c r="J58" s="61"/>
    </row>
    <row r="59" spans="1:10" x14ac:dyDescent="0.25">
      <c r="A59" s="60"/>
      <c r="B59" s="94"/>
      <c r="C59" s="94"/>
      <c r="D59" s="96"/>
      <c r="E59" s="96"/>
      <c r="F59" s="60"/>
      <c r="G59" s="54"/>
      <c r="H59" s="54"/>
      <c r="I59" s="61"/>
      <c r="J59" s="61"/>
    </row>
    <row r="60" spans="1:10" x14ac:dyDescent="0.25">
      <c r="A60" s="60"/>
      <c r="B60" s="105"/>
      <c r="C60" s="105"/>
      <c r="D60" s="106"/>
      <c r="E60" s="107"/>
      <c r="F60" s="89"/>
      <c r="G60" s="84"/>
      <c r="H60" s="85"/>
      <c r="I60" s="82"/>
      <c r="J60" s="61"/>
    </row>
    <row r="61" spans="1:10" x14ac:dyDescent="0.25">
      <c r="A61" s="60"/>
      <c r="B61" s="94"/>
      <c r="C61" s="94"/>
      <c r="D61" s="96"/>
      <c r="E61" s="96"/>
      <c r="F61" s="60"/>
      <c r="G61" s="54"/>
      <c r="H61" s="54"/>
      <c r="I61" s="61"/>
      <c r="J61" s="61"/>
    </row>
    <row r="62" spans="1:10" x14ac:dyDescent="0.25">
      <c r="A62" s="60"/>
      <c r="B62" s="105"/>
      <c r="C62" s="105"/>
      <c r="D62" s="106"/>
      <c r="E62" s="107"/>
      <c r="F62" s="89"/>
      <c r="G62" s="82"/>
      <c r="H62" s="54"/>
      <c r="I62" s="61"/>
      <c r="J62" s="61"/>
    </row>
    <row r="63" spans="1:10" x14ac:dyDescent="0.25">
      <c r="A63" s="54"/>
      <c r="B63" s="108"/>
      <c r="C63" s="94"/>
      <c r="D63" s="94"/>
      <c r="E63" s="94"/>
      <c r="F63" s="60"/>
      <c r="G63" s="54"/>
      <c r="H63" s="54"/>
      <c r="I63" s="54"/>
      <c r="J63" s="54"/>
    </row>
    <row r="64" spans="1:10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</row>
    <row r="65" spans="1:10" x14ac:dyDescent="0.25">
      <c r="A65" s="54"/>
      <c r="B65" s="59"/>
      <c r="C65" s="54"/>
      <c r="D65" s="54"/>
      <c r="E65" s="54"/>
      <c r="F65" s="54"/>
      <c r="G65" s="54"/>
      <c r="H65" s="54"/>
      <c r="I65" s="54"/>
      <c r="J65" s="54"/>
    </row>
    <row r="66" spans="1:10" x14ac:dyDescent="0.25">
      <c r="A66" s="98"/>
      <c r="B66" s="54"/>
      <c r="C66" s="54"/>
      <c r="D66" s="54"/>
      <c r="E66" s="54"/>
      <c r="F66" s="54"/>
      <c r="G66" s="54"/>
      <c r="H66" s="54"/>
      <c r="I66" s="54"/>
      <c r="J66" s="54"/>
    </row>
    <row r="67" spans="1:10" x14ac:dyDescent="0.25">
      <c r="A67" s="98"/>
      <c r="B67" s="109"/>
      <c r="C67" s="109"/>
      <c r="D67" s="109"/>
      <c r="E67" s="109"/>
      <c r="F67" s="98"/>
      <c r="G67" s="98"/>
      <c r="H67" s="98"/>
      <c r="I67" s="98"/>
      <c r="J67" s="54"/>
    </row>
    <row r="68" spans="1:10" x14ac:dyDescent="0.25">
      <c r="A68" s="60"/>
      <c r="B68" s="109"/>
      <c r="C68" s="109"/>
      <c r="D68" s="109"/>
      <c r="E68" s="109"/>
      <c r="F68" s="98"/>
      <c r="G68" s="98"/>
      <c r="H68" s="98"/>
      <c r="I68" s="98"/>
      <c r="J68" s="61"/>
    </row>
    <row r="69" spans="1:10" x14ac:dyDescent="0.25">
      <c r="A69" s="60"/>
      <c r="B69" s="82"/>
      <c r="C69" s="65"/>
      <c r="D69" s="65"/>
      <c r="E69" s="65"/>
      <c r="F69" s="110"/>
      <c r="G69" s="110"/>
      <c r="H69" s="65"/>
      <c r="I69" s="65"/>
      <c r="J69" s="61"/>
    </row>
    <row r="70" spans="1:10" x14ac:dyDescent="0.25">
      <c r="A70" s="60"/>
      <c r="B70" s="82"/>
      <c r="C70" s="65"/>
      <c r="D70" s="65"/>
      <c r="E70" s="65"/>
      <c r="F70" s="110"/>
      <c r="G70" s="110"/>
      <c r="H70" s="65"/>
      <c r="I70" s="65"/>
      <c r="J70" s="61"/>
    </row>
    <row r="71" spans="1:10" x14ac:dyDescent="0.25">
      <c r="A71" s="60"/>
      <c r="B71" s="82"/>
      <c r="C71" s="65"/>
      <c r="D71" s="65"/>
      <c r="E71" s="65"/>
      <c r="F71" s="110"/>
      <c r="G71" s="110"/>
      <c r="H71" s="65"/>
      <c r="I71" s="65"/>
      <c r="J71" s="61"/>
    </row>
    <row r="72" spans="1:10" x14ac:dyDescent="0.25">
      <c r="A72" s="60"/>
      <c r="B72" s="82"/>
      <c r="C72" s="65"/>
      <c r="D72" s="65"/>
      <c r="E72" s="65"/>
      <c r="F72" s="110"/>
      <c r="G72" s="110"/>
      <c r="H72" s="65"/>
      <c r="I72" s="65"/>
      <c r="J72" s="61"/>
    </row>
    <row r="73" spans="1:10" x14ac:dyDescent="0.25">
      <c r="A73" s="54"/>
      <c r="B73" s="86"/>
      <c r="C73" s="86"/>
      <c r="D73" s="87"/>
      <c r="E73" s="88"/>
      <c r="F73" s="89"/>
      <c r="G73" s="82"/>
      <c r="H73" s="54"/>
      <c r="I73" s="61"/>
      <c r="J73" s="61"/>
    </row>
    <row r="74" spans="1:10" x14ac:dyDescent="0.25">
      <c r="A74" s="54"/>
      <c r="B74" s="101"/>
      <c r="C74" s="101"/>
      <c r="D74" s="101"/>
      <c r="E74" s="101"/>
      <c r="F74" s="101"/>
      <c r="G74" s="101"/>
      <c r="H74" s="101"/>
      <c r="I74" s="101"/>
      <c r="J74" s="61"/>
    </row>
    <row r="75" spans="1:10" x14ac:dyDescent="0.25">
      <c r="A75" s="54"/>
      <c r="B75" s="111"/>
      <c r="C75" s="101"/>
      <c r="D75" s="101"/>
      <c r="E75" s="101"/>
      <c r="F75" s="101"/>
      <c r="G75" s="101"/>
      <c r="H75" s="101"/>
      <c r="I75" s="101"/>
      <c r="J75" s="61"/>
    </row>
    <row r="76" spans="1:10" x14ac:dyDescent="0.25">
      <c r="A76" s="54"/>
      <c r="B76" s="111"/>
      <c r="C76" s="112"/>
      <c r="D76" s="101"/>
      <c r="E76" s="101"/>
      <c r="F76" s="101"/>
      <c r="G76" s="101"/>
      <c r="H76" s="101"/>
      <c r="I76" s="101"/>
      <c r="J76" s="54"/>
    </row>
    <row r="77" spans="1:10" x14ac:dyDescent="0.25">
      <c r="A77" s="54"/>
      <c r="B77" s="113"/>
      <c r="C77" s="112"/>
      <c r="D77" s="101"/>
      <c r="E77" s="101"/>
      <c r="F77" s="101"/>
      <c r="G77" s="101"/>
      <c r="H77" s="101"/>
      <c r="I77" s="101"/>
      <c r="J77" s="54"/>
    </row>
    <row r="78" spans="1:10" x14ac:dyDescent="0.25">
      <c r="A78" s="54"/>
      <c r="B78" s="111"/>
      <c r="C78" s="112"/>
      <c r="D78" s="101"/>
      <c r="E78" s="101"/>
      <c r="F78" s="101"/>
      <c r="G78" s="101"/>
      <c r="H78" s="101"/>
      <c r="I78" s="101"/>
      <c r="J78" s="54"/>
    </row>
    <row r="79" spans="1:10" x14ac:dyDescent="0.25">
      <c r="A79" s="54"/>
      <c r="B79" s="113"/>
      <c r="C79" s="112"/>
      <c r="D79" s="101"/>
      <c r="E79" s="101"/>
      <c r="F79" s="101"/>
      <c r="G79" s="101"/>
      <c r="H79" s="101"/>
      <c r="I79" s="101"/>
      <c r="J79" s="54"/>
    </row>
    <row r="80" spans="1:10" x14ac:dyDescent="0.25">
      <c r="A80" s="54"/>
      <c r="B80" s="54"/>
      <c r="C80" s="74"/>
      <c r="D80" s="61"/>
      <c r="E80" s="84"/>
      <c r="F80" s="84"/>
      <c r="G80" s="84"/>
      <c r="H80" s="85"/>
      <c r="I80" s="82"/>
      <c r="J80" s="54"/>
    </row>
    <row r="81" spans="1:10" x14ac:dyDescent="0.25">
      <c r="A81" s="54"/>
      <c r="B81" s="54"/>
      <c r="C81" s="54"/>
      <c r="D81" s="61"/>
      <c r="E81" s="61"/>
      <c r="F81" s="60"/>
      <c r="G81" s="54"/>
      <c r="H81" s="54"/>
      <c r="I81" s="54"/>
      <c r="J81" s="54"/>
    </row>
    <row r="82" spans="1:10" x14ac:dyDescent="0.25">
      <c r="A82" s="54"/>
      <c r="B82" s="86"/>
      <c r="C82" s="86"/>
      <c r="D82" s="87"/>
      <c r="E82" s="88"/>
      <c r="F82" s="89"/>
      <c r="G82" s="82"/>
      <c r="H82" s="54"/>
      <c r="I82" s="54"/>
      <c r="J82" s="54"/>
    </row>
    <row r="83" spans="1:10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</row>
  </sheetData>
  <mergeCells count="27">
    <mergeCell ref="B31:I31"/>
    <mergeCell ref="C32:G32"/>
    <mergeCell ref="H11:I12"/>
    <mergeCell ref="C13:E13"/>
    <mergeCell ref="F13:G13"/>
    <mergeCell ref="H13:I13"/>
    <mergeCell ref="C14:E14"/>
    <mergeCell ref="F14:G14"/>
    <mergeCell ref="H14:I14"/>
    <mergeCell ref="B11:B12"/>
    <mergeCell ref="C11:E12"/>
    <mergeCell ref="F11:G12"/>
    <mergeCell ref="C23:E23"/>
    <mergeCell ref="F23:G23"/>
    <mergeCell ref="H23:I23"/>
    <mergeCell ref="B20:B21"/>
    <mergeCell ref="C33:G33"/>
    <mergeCell ref="H33:I33"/>
    <mergeCell ref="C34:G34"/>
    <mergeCell ref="H34:I34"/>
    <mergeCell ref="H32:I32"/>
    <mergeCell ref="C20:E21"/>
    <mergeCell ref="F20:G21"/>
    <mergeCell ref="H20:I21"/>
    <mergeCell ref="C22:E22"/>
    <mergeCell ref="F22:G22"/>
    <mergeCell ref="H22:I22"/>
  </mergeCells>
  <printOptions horizontalCentered="1"/>
  <pageMargins left="0.7" right="0.7" top="0.75" bottom="0.75" header="0.3" footer="0.3"/>
  <pageSetup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C444-A510-495C-AEE6-C64AF9F61933}">
  <sheetPr>
    <pageSetUpPr fitToPage="1"/>
  </sheetPr>
  <dimension ref="A1:H51"/>
  <sheetViews>
    <sheetView tabSelected="1" topLeftCell="A52" workbookViewId="0">
      <selection activeCell="O37" sqref="O37"/>
    </sheetView>
  </sheetViews>
  <sheetFormatPr defaultRowHeight="15" x14ac:dyDescent="0.25"/>
  <cols>
    <col min="1" max="1" width="13.140625" customWidth="1"/>
    <col min="3" max="3" width="10.28515625" customWidth="1"/>
    <col min="4" max="4" width="8.140625" customWidth="1"/>
    <col min="5" max="5" width="9.7109375" bestFit="1" customWidth="1"/>
  </cols>
  <sheetData>
    <row r="1" spans="1:8" x14ac:dyDescent="0.25">
      <c r="A1" s="6"/>
      <c r="B1" s="31"/>
      <c r="C1" s="31"/>
      <c r="D1" s="31"/>
      <c r="E1" s="31"/>
      <c r="F1" s="31"/>
    </row>
    <row r="2" spans="1:8" x14ac:dyDescent="0.25">
      <c r="A2" s="6"/>
      <c r="B2" s="31"/>
      <c r="C2" s="7" t="s">
        <v>2</v>
      </c>
      <c r="D2" s="8"/>
      <c r="E2" s="8"/>
      <c r="F2" s="8"/>
    </row>
    <row r="3" spans="1:8" x14ac:dyDescent="0.25">
      <c r="A3" s="6"/>
      <c r="B3" s="31"/>
      <c r="C3" s="7" t="s">
        <v>3</v>
      </c>
      <c r="D3" s="34"/>
      <c r="E3" s="34" t="s">
        <v>64</v>
      </c>
      <c r="F3" s="8"/>
    </row>
    <row r="4" spans="1:8" x14ac:dyDescent="0.25">
      <c r="A4" s="6"/>
      <c r="B4" s="31"/>
      <c r="C4" s="7" t="s">
        <v>4</v>
      </c>
      <c r="D4" s="31"/>
      <c r="E4" s="34" t="s">
        <v>62</v>
      </c>
      <c r="F4" s="31"/>
    </row>
    <row r="5" spans="1:8" x14ac:dyDescent="0.25">
      <c r="A5" s="6"/>
      <c r="B5" s="31"/>
      <c r="C5" s="7" t="s">
        <v>42</v>
      </c>
      <c r="D5" s="31"/>
      <c r="E5" s="34" t="s">
        <v>5</v>
      </c>
      <c r="F5" s="31"/>
    </row>
    <row r="6" spans="1:8" x14ac:dyDescent="0.25">
      <c r="A6" s="6"/>
      <c r="B6" s="31"/>
      <c r="C6" s="9" t="s">
        <v>6</v>
      </c>
      <c r="D6" s="31"/>
      <c r="E6" s="10">
        <v>43347</v>
      </c>
      <c r="F6" s="31"/>
    </row>
    <row r="7" spans="1:8" x14ac:dyDescent="0.25">
      <c r="A7" s="6"/>
      <c r="B7" s="31"/>
      <c r="C7" s="31"/>
      <c r="D7" s="31"/>
      <c r="E7" s="31"/>
      <c r="F7" s="31"/>
    </row>
    <row r="8" spans="1:8" x14ac:dyDescent="0.25">
      <c r="A8" t="s">
        <v>7</v>
      </c>
    </row>
    <row r="9" spans="1:8" x14ac:dyDescent="0.25">
      <c r="A9" t="s">
        <v>8</v>
      </c>
      <c r="D9" s="11">
        <v>1297</v>
      </c>
      <c r="E9" s="12" t="s">
        <v>0</v>
      </c>
    </row>
    <row r="10" spans="1:8" x14ac:dyDescent="0.25">
      <c r="D10" s="13"/>
      <c r="E10" s="14"/>
    </row>
    <row r="11" spans="1:8" x14ac:dyDescent="0.25">
      <c r="A11" s="15" t="s">
        <v>9</v>
      </c>
    </row>
    <row r="12" spans="1:8" x14ac:dyDescent="0.25">
      <c r="G12" s="16">
        <f>D9</f>
        <v>1297</v>
      </c>
      <c r="H12" s="17" t="s">
        <v>0</v>
      </c>
    </row>
    <row r="14" spans="1:8" x14ac:dyDescent="0.25">
      <c r="A14" s="15" t="s">
        <v>10</v>
      </c>
    </row>
    <row r="15" spans="1:8" x14ac:dyDescent="0.25">
      <c r="A15" t="s">
        <v>11</v>
      </c>
    </row>
    <row r="16" spans="1:8" x14ac:dyDescent="0.25">
      <c r="A16" t="s">
        <v>12</v>
      </c>
      <c r="B16" s="18">
        <f>D9</f>
        <v>1297</v>
      </c>
      <c r="C16" s="19" t="s">
        <v>13</v>
      </c>
      <c r="G16" s="20">
        <f>111*B16/1000</f>
        <v>143.96700000000001</v>
      </c>
      <c r="H16" s="17" t="s">
        <v>1</v>
      </c>
    </row>
    <row r="18" spans="1:8" x14ac:dyDescent="0.25">
      <c r="A18" s="15" t="s">
        <v>14</v>
      </c>
    </row>
    <row r="19" spans="1:8" x14ac:dyDescent="0.25">
      <c r="A19" t="s">
        <v>15</v>
      </c>
    </row>
    <row r="20" spans="1:8" x14ac:dyDescent="0.25">
      <c r="G20" s="21">
        <f>IF(G16&lt;20000,2,ROUNDUP(G16/10000,0))</f>
        <v>2</v>
      </c>
      <c r="H20" s="17" t="s">
        <v>16</v>
      </c>
    </row>
    <row r="21" spans="1:8" x14ac:dyDescent="0.25">
      <c r="D21">
        <v>1</v>
      </c>
    </row>
    <row r="22" spans="1:8" x14ac:dyDescent="0.25">
      <c r="A22" s="15" t="s">
        <v>17</v>
      </c>
    </row>
    <row r="23" spans="1:8" x14ac:dyDescent="0.25">
      <c r="A23" t="s">
        <v>18</v>
      </c>
    </row>
    <row r="24" spans="1:8" x14ac:dyDescent="0.25">
      <c r="A24" t="s">
        <v>19</v>
      </c>
      <c r="B24" s="18">
        <f>D9</f>
        <v>1297</v>
      </c>
      <c r="C24" s="19" t="s">
        <v>20</v>
      </c>
      <c r="E24" s="22">
        <f>30*B24*9/1000/2000</f>
        <v>0.175095</v>
      </c>
    </row>
    <row r="25" spans="1:8" x14ac:dyDescent="0.25">
      <c r="A25" t="s">
        <v>21</v>
      </c>
    </row>
    <row r="26" spans="1:8" x14ac:dyDescent="0.25">
      <c r="A26" t="s">
        <v>22</v>
      </c>
      <c r="B26" s="18">
        <f>G40</f>
        <v>64.850000000000009</v>
      </c>
      <c r="C26" s="19" t="s">
        <v>20</v>
      </c>
      <c r="E26" s="22">
        <f>20*B26*9/1000/2000</f>
        <v>5.8365000000000005E-3</v>
      </c>
    </row>
    <row r="28" spans="1:8" x14ac:dyDescent="0.25">
      <c r="A28" t="s">
        <v>23</v>
      </c>
      <c r="G28" s="23">
        <f>E24+E26</f>
        <v>0.1809315</v>
      </c>
      <c r="H28" s="17" t="s">
        <v>24</v>
      </c>
    </row>
    <row r="30" spans="1:8" x14ac:dyDescent="0.25">
      <c r="A30" s="15" t="s">
        <v>25</v>
      </c>
    </row>
    <row r="31" spans="1:8" x14ac:dyDescent="0.25">
      <c r="A31" t="s">
        <v>26</v>
      </c>
    </row>
    <row r="32" spans="1:8" x14ac:dyDescent="0.25">
      <c r="A32" s="18">
        <f>D9</f>
        <v>1297</v>
      </c>
      <c r="B32" t="s">
        <v>27</v>
      </c>
      <c r="E32" s="24">
        <f>A32*9/1000*2*300/1000</f>
        <v>7.0038</v>
      </c>
      <c r="F32" t="s">
        <v>28</v>
      </c>
    </row>
    <row r="33" spans="1:8" x14ac:dyDescent="0.25">
      <c r="A33" t="s">
        <v>29</v>
      </c>
    </row>
    <row r="34" spans="1:8" x14ac:dyDescent="0.25">
      <c r="A34" s="25">
        <f>G40</f>
        <v>64.850000000000009</v>
      </c>
      <c r="B34" t="s">
        <v>30</v>
      </c>
      <c r="E34" s="24">
        <f>A34*9/1000*300/1000</f>
        <v>0.17509500000000003</v>
      </c>
      <c r="F34" t="s">
        <v>28</v>
      </c>
    </row>
    <row r="35" spans="1:8" x14ac:dyDescent="0.25">
      <c r="A35" s="14"/>
      <c r="E35" s="14"/>
    </row>
    <row r="36" spans="1:8" x14ac:dyDescent="0.25">
      <c r="A36" t="s">
        <v>31</v>
      </c>
      <c r="G36" s="26">
        <f>E32+E34</f>
        <v>7.1788949999999998</v>
      </c>
      <c r="H36" s="17" t="s">
        <v>32</v>
      </c>
    </row>
    <row r="38" spans="1:8" x14ac:dyDescent="0.25">
      <c r="A38" s="15" t="s">
        <v>33</v>
      </c>
    </row>
    <row r="39" spans="1:8" x14ac:dyDescent="0.25">
      <c r="A39" t="s">
        <v>34</v>
      </c>
    </row>
    <row r="40" spans="1:8" x14ac:dyDescent="0.25">
      <c r="A40" t="s">
        <v>35</v>
      </c>
      <c r="B40" s="18">
        <f>D9</f>
        <v>1297</v>
      </c>
      <c r="C40" t="s">
        <v>36</v>
      </c>
      <c r="G40" s="26">
        <f>0.05*B40</f>
        <v>64.850000000000009</v>
      </c>
      <c r="H40" s="17" t="s">
        <v>0</v>
      </c>
    </row>
    <row r="42" spans="1:8" x14ac:dyDescent="0.25">
      <c r="A42" s="15" t="s">
        <v>37</v>
      </c>
    </row>
    <row r="43" spans="1:8" x14ac:dyDescent="0.25">
      <c r="A43" s="18">
        <f>D9</f>
        <v>1297</v>
      </c>
      <c r="B43" t="s">
        <v>38</v>
      </c>
      <c r="G43" s="23">
        <f>A43*9/43560</f>
        <v>0.26797520661157026</v>
      </c>
      <c r="H43" s="17" t="s">
        <v>39</v>
      </c>
    </row>
    <row r="45" spans="1:8" x14ac:dyDescent="0.25">
      <c r="A45" s="15" t="s">
        <v>40</v>
      </c>
    </row>
    <row r="46" spans="1:8" x14ac:dyDescent="0.25">
      <c r="A46" t="s">
        <v>34</v>
      </c>
    </row>
    <row r="47" spans="1:8" x14ac:dyDescent="0.25">
      <c r="A47" t="s">
        <v>35</v>
      </c>
      <c r="B47" s="18">
        <f>D9</f>
        <v>1297</v>
      </c>
      <c r="C47" t="s">
        <v>36</v>
      </c>
      <c r="G47" s="26">
        <f>0.05*B47</f>
        <v>64.850000000000009</v>
      </c>
      <c r="H47" s="17" t="s">
        <v>0</v>
      </c>
    </row>
    <row r="49" spans="1:8" x14ac:dyDescent="0.25">
      <c r="A49" s="15"/>
    </row>
    <row r="51" spans="1:8" x14ac:dyDescent="0.25">
      <c r="A51" s="27"/>
      <c r="B51" s="18"/>
      <c r="C51" s="19"/>
      <c r="G51" s="26"/>
      <c r="H51" s="17"/>
    </row>
  </sheetData>
  <protectedRanges>
    <protectedRange sqref="C6" name="Range1"/>
  </protectedRanges>
  <printOptions horizontalCentered="1"/>
  <pageMargins left="0.7" right="0.7" top="0.75" bottom="0.75" header="0.3" footer="0.3"/>
  <pageSetup scale="92" fitToWidth="0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workbookViewId="0">
      <selection activeCell="J32" sqref="J32"/>
    </sheetView>
  </sheetViews>
  <sheetFormatPr defaultRowHeight="15" x14ac:dyDescent="0.25"/>
  <cols>
    <col min="1" max="1" width="13.140625" customWidth="1"/>
    <col min="3" max="3" width="10.28515625" customWidth="1"/>
    <col min="4" max="4" width="8.140625" customWidth="1"/>
    <col min="5" max="5" width="9.7109375" bestFit="1" customWidth="1"/>
  </cols>
  <sheetData>
    <row r="1" spans="1:8" x14ac:dyDescent="0.25">
      <c r="A1" s="6"/>
      <c r="B1" s="2"/>
      <c r="C1" s="2"/>
      <c r="D1" s="2"/>
      <c r="E1" s="2"/>
      <c r="F1" s="2"/>
    </row>
    <row r="2" spans="1:8" x14ac:dyDescent="0.25">
      <c r="A2" s="6"/>
      <c r="B2" s="2"/>
      <c r="C2" s="7" t="s">
        <v>2</v>
      </c>
      <c r="D2" s="8"/>
      <c r="E2" s="8"/>
      <c r="F2" s="8"/>
    </row>
    <row r="3" spans="1:8" x14ac:dyDescent="0.25">
      <c r="A3" s="6"/>
      <c r="B3" s="2"/>
      <c r="C3" s="7" t="s">
        <v>3</v>
      </c>
      <c r="D3" s="4"/>
      <c r="E3" s="4" t="s">
        <v>64</v>
      </c>
      <c r="F3" s="8"/>
    </row>
    <row r="4" spans="1:8" x14ac:dyDescent="0.25">
      <c r="A4" s="6"/>
      <c r="B4" s="2"/>
      <c r="C4" s="7" t="s">
        <v>4</v>
      </c>
      <c r="D4" s="2"/>
      <c r="E4" s="4" t="s">
        <v>62</v>
      </c>
      <c r="F4" s="2"/>
    </row>
    <row r="5" spans="1:8" x14ac:dyDescent="0.25">
      <c r="A5" s="6"/>
      <c r="B5" s="2"/>
      <c r="C5" s="7" t="s">
        <v>42</v>
      </c>
      <c r="D5" s="2"/>
      <c r="E5" s="4" t="s">
        <v>5</v>
      </c>
      <c r="F5" s="2"/>
    </row>
    <row r="6" spans="1:8" x14ac:dyDescent="0.25">
      <c r="A6" s="6"/>
      <c r="B6" s="2"/>
      <c r="C6" s="9" t="s">
        <v>6</v>
      </c>
      <c r="D6" s="2"/>
      <c r="E6" s="10">
        <v>43347</v>
      </c>
      <c r="F6" s="2"/>
    </row>
    <row r="7" spans="1:8" x14ac:dyDescent="0.25">
      <c r="A7" s="6"/>
      <c r="B7" s="2"/>
      <c r="C7" s="2"/>
      <c r="D7" s="2"/>
      <c r="E7" s="2"/>
      <c r="F7" s="2"/>
    </row>
    <row r="8" spans="1:8" x14ac:dyDescent="0.25">
      <c r="A8" t="s">
        <v>7</v>
      </c>
    </row>
    <row r="9" spans="1:8" x14ac:dyDescent="0.25">
      <c r="A9" t="s">
        <v>8</v>
      </c>
      <c r="D9" s="11">
        <v>586</v>
      </c>
      <c r="E9" s="12" t="s">
        <v>0</v>
      </c>
    </row>
    <row r="10" spans="1:8" x14ac:dyDescent="0.25">
      <c r="D10" s="13"/>
      <c r="E10" s="14"/>
    </row>
    <row r="11" spans="1:8" x14ac:dyDescent="0.25">
      <c r="A11" s="15" t="s">
        <v>9</v>
      </c>
    </row>
    <row r="12" spans="1:8" x14ac:dyDescent="0.25">
      <c r="G12" s="16">
        <f>D9</f>
        <v>586</v>
      </c>
      <c r="H12" s="17" t="s">
        <v>0</v>
      </c>
    </row>
    <row r="14" spans="1:8" x14ac:dyDescent="0.25">
      <c r="A14" s="15" t="s">
        <v>10</v>
      </c>
    </row>
    <row r="15" spans="1:8" x14ac:dyDescent="0.25">
      <c r="A15" t="s">
        <v>11</v>
      </c>
    </row>
    <row r="16" spans="1:8" x14ac:dyDescent="0.25">
      <c r="A16" t="s">
        <v>12</v>
      </c>
      <c r="B16" s="18">
        <f>D9</f>
        <v>586</v>
      </c>
      <c r="C16" s="19" t="s">
        <v>13</v>
      </c>
      <c r="G16" s="20">
        <f>111*B16/1000</f>
        <v>65.046000000000006</v>
      </c>
      <c r="H16" s="17" t="s">
        <v>1</v>
      </c>
    </row>
    <row r="18" spans="1:8" x14ac:dyDescent="0.25">
      <c r="A18" s="15" t="s">
        <v>14</v>
      </c>
    </row>
    <row r="19" spans="1:8" x14ac:dyDescent="0.25">
      <c r="A19" t="s">
        <v>15</v>
      </c>
    </row>
    <row r="20" spans="1:8" x14ac:dyDescent="0.25">
      <c r="G20" s="21">
        <f>IF(G16&lt;20000,2,ROUNDUP(G16/10000,0))</f>
        <v>2</v>
      </c>
      <c r="H20" s="17" t="s">
        <v>16</v>
      </c>
    </row>
    <row r="22" spans="1:8" x14ac:dyDescent="0.25">
      <c r="A22" s="15" t="s">
        <v>17</v>
      </c>
    </row>
    <row r="23" spans="1:8" x14ac:dyDescent="0.25">
      <c r="A23" t="s">
        <v>18</v>
      </c>
    </row>
    <row r="24" spans="1:8" x14ac:dyDescent="0.25">
      <c r="A24" t="s">
        <v>19</v>
      </c>
      <c r="B24" s="18">
        <f>D9</f>
        <v>586</v>
      </c>
      <c r="C24" s="19" t="s">
        <v>20</v>
      </c>
      <c r="E24" s="22">
        <f>30*B24*9/1000/2000</f>
        <v>7.911E-2</v>
      </c>
    </row>
    <row r="25" spans="1:8" x14ac:dyDescent="0.25">
      <c r="A25" t="s">
        <v>21</v>
      </c>
    </row>
    <row r="26" spans="1:8" x14ac:dyDescent="0.25">
      <c r="A26" t="s">
        <v>22</v>
      </c>
      <c r="B26" s="18">
        <f>G40</f>
        <v>29.3</v>
      </c>
      <c r="C26" s="19" t="s">
        <v>20</v>
      </c>
      <c r="E26" s="22">
        <f>20*B26*9/1000/2000</f>
        <v>2.637E-3</v>
      </c>
    </row>
    <row r="28" spans="1:8" x14ac:dyDescent="0.25">
      <c r="A28" t="s">
        <v>23</v>
      </c>
      <c r="G28" s="23">
        <f>E24+E26</f>
        <v>8.1747E-2</v>
      </c>
      <c r="H28" s="17" t="s">
        <v>24</v>
      </c>
    </row>
    <row r="30" spans="1:8" x14ac:dyDescent="0.25">
      <c r="A30" s="15" t="s">
        <v>25</v>
      </c>
    </row>
    <row r="31" spans="1:8" x14ac:dyDescent="0.25">
      <c r="A31" t="s">
        <v>26</v>
      </c>
    </row>
    <row r="32" spans="1:8" x14ac:dyDescent="0.25">
      <c r="A32" s="18">
        <f>D9</f>
        <v>586</v>
      </c>
      <c r="B32" t="s">
        <v>27</v>
      </c>
      <c r="E32" s="24">
        <f>A32*9/1000*2*300/1000</f>
        <v>3.1644000000000001</v>
      </c>
      <c r="F32" t="s">
        <v>28</v>
      </c>
    </row>
    <row r="33" spans="1:14" x14ac:dyDescent="0.25">
      <c r="A33" t="s">
        <v>29</v>
      </c>
    </row>
    <row r="34" spans="1:14" x14ac:dyDescent="0.25">
      <c r="A34" s="25">
        <f>G40</f>
        <v>29.3</v>
      </c>
      <c r="B34" t="s">
        <v>30</v>
      </c>
      <c r="E34" s="24">
        <f>A34*9/1000*300/1000</f>
        <v>7.911E-2</v>
      </c>
      <c r="F34" t="s">
        <v>28</v>
      </c>
    </row>
    <row r="35" spans="1:14" x14ac:dyDescent="0.25">
      <c r="A35" s="14"/>
      <c r="E35" s="14"/>
    </row>
    <row r="36" spans="1:14" x14ac:dyDescent="0.25">
      <c r="A36" t="s">
        <v>31</v>
      </c>
      <c r="G36" s="26">
        <f>E32+E34</f>
        <v>3.2435100000000001</v>
      </c>
      <c r="H36" s="17" t="s">
        <v>32</v>
      </c>
    </row>
    <row r="38" spans="1:14" x14ac:dyDescent="0.25">
      <c r="A38" s="15" t="s">
        <v>33</v>
      </c>
      <c r="N38">
        <v>65</v>
      </c>
    </row>
    <row r="39" spans="1:14" x14ac:dyDescent="0.25">
      <c r="A39" t="s">
        <v>34</v>
      </c>
    </row>
    <row r="40" spans="1:14" x14ac:dyDescent="0.25">
      <c r="A40" t="s">
        <v>35</v>
      </c>
      <c r="B40" s="18">
        <f>D9</f>
        <v>586</v>
      </c>
      <c r="C40" t="s">
        <v>36</v>
      </c>
      <c r="G40" s="26">
        <f>0.05*B40</f>
        <v>29.3</v>
      </c>
      <c r="H40" s="17" t="s">
        <v>0</v>
      </c>
    </row>
    <row r="42" spans="1:14" x14ac:dyDescent="0.25">
      <c r="A42" s="15" t="s">
        <v>37</v>
      </c>
    </row>
    <row r="43" spans="1:14" x14ac:dyDescent="0.25">
      <c r="A43" s="18">
        <f>D9</f>
        <v>586</v>
      </c>
      <c r="B43" t="s">
        <v>38</v>
      </c>
      <c r="G43" s="23">
        <f>A43*9/43560</f>
        <v>0.12107438016528925</v>
      </c>
      <c r="H43" s="17" t="s">
        <v>39</v>
      </c>
    </row>
    <row r="45" spans="1:14" x14ac:dyDescent="0.25">
      <c r="A45" s="15" t="s">
        <v>40</v>
      </c>
    </row>
    <row r="46" spans="1:14" x14ac:dyDescent="0.25">
      <c r="A46" t="s">
        <v>34</v>
      </c>
    </row>
    <row r="47" spans="1:14" x14ac:dyDescent="0.25">
      <c r="A47" t="s">
        <v>35</v>
      </c>
      <c r="B47" s="18">
        <f>D9</f>
        <v>586</v>
      </c>
      <c r="C47" t="s">
        <v>36</v>
      </c>
      <c r="G47" s="26">
        <f>0.05*B47</f>
        <v>29.3</v>
      </c>
      <c r="H47" s="17" t="s">
        <v>0</v>
      </c>
    </row>
    <row r="49" spans="1:8" x14ac:dyDescent="0.25">
      <c r="A49" s="15"/>
    </row>
    <row r="51" spans="1:8" x14ac:dyDescent="0.25">
      <c r="A51" s="27"/>
      <c r="B51" s="18"/>
      <c r="C51" s="19"/>
      <c r="G51" s="26"/>
      <c r="H51" s="17"/>
    </row>
  </sheetData>
  <protectedRanges>
    <protectedRange sqref="C6" name="Range1"/>
  </protectedRanges>
  <printOptions horizontalCentered="1"/>
  <pageMargins left="0.7" right="0.7" top="0.75" bottom="0.75" header="0.3" footer="0.3"/>
  <pageSetup scale="92" fitToWidth="0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 Calcs</vt:lpstr>
      <vt:lpstr>Seeding Calcs MED-303-13.90</vt:lpstr>
      <vt:lpstr>Seeding Calcs MED-303-14.96</vt:lpstr>
    </vt:vector>
  </TitlesOfParts>
  <Company>Woolpert,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Nathan</dc:creator>
  <cp:lastModifiedBy>Goodnight, Craig</cp:lastModifiedBy>
  <cp:lastPrinted>2018-09-05T15:15:47Z</cp:lastPrinted>
  <dcterms:created xsi:type="dcterms:W3CDTF">2017-01-31T14:00:35Z</dcterms:created>
  <dcterms:modified xsi:type="dcterms:W3CDTF">2019-02-08T16:27:31Z</dcterms:modified>
</cp:coreProperties>
</file>